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Z:\00 Elaboración previa Liferay\Documentación\Estadísticas\SAAD\2025\Septiembre de 2025\"/>
    </mc:Choice>
  </mc:AlternateContent>
  <xr:revisionPtr revIDLastSave="0" documentId="13_ncr:1_{9BBD48EA-7805-4123-A8EC-3C5E9C9086C1}" xr6:coauthVersionLast="47" xr6:coauthVersionMax="47" xr10:uidLastSave="{00000000-0000-0000-0000-000000000000}"/>
  <bookViews>
    <workbookView xWindow="28680" yWindow="-120" windowWidth="19440" windowHeight="1488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165" l="1"/>
  <c r="X27" i="162" l="1"/>
  <c r="Y27" i="162"/>
  <c r="Q28" i="158" l="1"/>
  <c r="R28" i="158"/>
  <c r="S28" i="158"/>
  <c r="T28" i="158"/>
  <c r="U28" i="158"/>
  <c r="V28" i="158"/>
  <c r="W28" i="158"/>
  <c r="S38" i="134"/>
  <c r="S37"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V30" i="173" l="1"/>
  <c r="Y30" i="173" s="1"/>
  <c r="V30" i="172"/>
  <c r="Y30" i="172" s="1"/>
  <c r="V30" i="174"/>
  <c r="Y30" i="174" s="1"/>
  <c r="K30" i="173"/>
  <c r="V30" i="175"/>
  <c r="Y30" i="175" s="1"/>
  <c r="Q30" i="173" l="1"/>
  <c r="M30" i="173"/>
  <c r="G30" i="173"/>
  <c r="I30" i="173"/>
  <c r="I30" i="174"/>
  <c r="S30" i="172"/>
  <c r="U30" i="172"/>
  <c r="M30" i="174"/>
  <c r="U30" i="175"/>
  <c r="O30" i="174"/>
  <c r="K30" i="172"/>
  <c r="G30" i="174"/>
  <c r="I30" i="172"/>
  <c r="G30" i="172"/>
  <c r="O30" i="172"/>
  <c r="M30" i="172"/>
  <c r="K30" i="174"/>
  <c r="Q30" i="172"/>
  <c r="U30" i="174"/>
  <c r="S30" i="174"/>
  <c r="O30" i="175"/>
  <c r="S30" i="175"/>
  <c r="S30" i="173"/>
  <c r="Q30" i="174"/>
  <c r="I30" i="175"/>
  <c r="M30" i="175"/>
  <c r="G30" i="175"/>
  <c r="Q30" i="175"/>
  <c r="O30" i="173"/>
  <c r="K30" i="175"/>
  <c r="U30" i="173"/>
  <c r="W30" i="172" l="1"/>
  <c r="W30" i="173"/>
  <c r="W30" i="174"/>
  <c r="W30" i="175"/>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K35" i="54"/>
  <c r="Q34" i="54"/>
  <c r="L35" i="54"/>
  <c r="K34" i="54"/>
  <c r="G35" i="54"/>
  <c r="P34" i="54"/>
  <c r="L34" i="54"/>
  <c r="P35" i="54"/>
  <c r="Q35" i="54"/>
  <c r="G34"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N27" i="161" s="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U38" i="134"/>
  <c r="N34" i="47"/>
  <c r="D36" i="48"/>
  <c r="Z37" i="134"/>
  <c r="AB38" i="134"/>
  <c r="N37" i="10"/>
  <c r="W37" i="10"/>
  <c r="N35" i="48"/>
  <c r="X37" i="134"/>
  <c r="N38" i="10"/>
  <c r="G45" i="112"/>
  <c r="Q37" i="10"/>
  <c r="D35" i="47"/>
  <c r="D35" i="49"/>
  <c r="D35" i="48"/>
  <c r="K38" i="10"/>
  <c r="Z38" i="134"/>
  <c r="W38" i="10"/>
  <c r="G45" i="110"/>
  <c r="G46" i="111"/>
  <c r="U37" i="134"/>
  <c r="D36" i="49"/>
  <c r="L37" i="134"/>
  <c r="G46" i="110"/>
  <c r="N36" i="49"/>
  <c r="K37" i="10"/>
  <c r="D34" i="47"/>
  <c r="N36" i="48"/>
  <c r="AB37" i="134"/>
  <c r="N38" i="134"/>
  <c r="N37" i="134"/>
  <c r="G45" i="111"/>
  <c r="Q38" i="134"/>
  <c r="G46" i="112"/>
  <c r="X38" i="134"/>
  <c r="Q37" i="134"/>
  <c r="Q38" i="10"/>
  <c r="N35" i="47"/>
  <c r="L38" i="134"/>
  <c r="N35" i="49"/>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V12" i="101" l="1"/>
  <c r="V24" i="4"/>
  <c r="V28" i="101"/>
  <c r="S11" i="101"/>
  <c r="S17" i="101"/>
  <c r="Y20" i="101"/>
  <c r="V23" i="101"/>
  <c r="S18" i="4"/>
  <c r="Y17" i="100"/>
  <c r="Y25" i="4"/>
  <c r="V22" i="101"/>
  <c r="V27" i="4"/>
  <c r="S28" i="4"/>
  <c r="S20" i="101"/>
  <c r="V16" i="100"/>
  <c r="V14" i="101"/>
  <c r="S26" i="4"/>
  <c r="V14" i="4"/>
  <c r="Y17" i="4"/>
  <c r="S12" i="4"/>
  <c r="S26" i="101"/>
  <c r="S19" i="101"/>
  <c r="Y12" i="101"/>
  <c r="Y15" i="4"/>
  <c r="S24" i="101"/>
  <c r="V25" i="100"/>
  <c r="V28" i="4"/>
  <c r="S27" i="101"/>
  <c r="V20" i="101"/>
  <c r="V13" i="101"/>
  <c r="Y18" i="101"/>
  <c r="S23" i="101"/>
  <c r="Y26" i="4"/>
  <c r="S14" i="101"/>
  <c r="S15" i="4"/>
  <c r="Y19" i="101"/>
  <c r="V21" i="4"/>
  <c r="S25" i="4"/>
  <c r="Y14" i="4"/>
  <c r="S25" i="100"/>
  <c r="Y23" i="101"/>
  <c r="Y21" i="101"/>
  <c r="Y11" i="4"/>
  <c r="Y21" i="4"/>
  <c r="Y19" i="4"/>
  <c r="S11" i="4"/>
  <c r="V13" i="4"/>
  <c r="V26" i="4"/>
  <c r="S17" i="100"/>
  <c r="V16" i="4"/>
  <c r="Y27" i="4"/>
  <c r="Y20" i="4"/>
  <c r="S24" i="100"/>
  <c r="Y16" i="101"/>
  <c r="S21" i="101"/>
  <c r="V19" i="4"/>
  <c r="S20" i="4"/>
  <c r="Y17" i="101"/>
  <c r="V21" i="100"/>
  <c r="S20" i="100"/>
  <c r="Y22" i="4"/>
  <c r="Y13" i="101"/>
  <c r="S13" i="4"/>
  <c r="Y18" i="4"/>
  <c r="V18" i="101"/>
  <c r="Y14" i="101"/>
  <c r="V19" i="101"/>
  <c r="V11" i="4"/>
  <c r="V17" i="101"/>
  <c r="S22" i="100"/>
  <c r="V18" i="4"/>
  <c r="Y24" i="101"/>
  <c r="Y19" i="100"/>
  <c r="S23" i="100"/>
  <c r="V11" i="101"/>
  <c r="Y27" i="101"/>
  <c r="Y25" i="101"/>
  <c r="Y11" i="101"/>
  <c r="Y24" i="100"/>
  <c r="V22" i="100"/>
  <c r="Y15" i="101"/>
  <c r="V21" i="101"/>
  <c r="V23" i="4"/>
  <c r="S19" i="4"/>
  <c r="S16" i="101"/>
  <c r="S19" i="100"/>
  <c r="V20" i="4"/>
  <c r="Y12" i="4"/>
  <c r="Y15" i="100"/>
  <c r="Y26" i="101"/>
  <c r="V16" i="101"/>
  <c r="S24" i="4"/>
  <c r="Y24" i="4"/>
  <c r="S16" i="4"/>
  <c r="Y23" i="4"/>
  <c r="S22" i="4"/>
  <c r="Y28" i="4"/>
  <c r="V22" i="4"/>
  <c r="S27" i="4"/>
  <c r="V15" i="101"/>
  <c r="Y28" i="101"/>
  <c r="V12" i="4"/>
  <c r="V18" i="100"/>
  <c r="S15" i="101"/>
  <c r="S11" i="100"/>
  <c r="S25" i="101"/>
  <c r="Y13" i="100"/>
  <c r="V25" i="101"/>
  <c r="Y22" i="100"/>
  <c r="V26" i="101"/>
  <c r="S13" i="100"/>
  <c r="S17" i="4"/>
  <c r="S21" i="100"/>
  <c r="V24" i="100"/>
  <c r="S12" i="101"/>
  <c r="V25" i="4"/>
  <c r="Y16" i="4"/>
  <c r="Y26" i="100"/>
  <c r="Y23" i="100"/>
  <c r="S13" i="101"/>
  <c r="Y14" i="100"/>
  <c r="V19" i="100"/>
  <c r="V17" i="100"/>
  <c r="V26" i="100"/>
  <c r="V15" i="4"/>
  <c r="S22" i="101"/>
  <c r="V24" i="101"/>
  <c r="S21" i="4"/>
  <c r="Y25" i="100"/>
  <c r="S18" i="101"/>
  <c r="V20" i="100"/>
  <c r="Y28" i="100"/>
  <c r="S28" i="100"/>
  <c r="S23" i="4"/>
  <c r="Y12" i="100"/>
  <c r="V13" i="100"/>
  <c r="V14" i="100"/>
  <c r="Y16" i="100"/>
  <c r="V27" i="101"/>
  <c r="V15" i="100"/>
  <c r="V17" i="4"/>
  <c r="S16" i="100"/>
  <c r="S14" i="4"/>
  <c r="Y22" i="101"/>
  <c r="Y13" i="4"/>
  <c r="S27" i="100"/>
  <c r="Y21" i="100"/>
  <c r="V11" i="100"/>
  <c r="Y18" i="100"/>
  <c r="S12" i="100"/>
  <c r="Y20" i="100"/>
  <c r="V12" i="100"/>
  <c r="S28" i="101"/>
  <c r="Y11" i="100"/>
  <c r="Y27" i="100"/>
  <c r="V27" i="100"/>
  <c r="S18" i="100"/>
  <c r="S26" i="100"/>
  <c r="V23" i="100"/>
  <c r="V28" i="100"/>
  <c r="S15" i="100"/>
  <c r="S14" i="100"/>
  <c r="D17" i="139" l="1"/>
  <c r="J22" i="95"/>
  <c r="G29" i="143"/>
  <c r="E25" i="45"/>
  <c r="E27" i="107"/>
  <c r="E30" i="107"/>
  <c r="T15" i="125"/>
  <c r="L19" i="125" s="1"/>
  <c r="C15" i="112"/>
  <c r="L16" i="97"/>
  <c r="D23" i="134"/>
  <c r="S22" i="103"/>
  <c r="C10" i="110"/>
  <c r="P10" i="110" s="1"/>
  <c r="V22" i="34"/>
  <c r="Y22" i="34" s="1"/>
  <c r="F22" i="94"/>
  <c r="T14" i="100"/>
  <c r="P14" i="100"/>
  <c r="Q14" i="100" s="1"/>
  <c r="Z31" i="139"/>
  <c r="E24" i="107"/>
  <c r="E18" i="107"/>
  <c r="F24" i="94"/>
  <c r="V24" i="34"/>
  <c r="Y24" i="34" s="1"/>
  <c r="G28" i="134"/>
  <c r="D19" i="51"/>
  <c r="F11" i="141"/>
  <c r="F11" i="108"/>
  <c r="F29" i="108" s="1"/>
  <c r="T11" i="10"/>
  <c r="M30" i="45"/>
  <c r="J28" i="143"/>
  <c r="E28" i="143"/>
  <c r="E23" i="139"/>
  <c r="L19" i="58"/>
  <c r="N26" i="140"/>
  <c r="Y25" i="105"/>
  <c r="Z25" i="105" s="1"/>
  <c r="G19" i="144"/>
  <c r="C13" i="110"/>
  <c r="P13" i="110" s="1"/>
  <c r="D23" i="140"/>
  <c r="S22" i="105"/>
  <c r="G24" i="137"/>
  <c r="C10" i="111"/>
  <c r="P10" i="111" s="1"/>
  <c r="E29" i="107"/>
  <c r="E14" i="107"/>
  <c r="H31" i="106"/>
  <c r="H22" i="96"/>
  <c r="E22" i="107"/>
  <c r="V28" i="104"/>
  <c r="W28" i="104" s="1"/>
  <c r="V23" i="34"/>
  <c r="Y23" i="34" s="1"/>
  <c r="F23" i="94"/>
  <c r="N29" i="140"/>
  <c r="Y28" i="105"/>
  <c r="Z28" i="105" s="1"/>
  <c r="D23" i="96"/>
  <c r="C21" i="112"/>
  <c r="K12" i="36"/>
  <c r="J12" i="36"/>
  <c r="C22" i="109"/>
  <c r="P22" i="109" s="1"/>
  <c r="M19" i="92"/>
  <c r="M19" i="152"/>
  <c r="G25" i="134"/>
  <c r="E21" i="107"/>
  <c r="E28" i="107"/>
  <c r="C13" i="112"/>
  <c r="P13" i="112" s="1"/>
  <c r="E26" i="107"/>
  <c r="G22" i="147"/>
  <c r="E25" i="107"/>
  <c r="J12" i="145"/>
  <c r="L31" i="145"/>
  <c r="E12" i="145"/>
  <c r="E13" i="137"/>
  <c r="E20" i="45"/>
  <c r="C22" i="111"/>
  <c r="J28" i="147"/>
  <c r="E28" i="147"/>
  <c r="Y11" i="103"/>
  <c r="Z11" i="103" s="1"/>
  <c r="X31" i="134"/>
  <c r="K14" i="92"/>
  <c r="K14" i="152"/>
  <c r="G12" i="146"/>
  <c r="N31" i="146"/>
  <c r="E19" i="107"/>
  <c r="C11" i="109"/>
  <c r="J16" i="141"/>
  <c r="J16" i="108"/>
  <c r="Y12" i="104"/>
  <c r="Z12" i="104" s="1"/>
  <c r="N13" i="138"/>
  <c r="AC27" i="137"/>
  <c r="C24" i="45"/>
  <c r="V18" i="47"/>
  <c r="Y18" i="47" s="1"/>
  <c r="F18" i="95"/>
  <c r="L14" i="43"/>
  <c r="K14" i="43"/>
  <c r="C24" i="109"/>
  <c r="G13" i="134"/>
  <c r="Q21" i="68"/>
  <c r="M17" i="152"/>
  <c r="M17" i="92"/>
  <c r="F13" i="141"/>
  <c r="F13" i="108"/>
  <c r="T13" i="10"/>
  <c r="U13" i="10" s="1"/>
  <c r="G22" i="144"/>
  <c r="C23" i="112"/>
  <c r="P23" i="112" s="1"/>
  <c r="T15" i="100"/>
  <c r="P15" i="100"/>
  <c r="Q15" i="100" s="1"/>
  <c r="AC26" i="134"/>
  <c r="E15" i="144"/>
  <c r="J15" i="144"/>
  <c r="S20" i="104"/>
  <c r="D21" i="138"/>
  <c r="E21" i="138" s="1"/>
  <c r="Y21" i="105"/>
  <c r="Z21" i="105" s="1"/>
  <c r="N22" i="140"/>
  <c r="V22" i="103"/>
  <c r="W22" i="103" s="1"/>
  <c r="S18" i="105"/>
  <c r="D19" i="140"/>
  <c r="T30" i="48"/>
  <c r="L10" i="96"/>
  <c r="AC24" i="139"/>
  <c r="D13" i="55"/>
  <c r="E16" i="107"/>
  <c r="E31" i="107"/>
  <c r="C20" i="45"/>
  <c r="J11" i="36"/>
  <c r="I31" i="36"/>
  <c r="K11" i="36"/>
  <c r="Y18" i="103"/>
  <c r="Z18" i="103" s="1"/>
  <c r="D14" i="134"/>
  <c r="S13" i="103"/>
  <c r="W28" i="100"/>
  <c r="J11" i="95"/>
  <c r="U31" i="147"/>
  <c r="C15" i="110"/>
  <c r="P15" i="110" s="1"/>
  <c r="T11" i="51"/>
  <c r="S29" i="51"/>
  <c r="J24" i="141"/>
  <c r="J24" i="108"/>
  <c r="U31" i="148"/>
  <c r="E21" i="147"/>
  <c r="J21" i="147"/>
  <c r="C23" i="110"/>
  <c r="P23" i="110" s="1"/>
  <c r="C23" i="111"/>
  <c r="T11" i="50"/>
  <c r="S29" i="50"/>
  <c r="W23" i="100"/>
  <c r="D18" i="54"/>
  <c r="J13" i="145"/>
  <c r="E13" i="145"/>
  <c r="H17" i="96"/>
  <c r="C17" i="112"/>
  <c r="H14" i="141"/>
  <c r="H14" i="108"/>
  <c r="P26" i="100"/>
  <c r="Q26" i="100" s="1"/>
  <c r="T26" i="100"/>
  <c r="J21" i="96"/>
  <c r="V14" i="103"/>
  <c r="W14" i="103" s="1"/>
  <c r="D14" i="96"/>
  <c r="H23" i="107"/>
  <c r="K16" i="43"/>
  <c r="L16" i="43"/>
  <c r="H12" i="95"/>
  <c r="N12" i="95" s="1"/>
  <c r="M12" i="95" s="1"/>
  <c r="T18" i="100"/>
  <c r="P18" i="100"/>
  <c r="Q18" i="100" s="1"/>
  <c r="J29" i="145"/>
  <c r="E29" i="145"/>
  <c r="G27" i="144"/>
  <c r="C12" i="109"/>
  <c r="Q29" i="56"/>
  <c r="J21" i="143"/>
  <c r="E21" i="143"/>
  <c r="C25" i="112"/>
  <c r="P25" i="112" s="1"/>
  <c r="AC12" i="137"/>
  <c r="AB31" i="137"/>
  <c r="C15" i="109"/>
  <c r="P15" i="109" s="1"/>
  <c r="D19" i="50"/>
  <c r="E24" i="137"/>
  <c r="E12" i="45"/>
  <c r="I30" i="45"/>
  <c r="F12" i="96"/>
  <c r="V12" i="48"/>
  <c r="Y12" i="48" s="1"/>
  <c r="C17" i="109"/>
  <c r="P17" i="109" s="1"/>
  <c r="D25" i="56"/>
  <c r="G22" i="146"/>
  <c r="AC26" i="139"/>
  <c r="T19" i="56"/>
  <c r="D13" i="137"/>
  <c r="D27" i="139"/>
  <c r="D18" i="53"/>
  <c r="S12" i="104"/>
  <c r="D13" i="138"/>
  <c r="E13" i="138" s="1"/>
  <c r="J24" i="95"/>
  <c r="AC18" i="143"/>
  <c r="E20" i="107"/>
  <c r="E23" i="107"/>
  <c r="J12" i="96"/>
  <c r="W27" i="100"/>
  <c r="F10" i="108"/>
  <c r="K29" i="10"/>
  <c r="F10" i="141"/>
  <c r="T10" i="10"/>
  <c r="U10" i="10" s="1"/>
  <c r="L17" i="95"/>
  <c r="C11" i="110"/>
  <c r="P11" i="110" s="1"/>
  <c r="H25" i="141"/>
  <c r="H25" i="108"/>
  <c r="C19" i="109"/>
  <c r="F25" i="96"/>
  <c r="V25" i="48"/>
  <c r="Y25" i="48" s="1"/>
  <c r="C18" i="109"/>
  <c r="P18" i="109" s="1"/>
  <c r="G18" i="146"/>
  <c r="S18" i="98"/>
  <c r="Z27" i="100"/>
  <c r="V23" i="105"/>
  <c r="W23" i="105" s="1"/>
  <c r="H20" i="97"/>
  <c r="G19" i="145"/>
  <c r="C18" i="45"/>
  <c r="E17" i="45"/>
  <c r="C17" i="110"/>
  <c r="Y14" i="103"/>
  <c r="Z14" i="103" s="1"/>
  <c r="L20" i="108"/>
  <c r="C14" i="84"/>
  <c r="D24" i="50"/>
  <c r="C26" i="111"/>
  <c r="N30" i="47"/>
  <c r="AC20" i="142"/>
  <c r="D21" i="56"/>
  <c r="G15" i="142"/>
  <c r="AB31" i="142"/>
  <c r="G14" i="142"/>
  <c r="S12" i="98"/>
  <c r="Z15" i="79"/>
  <c r="D21" i="50"/>
  <c r="D24" i="139"/>
  <c r="K19" i="58"/>
  <c r="J23" i="145"/>
  <c r="E23" i="145"/>
  <c r="C19" i="110"/>
  <c r="T26" i="55"/>
  <c r="F31" i="84"/>
  <c r="Z11" i="100"/>
  <c r="Y30" i="100"/>
  <c r="Z30" i="100" s="1"/>
  <c r="D23" i="50"/>
  <c r="E26" i="144"/>
  <c r="J26" i="144"/>
  <c r="S31" i="143"/>
  <c r="T28" i="101"/>
  <c r="P28" i="101"/>
  <c r="Q28" i="101" s="1"/>
  <c r="C13" i="45"/>
  <c r="G30" i="45"/>
  <c r="E12" i="142"/>
  <c r="L31" i="142"/>
  <c r="J12" i="142"/>
  <c r="E16" i="137"/>
  <c r="V24" i="47"/>
  <c r="Y24" i="47" s="1"/>
  <c r="F24" i="95"/>
  <c r="W12" i="100"/>
  <c r="D23" i="97"/>
  <c r="G12" i="152"/>
  <c r="G12" i="92"/>
  <c r="H16" i="68"/>
  <c r="E17" i="148"/>
  <c r="J17" i="148"/>
  <c r="Z20" i="100"/>
  <c r="AC20" i="147"/>
  <c r="D15" i="50"/>
  <c r="G18" i="143"/>
  <c r="C20" i="111"/>
  <c r="E27" i="45"/>
  <c r="L26" i="102"/>
  <c r="K26" i="102"/>
  <c r="D23" i="55"/>
  <c r="C19" i="111"/>
  <c r="C22" i="112"/>
  <c r="P22" i="112" s="1"/>
  <c r="G31" i="140"/>
  <c r="S11" i="105"/>
  <c r="D12" i="140"/>
  <c r="D18" i="57"/>
  <c r="E14" i="134"/>
  <c r="R30" i="49"/>
  <c r="J10" i="97"/>
  <c r="AC22" i="137"/>
  <c r="J15" i="143"/>
  <c r="E15" i="143"/>
  <c r="G19" i="142"/>
  <c r="Q15" i="92"/>
  <c r="V13" i="105"/>
  <c r="W13" i="105" s="1"/>
  <c r="J26" i="147"/>
  <c r="E26" i="147"/>
  <c r="I29" i="54"/>
  <c r="C14" i="45"/>
  <c r="C13" i="111"/>
  <c r="P13" i="111" s="1"/>
  <c r="T12" i="100"/>
  <c r="P12" i="100"/>
  <c r="Q12" i="100" s="1"/>
  <c r="C19" i="112"/>
  <c r="P19" i="112" s="1"/>
  <c r="J30" i="48"/>
  <c r="AC15" i="137"/>
  <c r="C26" i="110"/>
  <c r="Q13" i="98"/>
  <c r="D12" i="54"/>
  <c r="C25" i="45"/>
  <c r="Z18" i="100"/>
  <c r="AC22" i="134"/>
  <c r="AC21" i="144"/>
  <c r="AB31" i="148"/>
  <c r="J15" i="97"/>
  <c r="L12" i="96"/>
  <c r="T23" i="53"/>
  <c r="J28" i="144"/>
  <c r="E28" i="144"/>
  <c r="E27" i="144"/>
  <c r="J27" i="144"/>
  <c r="H20" i="141"/>
  <c r="H20" i="108"/>
  <c r="D27" i="136"/>
  <c r="E27" i="136" s="1"/>
  <c r="AC16" i="137"/>
  <c r="Y23" i="104"/>
  <c r="Z23" i="104" s="1"/>
  <c r="N24" i="138"/>
  <c r="AC28" i="134"/>
  <c r="D12" i="95"/>
  <c r="I20" i="92"/>
  <c r="W11" i="100"/>
  <c r="V30" i="100"/>
  <c r="W30" i="100" s="1"/>
  <c r="V26" i="47"/>
  <c r="Y26" i="47" s="1"/>
  <c r="F26" i="95"/>
  <c r="C21" i="110"/>
  <c r="P21" i="110" s="1"/>
  <c r="G19" i="147"/>
  <c r="D26" i="96"/>
  <c r="E14" i="137"/>
  <c r="E22" i="137"/>
  <c r="T22" i="57"/>
  <c r="E20" i="143"/>
  <c r="J20" i="143"/>
  <c r="S28" i="103"/>
  <c r="D29" i="134"/>
  <c r="N23" i="140"/>
  <c r="Y22" i="105"/>
  <c r="Z22" i="105" s="1"/>
  <c r="L29" i="52"/>
  <c r="S25" i="104"/>
  <c r="D26" i="138"/>
  <c r="E26" i="138" s="1"/>
  <c r="J27" i="95"/>
  <c r="E13" i="45"/>
  <c r="V25" i="103"/>
  <c r="W25" i="103" s="1"/>
  <c r="C20" i="112"/>
  <c r="P20" i="112" s="1"/>
  <c r="C24" i="111"/>
  <c r="P24" i="111" s="1"/>
  <c r="G20" i="134"/>
  <c r="C28" i="45"/>
  <c r="C24" i="112"/>
  <c r="P24" i="112" s="1"/>
  <c r="U31" i="134"/>
  <c r="T21" i="50"/>
  <c r="J22" i="141"/>
  <c r="J22" i="108"/>
  <c r="Z21" i="100"/>
  <c r="G29" i="145"/>
  <c r="C23" i="45"/>
  <c r="L29" i="54"/>
  <c r="J26" i="142"/>
  <c r="E26" i="142"/>
  <c r="J31" i="136"/>
  <c r="K31" i="136" s="1"/>
  <c r="C20" i="109"/>
  <c r="L17" i="43"/>
  <c r="K17" i="43"/>
  <c r="N24" i="140"/>
  <c r="Y23" i="105"/>
  <c r="Z23" i="105" s="1"/>
  <c r="E23" i="143"/>
  <c r="J23" i="143"/>
  <c r="V15" i="104"/>
  <c r="W15" i="104" s="1"/>
  <c r="E26" i="45"/>
  <c r="J26" i="95"/>
  <c r="G14" i="143"/>
  <c r="L29" i="51"/>
  <c r="AC21" i="137"/>
  <c r="O27" i="112"/>
  <c r="C9" i="112"/>
  <c r="P27" i="100"/>
  <c r="Q27" i="100" s="1"/>
  <c r="T27" i="100"/>
  <c r="C24" i="110"/>
  <c r="P24" i="110"/>
  <c r="E17" i="107"/>
  <c r="E15" i="107"/>
  <c r="K13" i="92"/>
  <c r="K13" i="152"/>
  <c r="J20" i="36"/>
  <c r="K20" i="36"/>
  <c r="V24" i="103"/>
  <c r="W24" i="103" s="1"/>
  <c r="J17" i="94"/>
  <c r="X31" i="137"/>
  <c r="AC14" i="144"/>
  <c r="K13" i="43"/>
  <c r="L13" i="43"/>
  <c r="T23" i="50"/>
  <c r="L11" i="108"/>
  <c r="X11" i="10"/>
  <c r="Z13" i="4"/>
  <c r="T17" i="50"/>
  <c r="V11" i="105"/>
  <c r="W11" i="105" s="1"/>
  <c r="J31" i="140"/>
  <c r="K31" i="140" s="1"/>
  <c r="D16" i="51"/>
  <c r="L16" i="96"/>
  <c r="V16" i="104"/>
  <c r="W16" i="104" s="1"/>
  <c r="C20" i="110"/>
  <c r="P20" i="110"/>
  <c r="D18" i="134"/>
  <c r="S17" i="103"/>
  <c r="T17" i="103" s="1"/>
  <c r="G27" i="134"/>
  <c r="C25" i="110"/>
  <c r="P25" i="110" s="1"/>
  <c r="T15" i="51"/>
  <c r="G24" i="146"/>
  <c r="D28" i="155"/>
  <c r="D26" i="94"/>
  <c r="Z22" i="101"/>
  <c r="T16" i="51"/>
  <c r="G23" i="142"/>
  <c r="H13" i="96"/>
  <c r="T25" i="52"/>
  <c r="F16" i="96"/>
  <c r="V16" i="48"/>
  <c r="Y16" i="48" s="1"/>
  <c r="L18" i="96"/>
  <c r="C21" i="111"/>
  <c r="P21" i="111" s="1"/>
  <c r="D20" i="138"/>
  <c r="E20" i="138" s="1"/>
  <c r="S19" i="104"/>
  <c r="T14" i="51"/>
  <c r="T22" i="50"/>
  <c r="J14" i="147"/>
  <c r="E14" i="147"/>
  <c r="J23" i="147"/>
  <c r="E23" i="147"/>
  <c r="J19" i="36"/>
  <c r="K19" i="36"/>
  <c r="C22" i="45"/>
  <c r="T14" i="4"/>
  <c r="P14" i="4"/>
  <c r="Q14" i="4" s="1"/>
  <c r="N28" i="136"/>
  <c r="V18" i="104"/>
  <c r="W18" i="104" s="1"/>
  <c r="G23" i="143"/>
  <c r="V20" i="104"/>
  <c r="W20" i="104" s="1"/>
  <c r="G24" i="134"/>
  <c r="C14" i="109"/>
  <c r="P14" i="109" s="1"/>
  <c r="G27" i="142"/>
  <c r="C18" i="112"/>
  <c r="P18" i="112" s="1"/>
  <c r="F26" i="141"/>
  <c r="T26" i="10"/>
  <c r="F26" i="108"/>
  <c r="Q19" i="152"/>
  <c r="Q19" i="92"/>
  <c r="N19" i="138"/>
  <c r="Y18" i="104"/>
  <c r="Z18" i="104" s="1"/>
  <c r="T12" i="52"/>
  <c r="J23" i="94"/>
  <c r="J23" i="148"/>
  <c r="E23" i="148"/>
  <c r="L15" i="94"/>
  <c r="P16" i="100"/>
  <c r="Q16" i="100" s="1"/>
  <c r="T16" i="100"/>
  <c r="N20" i="140"/>
  <c r="Y19" i="105"/>
  <c r="Z19" i="105" s="1"/>
  <c r="J18" i="145"/>
  <c r="E18" i="145"/>
  <c r="F12" i="108"/>
  <c r="F12" i="141"/>
  <c r="T12" i="10"/>
  <c r="U12" i="10" s="1"/>
  <c r="J11" i="141"/>
  <c r="Q29" i="10"/>
  <c r="J11" i="108"/>
  <c r="R11" i="10"/>
  <c r="G29" i="144"/>
  <c r="Q18" i="98"/>
  <c r="Y17" i="105"/>
  <c r="Z17" i="105" s="1"/>
  <c r="N18" i="140"/>
  <c r="N31" i="137"/>
  <c r="G12" i="137"/>
  <c r="L18" i="95"/>
  <c r="C21" i="109"/>
  <c r="D20" i="52"/>
  <c r="Q13" i="152"/>
  <c r="Q13" i="92"/>
  <c r="H11" i="108"/>
  <c r="H11" i="141"/>
  <c r="J22" i="144"/>
  <c r="E22" i="144"/>
  <c r="Y27" i="104"/>
  <c r="Z27" i="104" s="1"/>
  <c r="N28" i="138"/>
  <c r="G17" i="142"/>
  <c r="AC19" i="134"/>
  <c r="C26" i="112"/>
  <c r="P26" i="112" s="1"/>
  <c r="W17" i="4"/>
  <c r="G28" i="147"/>
  <c r="W15" i="100"/>
  <c r="V16" i="105"/>
  <c r="W16" i="105" s="1"/>
  <c r="E12" i="137"/>
  <c r="L31" i="137"/>
  <c r="L21" i="43"/>
  <c r="K21" i="43"/>
  <c r="J18" i="97"/>
  <c r="J15" i="146"/>
  <c r="E15" i="146"/>
  <c r="L17" i="102"/>
  <c r="K17" i="102"/>
  <c r="H27" i="107"/>
  <c r="C14" i="111"/>
  <c r="I12" i="152"/>
  <c r="K16" i="68"/>
  <c r="I12" i="92"/>
  <c r="W27" i="101"/>
  <c r="G26" i="134"/>
  <c r="E17" i="152"/>
  <c r="E17" i="92"/>
  <c r="E21" i="68"/>
  <c r="AC17" i="68"/>
  <c r="V11" i="48"/>
  <c r="Y11" i="48" s="1"/>
  <c r="F11" i="96"/>
  <c r="G19" i="146"/>
  <c r="G28" i="143"/>
  <c r="H26" i="108"/>
  <c r="H26" i="141"/>
  <c r="E18" i="146"/>
  <c r="J18" i="146"/>
  <c r="F12" i="94"/>
  <c r="V12" i="34"/>
  <c r="Y12" i="34" s="1"/>
  <c r="G27" i="137"/>
  <c r="G17" i="139"/>
  <c r="H17" i="139" s="1"/>
  <c r="D16" i="96"/>
  <c r="AC28" i="137"/>
  <c r="C14" i="112"/>
  <c r="C12" i="111"/>
  <c r="P12" i="111"/>
  <c r="C17" i="111"/>
  <c r="P17" i="111" s="1"/>
  <c r="AC18" i="145"/>
  <c r="C12" i="110"/>
  <c r="P12" i="110" s="1"/>
  <c r="I29" i="51"/>
  <c r="AC17" i="137"/>
  <c r="E25" i="143"/>
  <c r="J25" i="143"/>
  <c r="O13" i="92"/>
  <c r="O13" i="152"/>
  <c r="G16" i="137"/>
  <c r="T13" i="57"/>
  <c r="G20" i="92"/>
  <c r="Q20" i="92"/>
  <c r="C16" i="111"/>
  <c r="D26" i="55"/>
  <c r="AC13" i="143"/>
  <c r="N14" i="138"/>
  <c r="Y13" i="104"/>
  <c r="Z13" i="104" s="1"/>
  <c r="D21" i="51"/>
  <c r="C23" i="109"/>
  <c r="C10" i="112"/>
  <c r="P10" i="112"/>
  <c r="Z16" i="100"/>
  <c r="D19" i="52"/>
  <c r="E14" i="142"/>
  <c r="J14" i="142"/>
  <c r="E19" i="45"/>
  <c r="I18" i="152"/>
  <c r="I18" i="92"/>
  <c r="F24" i="96"/>
  <c r="V24" i="48"/>
  <c r="Y24" i="48" s="1"/>
  <c r="G20" i="144"/>
  <c r="T18" i="50"/>
  <c r="W14" i="100"/>
  <c r="V25" i="104"/>
  <c r="W25" i="104" s="1"/>
  <c r="G26" i="145"/>
  <c r="N29" i="138"/>
  <c r="Y28" i="104"/>
  <c r="Z28" i="104" s="1"/>
  <c r="V20" i="49"/>
  <c r="Y20" i="49" s="1"/>
  <c r="F20" i="97"/>
  <c r="C18" i="111"/>
  <c r="W13" i="100"/>
  <c r="J18" i="95"/>
  <c r="J26" i="108"/>
  <c r="J26" i="141"/>
  <c r="V26" i="48"/>
  <c r="Y26" i="48" s="1"/>
  <c r="F26" i="96"/>
  <c r="C16" i="109"/>
  <c r="P16" i="109" s="1"/>
  <c r="T24" i="54"/>
  <c r="D25" i="54"/>
  <c r="Z12" i="100"/>
  <c r="V16" i="103"/>
  <c r="W16" i="103" s="1"/>
  <c r="C25" i="109"/>
  <c r="D16" i="139"/>
  <c r="C12" i="112"/>
  <c r="P12" i="112" s="1"/>
  <c r="T23" i="4"/>
  <c r="P23" i="4"/>
  <c r="Q23" i="4" s="1"/>
  <c r="N31" i="139"/>
  <c r="G12" i="139"/>
  <c r="T28" i="100"/>
  <c r="P28" i="100"/>
  <c r="Q28" i="100" s="1"/>
  <c r="J30" i="34"/>
  <c r="L16" i="108"/>
  <c r="C31" i="36"/>
  <c r="G21" i="139"/>
  <c r="H20" i="95"/>
  <c r="H11" i="95"/>
  <c r="G29" i="148"/>
  <c r="D16" i="53"/>
  <c r="C14" i="110"/>
  <c r="P14" i="110" s="1"/>
  <c r="C15" i="45"/>
  <c r="E16" i="144"/>
  <c r="J16" i="144"/>
  <c r="D26" i="140"/>
  <c r="S25" i="105"/>
  <c r="Z15" i="125"/>
  <c r="O19" i="125" s="1"/>
  <c r="AC24" i="146"/>
  <c r="S24" i="105"/>
  <c r="T24" i="105" s="1"/>
  <c r="D25" i="140"/>
  <c r="D28" i="55"/>
  <c r="L21" i="96"/>
  <c r="D25" i="139"/>
  <c r="Z28" i="100"/>
  <c r="C16" i="112"/>
  <c r="P16" i="112" s="1"/>
  <c r="G23" i="146"/>
  <c r="C9" i="109"/>
  <c r="O27" i="109"/>
  <c r="H15" i="95"/>
  <c r="D19" i="58"/>
  <c r="I29" i="55"/>
  <c r="Y28" i="103"/>
  <c r="Z28" i="103" s="1"/>
  <c r="D29" i="139"/>
  <c r="C11" i="111"/>
  <c r="L22" i="97"/>
  <c r="AC29" i="142"/>
  <c r="G26" i="148"/>
  <c r="T25" i="51"/>
  <c r="C21" i="84"/>
  <c r="T14" i="54"/>
  <c r="D23" i="138"/>
  <c r="E23" i="138" s="1"/>
  <c r="S22" i="104"/>
  <c r="D18" i="56"/>
  <c r="E26" i="137"/>
  <c r="D15" i="51"/>
  <c r="G24" i="139"/>
  <c r="E17" i="144"/>
  <c r="J17" i="144"/>
  <c r="AC16" i="148"/>
  <c r="S27" i="105"/>
  <c r="D28" i="140"/>
  <c r="AC29" i="139"/>
  <c r="J17" i="142"/>
  <c r="E17" i="142"/>
  <c r="E18" i="45"/>
  <c r="T19" i="53"/>
  <c r="D25" i="95"/>
  <c r="J27" i="147"/>
  <c r="E27" i="147"/>
  <c r="G26" i="137"/>
  <c r="C22" i="110"/>
  <c r="N14" i="136"/>
  <c r="J16" i="95"/>
  <c r="Q29" i="51"/>
  <c r="L30" i="34"/>
  <c r="F20" i="108"/>
  <c r="F20" i="141"/>
  <c r="T20" i="10"/>
  <c r="AC15" i="147"/>
  <c r="V15" i="34"/>
  <c r="Y15" i="34" s="1"/>
  <c r="F15" i="94"/>
  <c r="G29" i="146"/>
  <c r="H17" i="108"/>
  <c r="H17" i="141"/>
  <c r="G28" i="144"/>
  <c r="M18" i="152"/>
  <c r="M18" i="92"/>
  <c r="D22" i="50"/>
  <c r="AC24" i="143"/>
  <c r="G20" i="139"/>
  <c r="F24" i="141"/>
  <c r="F24" i="108"/>
  <c r="T24" i="10"/>
  <c r="U24" i="10" s="1"/>
  <c r="L29" i="50"/>
  <c r="J21" i="94"/>
  <c r="G15" i="145"/>
  <c r="D14" i="139"/>
  <c r="D12" i="57"/>
  <c r="D28" i="138"/>
  <c r="E28" i="138" s="1"/>
  <c r="S27" i="104"/>
  <c r="H16" i="107"/>
  <c r="D18" i="51"/>
  <c r="J14" i="94"/>
  <c r="W20" i="100"/>
  <c r="P18" i="101"/>
  <c r="Q18" i="101" s="1"/>
  <c r="T18" i="101"/>
  <c r="AC22" i="143"/>
  <c r="G13" i="92"/>
  <c r="G13" i="152"/>
  <c r="F25" i="141"/>
  <c r="F25" i="108"/>
  <c r="T25" i="10"/>
  <c r="V28" i="103"/>
  <c r="W28" i="103" s="1"/>
  <c r="E26" i="139"/>
  <c r="T19" i="79"/>
  <c r="O16" i="98"/>
  <c r="Z25" i="100"/>
  <c r="F15" i="108"/>
  <c r="T15" i="10"/>
  <c r="F15" i="141"/>
  <c r="E23" i="137"/>
  <c r="K27" i="102"/>
  <c r="M12" i="92"/>
  <c r="M12" i="152"/>
  <c r="Q16" i="68"/>
  <c r="AC20" i="137"/>
  <c r="J17" i="143"/>
  <c r="E17" i="143"/>
  <c r="S14" i="104"/>
  <c r="D15" i="138"/>
  <c r="E15" i="138" s="1"/>
  <c r="I19" i="58"/>
  <c r="D28" i="50"/>
  <c r="AC27" i="134"/>
  <c r="O14" i="98"/>
  <c r="T23" i="55"/>
  <c r="S24" i="104"/>
  <c r="D25" i="138"/>
  <c r="E25" i="138" s="1"/>
  <c r="D29" i="137"/>
  <c r="J18" i="36"/>
  <c r="K18" i="36"/>
  <c r="H14" i="107"/>
  <c r="H31" i="84"/>
  <c r="E29" i="144"/>
  <c r="J29" i="144"/>
  <c r="G19" i="92"/>
  <c r="G19" i="152"/>
  <c r="G18" i="147"/>
  <c r="G13" i="148"/>
  <c r="D26" i="155"/>
  <c r="D24" i="94"/>
  <c r="K21" i="36"/>
  <c r="J21" i="36"/>
  <c r="P21" i="4"/>
  <c r="Q21" i="4" s="1"/>
  <c r="T21" i="4"/>
  <c r="H17" i="94"/>
  <c r="AC15" i="143"/>
  <c r="T11" i="54"/>
  <c r="S29" i="54"/>
  <c r="H16" i="94"/>
  <c r="N31" i="143"/>
  <c r="G12" i="143"/>
  <c r="S31" i="134"/>
  <c r="AC23" i="147"/>
  <c r="J14" i="145"/>
  <c r="E14" i="145"/>
  <c r="V23" i="104"/>
  <c r="W23" i="104" s="1"/>
  <c r="S31" i="145"/>
  <c r="J19" i="147"/>
  <c r="E19" i="147"/>
  <c r="T23" i="57"/>
  <c r="W24" i="101"/>
  <c r="T22" i="101"/>
  <c r="P22" i="101"/>
  <c r="Q22" i="101" s="1"/>
  <c r="E20" i="145"/>
  <c r="J20" i="145"/>
  <c r="W15" i="4"/>
  <c r="J29" i="143"/>
  <c r="E29" i="143"/>
  <c r="T26" i="54"/>
  <c r="V19" i="48"/>
  <c r="Y19" i="48" s="1"/>
  <c r="F19" i="96"/>
  <c r="AC25" i="137"/>
  <c r="K12" i="43"/>
  <c r="L12" i="43"/>
  <c r="Y25" i="104"/>
  <c r="Z25" i="104" s="1"/>
  <c r="N26" i="138"/>
  <c r="G13" i="142"/>
  <c r="D23" i="52"/>
  <c r="Y22" i="103"/>
  <c r="Z22" i="103" s="1"/>
  <c r="G15" i="137"/>
  <c r="C16" i="110"/>
  <c r="P16" i="110" s="1"/>
  <c r="C27" i="84"/>
  <c r="I27" i="84" s="1"/>
  <c r="D24" i="137"/>
  <c r="C11" i="112"/>
  <c r="P11" i="112" s="1"/>
  <c r="L12" i="97"/>
  <c r="J18" i="96"/>
  <c r="AC19" i="68"/>
  <c r="E19" i="92"/>
  <c r="E19" i="152"/>
  <c r="D28" i="51"/>
  <c r="C18" i="110"/>
  <c r="H26" i="107"/>
  <c r="J12" i="108"/>
  <c r="J12" i="141"/>
  <c r="R12" i="10"/>
  <c r="G17" i="137"/>
  <c r="AC14" i="139"/>
  <c r="S17" i="98"/>
  <c r="S21" i="104"/>
  <c r="D22" i="138"/>
  <c r="E22" i="138" s="1"/>
  <c r="T17" i="53"/>
  <c r="G14" i="146"/>
  <c r="E26" i="134"/>
  <c r="Q14" i="152"/>
  <c r="Q14" i="92"/>
  <c r="V27" i="104"/>
  <c r="W27" i="104" s="1"/>
  <c r="N31" i="147"/>
  <c r="G12" i="147"/>
  <c r="C25" i="111"/>
  <c r="D12" i="137"/>
  <c r="J31" i="137"/>
  <c r="E16" i="148"/>
  <c r="J16" i="148"/>
  <c r="V14" i="104"/>
  <c r="W14" i="104" s="1"/>
  <c r="C9" i="110"/>
  <c r="O27" i="110"/>
  <c r="H12" i="97"/>
  <c r="S31" i="137"/>
  <c r="AC19" i="146"/>
  <c r="M20" i="92"/>
  <c r="W26" i="100"/>
  <c r="E24" i="148"/>
  <c r="J24" i="148"/>
  <c r="D14" i="50"/>
  <c r="H27" i="97"/>
  <c r="V13" i="103"/>
  <c r="W13" i="103" s="1"/>
  <c r="D14" i="137"/>
  <c r="W17" i="100"/>
  <c r="V18" i="105"/>
  <c r="W18" i="105" s="1"/>
  <c r="E15" i="148"/>
  <c r="J15" i="148"/>
  <c r="D21" i="97"/>
  <c r="G15" i="139"/>
  <c r="L26" i="96"/>
  <c r="W19" i="100"/>
  <c r="D20" i="55"/>
  <c r="L14" i="95"/>
  <c r="T25" i="50"/>
  <c r="M14" i="98"/>
  <c r="N25" i="136"/>
  <c r="Z14" i="100"/>
  <c r="C17" i="45"/>
  <c r="T27" i="56"/>
  <c r="T13" i="101"/>
  <c r="P13" i="101"/>
  <c r="Q13" i="101" s="1"/>
  <c r="F11" i="94"/>
  <c r="V11" i="34"/>
  <c r="U11" i="34" s="1"/>
  <c r="E16" i="139"/>
  <c r="F16" i="139" s="1"/>
  <c r="K18" i="92"/>
  <c r="K18" i="152"/>
  <c r="AC23" i="139"/>
  <c r="D20" i="139"/>
  <c r="G29" i="147"/>
  <c r="G25" i="143"/>
  <c r="D22" i="137"/>
  <c r="E28" i="145"/>
  <c r="J28" i="145"/>
  <c r="H17" i="97"/>
  <c r="L10" i="108"/>
  <c r="X10" i="10"/>
  <c r="W29" i="10"/>
  <c r="AC22" i="144"/>
  <c r="T19" i="57"/>
  <c r="T15" i="53"/>
  <c r="Q30" i="45"/>
  <c r="H27" i="96"/>
  <c r="F23" i="97"/>
  <c r="V23" i="49"/>
  <c r="Y23" i="49" s="1"/>
  <c r="D27" i="155"/>
  <c r="D25" i="94"/>
  <c r="H15" i="107"/>
  <c r="I14" i="84"/>
  <c r="G20" i="148"/>
  <c r="D28" i="139"/>
  <c r="D21" i="55"/>
  <c r="J19" i="58"/>
  <c r="E15" i="137"/>
  <c r="J23" i="95"/>
  <c r="Z23" i="100"/>
  <c r="AC28" i="143"/>
  <c r="O18" i="152"/>
  <c r="O18" i="92"/>
  <c r="S14" i="105"/>
  <c r="D15" i="140"/>
  <c r="F10" i="95"/>
  <c r="F30" i="47"/>
  <c r="V10" i="47"/>
  <c r="H21" i="94"/>
  <c r="F19" i="97"/>
  <c r="V19" i="49"/>
  <c r="Y19" i="49" s="1"/>
  <c r="U31" i="143"/>
  <c r="D22" i="56"/>
  <c r="T28" i="51"/>
  <c r="V27" i="48"/>
  <c r="Y27" i="48" s="1"/>
  <c r="F27" i="96"/>
  <c r="E20" i="139"/>
  <c r="AC18" i="137"/>
  <c r="J14" i="144"/>
  <c r="E14" i="144"/>
  <c r="J15" i="147"/>
  <c r="E15" i="147"/>
  <c r="J20" i="148"/>
  <c r="E20" i="148"/>
  <c r="G17" i="92"/>
  <c r="H21" i="68"/>
  <c r="G17" i="152"/>
  <c r="S31" i="144"/>
  <c r="T13" i="51"/>
  <c r="D29" i="136"/>
  <c r="E29" i="136" s="1"/>
  <c r="L18" i="108"/>
  <c r="Q12" i="152"/>
  <c r="Q16" i="152" s="1"/>
  <c r="W16" i="68"/>
  <c r="Q12" i="92"/>
  <c r="Z26" i="100"/>
  <c r="G27" i="146"/>
  <c r="T18" i="52"/>
  <c r="E27" i="137"/>
  <c r="F19" i="58"/>
  <c r="AC28" i="139"/>
  <c r="O15" i="92"/>
  <c r="Z16" i="4"/>
  <c r="D22" i="95"/>
  <c r="D28" i="52"/>
  <c r="L10" i="97"/>
  <c r="T30" i="49"/>
  <c r="T21" i="55"/>
  <c r="J24" i="97"/>
  <c r="D37" i="77"/>
  <c r="G18" i="148"/>
  <c r="W25" i="4"/>
  <c r="D17" i="50"/>
  <c r="S14" i="92"/>
  <c r="S14" i="152"/>
  <c r="J13" i="96"/>
  <c r="D20" i="137"/>
  <c r="H22" i="107"/>
  <c r="E12" i="152"/>
  <c r="E12" i="92"/>
  <c r="E16" i="68"/>
  <c r="E23" i="68" s="1"/>
  <c r="AC12" i="68"/>
  <c r="S28" i="104"/>
  <c r="D29" i="138"/>
  <c r="E29" i="138" s="1"/>
  <c r="K27" i="36"/>
  <c r="J27" i="36"/>
  <c r="J14" i="95"/>
  <c r="P12" i="101"/>
  <c r="Q12" i="101" s="1"/>
  <c r="T12" i="101"/>
  <c r="E14" i="45"/>
  <c r="D25" i="57"/>
  <c r="AC24" i="137"/>
  <c r="AC22" i="146"/>
  <c r="T22" i="51"/>
  <c r="AC26" i="142"/>
  <c r="D15" i="137"/>
  <c r="G21" i="144"/>
  <c r="G17" i="145"/>
  <c r="L15" i="108"/>
  <c r="E26" i="146"/>
  <c r="J26" i="146"/>
  <c r="W24" i="100"/>
  <c r="P21" i="100"/>
  <c r="Q21" i="100" s="1"/>
  <c r="T21" i="100"/>
  <c r="T17" i="4"/>
  <c r="P17" i="4"/>
  <c r="Q17" i="4" s="1"/>
  <c r="C12" i="45"/>
  <c r="K30" i="45"/>
  <c r="C23" i="106"/>
  <c r="V15" i="103"/>
  <c r="W15" i="103" s="1"/>
  <c r="P13" i="100"/>
  <c r="Q13" i="100" s="1"/>
  <c r="T13" i="100"/>
  <c r="R30" i="47"/>
  <c r="J10" i="95"/>
  <c r="G22" i="142"/>
  <c r="AC16" i="142"/>
  <c r="H18" i="108"/>
  <c r="N18" i="108" s="1"/>
  <c r="K18" i="108" s="1"/>
  <c r="H18" i="141"/>
  <c r="I18" i="141" s="1"/>
  <c r="E23" i="45"/>
  <c r="V17" i="104"/>
  <c r="W17" i="104" s="1"/>
  <c r="E23" i="134"/>
  <c r="J28" i="36"/>
  <c r="K28" i="36"/>
  <c r="D17" i="57"/>
  <c r="H30" i="107"/>
  <c r="D20" i="97"/>
  <c r="D27" i="57"/>
  <c r="G14" i="144"/>
  <c r="V12" i="103"/>
  <c r="W12" i="103" s="1"/>
  <c r="L16" i="95"/>
  <c r="T17" i="51"/>
  <c r="L29" i="53"/>
  <c r="G13" i="144"/>
  <c r="D20" i="95"/>
  <c r="D12" i="51"/>
  <c r="J28" i="142"/>
  <c r="E28" i="142"/>
  <c r="W26" i="101"/>
  <c r="F21" i="97"/>
  <c r="V21" i="49"/>
  <c r="Y21" i="49" s="1"/>
  <c r="C16" i="45"/>
  <c r="G23" i="144"/>
  <c r="AC27" i="142"/>
  <c r="I14" i="152"/>
  <c r="I14" i="92"/>
  <c r="E21" i="137"/>
  <c r="K13" i="36"/>
  <c r="J13" i="36"/>
  <c r="F12" i="97"/>
  <c r="V12" i="49"/>
  <c r="Y12" i="49" s="1"/>
  <c r="U31" i="139"/>
  <c r="G24" i="145"/>
  <c r="G16" i="142"/>
  <c r="G13" i="139"/>
  <c r="Z22" i="100"/>
  <c r="J20" i="108"/>
  <c r="R20" i="10"/>
  <c r="J20" i="141"/>
  <c r="L28" i="43"/>
  <c r="K28" i="43"/>
  <c r="E21" i="45"/>
  <c r="T24" i="50"/>
  <c r="S17" i="104"/>
  <c r="D18" i="138"/>
  <c r="E18" i="138" s="1"/>
  <c r="L16" i="102"/>
  <c r="K16" i="102"/>
  <c r="E19" i="144"/>
  <c r="J19" i="144"/>
  <c r="Z31" i="143"/>
  <c r="D13" i="94"/>
  <c r="D15" i="155"/>
  <c r="T22" i="56"/>
  <c r="M18" i="98"/>
  <c r="C17" i="3"/>
  <c r="D21" i="107"/>
  <c r="V11" i="104"/>
  <c r="J31" i="138"/>
  <c r="K31" i="138" s="1"/>
  <c r="V27" i="103"/>
  <c r="W27" i="103" s="1"/>
  <c r="S15" i="104"/>
  <c r="D16" i="138"/>
  <c r="E16" i="138" s="1"/>
  <c r="T19" i="51"/>
  <c r="Q19" i="58"/>
  <c r="D25" i="51"/>
  <c r="J16" i="143"/>
  <c r="E16" i="143"/>
  <c r="D17" i="52"/>
  <c r="K17" i="92"/>
  <c r="N21" i="68"/>
  <c r="K17" i="152"/>
  <c r="K17" i="98"/>
  <c r="AC13" i="148"/>
  <c r="H14" i="96"/>
  <c r="H13" i="141"/>
  <c r="H13" i="108"/>
  <c r="D13" i="52"/>
  <c r="O27" i="111"/>
  <c r="C9" i="111"/>
  <c r="G15" i="143"/>
  <c r="G21" i="142"/>
  <c r="G15" i="144"/>
  <c r="W25" i="101"/>
  <c r="AC20" i="144"/>
  <c r="H24" i="107"/>
  <c r="Y25" i="103"/>
  <c r="Z25" i="103" s="1"/>
  <c r="J18" i="143"/>
  <c r="E18" i="143"/>
  <c r="T17" i="10"/>
  <c r="F17" i="108"/>
  <c r="F17" i="141"/>
  <c r="Y18" i="105"/>
  <c r="Z18" i="105" s="1"/>
  <c r="N19" i="140"/>
  <c r="N12" i="138"/>
  <c r="M31" i="138"/>
  <c r="N31" i="138" s="1"/>
  <c r="Y11" i="104"/>
  <c r="Z11" i="104" s="1"/>
  <c r="Y24" i="105"/>
  <c r="Z24" i="105" s="1"/>
  <c r="N25" i="140"/>
  <c r="S31" i="148"/>
  <c r="G18" i="137"/>
  <c r="C26" i="109"/>
  <c r="F14" i="95"/>
  <c r="V14" i="47"/>
  <c r="Y14" i="47" s="1"/>
  <c r="AC13" i="134"/>
  <c r="L10" i="94"/>
  <c r="T30" i="34"/>
  <c r="D11" i="50"/>
  <c r="G29" i="50"/>
  <c r="AC17" i="148"/>
  <c r="J15" i="141"/>
  <c r="J15" i="108"/>
  <c r="R15" i="10"/>
  <c r="Z13" i="100"/>
  <c r="D22" i="134"/>
  <c r="S21" i="103"/>
  <c r="T19" i="52"/>
  <c r="J27" i="97"/>
  <c r="D18" i="137"/>
  <c r="V19" i="105"/>
  <c r="W19" i="105" s="1"/>
  <c r="V20" i="105"/>
  <c r="W20" i="105" s="1"/>
  <c r="E19" i="58"/>
  <c r="D15" i="97"/>
  <c r="G23" i="148"/>
  <c r="D22" i="54"/>
  <c r="T25" i="101"/>
  <c r="P25" i="101"/>
  <c r="Q25" i="101" s="1"/>
  <c r="V19" i="104"/>
  <c r="W19" i="104" s="1"/>
  <c r="C15" i="84"/>
  <c r="I15" i="84" s="1"/>
  <c r="J27" i="143"/>
  <c r="E27" i="143"/>
  <c r="C15" i="111"/>
  <c r="P15" i="111" s="1"/>
  <c r="D16" i="94"/>
  <c r="D18" i="155"/>
  <c r="E13" i="139"/>
  <c r="T20" i="51"/>
  <c r="P11" i="100"/>
  <c r="S30" i="100"/>
  <c r="T30" i="100" s="1"/>
  <c r="T11" i="100"/>
  <c r="C10" i="109"/>
  <c r="E22" i="139"/>
  <c r="Y16" i="103"/>
  <c r="Z16" i="103" s="1"/>
  <c r="H12" i="94"/>
  <c r="G14" i="139"/>
  <c r="J16" i="142"/>
  <c r="E16" i="142"/>
  <c r="L20" i="96"/>
  <c r="E37" i="77"/>
  <c r="D15" i="52"/>
  <c r="C15" i="3"/>
  <c r="D19" i="107"/>
  <c r="H19" i="97"/>
  <c r="D22" i="57"/>
  <c r="L25" i="95"/>
  <c r="F25" i="94"/>
  <c r="V25" i="34"/>
  <c r="Y25" i="34" s="1"/>
  <c r="G18" i="139"/>
  <c r="S29" i="55"/>
  <c r="T11" i="55"/>
  <c r="E28" i="45"/>
  <c r="T24" i="51"/>
  <c r="D26" i="137"/>
  <c r="T12" i="54"/>
  <c r="E21" i="142"/>
  <c r="J21" i="142"/>
  <c r="G25" i="148"/>
  <c r="D17" i="51"/>
  <c r="AC13" i="142"/>
  <c r="AC14" i="134"/>
  <c r="P15" i="101"/>
  <c r="Q15" i="101" s="1"/>
  <c r="T15" i="101"/>
  <c r="G17" i="148"/>
  <c r="AC21" i="142"/>
  <c r="S20" i="92"/>
  <c r="E28" i="134"/>
  <c r="D15" i="94"/>
  <c r="D17" i="155"/>
  <c r="T13" i="56"/>
  <c r="AC15" i="139"/>
  <c r="G29" i="137"/>
  <c r="G24" i="142"/>
  <c r="E24" i="142"/>
  <c r="J24" i="142"/>
  <c r="G27" i="143"/>
  <c r="V10" i="49"/>
  <c r="Y10" i="49" s="1"/>
  <c r="F30" i="49"/>
  <c r="F10" i="97"/>
  <c r="D28" i="134"/>
  <c r="S27" i="103"/>
  <c r="G26" i="147"/>
  <c r="G29" i="51"/>
  <c r="J29" i="51" s="1"/>
  <c r="D11" i="51"/>
  <c r="V19" i="103"/>
  <c r="W19" i="103" s="1"/>
  <c r="S15" i="103"/>
  <c r="D16" i="134"/>
  <c r="W18" i="100"/>
  <c r="J27" i="145"/>
  <c r="D27" i="145" s="1"/>
  <c r="H27" i="145" s="1"/>
  <c r="E27" i="145"/>
  <c r="C13" i="109"/>
  <c r="P13" i="109" s="1"/>
  <c r="O12" i="98"/>
  <c r="T15" i="79"/>
  <c r="E18" i="148"/>
  <c r="J18" i="148"/>
  <c r="G25" i="144"/>
  <c r="H23" i="95"/>
  <c r="L25" i="108"/>
  <c r="AC20" i="139"/>
  <c r="U31" i="144"/>
  <c r="T26" i="51"/>
  <c r="J22" i="142"/>
  <c r="D22" i="142" s="1"/>
  <c r="K22" i="142" s="1"/>
  <c r="E22" i="142"/>
  <c r="G14" i="98"/>
  <c r="D11" i="54"/>
  <c r="G29" i="54"/>
  <c r="AC16" i="139"/>
  <c r="L26" i="108"/>
  <c r="J17" i="36"/>
  <c r="K17" i="36"/>
  <c r="H17" i="107"/>
  <c r="L20" i="43"/>
  <c r="K20" i="43"/>
  <c r="F20" i="96"/>
  <c r="V20" i="48"/>
  <c r="Y20" i="48" s="1"/>
  <c r="V13" i="34"/>
  <c r="F13" i="94"/>
  <c r="N13" i="94" s="1"/>
  <c r="I13" i="94" s="1"/>
  <c r="D22" i="97"/>
  <c r="K22" i="36"/>
  <c r="J22" i="36"/>
  <c r="AC19" i="139"/>
  <c r="E20" i="142"/>
  <c r="J20" i="142"/>
  <c r="W12" i="4"/>
  <c r="AC23" i="146"/>
  <c r="G15" i="92"/>
  <c r="D15" i="136"/>
  <c r="E15" i="136" s="1"/>
  <c r="S12" i="152"/>
  <c r="Z16" i="68"/>
  <c r="S12" i="92"/>
  <c r="H27" i="94"/>
  <c r="N27" i="94" s="1"/>
  <c r="H18" i="107"/>
  <c r="T14" i="52"/>
  <c r="D27" i="53"/>
  <c r="H23" i="108"/>
  <c r="H23" i="141"/>
  <c r="Y16" i="105"/>
  <c r="Z16" i="105" s="1"/>
  <c r="N17" i="140"/>
  <c r="T18" i="54"/>
  <c r="AC17" i="134"/>
  <c r="G22" i="139"/>
  <c r="D15" i="107"/>
  <c r="F15" i="107" s="1"/>
  <c r="C11" i="3"/>
  <c r="D16" i="55"/>
  <c r="G29" i="142"/>
  <c r="K15" i="43"/>
  <c r="L15" i="43"/>
  <c r="K23" i="43"/>
  <c r="L23" i="43"/>
  <c r="D13" i="139"/>
  <c r="L26" i="97"/>
  <c r="J21" i="148"/>
  <c r="E21" i="148"/>
  <c r="T11" i="56"/>
  <c r="S29" i="56"/>
  <c r="T29" i="56" s="1"/>
  <c r="C21" i="45"/>
  <c r="Z28" i="101"/>
  <c r="AC13" i="139"/>
  <c r="L30" i="49"/>
  <c r="D13" i="136"/>
  <c r="E13" i="136" s="1"/>
  <c r="Y26" i="103"/>
  <c r="Z26" i="103" s="1"/>
  <c r="H22" i="97"/>
  <c r="D12" i="50"/>
  <c r="J22" i="94"/>
  <c r="E21" i="134"/>
  <c r="E20" i="134"/>
  <c r="E29" i="147"/>
  <c r="J29" i="147"/>
  <c r="N18" i="136"/>
  <c r="D23" i="136"/>
  <c r="E23" i="136" s="1"/>
  <c r="G27" i="145"/>
  <c r="K27" i="43"/>
  <c r="L27" i="43"/>
  <c r="T15" i="56"/>
  <c r="T18" i="51"/>
  <c r="AC28" i="144"/>
  <c r="C18" i="84"/>
  <c r="G25" i="142"/>
  <c r="D26" i="50"/>
  <c r="L12" i="95"/>
  <c r="T28" i="57"/>
  <c r="D28" i="136"/>
  <c r="E28" i="136" s="1"/>
  <c r="E28" i="148"/>
  <c r="J28" i="148"/>
  <c r="W15" i="101"/>
  <c r="T14" i="55"/>
  <c r="G27" i="147"/>
  <c r="E15" i="145"/>
  <c r="J15" i="145"/>
  <c r="J14" i="97"/>
  <c r="D26" i="136"/>
  <c r="E26" i="136" s="1"/>
  <c r="G25" i="145"/>
  <c r="H28" i="107"/>
  <c r="P27" i="4"/>
  <c r="Q27" i="4" s="1"/>
  <c r="T27" i="4"/>
  <c r="G23" i="145"/>
  <c r="G28" i="145"/>
  <c r="U31" i="142"/>
  <c r="N29" i="52"/>
  <c r="O29" i="52" s="1"/>
  <c r="J23" i="141"/>
  <c r="J23" i="108"/>
  <c r="J15" i="36"/>
  <c r="K15" i="36"/>
  <c r="D17" i="96"/>
  <c r="D28" i="53"/>
  <c r="T27" i="53"/>
  <c r="D23" i="57"/>
  <c r="N12" i="140"/>
  <c r="Y11" i="105"/>
  <c r="Z11" i="105" s="1"/>
  <c r="M31" i="140"/>
  <c r="N31" i="140" s="1"/>
  <c r="E24" i="45"/>
  <c r="K15" i="79"/>
  <c r="I12" i="98"/>
  <c r="L22" i="96"/>
  <c r="H16" i="141"/>
  <c r="H16" i="108"/>
  <c r="K14" i="102"/>
  <c r="L14" i="102"/>
  <c r="V17" i="105"/>
  <c r="W17" i="105" s="1"/>
  <c r="C13" i="106"/>
  <c r="D29" i="10"/>
  <c r="F13" i="96"/>
  <c r="V13" i="48"/>
  <c r="Y13" i="48" s="1"/>
  <c r="S15" i="105"/>
  <c r="D16" i="140"/>
  <c r="D20" i="53"/>
  <c r="T14" i="57"/>
  <c r="H26" i="96"/>
  <c r="W22" i="4"/>
  <c r="C26" i="45"/>
  <c r="S24" i="103"/>
  <c r="S30" i="103" s="1"/>
  <c r="T30" i="103" s="1"/>
  <c r="D25" i="134"/>
  <c r="H20" i="107"/>
  <c r="E28" i="137"/>
  <c r="T27" i="52"/>
  <c r="J23" i="96"/>
  <c r="Z28" i="4"/>
  <c r="D20" i="50"/>
  <c r="T20" i="52"/>
  <c r="T19" i="50"/>
  <c r="L11" i="96"/>
  <c r="L30" i="47"/>
  <c r="T22" i="4"/>
  <c r="P22" i="4"/>
  <c r="Q22" i="4" s="1"/>
  <c r="G15" i="147"/>
  <c r="T16" i="54"/>
  <c r="L13" i="95"/>
  <c r="L23" i="96"/>
  <c r="E13" i="92"/>
  <c r="AC13" i="68"/>
  <c r="E13" i="152"/>
  <c r="AC21" i="148"/>
  <c r="S17" i="105"/>
  <c r="D18" i="140"/>
  <c r="V25" i="105"/>
  <c r="W25" i="105" s="1"/>
  <c r="G19" i="137"/>
  <c r="G16" i="146"/>
  <c r="V12" i="47"/>
  <c r="Y12" i="47" s="1"/>
  <c r="F12" i="95"/>
  <c r="Z31" i="137"/>
  <c r="G17" i="143"/>
  <c r="Y24" i="103"/>
  <c r="Z24" i="103" s="1"/>
  <c r="G26" i="146"/>
  <c r="Y17" i="104"/>
  <c r="Z17" i="104" s="1"/>
  <c r="N18" i="138"/>
  <c r="AC21" i="134"/>
  <c r="L17" i="96"/>
  <c r="H15" i="141"/>
  <c r="H15" i="108"/>
  <c r="D26" i="57"/>
  <c r="M15" i="92"/>
  <c r="Z23" i="4"/>
  <c r="T13" i="52"/>
  <c r="D24" i="53"/>
  <c r="G14" i="145"/>
  <c r="E18" i="144"/>
  <c r="J18" i="144"/>
  <c r="D27" i="137"/>
  <c r="E29" i="134"/>
  <c r="F29" i="134" s="1"/>
  <c r="G28" i="137"/>
  <c r="T16" i="4"/>
  <c r="P16" i="4"/>
  <c r="Q16" i="4" s="1"/>
  <c r="E24" i="134"/>
  <c r="E22" i="143"/>
  <c r="J22" i="143"/>
  <c r="D25" i="137"/>
  <c r="L14" i="96"/>
  <c r="H22" i="95"/>
  <c r="L31" i="139"/>
  <c r="E12" i="139"/>
  <c r="N29" i="57"/>
  <c r="Q12" i="98"/>
  <c r="W15" i="79"/>
  <c r="J13" i="108"/>
  <c r="J13" i="141"/>
  <c r="V14" i="34"/>
  <c r="F14" i="94"/>
  <c r="T20" i="53"/>
  <c r="Z24" i="4"/>
  <c r="G16" i="148"/>
  <c r="D16" i="57"/>
  <c r="Z31" i="145"/>
  <c r="H10" i="96"/>
  <c r="P30" i="48"/>
  <c r="AC25" i="134"/>
  <c r="P24" i="4"/>
  <c r="Q24" i="4" s="1"/>
  <c r="T24" i="4"/>
  <c r="D20" i="155"/>
  <c r="D18" i="94"/>
  <c r="H30" i="49"/>
  <c r="G13" i="146"/>
  <c r="D21" i="139"/>
  <c r="Q29" i="57"/>
  <c r="V22" i="104"/>
  <c r="W22" i="104" s="1"/>
  <c r="V25" i="47"/>
  <c r="Y25" i="47" s="1"/>
  <c r="F25" i="95"/>
  <c r="V24" i="49"/>
  <c r="Y24" i="49" s="1"/>
  <c r="F24" i="97"/>
  <c r="L23" i="108"/>
  <c r="G25" i="137"/>
  <c r="L25" i="96"/>
  <c r="F21" i="96"/>
  <c r="V21" i="48"/>
  <c r="Y21" i="48" s="1"/>
  <c r="V21" i="104"/>
  <c r="W21" i="104" s="1"/>
  <c r="H27" i="108"/>
  <c r="H27" i="141"/>
  <c r="E18" i="134"/>
  <c r="F18" i="134" s="1"/>
  <c r="G18" i="144"/>
  <c r="E24" i="147"/>
  <c r="J24" i="147"/>
  <c r="G16" i="134"/>
  <c r="AC17" i="79"/>
  <c r="E17" i="98"/>
  <c r="Q31" i="137"/>
  <c r="L27" i="94"/>
  <c r="N15" i="79"/>
  <c r="K12" i="98"/>
  <c r="T16" i="56"/>
  <c r="T23" i="56"/>
  <c r="X31" i="139"/>
  <c r="L14" i="108"/>
  <c r="E22" i="148"/>
  <c r="J22" i="148"/>
  <c r="V15" i="105"/>
  <c r="W15" i="105" s="1"/>
  <c r="H21" i="107"/>
  <c r="W16" i="101"/>
  <c r="K15" i="92"/>
  <c r="V17" i="34"/>
  <c r="F17" i="94"/>
  <c r="N17" i="94" s="1"/>
  <c r="G17" i="94" s="1"/>
  <c r="D26" i="107"/>
  <c r="C22" i="3"/>
  <c r="D14" i="54"/>
  <c r="L10" i="102"/>
  <c r="J29" i="102"/>
  <c r="K10" i="102"/>
  <c r="D19" i="96"/>
  <c r="D11" i="96"/>
  <c r="J19" i="97"/>
  <c r="D17" i="140"/>
  <c r="S16" i="105"/>
  <c r="G18" i="145"/>
  <c r="Z26" i="101"/>
  <c r="T26" i="57"/>
  <c r="J27" i="141"/>
  <c r="J27" i="108"/>
  <c r="G24" i="144"/>
  <c r="G23" i="137"/>
  <c r="J14" i="36"/>
  <c r="K14" i="36"/>
  <c r="V13" i="104"/>
  <c r="W13" i="104" s="1"/>
  <c r="AC25" i="145"/>
  <c r="H25" i="107"/>
  <c r="T14" i="50"/>
  <c r="C19" i="58"/>
  <c r="D20" i="54"/>
  <c r="Y26" i="104"/>
  <c r="Z26" i="104" s="1"/>
  <c r="N27" i="138"/>
  <c r="N29" i="54"/>
  <c r="O29" i="54" s="1"/>
  <c r="H18" i="96"/>
  <c r="D27" i="107"/>
  <c r="C23" i="3"/>
  <c r="L19" i="96"/>
  <c r="F21" i="108"/>
  <c r="T21" i="10"/>
  <c r="U21" i="10" s="1"/>
  <c r="F21" i="141"/>
  <c r="S29" i="57"/>
  <c r="T11" i="57"/>
  <c r="J13" i="97"/>
  <c r="G26" i="143"/>
  <c r="D25" i="55"/>
  <c r="D24" i="55"/>
  <c r="J29" i="142"/>
  <c r="E29" i="142"/>
  <c r="D13" i="97"/>
  <c r="AC12" i="139"/>
  <c r="AB31" i="139"/>
  <c r="AC31" i="139" s="1"/>
  <c r="T13" i="50"/>
  <c r="Z15" i="100"/>
  <c r="G21" i="143"/>
  <c r="R19" i="58"/>
  <c r="AC20" i="148"/>
  <c r="V16" i="47"/>
  <c r="Y16" i="47" s="1"/>
  <c r="F16" i="95"/>
  <c r="N21" i="138"/>
  <c r="Y20" i="104"/>
  <c r="Z20" i="104" s="1"/>
  <c r="F21" i="95"/>
  <c r="V21" i="47"/>
  <c r="Y21" i="47" s="1"/>
  <c r="D15" i="95"/>
  <c r="J24" i="94"/>
  <c r="AB31" i="147"/>
  <c r="E22" i="134"/>
  <c r="Z12" i="4"/>
  <c r="G25" i="147"/>
  <c r="T18" i="55"/>
  <c r="L13" i="108"/>
  <c r="Y20" i="105"/>
  <c r="Z20" i="105" s="1"/>
  <c r="N21" i="140"/>
  <c r="D15" i="55"/>
  <c r="J26" i="96"/>
  <c r="D15" i="57"/>
  <c r="W20" i="4"/>
  <c r="K18" i="43"/>
  <c r="L18" i="43"/>
  <c r="G27" i="148"/>
  <c r="T27" i="54"/>
  <c r="I14" i="98"/>
  <c r="S18" i="104"/>
  <c r="D19" i="138"/>
  <c r="E19" i="138" s="1"/>
  <c r="G15" i="148"/>
  <c r="G28" i="142"/>
  <c r="G14" i="137"/>
  <c r="H14" i="137" s="1"/>
  <c r="E15" i="142"/>
  <c r="J15" i="142"/>
  <c r="J13" i="146"/>
  <c r="E13" i="146"/>
  <c r="D19" i="137"/>
  <c r="O14" i="152"/>
  <c r="O14" i="92"/>
  <c r="D11" i="57"/>
  <c r="G29" i="57"/>
  <c r="I15" i="92"/>
  <c r="H24" i="97"/>
  <c r="P19" i="100"/>
  <c r="Q19" i="100" s="1"/>
  <c r="T19" i="100"/>
  <c r="AC23" i="137"/>
  <c r="S31" i="142"/>
  <c r="G23" i="147"/>
  <c r="T13" i="55"/>
  <c r="N27" i="136"/>
  <c r="J25" i="141"/>
  <c r="R25" i="10"/>
  <c r="J25" i="108"/>
  <c r="T24" i="52"/>
  <c r="T16" i="101"/>
  <c r="P16" i="101"/>
  <c r="Q16" i="101" s="1"/>
  <c r="D16" i="95"/>
  <c r="V18" i="48"/>
  <c r="Y18" i="48" s="1"/>
  <c r="F18" i="96"/>
  <c r="S20" i="103"/>
  <c r="D21" i="134"/>
  <c r="T16" i="68"/>
  <c r="O12" i="92"/>
  <c r="O12" i="152"/>
  <c r="G29" i="139"/>
  <c r="J13" i="143"/>
  <c r="E13" i="143"/>
  <c r="T19" i="4"/>
  <c r="P19" i="4"/>
  <c r="Q19" i="4" s="1"/>
  <c r="V27" i="105"/>
  <c r="W27" i="105" s="1"/>
  <c r="D14" i="107"/>
  <c r="D29" i="3"/>
  <c r="E23" i="3" s="1"/>
  <c r="C10" i="3"/>
  <c r="T27" i="51"/>
  <c r="O20" i="92"/>
  <c r="W23" i="4"/>
  <c r="L19" i="95"/>
  <c r="N15" i="125"/>
  <c r="I19" i="125" s="1"/>
  <c r="AC17" i="143"/>
  <c r="G21" i="137"/>
  <c r="D12" i="56"/>
  <c r="J13" i="144"/>
  <c r="E13" i="144"/>
  <c r="E23" i="142"/>
  <c r="J23" i="142"/>
  <c r="D23" i="142" s="1"/>
  <c r="T22" i="52"/>
  <c r="J20" i="95"/>
  <c r="H22" i="141"/>
  <c r="H22" i="108"/>
  <c r="N22" i="108" s="1"/>
  <c r="AC23" i="142"/>
  <c r="V22" i="47"/>
  <c r="Y22" i="47" s="1"/>
  <c r="F22" i="95"/>
  <c r="T25" i="56"/>
  <c r="D27" i="55"/>
  <c r="G16" i="143"/>
  <c r="AC16" i="145"/>
  <c r="I13" i="98"/>
  <c r="D24" i="51"/>
  <c r="N16" i="138"/>
  <c r="Y15" i="104"/>
  <c r="Z15" i="104" s="1"/>
  <c r="G23" i="134"/>
  <c r="H23" i="134" s="1"/>
  <c r="T21" i="56"/>
  <c r="D28" i="137"/>
  <c r="Q29" i="50"/>
  <c r="D26" i="54"/>
  <c r="D11" i="94"/>
  <c r="D13" i="155"/>
  <c r="M12" i="98"/>
  <c r="Q15" i="79"/>
  <c r="Q15" i="125"/>
  <c r="K19" i="125" s="1"/>
  <c r="H25" i="96"/>
  <c r="L22" i="108"/>
  <c r="E19" i="145"/>
  <c r="J19" i="145"/>
  <c r="T14" i="10"/>
  <c r="F14" i="108"/>
  <c r="F14" i="141"/>
  <c r="E23" i="146"/>
  <c r="J23" i="146"/>
  <c r="E20" i="92"/>
  <c r="AC20" i="68"/>
  <c r="AC16" i="143"/>
  <c r="F13" i="95"/>
  <c r="V13" i="47"/>
  <c r="Y13" i="47" s="1"/>
  <c r="Y20" i="103"/>
  <c r="Z20" i="103" s="1"/>
  <c r="J21" i="145"/>
  <c r="E21" i="145"/>
  <c r="L17" i="108"/>
  <c r="T24" i="57"/>
  <c r="H13" i="95"/>
  <c r="J23" i="36"/>
  <c r="K23" i="36"/>
  <c r="J21" i="108"/>
  <c r="J21" i="141"/>
  <c r="Z19" i="79"/>
  <c r="S16" i="98"/>
  <c r="Y23" i="103"/>
  <c r="Z23" i="103" s="1"/>
  <c r="G13" i="143"/>
  <c r="N15" i="138"/>
  <c r="Y14" i="104"/>
  <c r="Z14" i="104" s="1"/>
  <c r="J20" i="97"/>
  <c r="H18" i="94"/>
  <c r="W21" i="101"/>
  <c r="L14" i="94"/>
  <c r="U14" i="34"/>
  <c r="Z15" i="101"/>
  <c r="E27" i="148"/>
  <c r="J27" i="148"/>
  <c r="V26" i="103"/>
  <c r="W26" i="103" s="1"/>
  <c r="E20" i="137"/>
  <c r="F20" i="137" s="1"/>
  <c r="D13" i="51"/>
  <c r="D12" i="136"/>
  <c r="E12" i="136" s="1"/>
  <c r="G31" i="136"/>
  <c r="W22" i="100"/>
  <c r="L18" i="102"/>
  <c r="K18" i="102"/>
  <c r="D18" i="95"/>
  <c r="H25" i="95"/>
  <c r="Y12" i="103"/>
  <c r="Z12" i="103" s="1"/>
  <c r="D19" i="136"/>
  <c r="E19" i="136" s="1"/>
  <c r="L15" i="96"/>
  <c r="D13" i="54"/>
  <c r="V23" i="103"/>
  <c r="W23" i="103" s="1"/>
  <c r="T12" i="53"/>
  <c r="F19" i="94"/>
  <c r="V19" i="34"/>
  <c r="Y19" i="34" s="1"/>
  <c r="G15" i="146"/>
  <c r="K20" i="92"/>
  <c r="N29" i="50"/>
  <c r="O29" i="50" s="1"/>
  <c r="G21" i="148"/>
  <c r="AC29" i="148"/>
  <c r="AB31" i="144"/>
  <c r="D18" i="55"/>
  <c r="J20" i="144"/>
  <c r="E20" i="144"/>
  <c r="D12" i="97"/>
  <c r="I17" i="152"/>
  <c r="K21" i="68"/>
  <c r="I17" i="92"/>
  <c r="J14" i="143"/>
  <c r="E14" i="143"/>
  <c r="G26" i="142"/>
  <c r="E12" i="148"/>
  <c r="J12" i="148"/>
  <c r="L31" i="148"/>
  <c r="AC17" i="144"/>
  <c r="D22" i="51"/>
  <c r="AC14" i="143"/>
  <c r="C20" i="84"/>
  <c r="N28" i="140"/>
  <c r="Y27" i="105"/>
  <c r="Z27" i="105" s="1"/>
  <c r="T23" i="52"/>
  <c r="D20" i="51"/>
  <c r="D27" i="51"/>
  <c r="J12" i="146"/>
  <c r="L31" i="146"/>
  <c r="E12" i="146"/>
  <c r="S15" i="92"/>
  <c r="J19" i="146"/>
  <c r="E19" i="146"/>
  <c r="Z24" i="100"/>
  <c r="G19" i="139"/>
  <c r="D23" i="155"/>
  <c r="D21" i="94"/>
  <c r="N25" i="138"/>
  <c r="Y24" i="104"/>
  <c r="Z24" i="104" s="1"/>
  <c r="G20" i="143"/>
  <c r="V21" i="103"/>
  <c r="W21" i="103" s="1"/>
  <c r="T15" i="52"/>
  <c r="E29" i="45"/>
  <c r="V18" i="49"/>
  <c r="Y18" i="49" s="1"/>
  <c r="F18" i="97"/>
  <c r="E19" i="137"/>
  <c r="D18" i="97"/>
  <c r="Z11" i="101"/>
  <c r="Y30" i="101"/>
  <c r="Z30" i="101" s="1"/>
  <c r="J23" i="144"/>
  <c r="E23" i="144"/>
  <c r="E25" i="137"/>
  <c r="N17" i="138"/>
  <c r="Y16" i="104"/>
  <c r="Z16" i="104" s="1"/>
  <c r="J16" i="145"/>
  <c r="E16" i="145"/>
  <c r="Z25" i="101"/>
  <c r="G28" i="148"/>
  <c r="H11" i="96"/>
  <c r="J19" i="95"/>
  <c r="D16" i="97"/>
  <c r="T12" i="51"/>
  <c r="G28" i="146"/>
  <c r="Y13" i="105"/>
  <c r="Z13" i="105" s="1"/>
  <c r="N14" i="140"/>
  <c r="C24" i="84"/>
  <c r="I13" i="152"/>
  <c r="I13" i="92"/>
  <c r="D13" i="134"/>
  <c r="S12" i="103"/>
  <c r="G17" i="134"/>
  <c r="T16" i="52"/>
  <c r="J26" i="97"/>
  <c r="T11" i="52"/>
  <c r="S29" i="52"/>
  <c r="T29" i="52" s="1"/>
  <c r="L27" i="96"/>
  <c r="Q29" i="52"/>
  <c r="Z27" i="101"/>
  <c r="G12" i="142"/>
  <c r="N31" i="142"/>
  <c r="Y15" i="105"/>
  <c r="N16" i="140"/>
  <c r="U23" i="34"/>
  <c r="W23" i="34" s="1"/>
  <c r="L23" i="94"/>
  <c r="L22" i="95"/>
  <c r="K13" i="98"/>
  <c r="G21" i="134"/>
  <c r="H21" i="134" s="1"/>
  <c r="J15" i="94"/>
  <c r="H25" i="97"/>
  <c r="L23" i="102"/>
  <c r="K23" i="102"/>
  <c r="W11" i="101"/>
  <c r="V30" i="101"/>
  <c r="W30" i="101" s="1"/>
  <c r="T12" i="55"/>
  <c r="V23" i="48"/>
  <c r="Y23" i="48" s="1"/>
  <c r="F23" i="96"/>
  <c r="J19" i="143"/>
  <c r="D19" i="143" s="1"/>
  <c r="E19" i="143"/>
  <c r="T16" i="10"/>
  <c r="F16" i="141"/>
  <c r="F16" i="108"/>
  <c r="T16" i="50"/>
  <c r="J14" i="96"/>
  <c r="G21" i="146"/>
  <c r="H19" i="96"/>
  <c r="D14" i="52"/>
  <c r="R30" i="34"/>
  <c r="J10" i="94"/>
  <c r="D23" i="107"/>
  <c r="C19" i="3"/>
  <c r="E19" i="3"/>
  <c r="AC27" i="143"/>
  <c r="S26" i="103"/>
  <c r="D27" i="134"/>
  <c r="D21" i="52"/>
  <c r="T20" i="50"/>
  <c r="D19" i="155"/>
  <c r="D17" i="94"/>
  <c r="G18" i="134"/>
  <c r="H18" i="134" s="1"/>
  <c r="G25" i="139"/>
  <c r="H25" i="139" s="1"/>
  <c r="H31" i="107"/>
  <c r="D26" i="97"/>
  <c r="H21" i="108"/>
  <c r="H21" i="141"/>
  <c r="L13" i="96"/>
  <c r="T23" i="100"/>
  <c r="P23" i="100"/>
  <c r="Q23" i="100" s="1"/>
  <c r="D23" i="53"/>
  <c r="J23" i="97"/>
  <c r="H19" i="107"/>
  <c r="I18" i="84"/>
  <c r="S17" i="92"/>
  <c r="Z21" i="68"/>
  <c r="S17" i="152"/>
  <c r="G26" i="144"/>
  <c r="T28" i="55"/>
  <c r="X12" i="10"/>
  <c r="L12" i="108"/>
  <c r="H15" i="94"/>
  <c r="M17" i="98"/>
  <c r="AB31" i="145"/>
  <c r="N21" i="136"/>
  <c r="E16" i="147"/>
  <c r="J16" i="147"/>
  <c r="Z19" i="100"/>
  <c r="J16" i="96"/>
  <c r="AC14" i="68"/>
  <c r="E14" i="152"/>
  <c r="E14" i="92"/>
  <c r="D22" i="140"/>
  <c r="S21" i="105"/>
  <c r="D17" i="138"/>
  <c r="E17" i="138" s="1"/>
  <c r="S16" i="104"/>
  <c r="D17" i="54"/>
  <c r="E15" i="125"/>
  <c r="E19" i="125" s="1"/>
  <c r="AC12" i="125"/>
  <c r="T16" i="53"/>
  <c r="F19" i="108"/>
  <c r="T19" i="10"/>
  <c r="U19" i="10" s="1"/>
  <c r="X19" i="10"/>
  <c r="F19" i="141"/>
  <c r="L23" i="97"/>
  <c r="Z24" i="101"/>
  <c r="L14" i="97"/>
  <c r="AC17" i="146"/>
  <c r="S19" i="103"/>
  <c r="D20" i="134"/>
  <c r="V12" i="104"/>
  <c r="W12" i="104" s="1"/>
  <c r="D27" i="56"/>
  <c r="W18" i="4"/>
  <c r="G22" i="148"/>
  <c r="V17" i="103"/>
  <c r="W17" i="103" s="1"/>
  <c r="J11" i="97"/>
  <c r="L25" i="102"/>
  <c r="K25" i="102"/>
  <c r="D24" i="140"/>
  <c r="S23" i="105"/>
  <c r="J14" i="108"/>
  <c r="J14" i="141"/>
  <c r="N14" i="141" s="1"/>
  <c r="G14" i="141" s="1"/>
  <c r="T21" i="57"/>
  <c r="L21" i="95"/>
  <c r="E26" i="145"/>
  <c r="J26" i="145"/>
  <c r="H23" i="94"/>
  <c r="I16" i="98"/>
  <c r="K19" i="79"/>
  <c r="O17" i="98"/>
  <c r="E27" i="139"/>
  <c r="F27" i="139" s="1"/>
  <c r="I18" i="98"/>
  <c r="T22" i="100"/>
  <c r="P22" i="100"/>
  <c r="Q22" i="100" s="1"/>
  <c r="D24" i="57"/>
  <c r="E15" i="139"/>
  <c r="D31" i="84"/>
  <c r="C13" i="84"/>
  <c r="I13" i="84" s="1"/>
  <c r="D11" i="97"/>
  <c r="W17" i="101"/>
  <c r="G28" i="139"/>
  <c r="W11" i="4"/>
  <c r="V30" i="4"/>
  <c r="W30" i="4" s="1"/>
  <c r="J22" i="97"/>
  <c r="AC22" i="139"/>
  <c r="J17" i="108"/>
  <c r="J17" i="141"/>
  <c r="G13" i="98"/>
  <c r="T17" i="54"/>
  <c r="O19" i="58"/>
  <c r="N31" i="134"/>
  <c r="G12" i="134"/>
  <c r="T21" i="53"/>
  <c r="T26" i="52"/>
  <c r="C30" i="84"/>
  <c r="E19" i="142"/>
  <c r="J19" i="142"/>
  <c r="W19" i="101"/>
  <c r="J18" i="141"/>
  <c r="J18" i="108"/>
  <c r="E16" i="45"/>
  <c r="J16" i="94"/>
  <c r="D23" i="139"/>
  <c r="J19" i="96"/>
  <c r="AC28" i="145"/>
  <c r="S23" i="103"/>
  <c r="D24" i="134"/>
  <c r="T20" i="57"/>
  <c r="Z14" i="101"/>
  <c r="N29" i="53"/>
  <c r="O29" i="53" s="1"/>
  <c r="J27" i="146"/>
  <c r="E27" i="146"/>
  <c r="Y13" i="103"/>
  <c r="Z13" i="103" s="1"/>
  <c r="AC26" i="137"/>
  <c r="D24" i="95"/>
  <c r="Z31" i="142"/>
  <c r="P30" i="49"/>
  <c r="H10" i="97"/>
  <c r="J11" i="96"/>
  <c r="E14" i="139"/>
  <c r="F14" i="139" s="1"/>
  <c r="N27" i="140"/>
  <c r="Y26" i="105"/>
  <c r="Z26" i="105" s="1"/>
  <c r="K21" i="102"/>
  <c r="L21" i="102"/>
  <c r="H23" i="97"/>
  <c r="V18" i="34"/>
  <c r="F18" i="94"/>
  <c r="W18" i="101"/>
  <c r="C27" i="45"/>
  <c r="AC20" i="145"/>
  <c r="N19" i="79"/>
  <c r="K16" i="98"/>
  <c r="O13" i="98"/>
  <c r="J25" i="97"/>
  <c r="D22" i="139"/>
  <c r="AC22" i="147"/>
  <c r="D22" i="53"/>
  <c r="Z18" i="4"/>
  <c r="L16" i="94"/>
  <c r="T18" i="57"/>
  <c r="J27" i="96"/>
  <c r="C19" i="84"/>
  <c r="I19" i="84" s="1"/>
  <c r="D16" i="52"/>
  <c r="D12" i="53"/>
  <c r="N24" i="136"/>
  <c r="V26" i="49"/>
  <c r="Y26" i="49" s="1"/>
  <c r="F26" i="97"/>
  <c r="D26" i="52"/>
  <c r="D23" i="137"/>
  <c r="J19" i="108"/>
  <c r="J19" i="141"/>
  <c r="AB31" i="146"/>
  <c r="O30" i="45"/>
  <c r="L22" i="43"/>
  <c r="K22" i="43"/>
  <c r="J11" i="94"/>
  <c r="Q18" i="152"/>
  <c r="Q18" i="92"/>
  <c r="E25" i="145"/>
  <c r="J25" i="145"/>
  <c r="D25" i="145" s="1"/>
  <c r="K25" i="145" s="1"/>
  <c r="D17" i="56"/>
  <c r="N12" i="136"/>
  <c r="M31" i="136"/>
  <c r="N31" i="136" s="1"/>
  <c r="E17" i="139"/>
  <c r="F17" i="139" s="1"/>
  <c r="G22" i="137"/>
  <c r="J22" i="96"/>
  <c r="I19" i="152"/>
  <c r="I21" i="152" s="1"/>
  <c r="X19" i="152" s="1"/>
  <c r="I19" i="92"/>
  <c r="D30" i="49"/>
  <c r="D10" i="97"/>
  <c r="H24" i="141"/>
  <c r="H24" i="108"/>
  <c r="J24" i="145"/>
  <c r="E24" i="145"/>
  <c r="V14" i="49"/>
  <c r="Y14" i="49" s="1"/>
  <c r="F14" i="97"/>
  <c r="N14" i="97" s="1"/>
  <c r="Q14" i="97" s="1"/>
  <c r="S13" i="104"/>
  <c r="D14" i="138"/>
  <c r="E14" i="138" s="1"/>
  <c r="T15" i="54"/>
  <c r="L17" i="97"/>
  <c r="N17" i="97" s="1"/>
  <c r="I17" i="97" s="1"/>
  <c r="J30" i="49"/>
  <c r="J31" i="43"/>
  <c r="L11" i="43"/>
  <c r="K11" i="43"/>
  <c r="E17" i="147"/>
  <c r="J17" i="147"/>
  <c r="N13" i="136"/>
  <c r="D26" i="95"/>
  <c r="Q31" i="134"/>
  <c r="V11" i="103"/>
  <c r="V24" i="104"/>
  <c r="W24" i="104" s="1"/>
  <c r="AC19" i="142"/>
  <c r="D17" i="95"/>
  <c r="D28" i="57"/>
  <c r="F23" i="141"/>
  <c r="F23" i="108"/>
  <c r="T23" i="10"/>
  <c r="C22" i="84"/>
  <c r="K16" i="36"/>
  <c r="J16" i="36"/>
  <c r="F13" i="97"/>
  <c r="V13" i="49"/>
  <c r="Y13" i="49" s="1"/>
  <c r="J26" i="148"/>
  <c r="E26" i="148"/>
  <c r="T13" i="4"/>
  <c r="P13" i="4"/>
  <c r="Q13" i="4" s="1"/>
  <c r="D22" i="155"/>
  <c r="F22" i="155" s="1"/>
  <c r="G22" i="155" s="1"/>
  <c r="D20" i="94"/>
  <c r="V18" i="103"/>
  <c r="W18" i="103" s="1"/>
  <c r="G16" i="144"/>
  <c r="T27" i="10"/>
  <c r="F27" i="141"/>
  <c r="N27" i="141" s="1"/>
  <c r="G27" i="141" s="1"/>
  <c r="F27" i="108"/>
  <c r="C16" i="84"/>
  <c r="J17" i="95"/>
  <c r="T24" i="53"/>
  <c r="G16" i="98"/>
  <c r="H19" i="79"/>
  <c r="AC13" i="137"/>
  <c r="E21" i="139"/>
  <c r="D17" i="137"/>
  <c r="D23" i="95"/>
  <c r="S23" i="104"/>
  <c r="D24" i="138"/>
  <c r="E24" i="138" s="1"/>
  <c r="D16" i="50"/>
  <c r="Z13" i="101"/>
  <c r="G22" i="143"/>
  <c r="E27" i="3"/>
  <c r="C27" i="3"/>
  <c r="D31" i="107"/>
  <c r="C28" i="84"/>
  <c r="D13" i="95"/>
  <c r="T12" i="56"/>
  <c r="I29" i="56"/>
  <c r="X24" i="10"/>
  <c r="L24" i="108"/>
  <c r="Z22" i="4"/>
  <c r="H11" i="94"/>
  <c r="T26" i="50"/>
  <c r="D25" i="50"/>
  <c r="D23" i="51"/>
  <c r="C29" i="45"/>
  <c r="C30" i="45" s="1"/>
  <c r="P20" i="100"/>
  <c r="Q20" i="100" s="1"/>
  <c r="T20" i="100"/>
  <c r="H15" i="125"/>
  <c r="F19" i="125" s="1"/>
  <c r="T17" i="57"/>
  <c r="T14" i="53"/>
  <c r="AC22" i="145"/>
  <c r="T28" i="54"/>
  <c r="L27" i="95"/>
  <c r="H15" i="96"/>
  <c r="AC15" i="134"/>
  <c r="D12" i="52"/>
  <c r="D15" i="53"/>
  <c r="W21" i="100"/>
  <c r="AC26" i="147"/>
  <c r="Z17" i="101"/>
  <c r="G12" i="144"/>
  <c r="N31" i="144"/>
  <c r="D19" i="55"/>
  <c r="N31" i="148"/>
  <c r="G12" i="148"/>
  <c r="P20" i="4"/>
  <c r="Q20" i="4" s="1"/>
  <c r="T20" i="4"/>
  <c r="E18" i="3"/>
  <c r="D22" i="107"/>
  <c r="C18" i="3"/>
  <c r="S18" i="152"/>
  <c r="S18" i="92"/>
  <c r="T18" i="53"/>
  <c r="D28" i="56"/>
  <c r="F22" i="96"/>
  <c r="V22" i="48"/>
  <c r="Y22" i="48" s="1"/>
  <c r="E22" i="147"/>
  <c r="J22" i="147"/>
  <c r="D22" i="147" s="1"/>
  <c r="N30" i="48"/>
  <c r="G20" i="145"/>
  <c r="D15" i="134"/>
  <c r="S14" i="103"/>
  <c r="J25" i="144"/>
  <c r="E25" i="144"/>
  <c r="W19" i="4"/>
  <c r="T27" i="50"/>
  <c r="L21" i="108"/>
  <c r="E24" i="144"/>
  <c r="J24" i="144"/>
  <c r="D24" i="144" s="1"/>
  <c r="G31" i="138"/>
  <c r="D12" i="138"/>
  <c r="E12" i="138" s="1"/>
  <c r="S11" i="104"/>
  <c r="AC27" i="146"/>
  <c r="U31" i="145"/>
  <c r="D19" i="97"/>
  <c r="D26" i="53"/>
  <c r="J25" i="95"/>
  <c r="N15" i="140"/>
  <c r="Y14" i="105"/>
  <c r="Z14" i="105" s="1"/>
  <c r="J12" i="94"/>
  <c r="K11" i="102"/>
  <c r="L11" i="102"/>
  <c r="D21" i="96"/>
  <c r="E26" i="143"/>
  <c r="J26" i="143"/>
  <c r="G17" i="144"/>
  <c r="Q17" i="152"/>
  <c r="Q17" i="92"/>
  <c r="W21" i="68"/>
  <c r="V19" i="47"/>
  <c r="Y19" i="47" s="1"/>
  <c r="F19" i="95"/>
  <c r="T21" i="101"/>
  <c r="P21" i="101"/>
  <c r="Q21" i="101" s="1"/>
  <c r="AC13" i="125"/>
  <c r="N20" i="136"/>
  <c r="G26" i="139"/>
  <c r="D30" i="48"/>
  <c r="D10" i="96"/>
  <c r="H20" i="96"/>
  <c r="Z16" i="101"/>
  <c r="V21" i="34"/>
  <c r="U21" i="34" s="1"/>
  <c r="F21" i="94"/>
  <c r="S31" i="146"/>
  <c r="D31" i="43"/>
  <c r="G25" i="146"/>
  <c r="J17" i="146"/>
  <c r="E17" i="146"/>
  <c r="T25" i="54"/>
  <c r="H19" i="108"/>
  <c r="H19" i="141"/>
  <c r="T24" i="100"/>
  <c r="P24" i="100"/>
  <c r="Q24" i="100" s="1"/>
  <c r="S26" i="104"/>
  <c r="T26" i="104" s="1"/>
  <c r="D27" i="138"/>
  <c r="E27" i="138" s="1"/>
  <c r="T21" i="51"/>
  <c r="Z20" i="4"/>
  <c r="AC19" i="143"/>
  <c r="Y15" i="103"/>
  <c r="Z15" i="103" s="1"/>
  <c r="K26" i="43"/>
  <c r="L26" i="43"/>
  <c r="V14" i="105"/>
  <c r="W14" i="105" s="1"/>
  <c r="D17" i="55"/>
  <c r="E18" i="98"/>
  <c r="AC18" i="79"/>
  <c r="J16" i="146"/>
  <c r="E16" i="146"/>
  <c r="AC13" i="145"/>
  <c r="D21" i="136"/>
  <c r="E21" i="136" s="1"/>
  <c r="E19" i="139"/>
  <c r="E21" i="144"/>
  <c r="J21" i="144"/>
  <c r="Z31" i="144"/>
  <c r="F37" i="77"/>
  <c r="Y12" i="105"/>
  <c r="Z12" i="105" s="1"/>
  <c r="N13" i="140"/>
  <c r="H25" i="94"/>
  <c r="D19" i="57"/>
  <c r="W15" i="125"/>
  <c r="N19" i="125" s="1"/>
  <c r="D25" i="96"/>
  <c r="E25" i="142"/>
  <c r="J25" i="142"/>
  <c r="V15" i="48"/>
  <c r="Y15" i="48" s="1"/>
  <c r="F15" i="96"/>
  <c r="T25" i="57"/>
  <c r="G22" i="145"/>
  <c r="C26" i="84"/>
  <c r="V27" i="47"/>
  <c r="Y27" i="47" s="1"/>
  <c r="F27" i="95"/>
  <c r="D16" i="56"/>
  <c r="Z27" i="4"/>
  <c r="G27" i="139"/>
  <c r="H27" i="139" s="1"/>
  <c r="M14" i="152"/>
  <c r="M14" i="92"/>
  <c r="D25" i="136"/>
  <c r="E25" i="136" s="1"/>
  <c r="J13" i="148"/>
  <c r="E13" i="148"/>
  <c r="D25" i="52"/>
  <c r="AC25" i="146"/>
  <c r="N17" i="136"/>
  <c r="N30" i="34"/>
  <c r="T13" i="54"/>
  <c r="H16" i="95"/>
  <c r="D25" i="53"/>
  <c r="H24" i="95"/>
  <c r="V17" i="49"/>
  <c r="Y17" i="49" s="1"/>
  <c r="F17" i="97"/>
  <c r="J15" i="95"/>
  <c r="K24" i="36"/>
  <c r="J24" i="36"/>
  <c r="J17" i="97"/>
  <c r="J12" i="143"/>
  <c r="L31" i="143"/>
  <c r="E31" i="143" s="1"/>
  <c r="E12" i="143"/>
  <c r="G22" i="134"/>
  <c r="H16" i="97"/>
  <c r="AC18" i="147"/>
  <c r="F17" i="96"/>
  <c r="V17" i="48"/>
  <c r="Y17" i="48" s="1"/>
  <c r="V20" i="34"/>
  <c r="F20" i="94"/>
  <c r="D25" i="97"/>
  <c r="Z31" i="134"/>
  <c r="AA31" i="134" s="1"/>
  <c r="L18" i="97"/>
  <c r="T22" i="54"/>
  <c r="H18" i="95"/>
  <c r="L19" i="97"/>
  <c r="S13" i="152"/>
  <c r="S13" i="92"/>
  <c r="AA13" i="68"/>
  <c r="T21" i="52"/>
  <c r="E16" i="134"/>
  <c r="AB31" i="134"/>
  <c r="AC31" i="134" s="1"/>
  <c r="AC12" i="134"/>
  <c r="AC16" i="144"/>
  <c r="D22" i="96"/>
  <c r="G20" i="146"/>
  <c r="G24" i="148"/>
  <c r="D14" i="56"/>
  <c r="Y19" i="103"/>
  <c r="Z19" i="103" s="1"/>
  <c r="D28" i="54"/>
  <c r="AC17" i="139"/>
  <c r="D18" i="96"/>
  <c r="AC29" i="134"/>
  <c r="W16" i="4"/>
  <c r="T17" i="100"/>
  <c r="P17" i="100"/>
  <c r="Q17" i="100" s="1"/>
  <c r="E24" i="143"/>
  <c r="J24" i="143"/>
  <c r="D24" i="143" s="1"/>
  <c r="Z31" i="147"/>
  <c r="AC20" i="143"/>
  <c r="AC13" i="144"/>
  <c r="H21" i="96"/>
  <c r="N29" i="56"/>
  <c r="D15" i="54"/>
  <c r="D13" i="96"/>
  <c r="W26" i="4"/>
  <c r="D27" i="50"/>
  <c r="L10" i="95"/>
  <c r="T30" i="47"/>
  <c r="D21" i="57"/>
  <c r="G24" i="143"/>
  <c r="H24" i="143" s="1"/>
  <c r="S31" i="139"/>
  <c r="G15" i="134"/>
  <c r="D20" i="107"/>
  <c r="C16" i="3"/>
  <c r="V17" i="47"/>
  <c r="Y17" i="47" s="1"/>
  <c r="F17" i="95"/>
  <c r="L21" i="97"/>
  <c r="C12" i="3"/>
  <c r="D16" i="107"/>
  <c r="E12" i="3"/>
  <c r="D19" i="139"/>
  <c r="T18" i="56"/>
  <c r="J17" i="96"/>
  <c r="J16" i="97"/>
  <c r="F11" i="97"/>
  <c r="V11" i="49"/>
  <c r="Y11" i="49" s="1"/>
  <c r="D29" i="102"/>
  <c r="C19" i="45"/>
  <c r="W13" i="4"/>
  <c r="D21" i="53"/>
  <c r="D19" i="54"/>
  <c r="H12" i="96"/>
  <c r="L25" i="97"/>
  <c r="D13" i="57"/>
  <c r="V20" i="103"/>
  <c r="W20" i="103" s="1"/>
  <c r="P11" i="4"/>
  <c r="Q11" i="4" s="1"/>
  <c r="S30" i="4"/>
  <c r="T30" i="4" s="1"/>
  <c r="T11" i="4"/>
  <c r="J17" i="145"/>
  <c r="D17" i="145" s="1"/>
  <c r="F17" i="145" s="1"/>
  <c r="E17" i="145"/>
  <c r="F16" i="94"/>
  <c r="V16" i="34"/>
  <c r="G13" i="145"/>
  <c r="S20" i="105"/>
  <c r="D21" i="140"/>
  <c r="N23" i="136"/>
  <c r="Z19" i="4"/>
  <c r="D16" i="137"/>
  <c r="D21" i="137"/>
  <c r="D27" i="54"/>
  <c r="V26" i="104"/>
  <c r="T12" i="50"/>
  <c r="H24" i="96"/>
  <c r="D21" i="54"/>
  <c r="E24" i="146"/>
  <c r="J24" i="146"/>
  <c r="AC26" i="148"/>
  <c r="N20" i="138"/>
  <c r="Y19" i="104"/>
  <c r="Z19" i="104" s="1"/>
  <c r="L19" i="43"/>
  <c r="K19" i="43"/>
  <c r="AB31" i="143"/>
  <c r="AC12" i="143"/>
  <c r="AC24" i="148"/>
  <c r="T17" i="52"/>
  <c r="H26" i="97"/>
  <c r="E17" i="134"/>
  <c r="L29" i="55"/>
  <c r="Z31" i="146"/>
  <c r="E29" i="148"/>
  <c r="J29" i="148"/>
  <c r="D29" i="148" s="1"/>
  <c r="E25" i="146"/>
  <c r="J25" i="146"/>
  <c r="G14" i="134"/>
  <c r="L13" i="102"/>
  <c r="K13" i="102"/>
  <c r="E13" i="142"/>
  <c r="J13" i="142"/>
  <c r="E29" i="137"/>
  <c r="F29" i="137" s="1"/>
  <c r="J30" i="47"/>
  <c r="S29" i="53"/>
  <c r="T11" i="53"/>
  <c r="H30" i="48"/>
  <c r="Z21" i="4"/>
  <c r="AC19" i="137"/>
  <c r="G20" i="137"/>
  <c r="H20" i="137" s="1"/>
  <c r="V26" i="34"/>
  <c r="U26" i="34" s="1"/>
  <c r="F26" i="94"/>
  <c r="Q16" i="98"/>
  <c r="W19" i="79"/>
  <c r="W21" i="79" s="1"/>
  <c r="F27" i="97"/>
  <c r="V27" i="49"/>
  <c r="Y27" i="49" s="1"/>
  <c r="N15" i="136"/>
  <c r="T18" i="10"/>
  <c r="C21" i="106"/>
  <c r="F18" i="108"/>
  <c r="F18" i="141"/>
  <c r="N18" i="141" s="1"/>
  <c r="V12" i="105"/>
  <c r="W12" i="105" s="1"/>
  <c r="F11" i="95"/>
  <c r="V11" i="47"/>
  <c r="Y11" i="47" s="1"/>
  <c r="I29" i="50"/>
  <c r="J29" i="50" s="1"/>
  <c r="D20" i="56"/>
  <c r="Z11" i="4"/>
  <c r="Y30" i="4"/>
  <c r="H21" i="95"/>
  <c r="D26" i="134"/>
  <c r="S25" i="103"/>
  <c r="V15" i="47"/>
  <c r="Y15" i="47" s="1"/>
  <c r="F15" i="95"/>
  <c r="C27" i="106"/>
  <c r="O17" i="92"/>
  <c r="T21" i="68"/>
  <c r="O17" i="152"/>
  <c r="O21" i="152" s="1"/>
  <c r="AA17" i="152" s="1"/>
  <c r="C25" i="84"/>
  <c r="L23" i="95"/>
  <c r="Z21" i="101"/>
  <c r="AC29" i="143"/>
  <c r="H11" i="97"/>
  <c r="D14" i="55"/>
  <c r="J19" i="148"/>
  <c r="E19" i="148"/>
  <c r="AC24" i="145"/>
  <c r="E19" i="134"/>
  <c r="C23" i="84"/>
  <c r="E22" i="145"/>
  <c r="J22" i="145"/>
  <c r="Z23" i="101"/>
  <c r="T22" i="53"/>
  <c r="G23" i="139"/>
  <c r="J20" i="146"/>
  <c r="E20" i="146"/>
  <c r="E18" i="142"/>
  <c r="J18" i="142"/>
  <c r="H30" i="47"/>
  <c r="V22" i="49"/>
  <c r="Y22" i="49" s="1"/>
  <c r="F22" i="97"/>
  <c r="N22" i="97" s="1"/>
  <c r="G22" i="97" s="1"/>
  <c r="T25" i="100"/>
  <c r="P25" i="100"/>
  <c r="Q25" i="100" s="1"/>
  <c r="L15" i="95"/>
  <c r="T22" i="55"/>
  <c r="Z14" i="4"/>
  <c r="J21" i="146"/>
  <c r="E21" i="146"/>
  <c r="D24" i="54"/>
  <c r="T26" i="53"/>
  <c r="L19" i="108"/>
  <c r="N16" i="136"/>
  <c r="G20" i="147"/>
  <c r="P25" i="4"/>
  <c r="Q25" i="4" s="1"/>
  <c r="T25" i="4"/>
  <c r="G21" i="145"/>
  <c r="L17" i="94"/>
  <c r="U17" i="34"/>
  <c r="W21" i="4"/>
  <c r="I29" i="52"/>
  <c r="L22" i="102"/>
  <c r="K22" i="102"/>
  <c r="C16" i="106"/>
  <c r="Z19" i="101"/>
  <c r="H13" i="97"/>
  <c r="H13" i="94"/>
  <c r="V15" i="49"/>
  <c r="Y15" i="49" s="1"/>
  <c r="F15" i="97"/>
  <c r="C17" i="84"/>
  <c r="I17" i="84" s="1"/>
  <c r="O19" i="152"/>
  <c r="O19" i="92"/>
  <c r="T13" i="53"/>
  <c r="T15" i="4"/>
  <c r="P15" i="4"/>
  <c r="Q15" i="4" s="1"/>
  <c r="T14" i="101"/>
  <c r="P14" i="101"/>
  <c r="Q14" i="101" s="1"/>
  <c r="F23" i="95"/>
  <c r="V23" i="47"/>
  <c r="Y23" i="47" s="1"/>
  <c r="K20" i="102"/>
  <c r="L20" i="102"/>
  <c r="AC23" i="134"/>
  <c r="Z26" i="4"/>
  <c r="AC24" i="134"/>
  <c r="L25" i="94"/>
  <c r="T28" i="53"/>
  <c r="D16" i="136"/>
  <c r="E16" i="136" s="1"/>
  <c r="AC18" i="139"/>
  <c r="D11" i="55"/>
  <c r="G29" i="55"/>
  <c r="D20" i="96"/>
  <c r="L24" i="96"/>
  <c r="J25" i="96"/>
  <c r="E25" i="3"/>
  <c r="D29" i="107"/>
  <c r="C25" i="3"/>
  <c r="D20" i="136"/>
  <c r="E20" i="136" s="1"/>
  <c r="G14" i="148"/>
  <c r="T25" i="53"/>
  <c r="D14" i="51"/>
  <c r="G12" i="145"/>
  <c r="N31" i="145"/>
  <c r="K18" i="98"/>
  <c r="G29" i="134"/>
  <c r="H29" i="134" s="1"/>
  <c r="Z31" i="148"/>
  <c r="D22" i="136"/>
  <c r="E22" i="136" s="1"/>
  <c r="P23" i="101"/>
  <c r="Q23" i="101" s="1"/>
  <c r="T23" i="101"/>
  <c r="V16" i="49"/>
  <c r="Y16" i="49" s="1"/>
  <c r="F16" i="97"/>
  <c r="D24" i="56"/>
  <c r="D12" i="55"/>
  <c r="D13" i="140"/>
  <c r="S12" i="105"/>
  <c r="D17" i="134"/>
  <c r="S16" i="103"/>
  <c r="T16" i="103" s="1"/>
  <c r="D17" i="144"/>
  <c r="K17" i="144" s="1"/>
  <c r="Z18" i="101"/>
  <c r="U12" i="34"/>
  <c r="L12" i="94"/>
  <c r="G18" i="152"/>
  <c r="G18" i="92"/>
  <c r="D15" i="139"/>
  <c r="W13" i="101"/>
  <c r="W20" i="101"/>
  <c r="P19" i="58"/>
  <c r="AC29" i="147"/>
  <c r="V10" i="34"/>
  <c r="F10" i="94"/>
  <c r="F30" i="34"/>
  <c r="T16" i="57"/>
  <c r="J19" i="94"/>
  <c r="AC18" i="142"/>
  <c r="P27" i="101"/>
  <c r="Q27" i="101" s="1"/>
  <c r="T27" i="101"/>
  <c r="E13" i="147"/>
  <c r="J13" i="147"/>
  <c r="Y17" i="103"/>
  <c r="Z17" i="103" s="1"/>
  <c r="V25" i="49"/>
  <c r="Y25" i="49" s="1"/>
  <c r="F25" i="97"/>
  <c r="D24" i="107"/>
  <c r="C20" i="3"/>
  <c r="J12" i="144"/>
  <c r="L31" i="144"/>
  <c r="E12" i="144"/>
  <c r="H22" i="94"/>
  <c r="K15" i="102"/>
  <c r="L15" i="102"/>
  <c r="W28" i="4"/>
  <c r="E18" i="139"/>
  <c r="L25" i="43"/>
  <c r="K25" i="43"/>
  <c r="L19" i="102"/>
  <c r="K19" i="102"/>
  <c r="G19" i="148"/>
  <c r="W25" i="100"/>
  <c r="T23" i="51"/>
  <c r="V21" i="105"/>
  <c r="W21" i="105" s="1"/>
  <c r="AC21" i="147"/>
  <c r="D30" i="34"/>
  <c r="D12" i="155"/>
  <c r="D10" i="94"/>
  <c r="AC14" i="137"/>
  <c r="P24" i="101"/>
  <c r="Q24" i="101" s="1"/>
  <c r="T24" i="101"/>
  <c r="S31" i="147"/>
  <c r="J24" i="96"/>
  <c r="D26" i="139"/>
  <c r="J12" i="147"/>
  <c r="E12" i="147"/>
  <c r="L31" i="147"/>
  <c r="V14" i="48"/>
  <c r="Y14" i="48" s="1"/>
  <c r="F14" i="96"/>
  <c r="D10" i="95"/>
  <c r="D30" i="47"/>
  <c r="T15" i="50"/>
  <c r="D18" i="139"/>
  <c r="K14" i="98"/>
  <c r="Z15" i="4"/>
  <c r="L26" i="94"/>
  <c r="N22" i="136"/>
  <c r="H30" i="34"/>
  <c r="H14" i="95"/>
  <c r="N14" i="95" s="1"/>
  <c r="K14" i="95" s="1"/>
  <c r="Z12" i="101"/>
  <c r="E24" i="139"/>
  <c r="F24" i="139" s="1"/>
  <c r="H26" i="95"/>
  <c r="Q17" i="98"/>
  <c r="L12" i="102"/>
  <c r="K12" i="102"/>
  <c r="C29" i="84"/>
  <c r="J25" i="36"/>
  <c r="K25" i="36"/>
  <c r="L21" i="94"/>
  <c r="Y21" i="103"/>
  <c r="J15" i="96"/>
  <c r="L27" i="108"/>
  <c r="X27" i="10"/>
  <c r="G21" i="147"/>
  <c r="AC16" i="134"/>
  <c r="C37" i="77"/>
  <c r="H21" i="97"/>
  <c r="E25" i="139"/>
  <c r="F25" i="139" s="1"/>
  <c r="D24" i="96"/>
  <c r="H26" i="94"/>
  <c r="T19" i="101"/>
  <c r="P19" i="101"/>
  <c r="Q19" i="101" s="1"/>
  <c r="Q29" i="55"/>
  <c r="D17" i="136"/>
  <c r="E17" i="136" s="1"/>
  <c r="Q29" i="54"/>
  <c r="O18" i="98"/>
  <c r="O19" i="98" s="1"/>
  <c r="AA17" i="98" s="1"/>
  <c r="Q19" i="79"/>
  <c r="Q21" i="79" s="1"/>
  <c r="M16" i="98"/>
  <c r="K26" i="36"/>
  <c r="J26" i="36"/>
  <c r="L11" i="97"/>
  <c r="G16" i="145"/>
  <c r="C14" i="3"/>
  <c r="E14" i="3"/>
  <c r="D18" i="107"/>
  <c r="Y22" i="104"/>
  <c r="Z22" i="104" s="1"/>
  <c r="N23" i="138"/>
  <c r="AC27" i="144"/>
  <c r="D14" i="95"/>
  <c r="C13" i="3"/>
  <c r="D17" i="107"/>
  <c r="F17" i="107" s="1"/>
  <c r="E13" i="3"/>
  <c r="AC29" i="146"/>
  <c r="D27" i="52"/>
  <c r="L24" i="97"/>
  <c r="S26" i="105"/>
  <c r="D27" i="140"/>
  <c r="N16" i="68"/>
  <c r="K12" i="152"/>
  <c r="K16" i="152" s="1"/>
  <c r="Y12" i="152" s="1"/>
  <c r="K12" i="92"/>
  <c r="K16" i="92" s="1"/>
  <c r="Y12" i="92" s="1"/>
  <c r="C26" i="3"/>
  <c r="D30" i="107"/>
  <c r="E26" i="3"/>
  <c r="J28" i="146"/>
  <c r="E28" i="146"/>
  <c r="T26" i="101"/>
  <c r="P26" i="101"/>
  <c r="Q26" i="101" s="1"/>
  <c r="T20" i="56"/>
  <c r="T20" i="55"/>
  <c r="N26" i="136"/>
  <c r="S19" i="105"/>
  <c r="D20" i="140"/>
  <c r="D26" i="56"/>
  <c r="N29" i="51"/>
  <c r="O29" i="51" s="1"/>
  <c r="AC29" i="137"/>
  <c r="D26" i="51"/>
  <c r="L31" i="134"/>
  <c r="E12" i="134"/>
  <c r="P12" i="4"/>
  <c r="Q12" i="4" s="1"/>
  <c r="T12" i="4"/>
  <c r="L24" i="102"/>
  <c r="K24" i="102"/>
  <c r="AC26" i="145"/>
  <c r="L20" i="97"/>
  <c r="Z17" i="4"/>
  <c r="N30" i="49"/>
  <c r="I29" i="53"/>
  <c r="Y27" i="103"/>
  <c r="Z27" i="103" s="1"/>
  <c r="W14" i="4"/>
  <c r="N29" i="55"/>
  <c r="O29" i="55" s="1"/>
  <c r="E25" i="134"/>
  <c r="F25" i="134" s="1"/>
  <c r="N19" i="136"/>
  <c r="L24" i="43"/>
  <c r="K24" i="43"/>
  <c r="AC23" i="144"/>
  <c r="J14" i="148"/>
  <c r="E14" i="148"/>
  <c r="E18" i="92"/>
  <c r="E18" i="152"/>
  <c r="AC18" i="68"/>
  <c r="D17" i="97"/>
  <c r="E28" i="139"/>
  <c r="F28" i="139" s="1"/>
  <c r="R30" i="48"/>
  <c r="J10" i="96"/>
  <c r="H27" i="95"/>
  <c r="T26" i="4"/>
  <c r="P26" i="4"/>
  <c r="Q26" i="4" s="1"/>
  <c r="G24" i="147"/>
  <c r="T23" i="54"/>
  <c r="W14" i="101"/>
  <c r="V20" i="47"/>
  <c r="Y20" i="47" s="1"/>
  <c r="F20" i="95"/>
  <c r="G18" i="142"/>
  <c r="S14" i="98"/>
  <c r="H23" i="96"/>
  <c r="D17" i="53"/>
  <c r="W16" i="100"/>
  <c r="L13" i="94"/>
  <c r="U13" i="34"/>
  <c r="T20" i="101"/>
  <c r="P20" i="101"/>
  <c r="Q20" i="101" s="1"/>
  <c r="J22" i="146"/>
  <c r="J31" i="146" s="1"/>
  <c r="E22" i="146"/>
  <c r="G16" i="139"/>
  <c r="H16" i="139" s="1"/>
  <c r="L11" i="94"/>
  <c r="V24" i="105"/>
  <c r="W24" i="105" s="1"/>
  <c r="D11" i="95"/>
  <c r="J13" i="95"/>
  <c r="D12" i="139"/>
  <c r="J31" i="139"/>
  <c r="T15" i="55"/>
  <c r="C24" i="3"/>
  <c r="E24" i="3"/>
  <c r="D28" i="107"/>
  <c r="L22" i="94"/>
  <c r="U22" i="34"/>
  <c r="E18" i="137"/>
  <c r="F18" i="137" s="1"/>
  <c r="C29" i="106"/>
  <c r="G13" i="147"/>
  <c r="H12" i="141"/>
  <c r="H12" i="108"/>
  <c r="N12" i="108" s="1"/>
  <c r="K12" i="108" s="1"/>
  <c r="U31" i="137"/>
  <c r="V31" i="137" s="1"/>
  <c r="D24" i="97"/>
  <c r="D14" i="53"/>
  <c r="H19" i="95"/>
  <c r="G14" i="92"/>
  <c r="G14" i="152"/>
  <c r="C15" i="106"/>
  <c r="C17" i="106"/>
  <c r="N22" i="138"/>
  <c r="Y21" i="104"/>
  <c r="Z21" i="104" s="1"/>
  <c r="J21" i="97"/>
  <c r="D18" i="50"/>
  <c r="AC27" i="139"/>
  <c r="C20" i="106"/>
  <c r="I20" i="106" s="1"/>
  <c r="D19" i="53"/>
  <c r="L15" i="97"/>
  <c r="G20" i="142"/>
  <c r="J26" i="94"/>
  <c r="D15" i="56"/>
  <c r="D13" i="56"/>
  <c r="C14" i="106"/>
  <c r="D23" i="56"/>
  <c r="AC21" i="139"/>
  <c r="T17" i="55"/>
  <c r="H16" i="96"/>
  <c r="D14" i="136"/>
  <c r="E14" i="136" s="1"/>
  <c r="S13" i="98"/>
  <c r="F27" i="94"/>
  <c r="V27" i="34"/>
  <c r="T17" i="56"/>
  <c r="L19" i="94"/>
  <c r="U19" i="34"/>
  <c r="T28" i="4"/>
  <c r="P28" i="4"/>
  <c r="Q28" i="4" s="1"/>
  <c r="K19" i="152"/>
  <c r="K19" i="92"/>
  <c r="G13" i="137"/>
  <c r="H13" i="137" s="1"/>
  <c r="J12" i="97"/>
  <c r="E29" i="139"/>
  <c r="F29" i="139" s="1"/>
  <c r="F10" i="96"/>
  <c r="N10" i="96" s="1"/>
  <c r="M10" i="96" s="1"/>
  <c r="V10" i="48"/>
  <c r="F30" i="48"/>
  <c r="AC23" i="143"/>
  <c r="W27" i="4"/>
  <c r="H19" i="94"/>
  <c r="D22" i="94"/>
  <c r="D24" i="155"/>
  <c r="J24" i="155" s="1"/>
  <c r="G17" i="147"/>
  <c r="T21" i="54"/>
  <c r="V22" i="105"/>
  <c r="W22" i="105" s="1"/>
  <c r="H29" i="107"/>
  <c r="I28" i="84"/>
  <c r="E29" i="146"/>
  <c r="J29" i="146"/>
  <c r="D29" i="146" s="1"/>
  <c r="K29" i="146" s="1"/>
  <c r="D11" i="56"/>
  <c r="G29" i="56"/>
  <c r="G18" i="98"/>
  <c r="L13" i="97"/>
  <c r="L18" i="94"/>
  <c r="U18" i="34"/>
  <c r="W22" i="101"/>
  <c r="M13" i="152"/>
  <c r="M13" i="92"/>
  <c r="D13" i="50"/>
  <c r="AC14" i="142"/>
  <c r="S11" i="103"/>
  <c r="D12" i="134"/>
  <c r="J31" i="134"/>
  <c r="G17" i="146"/>
  <c r="H18" i="97"/>
  <c r="D24" i="136"/>
  <c r="E24" i="136" s="1"/>
  <c r="T24" i="56"/>
  <c r="D12" i="96"/>
  <c r="T28" i="56"/>
  <c r="D11" i="53"/>
  <c r="G29" i="53"/>
  <c r="G14" i="147"/>
  <c r="AC15" i="68"/>
  <c r="E15" i="92"/>
  <c r="D14" i="97"/>
  <c r="H14" i="94"/>
  <c r="D15" i="96"/>
  <c r="Z25" i="4"/>
  <c r="E15" i="134"/>
  <c r="F15" i="134" s="1"/>
  <c r="E25" i="147"/>
  <c r="J25" i="147"/>
  <c r="Q29" i="53"/>
  <c r="D23" i="94"/>
  <c r="D25" i="155"/>
  <c r="N29" i="136"/>
  <c r="D29" i="140"/>
  <c r="E29" i="140" s="1"/>
  <c r="S28" i="105"/>
  <c r="K15" i="125"/>
  <c r="H19" i="125" s="1"/>
  <c r="M13" i="98"/>
  <c r="AC12" i="79"/>
  <c r="E15" i="79"/>
  <c r="E12" i="98"/>
  <c r="C19" i="106"/>
  <c r="E13" i="134"/>
  <c r="F13" i="134" s="1"/>
  <c r="AC23" i="148"/>
  <c r="I17" i="98"/>
  <c r="T24" i="55"/>
  <c r="E25" i="148"/>
  <c r="J25" i="148"/>
  <c r="D21" i="95"/>
  <c r="AC14" i="79"/>
  <c r="E14" i="98"/>
  <c r="Z17" i="100"/>
  <c r="P18" i="4"/>
  <c r="Q18" i="4" s="1"/>
  <c r="T18" i="4"/>
  <c r="H14" i="97"/>
  <c r="D22" i="55"/>
  <c r="L20" i="94"/>
  <c r="W23" i="101"/>
  <c r="L11" i="95"/>
  <c r="L30" i="48"/>
  <c r="Q14" i="98"/>
  <c r="J20" i="96"/>
  <c r="Z20" i="101"/>
  <c r="G19" i="134"/>
  <c r="D14" i="94"/>
  <c r="D16" i="155"/>
  <c r="F16" i="155" s="1"/>
  <c r="G16" i="155" s="1"/>
  <c r="J20" i="147"/>
  <c r="E20" i="147"/>
  <c r="T15" i="57"/>
  <c r="P17" i="101"/>
  <c r="Q17" i="101" s="1"/>
  <c r="T17" i="101"/>
  <c r="T28" i="50"/>
  <c r="D19" i="94"/>
  <c r="D21" i="155"/>
  <c r="T19" i="55"/>
  <c r="T27" i="55"/>
  <c r="H24" i="94"/>
  <c r="T26" i="56"/>
  <c r="E15" i="45"/>
  <c r="E19" i="79"/>
  <c r="E19" i="98" s="1"/>
  <c r="V17" i="98" s="1"/>
  <c r="AC16" i="79"/>
  <c r="E16" i="98"/>
  <c r="N29" i="10"/>
  <c r="H10" i="141"/>
  <c r="H10" i="108"/>
  <c r="V26" i="105"/>
  <c r="W26" i="105" s="1"/>
  <c r="D23" i="54"/>
  <c r="G16" i="147"/>
  <c r="E17" i="137"/>
  <c r="T11" i="101"/>
  <c r="P11" i="101"/>
  <c r="P30" i="101" s="1"/>
  <c r="Q30" i="101" s="1"/>
  <c r="S30" i="101"/>
  <c r="T30" i="101" s="1"/>
  <c r="D19" i="95"/>
  <c r="L29" i="57"/>
  <c r="G12" i="98"/>
  <c r="G15" i="98" s="1"/>
  <c r="H15" i="79"/>
  <c r="H21" i="79" s="1"/>
  <c r="T14" i="56"/>
  <c r="T16" i="55"/>
  <c r="D19" i="56"/>
  <c r="U31" i="146"/>
  <c r="T20" i="54"/>
  <c r="D24" i="52"/>
  <c r="L24" i="95"/>
  <c r="AC18" i="134"/>
  <c r="L27" i="97"/>
  <c r="W28" i="101"/>
  <c r="D22" i="52"/>
  <c r="Q31" i="139"/>
  <c r="D31" i="139" s="1"/>
  <c r="S13" i="105"/>
  <c r="P13" i="105" s="1"/>
  <c r="Q13" i="105" s="1"/>
  <c r="D14" i="140"/>
  <c r="AC25" i="139"/>
  <c r="E18" i="147"/>
  <c r="J18" i="147"/>
  <c r="E21" i="3"/>
  <c r="C21" i="3"/>
  <c r="D25" i="107"/>
  <c r="F25" i="107" s="1"/>
  <c r="AC20" i="134"/>
  <c r="G19" i="143"/>
  <c r="H17" i="95"/>
  <c r="F22" i="141"/>
  <c r="T22" i="10"/>
  <c r="F22" i="108"/>
  <c r="T19" i="54"/>
  <c r="AC13" i="147"/>
  <c r="T28" i="52"/>
  <c r="H15" i="97"/>
  <c r="D28" i="146"/>
  <c r="E14" i="146"/>
  <c r="J14" i="146"/>
  <c r="J13" i="94"/>
  <c r="E13" i="98"/>
  <c r="AC13" i="79"/>
  <c r="S19" i="92"/>
  <c r="AA19" i="68"/>
  <c r="S19" i="152"/>
  <c r="D20" i="57"/>
  <c r="S18" i="103"/>
  <c r="D19" i="134"/>
  <c r="D14" i="57"/>
  <c r="T27" i="57"/>
  <c r="D18" i="52"/>
  <c r="J27" i="142"/>
  <c r="E27" i="142"/>
  <c r="L29" i="56"/>
  <c r="O29" i="56" s="1"/>
  <c r="E22" i="45"/>
  <c r="J21" i="95"/>
  <c r="N21" i="95" s="1"/>
  <c r="D18" i="136"/>
  <c r="E18" i="136" s="1"/>
  <c r="H10" i="94"/>
  <c r="P30" i="34"/>
  <c r="L26" i="95"/>
  <c r="J20" i="94"/>
  <c r="D16" i="54"/>
  <c r="L20" i="95"/>
  <c r="L24" i="94"/>
  <c r="W24" i="4"/>
  <c r="D14" i="155"/>
  <c r="D12" i="94"/>
  <c r="W12" i="101"/>
  <c r="V28" i="105"/>
  <c r="W28" i="105" s="1"/>
  <c r="J25" i="94"/>
  <c r="I29" i="57"/>
  <c r="H10" i="95"/>
  <c r="P30" i="47"/>
  <c r="J12" i="95"/>
  <c r="T25" i="55"/>
  <c r="G17" i="98"/>
  <c r="G29" i="52"/>
  <c r="D11" i="52"/>
  <c r="AC18" i="148"/>
  <c r="J18" i="94"/>
  <c r="J27" i="94"/>
  <c r="T12" i="57"/>
  <c r="D13" i="53"/>
  <c r="E27" i="134"/>
  <c r="F27" i="134" s="1"/>
  <c r="I22" i="84"/>
  <c r="AC14" i="146"/>
  <c r="AC20" i="146"/>
  <c r="D23" i="143"/>
  <c r="K23" i="143" s="1"/>
  <c r="D19" i="142"/>
  <c r="H26" i="139"/>
  <c r="AC15" i="148"/>
  <c r="Z15" i="105"/>
  <c r="D25" i="146"/>
  <c r="Q31" i="143"/>
  <c r="Y10" i="48"/>
  <c r="AA16" i="79"/>
  <c r="W26" i="104"/>
  <c r="P26" i="104"/>
  <c r="Q26" i="104" s="1"/>
  <c r="C24" i="106"/>
  <c r="J22" i="155"/>
  <c r="T25" i="103"/>
  <c r="D17" i="147"/>
  <c r="D31" i="134"/>
  <c r="E16" i="3"/>
  <c r="H22" i="139"/>
  <c r="E22" i="3"/>
  <c r="E11" i="3"/>
  <c r="AC28" i="146"/>
  <c r="U22" i="10"/>
  <c r="H22" i="137"/>
  <c r="R14" i="10"/>
  <c r="AC12" i="147"/>
  <c r="H14" i="139"/>
  <c r="F23" i="134"/>
  <c r="X26" i="10"/>
  <c r="H13" i="139"/>
  <c r="T13" i="105"/>
  <c r="U20" i="34"/>
  <c r="E20" i="3"/>
  <c r="AC25" i="147"/>
  <c r="AC17" i="147"/>
  <c r="R13" i="10"/>
  <c r="N20" i="108"/>
  <c r="AC25" i="144"/>
  <c r="F14" i="134"/>
  <c r="F20" i="139"/>
  <c r="W22" i="34"/>
  <c r="Q19" i="98"/>
  <c r="N25" i="108"/>
  <c r="F28" i="134"/>
  <c r="R26" i="10"/>
  <c r="AC19" i="148"/>
  <c r="AC24" i="147"/>
  <c r="U26" i="10"/>
  <c r="K31" i="134"/>
  <c r="D14" i="148"/>
  <c r="Q30" i="70"/>
  <c r="Z30" i="4"/>
  <c r="P16" i="103"/>
  <c r="Q16" i="103" s="1"/>
  <c r="Q11" i="101"/>
  <c r="J29" i="57"/>
  <c r="AC26" i="143"/>
  <c r="U16" i="34"/>
  <c r="R19" i="10"/>
  <c r="C18" i="106"/>
  <c r="N21" i="96"/>
  <c r="I21" i="96" s="1"/>
  <c r="U25" i="10"/>
  <c r="U14" i="10"/>
  <c r="F15" i="137"/>
  <c r="F21" i="137"/>
  <c r="H20" i="139"/>
  <c r="H28" i="134"/>
  <c r="Q22" i="70"/>
  <c r="AC27" i="148"/>
  <c r="X31" i="146"/>
  <c r="AC31" i="146" s="1"/>
  <c r="T29" i="10"/>
  <c r="X31" i="147"/>
  <c r="AA31" i="147" s="1"/>
  <c r="Q26" i="70"/>
  <c r="AC15" i="125"/>
  <c r="L15" i="125" s="1"/>
  <c r="Q31" i="142"/>
  <c r="N27" i="108"/>
  <c r="M27" i="108" s="1"/>
  <c r="F17" i="137"/>
  <c r="V18" i="98"/>
  <c r="D28" i="148"/>
  <c r="K28" i="148" s="1"/>
  <c r="AA31" i="139"/>
  <c r="K15" i="107"/>
  <c r="D13" i="147"/>
  <c r="Q21" i="70"/>
  <c r="AA13" i="79"/>
  <c r="N19" i="141"/>
  <c r="I19" i="141" s="1"/>
  <c r="F19" i="137"/>
  <c r="X25" i="10"/>
  <c r="H17" i="137"/>
  <c r="Q31" i="144"/>
  <c r="Q20" i="70"/>
  <c r="I15" i="106"/>
  <c r="AC14" i="147"/>
  <c r="AA12" i="125"/>
  <c r="D17" i="146"/>
  <c r="K17" i="146" s="1"/>
  <c r="N23" i="141"/>
  <c r="G23" i="141" s="1"/>
  <c r="I30" i="84"/>
  <c r="K15" i="98"/>
  <c r="Y14" i="98" s="1"/>
  <c r="I27" i="141"/>
  <c r="X15" i="10"/>
  <c r="O16" i="152"/>
  <c r="AA12" i="152" s="1"/>
  <c r="X14" i="10"/>
  <c r="U15" i="10"/>
  <c r="F24" i="155"/>
  <c r="G24" i="155" s="1"/>
  <c r="E14" i="140"/>
  <c r="Q18" i="70"/>
  <c r="K31" i="107"/>
  <c r="L31" i="107" s="1"/>
  <c r="K27" i="141"/>
  <c r="N22" i="95"/>
  <c r="K22" i="95" s="1"/>
  <c r="Z23" i="68"/>
  <c r="D20" i="146"/>
  <c r="N21" i="79"/>
  <c r="S19" i="98"/>
  <c r="AC17" i="98" s="1"/>
  <c r="U15" i="34"/>
  <c r="F22" i="137"/>
  <c r="AC16" i="68"/>
  <c r="R16" i="68" s="1"/>
  <c r="U11" i="10"/>
  <c r="P17" i="103"/>
  <c r="Q17" i="103" s="1"/>
  <c r="K24" i="144"/>
  <c r="Q24" i="70"/>
  <c r="P18" i="103"/>
  <c r="Q18" i="103" s="1"/>
  <c r="T18" i="103"/>
  <c r="H15" i="134"/>
  <c r="AC15" i="144"/>
  <c r="H16" i="134"/>
  <c r="H21" i="137"/>
  <c r="AC18" i="146"/>
  <c r="U20" i="10"/>
  <c r="H18" i="139"/>
  <c r="G31" i="147"/>
  <c r="AA18" i="98"/>
  <c r="AA16" i="98"/>
  <c r="F24" i="143"/>
  <c r="K24" i="143"/>
  <c r="F29" i="148"/>
  <c r="H29" i="148"/>
  <c r="K29" i="148"/>
  <c r="F19" i="143"/>
  <c r="K19" i="143"/>
  <c r="K19" i="142"/>
  <c r="F19" i="142"/>
  <c r="F29" i="146"/>
  <c r="F13" i="147"/>
  <c r="H19" i="142"/>
  <c r="AB12" i="152"/>
  <c r="AB14" i="152"/>
  <c r="AB13" i="152"/>
  <c r="K14" i="148"/>
  <c r="H14" i="148"/>
  <c r="Q21" i="95"/>
  <c r="K21" i="95"/>
  <c r="I21" i="95"/>
  <c r="G21" i="95"/>
  <c r="M21" i="95"/>
  <c r="V31" i="144"/>
  <c r="T31" i="144"/>
  <c r="K23" i="142"/>
  <c r="F23" i="142"/>
  <c r="H23" i="142"/>
  <c r="Q10" i="96"/>
  <c r="I10" i="96"/>
  <c r="G10" i="96"/>
  <c r="K10" i="96"/>
  <c r="I12" i="108"/>
  <c r="G12" i="108"/>
  <c r="M12" i="108"/>
  <c r="H17" i="144"/>
  <c r="V31" i="143"/>
  <c r="T31" i="143"/>
  <c r="H28" i="146"/>
  <c r="K22" i="147"/>
  <c r="H22" i="147"/>
  <c r="F22" i="147"/>
  <c r="H19" i="143"/>
  <c r="M19" i="90"/>
  <c r="M28" i="90"/>
  <c r="M14" i="90"/>
  <c r="M29" i="90"/>
  <c r="M31" i="90"/>
  <c r="M25" i="90"/>
  <c r="M21" i="90"/>
  <c r="M24" i="90"/>
  <c r="M20" i="90"/>
  <c r="M30" i="90"/>
  <c r="M27" i="90"/>
  <c r="M13" i="90"/>
  <c r="M33" i="90"/>
  <c r="M17" i="90"/>
  <c r="M16" i="90"/>
  <c r="M15" i="90"/>
  <c r="M26" i="90"/>
  <c r="M18" i="90"/>
  <c r="M22" i="90"/>
  <c r="M23" i="90"/>
  <c r="D14" i="45" l="1"/>
  <c r="P30" i="45"/>
  <c r="D23" i="45"/>
  <c r="D15" i="45"/>
  <c r="D27" i="45"/>
  <c r="H30" i="45"/>
  <c r="D30" i="45"/>
  <c r="D19" i="45"/>
  <c r="D24" i="45"/>
  <c r="D21" i="45"/>
  <c r="L30" i="45"/>
  <c r="D16" i="45"/>
  <c r="D25" i="45"/>
  <c r="D26" i="45"/>
  <c r="D22" i="45"/>
  <c r="D12" i="45"/>
  <c r="D18" i="45"/>
  <c r="D28" i="45"/>
  <c r="D17" i="45"/>
  <c r="D13" i="45"/>
  <c r="D20" i="45"/>
  <c r="D29" i="45"/>
  <c r="P24" i="105"/>
  <c r="Q24" i="105" s="1"/>
  <c r="Y30" i="105"/>
  <c r="Z30" i="105" s="1"/>
  <c r="AT24" i="105" s="1"/>
  <c r="G31" i="148"/>
  <c r="F14" i="148"/>
  <c r="D22" i="146"/>
  <c r="G19" i="98"/>
  <c r="V16" i="98"/>
  <c r="M19" i="98"/>
  <c r="Z16" i="98" s="1"/>
  <c r="N24" i="97"/>
  <c r="Q24" i="97" s="1"/>
  <c r="N26" i="97"/>
  <c r="N15" i="97"/>
  <c r="M15" i="97" s="1"/>
  <c r="N14" i="96"/>
  <c r="N16" i="95"/>
  <c r="N13" i="95"/>
  <c r="N19" i="95"/>
  <c r="M19" i="95" s="1"/>
  <c r="N23" i="95"/>
  <c r="N15" i="94"/>
  <c r="H30" i="94"/>
  <c r="N10" i="94"/>
  <c r="N19" i="94"/>
  <c r="M19" i="94" s="1"/>
  <c r="U25" i="34"/>
  <c r="D31" i="155"/>
  <c r="J31" i="155" s="1"/>
  <c r="N25" i="94"/>
  <c r="U24" i="34"/>
  <c r="W24" i="34" s="1"/>
  <c r="G21" i="92"/>
  <c r="W20" i="92" s="1"/>
  <c r="Y14" i="92"/>
  <c r="Y13" i="152"/>
  <c r="Y30" i="104"/>
  <c r="Z30" i="104" s="1"/>
  <c r="AT30" i="104" s="1"/>
  <c r="G31" i="145"/>
  <c r="F17" i="144"/>
  <c r="E31" i="144"/>
  <c r="F23" i="143"/>
  <c r="H22" i="142"/>
  <c r="F22" i="142"/>
  <c r="H29" i="108"/>
  <c r="I14" i="141"/>
  <c r="H29" i="141"/>
  <c r="K14" i="141"/>
  <c r="F30" i="108"/>
  <c r="F29" i="141"/>
  <c r="P25" i="103"/>
  <c r="Q25" i="103" s="1"/>
  <c r="F19" i="134"/>
  <c r="AT19" i="105"/>
  <c r="AT25" i="105"/>
  <c r="E15" i="3"/>
  <c r="E17" i="3"/>
  <c r="J16" i="155"/>
  <c r="D27" i="146"/>
  <c r="J29" i="53"/>
  <c r="AC28" i="148"/>
  <c r="X31" i="148"/>
  <c r="AC31" i="148" s="1"/>
  <c r="D16" i="147"/>
  <c r="AC25" i="143"/>
  <c r="AC25" i="142"/>
  <c r="X17" i="10"/>
  <c r="R17" i="10"/>
  <c r="E31" i="148"/>
  <c r="N26" i="94"/>
  <c r="D18" i="142"/>
  <c r="U18" i="10"/>
  <c r="Y18" i="34"/>
  <c r="I20" i="84"/>
  <c r="K22" i="108"/>
  <c r="M22" i="108"/>
  <c r="I21" i="106"/>
  <c r="AT25" i="104"/>
  <c r="AT13" i="105"/>
  <c r="H17" i="134"/>
  <c r="H30" i="108"/>
  <c r="C31" i="84"/>
  <c r="AC29" i="144"/>
  <c r="D30" i="94"/>
  <c r="I26" i="84"/>
  <c r="F20" i="134"/>
  <c r="AC26" i="146"/>
  <c r="X16" i="68"/>
  <c r="N22" i="141"/>
  <c r="G22" i="141" s="1"/>
  <c r="L30" i="95"/>
  <c r="F12" i="134"/>
  <c r="K23" i="95"/>
  <c r="I23" i="95"/>
  <c r="AC16" i="147"/>
  <c r="AA20" i="68"/>
  <c r="I19" i="106"/>
  <c r="AA15" i="125"/>
  <c r="AT16" i="105"/>
  <c r="V30" i="49"/>
  <c r="S30" i="49" s="1"/>
  <c r="F17" i="134"/>
  <c r="Q29" i="70"/>
  <c r="Q17" i="70"/>
  <c r="AA18" i="68"/>
  <c r="D21" i="145"/>
  <c r="AC19" i="147"/>
  <c r="AA17" i="79"/>
  <c r="F20" i="146"/>
  <c r="AC12" i="142"/>
  <c r="Y26" i="34"/>
  <c r="D29" i="50"/>
  <c r="E25" i="50" s="1"/>
  <c r="J29" i="52"/>
  <c r="D13" i="142"/>
  <c r="D25" i="142"/>
  <c r="K25" i="142" s="1"/>
  <c r="F21" i="139"/>
  <c r="D19" i="146"/>
  <c r="AA31" i="137"/>
  <c r="AC17" i="145"/>
  <c r="U17" i="10"/>
  <c r="D13" i="146"/>
  <c r="F22" i="134"/>
  <c r="N22" i="96"/>
  <c r="K19" i="98"/>
  <c r="AC24" i="142"/>
  <c r="H23" i="137"/>
  <c r="AC27" i="145"/>
  <c r="X31" i="143"/>
  <c r="D29" i="52"/>
  <c r="R29" i="52" s="1"/>
  <c r="T29" i="53"/>
  <c r="F18" i="139"/>
  <c r="F30" i="97"/>
  <c r="P30" i="4"/>
  <c r="Q30" i="4" s="1"/>
  <c r="H22" i="134"/>
  <c r="H28" i="139"/>
  <c r="G31" i="142"/>
  <c r="H19" i="139"/>
  <c r="O16" i="92"/>
  <c r="H29" i="137"/>
  <c r="Q23" i="68"/>
  <c r="N26" i="141"/>
  <c r="N16" i="141"/>
  <c r="I21" i="84"/>
  <c r="J31" i="148"/>
  <c r="X21" i="10"/>
  <c r="H19" i="134"/>
  <c r="I19" i="98"/>
  <c r="X17" i="98" s="1"/>
  <c r="D30" i="97"/>
  <c r="AC25" i="148"/>
  <c r="N23" i="68"/>
  <c r="L30" i="97"/>
  <c r="N15" i="96"/>
  <c r="N15" i="95"/>
  <c r="G15" i="95" s="1"/>
  <c r="H23" i="139"/>
  <c r="H14" i="134"/>
  <c r="F16" i="134"/>
  <c r="N17" i="96"/>
  <c r="F19" i="139"/>
  <c r="Q21" i="92"/>
  <c r="G31" i="144"/>
  <c r="N23" i="108"/>
  <c r="R21" i="10"/>
  <c r="AC13" i="146"/>
  <c r="AC21" i="145"/>
  <c r="O21" i="92"/>
  <c r="AC14" i="145"/>
  <c r="N27" i="95"/>
  <c r="Q21" i="152"/>
  <c r="N19" i="108"/>
  <c r="AA17" i="68"/>
  <c r="H29" i="139"/>
  <c r="D29" i="142"/>
  <c r="AC29" i="145"/>
  <c r="S16" i="152"/>
  <c r="F27" i="137"/>
  <c r="F16" i="107"/>
  <c r="F28" i="107"/>
  <c r="G27" i="94"/>
  <c r="AA31" i="146"/>
  <c r="I27" i="94"/>
  <c r="M27" i="94"/>
  <c r="K16" i="147"/>
  <c r="E17" i="50"/>
  <c r="E14" i="50"/>
  <c r="O31" i="146"/>
  <c r="M31" i="146"/>
  <c r="D16" i="146"/>
  <c r="N20" i="94"/>
  <c r="K20" i="94" s="1"/>
  <c r="K13" i="94"/>
  <c r="J30" i="94"/>
  <c r="W12" i="98"/>
  <c r="W13" i="98"/>
  <c r="I29" i="106"/>
  <c r="T19" i="105"/>
  <c r="P19" i="105"/>
  <c r="Q19" i="105" s="1"/>
  <c r="D30" i="96"/>
  <c r="AT12" i="105"/>
  <c r="W14" i="98"/>
  <c r="Q15" i="70"/>
  <c r="M25" i="108"/>
  <c r="I25" i="108"/>
  <c r="D27" i="142"/>
  <c r="J31" i="142"/>
  <c r="E21" i="79"/>
  <c r="E21" i="98" s="1"/>
  <c r="E15" i="98"/>
  <c r="D25" i="147"/>
  <c r="Q31" i="147"/>
  <c r="H30" i="97"/>
  <c r="AT22" i="105"/>
  <c r="AT26" i="105"/>
  <c r="AT23" i="105"/>
  <c r="AT14" i="105"/>
  <c r="Q28" i="70"/>
  <c r="Q25" i="70"/>
  <c r="Q19" i="70"/>
  <c r="Q23" i="70"/>
  <c r="Q32" i="70"/>
  <c r="Q31" i="70"/>
  <c r="Q13" i="70"/>
  <c r="Q27" i="70"/>
  <c r="D18" i="147"/>
  <c r="Z21" i="103"/>
  <c r="Y30" i="103"/>
  <c r="Z30" i="103" s="1"/>
  <c r="AT21" i="105"/>
  <c r="AT27" i="105"/>
  <c r="AT11" i="105"/>
  <c r="AC31" i="147"/>
  <c r="Q16" i="70"/>
  <c r="Q14" i="70"/>
  <c r="L16" i="68"/>
  <c r="D32" i="107"/>
  <c r="R31" i="134"/>
  <c r="Y31" i="134"/>
  <c r="F30" i="96"/>
  <c r="D29" i="54"/>
  <c r="H30" i="95"/>
  <c r="D25" i="148"/>
  <c r="J30" i="96"/>
  <c r="F30" i="94"/>
  <c r="P12" i="105"/>
  <c r="Q12" i="105" s="1"/>
  <c r="T12" i="105"/>
  <c r="H23" i="143"/>
  <c r="AA14" i="79"/>
  <c r="AT24" i="104"/>
  <c r="W17" i="92"/>
  <c r="W19" i="92"/>
  <c r="D29" i="53"/>
  <c r="AC15" i="79"/>
  <c r="AC19" i="79"/>
  <c r="E27" i="140"/>
  <c r="G18" i="141"/>
  <c r="K18" i="141"/>
  <c r="D29" i="56"/>
  <c r="AC28" i="147"/>
  <c r="AC18" i="144"/>
  <c r="E21" i="140"/>
  <c r="N17" i="95"/>
  <c r="S30" i="104"/>
  <c r="T30" i="104" s="1"/>
  <c r="P11" i="104"/>
  <c r="T11" i="104"/>
  <c r="F23" i="155"/>
  <c r="G23" i="155" s="1"/>
  <c r="J23" i="155"/>
  <c r="D14" i="143"/>
  <c r="R27" i="10"/>
  <c r="E17" i="140"/>
  <c r="U27" i="34"/>
  <c r="O29" i="57"/>
  <c r="D18" i="144"/>
  <c r="P24" i="103"/>
  <c r="Q24" i="103" s="1"/>
  <c r="T24" i="103"/>
  <c r="D15" i="145"/>
  <c r="L30" i="94"/>
  <c r="AC16" i="146"/>
  <c r="F15" i="155"/>
  <c r="G15" i="155" s="1"/>
  <c r="J15" i="155"/>
  <c r="D28" i="142"/>
  <c r="I29" i="84"/>
  <c r="N19" i="97"/>
  <c r="E15" i="140"/>
  <c r="J27" i="155"/>
  <c r="F27" i="155"/>
  <c r="G27" i="155" s="1"/>
  <c r="F26" i="134"/>
  <c r="AC21" i="143"/>
  <c r="AC26" i="144"/>
  <c r="H32" i="107"/>
  <c r="N24" i="141"/>
  <c r="H29" i="146"/>
  <c r="P11" i="111"/>
  <c r="D11" i="111"/>
  <c r="T25" i="105"/>
  <c r="P25" i="105"/>
  <c r="Q25" i="105" s="1"/>
  <c r="N20" i="97"/>
  <c r="AC21" i="68"/>
  <c r="D15" i="146"/>
  <c r="J29" i="141"/>
  <c r="J30" i="141"/>
  <c r="D14" i="147"/>
  <c r="H14" i="147" s="1"/>
  <c r="N16" i="96"/>
  <c r="D20" i="109"/>
  <c r="P26" i="110"/>
  <c r="D26" i="110"/>
  <c r="H23" i="68"/>
  <c r="E31" i="142"/>
  <c r="D17" i="110"/>
  <c r="D12" i="109"/>
  <c r="D13" i="145"/>
  <c r="D23" i="111"/>
  <c r="T29" i="51"/>
  <c r="L30" i="96"/>
  <c r="P24" i="109"/>
  <c r="D24" i="109"/>
  <c r="D11" i="109"/>
  <c r="K28" i="107"/>
  <c r="H24" i="137"/>
  <c r="N11" i="108"/>
  <c r="T22" i="103"/>
  <c r="P22" i="103"/>
  <c r="Q22" i="103" s="1"/>
  <c r="J21" i="155"/>
  <c r="F21" i="155"/>
  <c r="G21" i="155" s="1"/>
  <c r="N20" i="95"/>
  <c r="E31" i="147"/>
  <c r="F12" i="155"/>
  <c r="G12" i="155" s="1"/>
  <c r="J12" i="155"/>
  <c r="V30" i="34"/>
  <c r="Y10" i="34"/>
  <c r="E13" i="140"/>
  <c r="D21" i="146"/>
  <c r="K21" i="146" s="1"/>
  <c r="D22" i="145"/>
  <c r="T20" i="105"/>
  <c r="P20" i="105"/>
  <c r="Q20" i="105" s="1"/>
  <c r="Y20" i="34"/>
  <c r="D26" i="143"/>
  <c r="T19" i="103"/>
  <c r="P19" i="103"/>
  <c r="Q19" i="103" s="1"/>
  <c r="D23" i="146"/>
  <c r="H23" i="146" s="1"/>
  <c r="D19" i="145"/>
  <c r="T23" i="68"/>
  <c r="K29" i="102"/>
  <c r="L29" i="102"/>
  <c r="Y15" i="92"/>
  <c r="H25" i="137"/>
  <c r="I16" i="84"/>
  <c r="D18" i="148"/>
  <c r="J18" i="155"/>
  <c r="F18" i="155"/>
  <c r="G18" i="155" s="1"/>
  <c r="H18" i="137"/>
  <c r="K21" i="92"/>
  <c r="J30" i="95"/>
  <c r="Q16" i="92"/>
  <c r="T14" i="105"/>
  <c r="P14" i="105"/>
  <c r="Q14" i="105" s="1"/>
  <c r="L30" i="108"/>
  <c r="L29" i="108"/>
  <c r="D9" i="110"/>
  <c r="C27" i="110"/>
  <c r="D16" i="110"/>
  <c r="G31" i="143"/>
  <c r="P24" i="104"/>
  <c r="Q24" i="104" s="1"/>
  <c r="T24" i="104"/>
  <c r="N15" i="108"/>
  <c r="K15" i="108" s="1"/>
  <c r="D17" i="142"/>
  <c r="K17" i="142" s="1"/>
  <c r="P27" i="105"/>
  <c r="Q27" i="105" s="1"/>
  <c r="T27" i="105"/>
  <c r="T22" i="104"/>
  <c r="P22" i="104"/>
  <c r="Q22" i="104" s="1"/>
  <c r="D14" i="110"/>
  <c r="D12" i="112"/>
  <c r="D17" i="111"/>
  <c r="N12" i="94"/>
  <c r="W19" i="34"/>
  <c r="D18" i="145"/>
  <c r="H24" i="134"/>
  <c r="T19" i="104"/>
  <c r="P19" i="104"/>
  <c r="Q19" i="104" s="1"/>
  <c r="D24" i="110"/>
  <c r="H14" i="143"/>
  <c r="V31" i="134"/>
  <c r="H20" i="134"/>
  <c r="D20" i="143"/>
  <c r="D27" i="144"/>
  <c r="AC14" i="148"/>
  <c r="AC22" i="142"/>
  <c r="G16" i="92"/>
  <c r="F16" i="137"/>
  <c r="AA12" i="79"/>
  <c r="AD12" i="79" s="1"/>
  <c r="P26" i="111"/>
  <c r="D26" i="111"/>
  <c r="N25" i="96"/>
  <c r="D17" i="109"/>
  <c r="D21" i="143"/>
  <c r="AA13" i="125"/>
  <c r="F19" i="107"/>
  <c r="K19" i="107"/>
  <c r="F13" i="137"/>
  <c r="D22" i="109"/>
  <c r="N23" i="94"/>
  <c r="F14" i="107"/>
  <c r="K14" i="107"/>
  <c r="E32" i="107"/>
  <c r="N11" i="141"/>
  <c r="G11" i="141" s="1"/>
  <c r="D10" i="110"/>
  <c r="F30" i="107"/>
  <c r="K30" i="107"/>
  <c r="V30" i="48"/>
  <c r="D29" i="57"/>
  <c r="N10" i="141"/>
  <c r="H30" i="141"/>
  <c r="D20" i="147"/>
  <c r="J25" i="155"/>
  <c r="F25" i="155"/>
  <c r="G25" i="155" s="1"/>
  <c r="N11" i="95"/>
  <c r="X18" i="10"/>
  <c r="Y21" i="34"/>
  <c r="D31" i="138"/>
  <c r="E31" i="138" s="1"/>
  <c r="H31" i="138"/>
  <c r="J29" i="56"/>
  <c r="T21" i="105"/>
  <c r="P21" i="105"/>
  <c r="Q21" i="105" s="1"/>
  <c r="T26" i="103"/>
  <c r="P26" i="103"/>
  <c r="Q26" i="103" s="1"/>
  <c r="N16" i="108"/>
  <c r="G16" i="108" s="1"/>
  <c r="I21" i="92"/>
  <c r="H31" i="136"/>
  <c r="D31" i="136"/>
  <c r="E31" i="136" s="1"/>
  <c r="X23" i="10"/>
  <c r="N14" i="94"/>
  <c r="F12" i="139"/>
  <c r="H28" i="137"/>
  <c r="F28" i="137"/>
  <c r="W13" i="34"/>
  <c r="Y13" i="34"/>
  <c r="P27" i="103"/>
  <c r="Q27" i="103" s="1"/>
  <c r="T27" i="103"/>
  <c r="W25" i="34"/>
  <c r="F22" i="139"/>
  <c r="D18" i="143"/>
  <c r="N21" i="97"/>
  <c r="W23" i="68"/>
  <c r="D14" i="144"/>
  <c r="N23" i="97"/>
  <c r="H15" i="139"/>
  <c r="D31" i="137"/>
  <c r="AC17" i="142"/>
  <c r="N19" i="96"/>
  <c r="G19" i="96" s="1"/>
  <c r="Q31" i="145"/>
  <c r="J26" i="155"/>
  <c r="F26" i="155"/>
  <c r="G26" i="155" s="1"/>
  <c r="D29" i="144"/>
  <c r="D27" i="147"/>
  <c r="D16" i="112"/>
  <c r="E25" i="140"/>
  <c r="E26" i="140"/>
  <c r="X16" i="10"/>
  <c r="H12" i="139"/>
  <c r="D12" i="110"/>
  <c r="E21" i="92"/>
  <c r="V19" i="92" s="1"/>
  <c r="D22" i="112"/>
  <c r="G16" i="152"/>
  <c r="D23" i="145"/>
  <c r="Z21" i="79"/>
  <c r="P19" i="109"/>
  <c r="D19" i="109"/>
  <c r="D15" i="109"/>
  <c r="P17" i="112"/>
  <c r="D17" i="112"/>
  <c r="D23" i="110"/>
  <c r="M21" i="92"/>
  <c r="G31" i="146"/>
  <c r="D28" i="147"/>
  <c r="F21" i="107"/>
  <c r="K21" i="107"/>
  <c r="K29" i="107"/>
  <c r="F29" i="107"/>
  <c r="P22" i="105"/>
  <c r="Q22" i="105" s="1"/>
  <c r="T22" i="105"/>
  <c r="N24" i="94"/>
  <c r="F27" i="107"/>
  <c r="K27" i="107"/>
  <c r="C25" i="106"/>
  <c r="D12" i="147"/>
  <c r="J31" i="147"/>
  <c r="D12" i="144"/>
  <c r="J31" i="144"/>
  <c r="D29" i="55"/>
  <c r="E28" i="55" s="1"/>
  <c r="X31" i="144"/>
  <c r="T23" i="104"/>
  <c r="P23" i="104"/>
  <c r="Q23" i="104" s="1"/>
  <c r="AC22" i="148"/>
  <c r="X31" i="142"/>
  <c r="D20" i="144"/>
  <c r="D30" i="95"/>
  <c r="N21" i="141"/>
  <c r="Y14" i="34"/>
  <c r="F24" i="134"/>
  <c r="E18" i="140"/>
  <c r="D21" i="148"/>
  <c r="D20" i="142"/>
  <c r="D21" i="142"/>
  <c r="D16" i="142"/>
  <c r="D27" i="143"/>
  <c r="Q31" i="148"/>
  <c r="D31" i="148" s="1"/>
  <c r="W11" i="104"/>
  <c r="V30" i="104"/>
  <c r="W30" i="104" s="1"/>
  <c r="T17" i="104"/>
  <c r="P17" i="104"/>
  <c r="Q17" i="104" s="1"/>
  <c r="V31" i="139"/>
  <c r="W11" i="34"/>
  <c r="Y11" i="34"/>
  <c r="D24" i="148"/>
  <c r="D20" i="145"/>
  <c r="D19" i="147"/>
  <c r="T31" i="134"/>
  <c r="D25" i="143"/>
  <c r="D18" i="146"/>
  <c r="E21" i="152"/>
  <c r="D26" i="112"/>
  <c r="D18" i="112"/>
  <c r="Y13" i="92"/>
  <c r="AC15" i="142"/>
  <c r="E12" i="140"/>
  <c r="D26" i="144"/>
  <c r="S15" i="98"/>
  <c r="AA18" i="79"/>
  <c r="E30" i="45"/>
  <c r="AC31" i="137"/>
  <c r="D15" i="110"/>
  <c r="F31" i="107"/>
  <c r="E19" i="140"/>
  <c r="M21" i="152"/>
  <c r="K26" i="107"/>
  <c r="F26" i="107"/>
  <c r="D28" i="143"/>
  <c r="T28" i="105"/>
  <c r="P28" i="105"/>
  <c r="Q28" i="105" s="1"/>
  <c r="T11" i="103"/>
  <c r="P11" i="103"/>
  <c r="E31" i="134"/>
  <c r="F31" i="134" s="1"/>
  <c r="M31" i="134"/>
  <c r="N16" i="97"/>
  <c r="N27" i="97"/>
  <c r="N11" i="97"/>
  <c r="C26" i="106"/>
  <c r="F25" i="142"/>
  <c r="AC12" i="146"/>
  <c r="P23" i="103"/>
  <c r="Q23" i="103" s="1"/>
  <c r="T23" i="103"/>
  <c r="R18" i="10"/>
  <c r="F15" i="139"/>
  <c r="E22" i="140"/>
  <c r="AC12" i="145"/>
  <c r="F19" i="155"/>
  <c r="G19" i="155" s="1"/>
  <c r="J19" i="155"/>
  <c r="P12" i="103"/>
  <c r="Q12" i="103" s="1"/>
  <c r="T12" i="103"/>
  <c r="F25" i="137"/>
  <c r="N18" i="97"/>
  <c r="M18" i="97" s="1"/>
  <c r="E31" i="146"/>
  <c r="M15" i="98"/>
  <c r="D13" i="144"/>
  <c r="P20" i="103"/>
  <c r="Q20" i="103" s="1"/>
  <c r="T20" i="103"/>
  <c r="D15" i="142"/>
  <c r="H24" i="144"/>
  <c r="J20" i="155"/>
  <c r="F20" i="155"/>
  <c r="G20" i="155" s="1"/>
  <c r="E31" i="139"/>
  <c r="F31" i="139" s="1"/>
  <c r="M31" i="139"/>
  <c r="E16" i="140"/>
  <c r="F21" i="134"/>
  <c r="N20" i="96"/>
  <c r="T21" i="79"/>
  <c r="P15" i="103"/>
  <c r="Q15" i="103" s="1"/>
  <c r="T15" i="103"/>
  <c r="D29" i="51"/>
  <c r="M29" i="51" s="1"/>
  <c r="T29" i="55"/>
  <c r="Q11" i="100"/>
  <c r="P30" i="100"/>
  <c r="Q30" i="100" s="1"/>
  <c r="AC23" i="145"/>
  <c r="T21" i="103"/>
  <c r="P21" i="103"/>
  <c r="Q21" i="103" s="1"/>
  <c r="N17" i="141"/>
  <c r="I23" i="84"/>
  <c r="E16" i="152"/>
  <c r="G21" i="152"/>
  <c r="D20" i="148"/>
  <c r="Y10" i="47"/>
  <c r="V30" i="47"/>
  <c r="T31" i="137"/>
  <c r="P25" i="111"/>
  <c r="D25" i="111"/>
  <c r="I25" i="84"/>
  <c r="H15" i="137"/>
  <c r="T14" i="104"/>
  <c r="P14" i="104"/>
  <c r="Q14" i="104" s="1"/>
  <c r="F26" i="139"/>
  <c r="N25" i="141"/>
  <c r="P22" i="110"/>
  <c r="D22" i="110"/>
  <c r="H24" i="139"/>
  <c r="D16" i="144"/>
  <c r="H21" i="139"/>
  <c r="G31" i="139"/>
  <c r="H31" i="139" s="1"/>
  <c r="O31" i="139"/>
  <c r="N24" i="96"/>
  <c r="D10" i="112"/>
  <c r="P16" i="111"/>
  <c r="D16" i="111"/>
  <c r="H16" i="137"/>
  <c r="D12" i="111"/>
  <c r="AC19" i="145"/>
  <c r="I16" i="92"/>
  <c r="N12" i="141"/>
  <c r="F28" i="155"/>
  <c r="G28" i="155" s="1"/>
  <c r="J28" i="155"/>
  <c r="D25" i="110"/>
  <c r="D20" i="110"/>
  <c r="I14" i="106"/>
  <c r="P9" i="112"/>
  <c r="C27" i="112"/>
  <c r="D9" i="112"/>
  <c r="D24" i="112"/>
  <c r="D28" i="144"/>
  <c r="D13" i="111"/>
  <c r="T11" i="105"/>
  <c r="P11" i="105"/>
  <c r="S30" i="105"/>
  <c r="T30" i="105" s="1"/>
  <c r="AC21" i="146"/>
  <c r="X20" i="10"/>
  <c r="R10" i="10"/>
  <c r="H29" i="10"/>
  <c r="X29" i="10" s="1"/>
  <c r="N12" i="96"/>
  <c r="D21" i="147"/>
  <c r="T13" i="103"/>
  <c r="P13" i="103"/>
  <c r="Q13" i="103" s="1"/>
  <c r="K16" i="107"/>
  <c r="X13" i="10"/>
  <c r="N18" i="95"/>
  <c r="P22" i="111"/>
  <c r="D22" i="111"/>
  <c r="H25" i="134"/>
  <c r="E23" i="140"/>
  <c r="I17" i="106"/>
  <c r="P15" i="112"/>
  <c r="D15" i="112"/>
  <c r="Y14" i="152"/>
  <c r="AC12" i="148"/>
  <c r="D16" i="148"/>
  <c r="E16" i="92"/>
  <c r="V15" i="92" s="1"/>
  <c r="N18" i="94"/>
  <c r="Y27" i="34"/>
  <c r="H30" i="96"/>
  <c r="AC27" i="147"/>
  <c r="N11" i="94"/>
  <c r="F24" i="144"/>
  <c r="D25" i="144"/>
  <c r="W18" i="34"/>
  <c r="U27" i="10"/>
  <c r="D26" i="148"/>
  <c r="W11" i="103"/>
  <c r="V30" i="103"/>
  <c r="W30" i="103" s="1"/>
  <c r="D24" i="145"/>
  <c r="S21" i="152"/>
  <c r="U16" i="10"/>
  <c r="D16" i="145"/>
  <c r="D12" i="146"/>
  <c r="D27" i="148"/>
  <c r="N14" i="108"/>
  <c r="E10" i="3"/>
  <c r="E29" i="3"/>
  <c r="N18" i="96"/>
  <c r="T29" i="57"/>
  <c r="N21" i="108"/>
  <c r="D24" i="147"/>
  <c r="P17" i="105"/>
  <c r="Q17" i="105" s="1"/>
  <c r="T17" i="105"/>
  <c r="N23" i="96"/>
  <c r="K23" i="96" s="1"/>
  <c r="T15" i="105"/>
  <c r="P15" i="105"/>
  <c r="Q15" i="105" s="1"/>
  <c r="R23" i="10"/>
  <c r="AA12" i="68"/>
  <c r="AC28" i="142"/>
  <c r="O15" i="98"/>
  <c r="D24" i="142"/>
  <c r="P10" i="109"/>
  <c r="D10" i="109"/>
  <c r="N17" i="108"/>
  <c r="P9" i="111"/>
  <c r="C27" i="111"/>
  <c r="D9" i="111"/>
  <c r="T15" i="104"/>
  <c r="P15" i="104"/>
  <c r="Q15" i="104" s="1"/>
  <c r="D26" i="146"/>
  <c r="AA14" i="68"/>
  <c r="AD14" i="68" s="1"/>
  <c r="D11" i="112"/>
  <c r="F23" i="137"/>
  <c r="C28" i="106"/>
  <c r="J29" i="55"/>
  <c r="P9" i="109"/>
  <c r="C27" i="109"/>
  <c r="P27" i="109" s="1"/>
  <c r="D9" i="109"/>
  <c r="P25" i="109"/>
  <c r="D25" i="109"/>
  <c r="P18" i="111"/>
  <c r="D18" i="111"/>
  <c r="AD18" i="68"/>
  <c r="D14" i="142"/>
  <c r="P23" i="109"/>
  <c r="D23" i="109"/>
  <c r="P14" i="112"/>
  <c r="D14" i="112"/>
  <c r="H27" i="137"/>
  <c r="K23" i="68"/>
  <c r="H12" i="137"/>
  <c r="D23" i="148"/>
  <c r="N26" i="108"/>
  <c r="D23" i="147"/>
  <c r="D21" i="111"/>
  <c r="D26" i="142"/>
  <c r="R22" i="10"/>
  <c r="D24" i="111"/>
  <c r="H31" i="140"/>
  <c r="D31" i="140"/>
  <c r="E31" i="140" s="1"/>
  <c r="P19" i="111"/>
  <c r="D19" i="111"/>
  <c r="P20" i="111"/>
  <c r="D20" i="111"/>
  <c r="F30" i="141"/>
  <c r="F24" i="137"/>
  <c r="D29" i="145"/>
  <c r="T29" i="50"/>
  <c r="R24" i="10"/>
  <c r="E13" i="55"/>
  <c r="T18" i="105"/>
  <c r="P18" i="105"/>
  <c r="Q18" i="105" s="1"/>
  <c r="T20" i="104"/>
  <c r="P20" i="104"/>
  <c r="Q20" i="104" s="1"/>
  <c r="N13" i="108"/>
  <c r="H13" i="134"/>
  <c r="K16" i="108"/>
  <c r="E31" i="145"/>
  <c r="D13" i="112"/>
  <c r="P21" i="112"/>
  <c r="D21" i="112"/>
  <c r="F22" i="107"/>
  <c r="K22" i="107"/>
  <c r="K18" i="107"/>
  <c r="F18" i="107"/>
  <c r="N22" i="94"/>
  <c r="N25" i="97"/>
  <c r="I25" i="97" s="1"/>
  <c r="D19" i="148"/>
  <c r="Y16" i="34"/>
  <c r="K31" i="43"/>
  <c r="L31" i="43"/>
  <c r="P13" i="104"/>
  <c r="Q13" i="104" s="1"/>
  <c r="T13" i="104"/>
  <c r="C30" i="106"/>
  <c r="T23" i="105"/>
  <c r="P23" i="105"/>
  <c r="Q23" i="105" s="1"/>
  <c r="C22" i="106"/>
  <c r="H21" i="146"/>
  <c r="R16" i="10"/>
  <c r="D23" i="144"/>
  <c r="AC12" i="144"/>
  <c r="X22" i="10"/>
  <c r="P16" i="105"/>
  <c r="Q16" i="105" s="1"/>
  <c r="T16" i="105"/>
  <c r="N25" i="95"/>
  <c r="G25" i="95"/>
  <c r="X31" i="145"/>
  <c r="N11" i="96"/>
  <c r="I16" i="108"/>
  <c r="I15" i="98"/>
  <c r="S16" i="92"/>
  <c r="N10" i="97"/>
  <c r="F17" i="155"/>
  <c r="G17" i="155" s="1"/>
  <c r="J17" i="155"/>
  <c r="U10" i="34"/>
  <c r="P26" i="109"/>
  <c r="D26" i="109"/>
  <c r="N12" i="97"/>
  <c r="P28" i="104"/>
  <c r="Q28" i="104" s="1"/>
  <c r="T28" i="104"/>
  <c r="D15" i="147"/>
  <c r="N10" i="95"/>
  <c r="F30" i="95"/>
  <c r="N30" i="95" s="1"/>
  <c r="D15" i="148"/>
  <c r="T21" i="104"/>
  <c r="P21" i="104"/>
  <c r="Q21" i="104" s="1"/>
  <c r="P18" i="110"/>
  <c r="D18" i="110"/>
  <c r="T29" i="54"/>
  <c r="M16" i="152"/>
  <c r="T27" i="104"/>
  <c r="P27" i="104"/>
  <c r="Q27" i="104" s="1"/>
  <c r="I11" i="95"/>
  <c r="D16" i="109"/>
  <c r="H26" i="134"/>
  <c r="I16" i="152"/>
  <c r="M31" i="137"/>
  <c r="E31" i="137"/>
  <c r="F31" i="137" s="1"/>
  <c r="D22" i="144"/>
  <c r="G31" i="137"/>
  <c r="H31" i="137" s="1"/>
  <c r="O31" i="137"/>
  <c r="J29" i="108"/>
  <c r="J30" i="108"/>
  <c r="N30" i="108" s="1"/>
  <c r="I30" i="108" s="1"/>
  <c r="H27" i="134"/>
  <c r="I16" i="106"/>
  <c r="T28" i="103"/>
  <c r="P28" i="103"/>
  <c r="Q28" i="103" s="1"/>
  <c r="D21" i="110"/>
  <c r="D17" i="148"/>
  <c r="N24" i="95"/>
  <c r="F23" i="107"/>
  <c r="K23" i="107"/>
  <c r="K11" i="95"/>
  <c r="D23" i="112"/>
  <c r="N13" i="141"/>
  <c r="D12" i="145"/>
  <c r="J31" i="145"/>
  <c r="I22" i="96"/>
  <c r="D10" i="111"/>
  <c r="D13" i="110"/>
  <c r="I23" i="106"/>
  <c r="V30" i="105"/>
  <c r="W30" i="105" s="1"/>
  <c r="H12" i="134"/>
  <c r="D14" i="146"/>
  <c r="J14" i="155"/>
  <c r="F14" i="155"/>
  <c r="G14" i="155" s="1"/>
  <c r="E20" i="140"/>
  <c r="T26" i="105"/>
  <c r="P26" i="105"/>
  <c r="Q26" i="105" s="1"/>
  <c r="N21" i="94"/>
  <c r="M21" i="94" s="1"/>
  <c r="W10" i="34"/>
  <c r="N13" i="97"/>
  <c r="K13" i="97" s="1"/>
  <c r="D24" i="146"/>
  <c r="N16" i="94"/>
  <c r="I16" i="94" s="1"/>
  <c r="T31" i="139"/>
  <c r="AC15" i="146"/>
  <c r="D12" i="143"/>
  <c r="H12" i="143" s="1"/>
  <c r="J31" i="143"/>
  <c r="D13" i="148"/>
  <c r="H13" i="148" s="1"/>
  <c r="E29" i="102"/>
  <c r="D21" i="144"/>
  <c r="Q31" i="146"/>
  <c r="P14" i="103"/>
  <c r="Q14" i="103" s="1"/>
  <c r="T14" i="103"/>
  <c r="U23" i="10"/>
  <c r="F25" i="145"/>
  <c r="O31" i="134"/>
  <c r="G31" i="134"/>
  <c r="H31" i="134" s="1"/>
  <c r="D26" i="145"/>
  <c r="E24" i="140"/>
  <c r="J30" i="97"/>
  <c r="T16" i="104"/>
  <c r="P16" i="104"/>
  <c r="Q16" i="104" s="1"/>
  <c r="S21" i="92"/>
  <c r="AA15" i="68"/>
  <c r="D12" i="148"/>
  <c r="F13" i="155"/>
  <c r="G13" i="155" s="1"/>
  <c r="J13" i="155"/>
  <c r="D13" i="143"/>
  <c r="P18" i="104"/>
  <c r="Q18" i="104" s="1"/>
  <c r="T18" i="104"/>
  <c r="I24" i="84"/>
  <c r="W17" i="34"/>
  <c r="Y17" i="34"/>
  <c r="D22" i="148"/>
  <c r="AD17" i="79"/>
  <c r="AC19" i="144"/>
  <c r="Q15" i="98"/>
  <c r="D22" i="143"/>
  <c r="H19" i="137"/>
  <c r="W16" i="34"/>
  <c r="N13" i="96"/>
  <c r="K21" i="79"/>
  <c r="H25" i="145"/>
  <c r="H25" i="142"/>
  <c r="D29" i="147"/>
  <c r="D13" i="109"/>
  <c r="M25" i="95"/>
  <c r="F13" i="139"/>
  <c r="D15" i="111"/>
  <c r="U30" i="34"/>
  <c r="K21" i="152"/>
  <c r="D16" i="143"/>
  <c r="D19" i="144"/>
  <c r="AC24" i="144"/>
  <c r="N27" i="96"/>
  <c r="D28" i="145"/>
  <c r="P9" i="110"/>
  <c r="D29" i="143"/>
  <c r="D14" i="145"/>
  <c r="D17" i="143"/>
  <c r="M16" i="92"/>
  <c r="N15" i="141"/>
  <c r="K15" i="141" s="1"/>
  <c r="N24" i="108"/>
  <c r="N20" i="141"/>
  <c r="I20" i="141" s="1"/>
  <c r="H26" i="137"/>
  <c r="E28" i="140"/>
  <c r="F26" i="137"/>
  <c r="N26" i="96"/>
  <c r="AD20" i="68"/>
  <c r="W12" i="34"/>
  <c r="P14" i="111"/>
  <c r="D14" i="111"/>
  <c r="F12" i="137"/>
  <c r="P21" i="109"/>
  <c r="D21" i="109"/>
  <c r="D14" i="109"/>
  <c r="K17" i="107"/>
  <c r="P20" i="109"/>
  <c r="D20" i="112"/>
  <c r="T25" i="104"/>
  <c r="P25" i="104"/>
  <c r="Q25" i="104" s="1"/>
  <c r="F14" i="137"/>
  <c r="N26" i="95"/>
  <c r="D19" i="112"/>
  <c r="J29" i="54"/>
  <c r="D26" i="147"/>
  <c r="D15" i="143"/>
  <c r="E23" i="55"/>
  <c r="D12" i="142"/>
  <c r="P19" i="110"/>
  <c r="D19" i="110"/>
  <c r="P17" i="110"/>
  <c r="D18" i="109"/>
  <c r="D11" i="110"/>
  <c r="N10" i="108"/>
  <c r="K20" i="107"/>
  <c r="F20" i="107"/>
  <c r="P12" i="104"/>
  <c r="Q12" i="104" s="1"/>
  <c r="T12" i="104"/>
  <c r="D25" i="112"/>
  <c r="P12" i="109"/>
  <c r="P23" i="111"/>
  <c r="K24" i="141"/>
  <c r="J31" i="36"/>
  <c r="K31" i="36"/>
  <c r="D15" i="144"/>
  <c r="AC15" i="145"/>
  <c r="P11" i="109"/>
  <c r="K25" i="107"/>
  <c r="I27" i="106"/>
  <c r="I13" i="106"/>
  <c r="F23" i="139"/>
  <c r="F24" i="107"/>
  <c r="K24" i="107"/>
  <c r="E12" i="52"/>
  <c r="AA19" i="152"/>
  <c r="W26" i="34"/>
  <c r="M14" i="97"/>
  <c r="X17" i="152"/>
  <c r="X18" i="152"/>
  <c r="AC16" i="98"/>
  <c r="E11" i="52"/>
  <c r="M26" i="97"/>
  <c r="I16" i="68"/>
  <c r="G25" i="108"/>
  <c r="K25" i="108"/>
  <c r="K17" i="147"/>
  <c r="O30" i="48"/>
  <c r="K30" i="48"/>
  <c r="E24" i="54"/>
  <c r="E20" i="54"/>
  <c r="AC18" i="98"/>
  <c r="H17" i="147"/>
  <c r="I24" i="106"/>
  <c r="F25" i="146"/>
  <c r="K25" i="146"/>
  <c r="H25" i="146"/>
  <c r="H29" i="57"/>
  <c r="E25" i="57"/>
  <c r="K10" i="94"/>
  <c r="M10" i="94"/>
  <c r="E29" i="10"/>
  <c r="K17" i="145"/>
  <c r="H17" i="145"/>
  <c r="M18" i="108"/>
  <c r="I19" i="95"/>
  <c r="AD12" i="125"/>
  <c r="AB17" i="98"/>
  <c r="AB18" i="98"/>
  <c r="AB16" i="98"/>
  <c r="G20" i="108"/>
  <c r="K20" i="108"/>
  <c r="M20" i="108"/>
  <c r="I20" i="108"/>
  <c r="K27" i="145"/>
  <c r="F27" i="145"/>
  <c r="K14" i="97"/>
  <c r="Y12" i="98"/>
  <c r="AD14" i="79"/>
  <c r="F17" i="147"/>
  <c r="Y31" i="139"/>
  <c r="K31" i="139"/>
  <c r="R31" i="139"/>
  <c r="I19" i="79"/>
  <c r="U19" i="79"/>
  <c r="O19" i="79"/>
  <c r="I31" i="107"/>
  <c r="AN12" i="105"/>
  <c r="AN27" i="105"/>
  <c r="I15" i="125"/>
  <c r="AT23" i="104"/>
  <c r="AT15" i="104"/>
  <c r="K13" i="147"/>
  <c r="G22" i="95"/>
  <c r="Q22" i="95"/>
  <c r="I22" i="95"/>
  <c r="M22" i="95"/>
  <c r="AA14" i="152"/>
  <c r="O23" i="152"/>
  <c r="AA13" i="152"/>
  <c r="I23" i="141"/>
  <c r="K23" i="141"/>
  <c r="AA18" i="152"/>
  <c r="T31" i="142"/>
  <c r="V31" i="142"/>
  <c r="G17" i="97"/>
  <c r="I14" i="95"/>
  <c r="Q14" i="95"/>
  <c r="M14" i="95"/>
  <c r="G14" i="95"/>
  <c r="Y13" i="98"/>
  <c r="G15" i="97"/>
  <c r="Q15" i="97"/>
  <c r="I15" i="97"/>
  <c r="F28" i="146"/>
  <c r="AN14" i="105"/>
  <c r="AN22" i="105"/>
  <c r="R15" i="125"/>
  <c r="P17" i="70"/>
  <c r="G24" i="97"/>
  <c r="AT21" i="104"/>
  <c r="AT17" i="104"/>
  <c r="G14" i="97"/>
  <c r="G18" i="108"/>
  <c r="I18" i="108"/>
  <c r="I15" i="107"/>
  <c r="L15" i="107"/>
  <c r="G31" i="84"/>
  <c r="E31" i="84"/>
  <c r="I31" i="84"/>
  <c r="K27" i="94"/>
  <c r="Q27" i="94"/>
  <c r="G21" i="96"/>
  <c r="Q21" i="96"/>
  <c r="M21" i="96"/>
  <c r="K21" i="96"/>
  <c r="G12" i="95"/>
  <c r="Q12" i="95"/>
  <c r="K28" i="146"/>
  <c r="AN23" i="105"/>
  <c r="F15" i="125"/>
  <c r="O25" i="70"/>
  <c r="O30" i="70"/>
  <c r="O28" i="70"/>
  <c r="M24" i="97"/>
  <c r="AT13" i="104"/>
  <c r="AT12" i="104"/>
  <c r="K15" i="97"/>
  <c r="K19" i="141"/>
  <c r="I18" i="106"/>
  <c r="I14" i="97"/>
  <c r="AN20" i="105"/>
  <c r="U15" i="125"/>
  <c r="P29" i="70"/>
  <c r="K24" i="97"/>
  <c r="AT14" i="104"/>
  <c r="AT26" i="104"/>
  <c r="AT11" i="104"/>
  <c r="AV23" i="104" s="1"/>
  <c r="U16" i="68"/>
  <c r="F16" i="68"/>
  <c r="K20" i="146"/>
  <c r="Q13" i="94"/>
  <c r="M13" i="94"/>
  <c r="G13" i="94"/>
  <c r="O13" i="94" s="1"/>
  <c r="H17" i="146"/>
  <c r="F17" i="146"/>
  <c r="E13" i="52"/>
  <c r="H29" i="52"/>
  <c r="E19" i="52"/>
  <c r="E22" i="52"/>
  <c r="E17" i="52"/>
  <c r="E28" i="52"/>
  <c r="E15" i="52"/>
  <c r="E26" i="52"/>
  <c r="E29" i="52"/>
  <c r="E16" i="52"/>
  <c r="E18" i="52"/>
  <c r="E23" i="52"/>
  <c r="E20" i="52"/>
  <c r="E25" i="52"/>
  <c r="M29" i="52"/>
  <c r="E14" i="52"/>
  <c r="E27" i="52"/>
  <c r="G19" i="141"/>
  <c r="F28" i="148"/>
  <c r="H28" i="148"/>
  <c r="R15" i="79"/>
  <c r="AA15" i="79"/>
  <c r="U15" i="79"/>
  <c r="O16" i="68"/>
  <c r="E19" i="56"/>
  <c r="E25" i="56"/>
  <c r="E23" i="56"/>
  <c r="E21" i="56"/>
  <c r="E22" i="56"/>
  <c r="R29" i="56"/>
  <c r="AD19" i="68"/>
  <c r="AT18" i="104"/>
  <c r="P13" i="70"/>
  <c r="I24" i="97"/>
  <c r="AT19" i="104"/>
  <c r="AT22" i="104"/>
  <c r="X16" i="98"/>
  <c r="X18" i="98"/>
  <c r="H20" i="146"/>
  <c r="K27" i="108"/>
  <c r="I27" i="108"/>
  <c r="Q22" i="97"/>
  <c r="M22" i="97"/>
  <c r="K22" i="97"/>
  <c r="I22" i="97"/>
  <c r="I22" i="108"/>
  <c r="E24" i="52"/>
  <c r="AN24" i="105"/>
  <c r="AN19" i="105"/>
  <c r="AN11" i="105"/>
  <c r="AP19" i="105" s="1"/>
  <c r="O15" i="125"/>
  <c r="AT20" i="104"/>
  <c r="AT28" i="104"/>
  <c r="H13" i="147"/>
  <c r="I21" i="98"/>
  <c r="I17" i="94"/>
  <c r="M17" i="94"/>
  <c r="Q17" i="94"/>
  <c r="K17" i="94"/>
  <c r="AA16" i="68"/>
  <c r="O27" i="141"/>
  <c r="W18" i="92"/>
  <c r="G27" i="108"/>
  <c r="E21" i="52"/>
  <c r="K12" i="95"/>
  <c r="G22" i="108"/>
  <c r="X15" i="125"/>
  <c r="AT16" i="104"/>
  <c r="AT27" i="104"/>
  <c r="H22" i="146"/>
  <c r="F22" i="146"/>
  <c r="K22" i="146"/>
  <c r="I12" i="95"/>
  <c r="Q17" i="97"/>
  <c r="M17" i="97"/>
  <c r="K17" i="97"/>
  <c r="P22" i="70"/>
  <c r="O22" i="70"/>
  <c r="O31" i="70"/>
  <c r="P31" i="70"/>
  <c r="AV13" i="105"/>
  <c r="AV16" i="105"/>
  <c r="G30" i="108"/>
  <c r="M30" i="108"/>
  <c r="P20" i="70"/>
  <c r="O20" i="70"/>
  <c r="O12" i="108"/>
  <c r="P14" i="70"/>
  <c r="P21" i="70"/>
  <c r="O21" i="70"/>
  <c r="O15" i="70"/>
  <c r="O29" i="70"/>
  <c r="O10" i="96"/>
  <c r="O14" i="141"/>
  <c r="I30" i="95"/>
  <c r="K30" i="95"/>
  <c r="M30" i="95"/>
  <c r="G30" i="95"/>
  <c r="Q30" i="95"/>
  <c r="AV12" i="104"/>
  <c r="O21" i="95"/>
  <c r="O23" i="70"/>
  <c r="P23" i="70"/>
  <c r="O19" i="90"/>
  <c r="O29" i="90"/>
  <c r="O32" i="90"/>
  <c r="O20" i="90"/>
  <c r="O18" i="90"/>
  <c r="O23" i="90"/>
  <c r="O14" i="90"/>
  <c r="O13" i="90"/>
  <c r="O21" i="90"/>
  <c r="O16" i="90"/>
  <c r="O26" i="90"/>
  <c r="O24" i="90"/>
  <c r="O15" i="90"/>
  <c r="O17" i="90"/>
  <c r="O30" i="90"/>
  <c r="O31" i="90"/>
  <c r="O28" i="90"/>
  <c r="O25" i="90"/>
  <c r="O27" i="90"/>
  <c r="O22" i="90"/>
  <c r="AT30" i="105" l="1"/>
  <c r="AT15" i="105"/>
  <c r="AV27" i="105" s="1"/>
  <c r="AT20" i="105"/>
  <c r="AP11" i="105"/>
  <c r="AT18" i="105"/>
  <c r="AT17" i="105"/>
  <c r="AV22" i="105" s="1"/>
  <c r="AT28" i="105"/>
  <c r="R31" i="148"/>
  <c r="F31" i="148"/>
  <c r="H31" i="148"/>
  <c r="K31" i="148"/>
  <c r="Y31" i="148"/>
  <c r="AA31" i="148"/>
  <c r="W17" i="98"/>
  <c r="W18" i="98"/>
  <c r="G21" i="98"/>
  <c r="Z17" i="98"/>
  <c r="Z18" i="98"/>
  <c r="W16" i="98"/>
  <c r="I30" i="49"/>
  <c r="Q26" i="97"/>
  <c r="G26" i="97"/>
  <c r="K26" i="97"/>
  <c r="I26" i="97"/>
  <c r="O26" i="97" s="1"/>
  <c r="O24" i="97"/>
  <c r="G14" i="96"/>
  <c r="K14" i="96"/>
  <c r="M14" i="96"/>
  <c r="Q14" i="96"/>
  <c r="M23" i="96"/>
  <c r="I14" i="96"/>
  <c r="Q15" i="95"/>
  <c r="M15" i="95"/>
  <c r="K15" i="95"/>
  <c r="M23" i="95"/>
  <c r="Q23" i="95"/>
  <c r="G23" i="95"/>
  <c r="K19" i="95"/>
  <c r="M13" i="95"/>
  <c r="Q13" i="95"/>
  <c r="K13" i="95"/>
  <c r="Q19" i="95"/>
  <c r="G16" i="95"/>
  <c r="Q16" i="95"/>
  <c r="I16" i="95"/>
  <c r="K16" i="95"/>
  <c r="M16" i="95"/>
  <c r="G19" i="95"/>
  <c r="O19" i="95" s="1"/>
  <c r="I13" i="95"/>
  <c r="I15" i="95"/>
  <c r="G13" i="95"/>
  <c r="I25" i="94"/>
  <c r="K25" i="94"/>
  <c r="M25" i="94"/>
  <c r="G25" i="94"/>
  <c r="O25" i="94" s="1"/>
  <c r="G19" i="94"/>
  <c r="I19" i="94"/>
  <c r="Q19" i="94"/>
  <c r="K19" i="94"/>
  <c r="I10" i="94"/>
  <c r="Q10" i="94"/>
  <c r="G10" i="94"/>
  <c r="O27" i="94"/>
  <c r="Q15" i="94"/>
  <c r="M15" i="94"/>
  <c r="G15" i="94"/>
  <c r="K15" i="94"/>
  <c r="Q25" i="94"/>
  <c r="I15" i="94"/>
  <c r="AV25" i="104"/>
  <c r="I22" i="141"/>
  <c r="O18" i="141"/>
  <c r="N30" i="141"/>
  <c r="K22" i="141"/>
  <c r="AV25" i="105"/>
  <c r="AV14" i="105"/>
  <c r="AV28" i="105"/>
  <c r="AV26" i="105"/>
  <c r="O23" i="141"/>
  <c r="D31" i="36"/>
  <c r="AD12" i="68"/>
  <c r="W14" i="34"/>
  <c r="AD18" i="79"/>
  <c r="AD13" i="79"/>
  <c r="E11" i="50"/>
  <c r="G16" i="141"/>
  <c r="K16" i="141"/>
  <c r="I16" i="141"/>
  <c r="I26" i="141"/>
  <c r="G26" i="141"/>
  <c r="K26" i="141"/>
  <c r="Y17" i="98"/>
  <c r="Y18" i="98"/>
  <c r="Y16" i="98"/>
  <c r="K21" i="98"/>
  <c r="E24" i="50"/>
  <c r="R29" i="50"/>
  <c r="E12" i="50"/>
  <c r="M29" i="50"/>
  <c r="E15" i="50"/>
  <c r="E13" i="50"/>
  <c r="E18" i="50"/>
  <c r="E16" i="50"/>
  <c r="F27" i="146"/>
  <c r="H27" i="146"/>
  <c r="K27" i="146"/>
  <c r="K30" i="108"/>
  <c r="K16" i="94"/>
  <c r="E26" i="55"/>
  <c r="F32" i="107"/>
  <c r="AD17" i="68"/>
  <c r="N30" i="97"/>
  <c r="E26" i="50"/>
  <c r="E29" i="50"/>
  <c r="H29" i="142"/>
  <c r="F29" i="142"/>
  <c r="K29" i="142"/>
  <c r="AA17" i="92"/>
  <c r="AA18" i="92"/>
  <c r="AA20" i="92"/>
  <c r="AA19" i="92"/>
  <c r="Q15" i="96"/>
  <c r="M15" i="96"/>
  <c r="I15" i="96"/>
  <c r="K15" i="96"/>
  <c r="G15" i="96"/>
  <c r="M31" i="148"/>
  <c r="O31" i="148"/>
  <c r="G22" i="96"/>
  <c r="K22" i="96"/>
  <c r="Q22" i="96"/>
  <c r="M22" i="96"/>
  <c r="K21" i="145"/>
  <c r="H21" i="145"/>
  <c r="F21" i="145"/>
  <c r="G26" i="94"/>
  <c r="Q26" i="94"/>
  <c r="K26" i="94"/>
  <c r="I26" i="94"/>
  <c r="M26" i="94"/>
  <c r="AH28" i="103"/>
  <c r="E28" i="50"/>
  <c r="Q17" i="96"/>
  <c r="M17" i="96"/>
  <c r="I17" i="96"/>
  <c r="G17" i="96"/>
  <c r="K17" i="96"/>
  <c r="O13" i="70"/>
  <c r="Q30" i="108"/>
  <c r="AV28" i="104"/>
  <c r="AH18" i="104"/>
  <c r="AH26" i="105"/>
  <c r="G15" i="108"/>
  <c r="AD13" i="68"/>
  <c r="N30" i="94"/>
  <c r="H29" i="50"/>
  <c r="F19" i="146"/>
  <c r="K19" i="146"/>
  <c r="H19" i="146"/>
  <c r="U30" i="49"/>
  <c r="K30" i="49"/>
  <c r="G30" i="49"/>
  <c r="Q30" i="49"/>
  <c r="M30" i="49"/>
  <c r="Y30" i="49"/>
  <c r="O30" i="49"/>
  <c r="E22" i="50"/>
  <c r="E21" i="50"/>
  <c r="Q23" i="152"/>
  <c r="AB18" i="152"/>
  <c r="AB19" i="152"/>
  <c r="AB17" i="152"/>
  <c r="G23" i="108"/>
  <c r="M23" i="108"/>
  <c r="I23" i="108"/>
  <c r="K23" i="108"/>
  <c r="H16" i="147"/>
  <c r="F16" i="147"/>
  <c r="AV17" i="104"/>
  <c r="P30" i="70"/>
  <c r="O19" i="70"/>
  <c r="O12" i="95"/>
  <c r="W20" i="34"/>
  <c r="AD13" i="125"/>
  <c r="E19" i="50"/>
  <c r="E20" i="50"/>
  <c r="I27" i="95"/>
  <c r="G27" i="95"/>
  <c r="M27" i="95"/>
  <c r="Q27" i="95"/>
  <c r="K27" i="95"/>
  <c r="K13" i="146"/>
  <c r="H13" i="146"/>
  <c r="F13" i="146"/>
  <c r="O21" i="96"/>
  <c r="O25" i="108"/>
  <c r="I11" i="141"/>
  <c r="O11" i="141" s="1"/>
  <c r="E27" i="50"/>
  <c r="E23" i="50"/>
  <c r="AC12" i="152"/>
  <c r="AC13" i="152"/>
  <c r="AC14" i="152"/>
  <c r="I19" i="108"/>
  <c r="M19" i="108"/>
  <c r="K19" i="108"/>
  <c r="G19" i="108"/>
  <c r="AB20" i="92"/>
  <c r="AB19" i="92"/>
  <c r="AB17" i="92"/>
  <c r="AB18" i="92"/>
  <c r="AA12" i="92"/>
  <c r="O23" i="92"/>
  <c r="AA15" i="92"/>
  <c r="AA13" i="92"/>
  <c r="AA14" i="92"/>
  <c r="AC31" i="143"/>
  <c r="AA31" i="143"/>
  <c r="H13" i="142"/>
  <c r="K13" i="142"/>
  <c r="F13" i="142"/>
  <c r="H18" i="142"/>
  <c r="K18" i="142"/>
  <c r="F18" i="142"/>
  <c r="G30" i="97"/>
  <c r="M30" i="97"/>
  <c r="Q30" i="97"/>
  <c r="K30" i="97"/>
  <c r="O32" i="70"/>
  <c r="P32" i="70"/>
  <c r="AV26" i="104"/>
  <c r="AX26" i="104" s="1"/>
  <c r="P15" i="70"/>
  <c r="P25" i="70"/>
  <c r="P19" i="70"/>
  <c r="F31" i="155"/>
  <c r="G31" i="155" s="1"/>
  <c r="AH12" i="104"/>
  <c r="Z12" i="92"/>
  <c r="M23" i="92"/>
  <c r="Z13" i="92"/>
  <c r="Z14" i="92"/>
  <c r="Z15" i="92"/>
  <c r="Y17" i="152"/>
  <c r="Y19" i="152"/>
  <c r="Y18" i="152"/>
  <c r="K23" i="152"/>
  <c r="AC19" i="92"/>
  <c r="AC18" i="92"/>
  <c r="AC20" i="92"/>
  <c r="AC17" i="92"/>
  <c r="T31" i="146"/>
  <c r="V31" i="146"/>
  <c r="H24" i="146"/>
  <c r="K24" i="146"/>
  <c r="AH21" i="104"/>
  <c r="I10" i="97"/>
  <c r="Q10" i="97"/>
  <c r="M10" i="97"/>
  <c r="K10" i="97"/>
  <c r="G10" i="97"/>
  <c r="AH23" i="105"/>
  <c r="N31" i="43"/>
  <c r="N18" i="43"/>
  <c r="N17" i="43"/>
  <c r="N12" i="43"/>
  <c r="N13" i="43"/>
  <c r="N25" i="43"/>
  <c r="N11" i="43"/>
  <c r="N19" i="43"/>
  <c r="N23" i="43"/>
  <c r="N27" i="43"/>
  <c r="N15" i="43"/>
  <c r="N22" i="43"/>
  <c r="N28" i="43"/>
  <c r="N20" i="43"/>
  <c r="N26" i="43"/>
  <c r="N21" i="43"/>
  <c r="N24" i="43"/>
  <c r="AH20" i="104"/>
  <c r="F23" i="147"/>
  <c r="H23" i="147"/>
  <c r="K23" i="147"/>
  <c r="AH15" i="104"/>
  <c r="M18" i="94"/>
  <c r="I18" i="94"/>
  <c r="K18" i="94"/>
  <c r="Q18" i="94"/>
  <c r="G18" i="94"/>
  <c r="AH24" i="105"/>
  <c r="AH11" i="105"/>
  <c r="AH13" i="105"/>
  <c r="W27" i="34"/>
  <c r="G16" i="97"/>
  <c r="M16" i="97"/>
  <c r="K16" i="97"/>
  <c r="I16" i="97"/>
  <c r="Q16" i="97"/>
  <c r="K28" i="143"/>
  <c r="H28" i="143"/>
  <c r="F28" i="143"/>
  <c r="H21" i="142"/>
  <c r="F21" i="142"/>
  <c r="K21" i="142"/>
  <c r="AC31" i="144"/>
  <c r="AA31" i="144"/>
  <c r="H12" i="147"/>
  <c r="K12" i="147"/>
  <c r="F12" i="147"/>
  <c r="F23" i="145"/>
  <c r="K23" i="145"/>
  <c r="H23" i="145"/>
  <c r="H29" i="144"/>
  <c r="F29" i="144"/>
  <c r="K29" i="144"/>
  <c r="I25" i="96"/>
  <c r="Q25" i="96"/>
  <c r="K25" i="96"/>
  <c r="G25" i="96"/>
  <c r="M25" i="96"/>
  <c r="AH27" i="105"/>
  <c r="Y17" i="92"/>
  <c r="Y20" i="92"/>
  <c r="Y19" i="92"/>
  <c r="Y18" i="92"/>
  <c r="K23" i="92"/>
  <c r="N23" i="102"/>
  <c r="N26" i="102"/>
  <c r="N22" i="102"/>
  <c r="N13" i="102"/>
  <c r="N16" i="102"/>
  <c r="N24" i="102"/>
  <c r="N29" i="102"/>
  <c r="N21" i="102"/>
  <c r="N18" i="102"/>
  <c r="N11" i="102"/>
  <c r="N25" i="102"/>
  <c r="N12" i="102"/>
  <c r="N14" i="102"/>
  <c r="N19" i="102"/>
  <c r="N27" i="102"/>
  <c r="N10" i="102"/>
  <c r="N20" i="102"/>
  <c r="N15" i="102"/>
  <c r="H26" i="143"/>
  <c r="K26" i="143"/>
  <c r="F26" i="143"/>
  <c r="AH20" i="105"/>
  <c r="K13" i="145"/>
  <c r="F13" i="145"/>
  <c r="H13" i="145"/>
  <c r="AH24" i="103"/>
  <c r="P30" i="104"/>
  <c r="Q30" i="104" s="1"/>
  <c r="Q11" i="104"/>
  <c r="AD16" i="79"/>
  <c r="F21" i="146"/>
  <c r="K25" i="148"/>
  <c r="F25" i="148"/>
  <c r="H25" i="148"/>
  <c r="V31" i="147"/>
  <c r="T31" i="147"/>
  <c r="F15" i="144"/>
  <c r="H15" i="144"/>
  <c r="K15" i="144"/>
  <c r="M26" i="95"/>
  <c r="G26" i="95"/>
  <c r="I26" i="95"/>
  <c r="Q26" i="95"/>
  <c r="K26" i="95"/>
  <c r="F17" i="143"/>
  <c r="K17" i="143"/>
  <c r="Q13" i="96"/>
  <c r="G13" i="96"/>
  <c r="M13" i="96"/>
  <c r="K13" i="96"/>
  <c r="H26" i="145"/>
  <c r="K26" i="145"/>
  <c r="F26" i="145"/>
  <c r="O31" i="143"/>
  <c r="D31" i="143"/>
  <c r="M31" i="143"/>
  <c r="G13" i="141"/>
  <c r="I13" i="141"/>
  <c r="K13" i="141"/>
  <c r="AH28" i="104"/>
  <c r="M11" i="96"/>
  <c r="I11" i="96"/>
  <c r="Q11" i="96"/>
  <c r="G11" i="96"/>
  <c r="K11" i="96"/>
  <c r="L18" i="107"/>
  <c r="I18" i="107"/>
  <c r="F29" i="145"/>
  <c r="H29" i="145"/>
  <c r="K29" i="145"/>
  <c r="I17" i="108"/>
  <c r="M17" i="108"/>
  <c r="G17" i="108"/>
  <c r="K17" i="108"/>
  <c r="H16" i="145"/>
  <c r="F16" i="145"/>
  <c r="K16" i="145"/>
  <c r="AH13" i="103"/>
  <c r="G12" i="141"/>
  <c r="K12" i="141"/>
  <c r="K16" i="144"/>
  <c r="H16" i="144"/>
  <c r="F16" i="144"/>
  <c r="G25" i="141"/>
  <c r="K25" i="141"/>
  <c r="I25" i="141"/>
  <c r="M20" i="96"/>
  <c r="Q20" i="96"/>
  <c r="G20" i="96"/>
  <c r="K20" i="96"/>
  <c r="I20" i="96"/>
  <c r="AH20" i="103"/>
  <c r="AH23" i="103"/>
  <c r="F25" i="143"/>
  <c r="K25" i="143"/>
  <c r="H25" i="143"/>
  <c r="G21" i="141"/>
  <c r="I21" i="141"/>
  <c r="K21" i="141"/>
  <c r="AA31" i="142"/>
  <c r="AC31" i="142"/>
  <c r="G14" i="94"/>
  <c r="I14" i="94"/>
  <c r="Q14" i="94"/>
  <c r="K14" i="94"/>
  <c r="M14" i="94"/>
  <c r="K23" i="94"/>
  <c r="I23" i="94"/>
  <c r="Q23" i="94"/>
  <c r="G23" i="94"/>
  <c r="M23" i="94"/>
  <c r="H18" i="148"/>
  <c r="F18" i="148"/>
  <c r="K18" i="148"/>
  <c r="AH22" i="103"/>
  <c r="AH25" i="105"/>
  <c r="M19" i="97"/>
  <c r="I19" i="97"/>
  <c r="Q19" i="97"/>
  <c r="G19" i="97"/>
  <c r="K19" i="97"/>
  <c r="AH30" i="104"/>
  <c r="F15" i="79"/>
  <c r="O15" i="79"/>
  <c r="I15" i="79"/>
  <c r="X15" i="79"/>
  <c r="AC21" i="79"/>
  <c r="L15" i="79"/>
  <c r="M27" i="36"/>
  <c r="M23" i="36"/>
  <c r="M26" i="36"/>
  <c r="M14" i="36"/>
  <c r="M16" i="36"/>
  <c r="M11" i="36"/>
  <c r="M24" i="36"/>
  <c r="M20" i="36"/>
  <c r="M25" i="36"/>
  <c r="M31" i="36"/>
  <c r="M12" i="36"/>
  <c r="M13" i="36"/>
  <c r="M28" i="36"/>
  <c r="M15" i="36"/>
  <c r="M22" i="36"/>
  <c r="H12" i="142"/>
  <c r="F12" i="142"/>
  <c r="K12" i="142"/>
  <c r="K20" i="141"/>
  <c r="G20" i="141"/>
  <c r="F28" i="145"/>
  <c r="H28" i="145"/>
  <c r="K28" i="145"/>
  <c r="K22" i="148"/>
  <c r="F22" i="148"/>
  <c r="H22" i="148"/>
  <c r="F12" i="143"/>
  <c r="K12" i="143"/>
  <c r="F15" i="148"/>
  <c r="K15" i="148"/>
  <c r="H15" i="148"/>
  <c r="AC31" i="145"/>
  <c r="AA31" i="145"/>
  <c r="AH18" i="105"/>
  <c r="G26" i="108"/>
  <c r="I26" i="108"/>
  <c r="K26" i="108"/>
  <c r="M26" i="108"/>
  <c r="F26" i="146"/>
  <c r="K26" i="146"/>
  <c r="H26" i="146"/>
  <c r="F24" i="147"/>
  <c r="H24" i="147"/>
  <c r="K24" i="147"/>
  <c r="G14" i="108"/>
  <c r="M14" i="108"/>
  <c r="K14" i="108"/>
  <c r="I14" i="108"/>
  <c r="H20" i="148"/>
  <c r="F20" i="148"/>
  <c r="K20" i="148"/>
  <c r="I26" i="106"/>
  <c r="L26" i="107"/>
  <c r="I26" i="107"/>
  <c r="V31" i="148"/>
  <c r="T31" i="148"/>
  <c r="G24" i="94"/>
  <c r="K24" i="94"/>
  <c r="Q24" i="94"/>
  <c r="M24" i="94"/>
  <c r="I24" i="94"/>
  <c r="F28" i="147"/>
  <c r="H28" i="147"/>
  <c r="K28" i="147"/>
  <c r="W12" i="152"/>
  <c r="G23" i="152"/>
  <c r="W14" i="152"/>
  <c r="W13" i="152"/>
  <c r="V20" i="92"/>
  <c r="V18" i="92"/>
  <c r="K31" i="137"/>
  <c r="R31" i="137"/>
  <c r="Y31" i="137"/>
  <c r="E27" i="57"/>
  <c r="M29" i="57"/>
  <c r="E23" i="57"/>
  <c r="E12" i="57"/>
  <c r="E16" i="57"/>
  <c r="E28" i="57"/>
  <c r="E22" i="57"/>
  <c r="R29" i="57"/>
  <c r="E13" i="57"/>
  <c r="E24" i="57"/>
  <c r="E26" i="57"/>
  <c r="E14" i="57"/>
  <c r="E21" i="57"/>
  <c r="E20" i="57"/>
  <c r="E17" i="57"/>
  <c r="E19" i="57"/>
  <c r="E18" i="57"/>
  <c r="E29" i="57"/>
  <c r="E11" i="57"/>
  <c r="E15" i="57"/>
  <c r="L19" i="107"/>
  <c r="I19" i="107"/>
  <c r="H18" i="145"/>
  <c r="K18" i="145"/>
  <c r="F18" i="145"/>
  <c r="H17" i="142"/>
  <c r="F17" i="142"/>
  <c r="I15" i="108"/>
  <c r="M15" i="108"/>
  <c r="L27" i="110"/>
  <c r="P27" i="110"/>
  <c r="N27" i="110"/>
  <c r="H27" i="110"/>
  <c r="D27" i="110"/>
  <c r="J27" i="110"/>
  <c r="F27" i="110"/>
  <c r="AH14" i="105"/>
  <c r="K22" i="145"/>
  <c r="H22" i="145"/>
  <c r="F22" i="145"/>
  <c r="K11" i="108"/>
  <c r="I11" i="108"/>
  <c r="G11" i="108"/>
  <c r="M11" i="108"/>
  <c r="K11" i="141"/>
  <c r="F18" i="144"/>
  <c r="K18" i="144"/>
  <c r="H18" i="144"/>
  <c r="Q17" i="95"/>
  <c r="G17" i="95"/>
  <c r="M17" i="95"/>
  <c r="I17" i="95"/>
  <c r="K17" i="95"/>
  <c r="L25" i="107"/>
  <c r="I25" i="107"/>
  <c r="L20" i="107"/>
  <c r="I20" i="107"/>
  <c r="G26" i="96"/>
  <c r="Q26" i="96"/>
  <c r="I26" i="96"/>
  <c r="K26" i="96"/>
  <c r="M26" i="96"/>
  <c r="H14" i="145"/>
  <c r="K14" i="145"/>
  <c r="F14" i="145"/>
  <c r="K29" i="147"/>
  <c r="H29" i="147"/>
  <c r="F29" i="147"/>
  <c r="F12" i="148"/>
  <c r="H12" i="148"/>
  <c r="K12" i="148"/>
  <c r="AH14" i="103"/>
  <c r="AN30" i="105"/>
  <c r="AN21" i="105"/>
  <c r="AN28" i="105"/>
  <c r="AN13" i="105"/>
  <c r="AN16" i="105"/>
  <c r="AN17" i="105"/>
  <c r="AN26" i="105"/>
  <c r="AN18" i="105"/>
  <c r="AP29" i="105" s="1"/>
  <c r="AR29" i="105" s="1"/>
  <c r="L23" i="107"/>
  <c r="I23" i="107"/>
  <c r="K22" i="144"/>
  <c r="F22" i="144"/>
  <c r="H22" i="144"/>
  <c r="AH27" i="104"/>
  <c r="I30" i="106"/>
  <c r="H19" i="148"/>
  <c r="K19" i="148"/>
  <c r="F19" i="148"/>
  <c r="L22" i="107"/>
  <c r="I22" i="107"/>
  <c r="H23" i="148"/>
  <c r="K23" i="148"/>
  <c r="F23" i="148"/>
  <c r="I28" i="106"/>
  <c r="F24" i="142"/>
  <c r="H24" i="142"/>
  <c r="K24" i="142"/>
  <c r="AH15" i="105"/>
  <c r="H27" i="148"/>
  <c r="K27" i="148"/>
  <c r="F27" i="148"/>
  <c r="F24" i="145"/>
  <c r="H24" i="145"/>
  <c r="K24" i="145"/>
  <c r="K18" i="95"/>
  <c r="M18" i="95"/>
  <c r="I18" i="95"/>
  <c r="Q18" i="95"/>
  <c r="G18" i="95"/>
  <c r="K21" i="147"/>
  <c r="H21" i="147"/>
  <c r="F21" i="147"/>
  <c r="F27" i="112"/>
  <c r="L27" i="112"/>
  <c r="P27" i="112"/>
  <c r="H27" i="112"/>
  <c r="J27" i="112"/>
  <c r="D27" i="112"/>
  <c r="N27" i="112"/>
  <c r="F13" i="144"/>
  <c r="H13" i="144"/>
  <c r="K13" i="144"/>
  <c r="K18" i="97"/>
  <c r="Q18" i="97"/>
  <c r="G18" i="97"/>
  <c r="I18" i="97"/>
  <c r="I11" i="97"/>
  <c r="Q11" i="97"/>
  <c r="M11" i="97"/>
  <c r="K11" i="97"/>
  <c r="G11" i="97"/>
  <c r="P30" i="103"/>
  <c r="Q30" i="103" s="1"/>
  <c r="Q11" i="103"/>
  <c r="N14" i="43"/>
  <c r="AC13" i="98"/>
  <c r="S21" i="98"/>
  <c r="AC12" i="98"/>
  <c r="AC14" i="98"/>
  <c r="F19" i="147"/>
  <c r="H19" i="147"/>
  <c r="K19" i="147"/>
  <c r="F20" i="142"/>
  <c r="K20" i="142"/>
  <c r="H20" i="142"/>
  <c r="E12" i="55"/>
  <c r="E15" i="55"/>
  <c r="E21" i="55"/>
  <c r="E22" i="55"/>
  <c r="E24" i="55"/>
  <c r="E11" i="55"/>
  <c r="E25" i="55"/>
  <c r="E27" i="55"/>
  <c r="E19" i="55"/>
  <c r="R29" i="55"/>
  <c r="E17" i="55"/>
  <c r="H29" i="55"/>
  <c r="E29" i="55"/>
  <c r="E16" i="55"/>
  <c r="E20" i="55"/>
  <c r="E14" i="55"/>
  <c r="M29" i="55"/>
  <c r="E18" i="55"/>
  <c r="I25" i="106"/>
  <c r="AH22" i="105"/>
  <c r="V17" i="92"/>
  <c r="V31" i="145"/>
  <c r="T31" i="145"/>
  <c r="M21" i="97"/>
  <c r="G21" i="97"/>
  <c r="I21" i="97"/>
  <c r="K21" i="97"/>
  <c r="Q21" i="97"/>
  <c r="AH26" i="103"/>
  <c r="I30" i="48"/>
  <c r="S30" i="48"/>
  <c r="Y30" i="48"/>
  <c r="U30" i="48"/>
  <c r="G30" i="48"/>
  <c r="M30" i="48"/>
  <c r="Q30" i="48"/>
  <c r="H27" i="144"/>
  <c r="K27" i="144"/>
  <c r="F27" i="144"/>
  <c r="K30" i="34"/>
  <c r="O30" i="34"/>
  <c r="M30" i="34"/>
  <c r="I30" i="34"/>
  <c r="Q30" i="34"/>
  <c r="S30" i="34"/>
  <c r="G30" i="34"/>
  <c r="Y30" i="34"/>
  <c r="K14" i="143"/>
  <c r="F14" i="143"/>
  <c r="M21" i="36"/>
  <c r="R19" i="79"/>
  <c r="AA19" i="79"/>
  <c r="L19" i="79"/>
  <c r="F19" i="79"/>
  <c r="X19" i="79"/>
  <c r="E27" i="53"/>
  <c r="E22" i="53"/>
  <c r="E28" i="53"/>
  <c r="E18" i="53"/>
  <c r="E16" i="53"/>
  <c r="E24" i="53"/>
  <c r="E21" i="53"/>
  <c r="H29" i="53"/>
  <c r="R29" i="53"/>
  <c r="E12" i="53"/>
  <c r="E14" i="53"/>
  <c r="E13" i="53"/>
  <c r="E25" i="53"/>
  <c r="E11" i="53"/>
  <c r="M29" i="53"/>
  <c r="E23" i="53"/>
  <c r="E29" i="53"/>
  <c r="E20" i="53"/>
  <c r="E26" i="53"/>
  <c r="E15" i="53"/>
  <c r="E19" i="53"/>
  <c r="AT25" i="103"/>
  <c r="AT30" i="103"/>
  <c r="H25" i="147"/>
  <c r="F25" i="147"/>
  <c r="K25" i="147"/>
  <c r="P24" i="70"/>
  <c r="AP25" i="105"/>
  <c r="AR25" i="105" s="1"/>
  <c r="O10" i="94"/>
  <c r="N29" i="108"/>
  <c r="K10" i="108"/>
  <c r="G10" i="108"/>
  <c r="I10" i="108"/>
  <c r="AH25" i="104"/>
  <c r="K29" i="143"/>
  <c r="F29" i="143"/>
  <c r="H29" i="143"/>
  <c r="H17" i="143"/>
  <c r="H13" i="143"/>
  <c r="F13" i="143"/>
  <c r="K13" i="143"/>
  <c r="AH16" i="104"/>
  <c r="H21" i="144"/>
  <c r="F21" i="144"/>
  <c r="K21" i="144"/>
  <c r="Q13" i="97"/>
  <c r="G13" i="97"/>
  <c r="I13" i="97"/>
  <c r="M13" i="97"/>
  <c r="M23" i="152"/>
  <c r="Z13" i="152"/>
  <c r="Z12" i="152"/>
  <c r="Z14" i="152"/>
  <c r="K12" i="97"/>
  <c r="M12" i="97"/>
  <c r="Q12" i="97"/>
  <c r="I12" i="97"/>
  <c r="G12" i="97"/>
  <c r="M25" i="97"/>
  <c r="Q25" i="97"/>
  <c r="K25" i="97"/>
  <c r="K25" i="144"/>
  <c r="F25" i="144"/>
  <c r="H25" i="144"/>
  <c r="G24" i="96"/>
  <c r="Q24" i="96"/>
  <c r="M24" i="96"/>
  <c r="K24" i="96"/>
  <c r="I24" i="96"/>
  <c r="W18" i="152"/>
  <c r="W17" i="152"/>
  <c r="W19" i="152"/>
  <c r="G17" i="141"/>
  <c r="K17" i="141"/>
  <c r="I17" i="141"/>
  <c r="E15" i="51"/>
  <c r="E12" i="51"/>
  <c r="E29" i="51"/>
  <c r="E13" i="51"/>
  <c r="E23" i="51"/>
  <c r="E21" i="51"/>
  <c r="E19" i="51"/>
  <c r="E28" i="51"/>
  <c r="E18" i="51"/>
  <c r="E27" i="51"/>
  <c r="H29" i="51"/>
  <c r="E11" i="51"/>
  <c r="E22" i="51"/>
  <c r="E14" i="51"/>
  <c r="R29" i="51"/>
  <c r="E24" i="51"/>
  <c r="E20" i="51"/>
  <c r="E16" i="51"/>
  <c r="E25" i="51"/>
  <c r="E17" i="51"/>
  <c r="E26" i="51"/>
  <c r="I27" i="97"/>
  <c r="K27" i="97"/>
  <c r="G27" i="97"/>
  <c r="M27" i="97"/>
  <c r="Q27" i="97"/>
  <c r="AH16" i="103"/>
  <c r="AH17" i="103"/>
  <c r="AH18" i="103"/>
  <c r="AH25" i="103"/>
  <c r="AH11" i="103"/>
  <c r="Z17" i="152"/>
  <c r="Z19" i="152"/>
  <c r="Z18" i="152"/>
  <c r="K20" i="145"/>
  <c r="F20" i="145"/>
  <c r="H20" i="145"/>
  <c r="AH17" i="104"/>
  <c r="D31" i="144"/>
  <c r="M31" i="144"/>
  <c r="O31" i="144"/>
  <c r="M23" i="97"/>
  <c r="K23" i="97"/>
  <c r="Q23" i="97"/>
  <c r="I23" i="97"/>
  <c r="G23" i="97"/>
  <c r="AH27" i="103"/>
  <c r="W14" i="92"/>
  <c r="W13" i="92"/>
  <c r="W12" i="92"/>
  <c r="G23" i="92"/>
  <c r="W15" i="92"/>
  <c r="AH24" i="104"/>
  <c r="AB13" i="92"/>
  <c r="AB15" i="92"/>
  <c r="AB12" i="92"/>
  <c r="AB14" i="92"/>
  <c r="Q23" i="92"/>
  <c r="E31" i="43"/>
  <c r="G20" i="95"/>
  <c r="I20" i="95"/>
  <c r="Q20" i="95"/>
  <c r="M20" i="95"/>
  <c r="K20" i="95"/>
  <c r="I28" i="107"/>
  <c r="L28" i="107"/>
  <c r="K15" i="146"/>
  <c r="H15" i="146"/>
  <c r="F15" i="146"/>
  <c r="F15" i="145"/>
  <c r="K15" i="145"/>
  <c r="H15" i="145"/>
  <c r="M19" i="36"/>
  <c r="N17" i="102"/>
  <c r="AT14" i="103"/>
  <c r="AT13" i="103"/>
  <c r="AT28" i="103"/>
  <c r="AT19" i="103"/>
  <c r="AT16" i="103"/>
  <c r="AT15" i="103"/>
  <c r="AT12" i="103"/>
  <c r="AT11" i="103"/>
  <c r="AT26" i="103"/>
  <c r="AT27" i="103"/>
  <c r="AT20" i="103"/>
  <c r="AT21" i="103"/>
  <c r="AT24" i="103"/>
  <c r="AT18" i="103"/>
  <c r="AT23" i="103"/>
  <c r="AT17" i="103"/>
  <c r="AT22" i="103"/>
  <c r="M31" i="142"/>
  <c r="D31" i="142"/>
  <c r="O31" i="142"/>
  <c r="H15" i="143"/>
  <c r="F15" i="143"/>
  <c r="K15" i="143"/>
  <c r="M24" i="108"/>
  <c r="G24" i="108"/>
  <c r="I24" i="108"/>
  <c r="K24" i="108"/>
  <c r="F22" i="143"/>
  <c r="H22" i="143"/>
  <c r="K22" i="143"/>
  <c r="Q24" i="95"/>
  <c r="G24" i="95"/>
  <c r="K24" i="95"/>
  <c r="I24" i="95"/>
  <c r="Q10" i="95"/>
  <c r="I10" i="95"/>
  <c r="M10" i="95"/>
  <c r="G10" i="95"/>
  <c r="K10" i="95"/>
  <c r="X14" i="98"/>
  <c r="X12" i="98"/>
  <c r="X13" i="98"/>
  <c r="Q25" i="95"/>
  <c r="K25" i="95"/>
  <c r="I25" i="95"/>
  <c r="G25" i="97"/>
  <c r="AA12" i="98"/>
  <c r="O21" i="98"/>
  <c r="AA13" i="98"/>
  <c r="AA14" i="98"/>
  <c r="Q23" i="96"/>
  <c r="G23" i="96"/>
  <c r="I23" i="96"/>
  <c r="I21" i="108"/>
  <c r="M21" i="108"/>
  <c r="G21" i="108"/>
  <c r="K21" i="108"/>
  <c r="AN24" i="103"/>
  <c r="AN30" i="103"/>
  <c r="V14" i="92"/>
  <c r="V13" i="92"/>
  <c r="E23" i="92"/>
  <c r="V12" i="92"/>
  <c r="G12" i="96"/>
  <c r="K12" i="96"/>
  <c r="Q12" i="96"/>
  <c r="I12" i="96"/>
  <c r="M12" i="96"/>
  <c r="AH14" i="104"/>
  <c r="V12" i="152"/>
  <c r="E23" i="152"/>
  <c r="V13" i="152"/>
  <c r="V14" i="152"/>
  <c r="Z14" i="98"/>
  <c r="M21" i="98"/>
  <c r="Z12" i="98"/>
  <c r="Z13" i="98"/>
  <c r="AH12" i="103"/>
  <c r="F26" i="144"/>
  <c r="H26" i="144"/>
  <c r="K26" i="144"/>
  <c r="M16" i="108"/>
  <c r="O16" i="108" s="1"/>
  <c r="AN30" i="104"/>
  <c r="F27" i="143"/>
  <c r="H27" i="143"/>
  <c r="K27" i="143"/>
  <c r="K12" i="144"/>
  <c r="F12" i="144"/>
  <c r="H12" i="144"/>
  <c r="F27" i="147"/>
  <c r="K27" i="147"/>
  <c r="H27" i="147"/>
  <c r="H20" i="147"/>
  <c r="K20" i="147"/>
  <c r="F20" i="147"/>
  <c r="I30" i="107"/>
  <c r="L30" i="107"/>
  <c r="K20" i="143"/>
  <c r="H20" i="143"/>
  <c r="F20" i="143"/>
  <c r="AH19" i="104"/>
  <c r="AH19" i="103"/>
  <c r="K16" i="96"/>
  <c r="G16" i="96"/>
  <c r="Q16" i="96"/>
  <c r="I16" i="96"/>
  <c r="M16" i="96"/>
  <c r="AA21" i="68"/>
  <c r="L21" i="68"/>
  <c r="O21" i="68"/>
  <c r="I21" i="68"/>
  <c r="AC23" i="68"/>
  <c r="U23" i="68" s="1"/>
  <c r="R21" i="68"/>
  <c r="X21" i="68"/>
  <c r="F21" i="68"/>
  <c r="U21" i="68"/>
  <c r="I24" i="141"/>
  <c r="G24" i="141"/>
  <c r="F28" i="142"/>
  <c r="H28" i="142"/>
  <c r="K28" i="142"/>
  <c r="M17" i="36"/>
  <c r="F24" i="146"/>
  <c r="V12" i="98"/>
  <c r="V13" i="98"/>
  <c r="V14" i="98"/>
  <c r="H27" i="142"/>
  <c r="F27" i="142"/>
  <c r="K27" i="142"/>
  <c r="Q20" i="94"/>
  <c r="G20" i="94"/>
  <c r="I20" i="94"/>
  <c r="M20" i="94"/>
  <c r="O24" i="70"/>
  <c r="O14" i="70"/>
  <c r="L24" i="107"/>
  <c r="I24" i="107"/>
  <c r="H26" i="147"/>
  <c r="K26" i="147"/>
  <c r="F26" i="147"/>
  <c r="L17" i="107"/>
  <c r="I17" i="107"/>
  <c r="G27" i="96"/>
  <c r="K27" i="96"/>
  <c r="M27" i="96"/>
  <c r="I27" i="96"/>
  <c r="Q27" i="96"/>
  <c r="H19" i="144"/>
  <c r="K19" i="144"/>
  <c r="F19" i="144"/>
  <c r="D31" i="145"/>
  <c r="O31" i="145"/>
  <c r="M31" i="145"/>
  <c r="K17" i="148"/>
  <c r="H17" i="148"/>
  <c r="F17" i="148"/>
  <c r="I23" i="152"/>
  <c r="X14" i="152"/>
  <c r="X13" i="152"/>
  <c r="X12" i="152"/>
  <c r="K15" i="147"/>
  <c r="H15" i="147"/>
  <c r="F15" i="147"/>
  <c r="AD15" i="68"/>
  <c r="F23" i="144"/>
  <c r="H23" i="144"/>
  <c r="K23" i="144"/>
  <c r="I22" i="106"/>
  <c r="C31" i="106"/>
  <c r="AH13" i="104"/>
  <c r="K13" i="108"/>
  <c r="M13" i="108"/>
  <c r="G13" i="108"/>
  <c r="I13" i="108"/>
  <c r="H26" i="142"/>
  <c r="K26" i="142"/>
  <c r="F26" i="142"/>
  <c r="H14" i="142"/>
  <c r="F14" i="142"/>
  <c r="K14" i="142"/>
  <c r="AC19" i="152"/>
  <c r="S23" i="152"/>
  <c r="AC18" i="152"/>
  <c r="AC17" i="152"/>
  <c r="AN28" i="103"/>
  <c r="AN16" i="103"/>
  <c r="AN11" i="103"/>
  <c r="AN21" i="103"/>
  <c r="AN27" i="103"/>
  <c r="AN13" i="103"/>
  <c r="AN20" i="103"/>
  <c r="AN12" i="103"/>
  <c r="AN14" i="103"/>
  <c r="AN22" i="103"/>
  <c r="AN17" i="103"/>
  <c r="AN23" i="103"/>
  <c r="AN18" i="103"/>
  <c r="AN15" i="103"/>
  <c r="AN26" i="103"/>
  <c r="AN25" i="103"/>
  <c r="AN19" i="103"/>
  <c r="AH30" i="105"/>
  <c r="I23" i="92"/>
  <c r="X14" i="92"/>
  <c r="X13" i="92"/>
  <c r="X12" i="92"/>
  <c r="X15" i="92"/>
  <c r="AH21" i="103"/>
  <c r="AH15" i="103"/>
  <c r="AH28" i="105"/>
  <c r="N16" i="43"/>
  <c r="I13" i="96"/>
  <c r="V19" i="152"/>
  <c r="V18" i="152"/>
  <c r="V17" i="152"/>
  <c r="K24" i="148"/>
  <c r="H24" i="148"/>
  <c r="F24" i="148"/>
  <c r="AN28" i="104"/>
  <c r="AN15" i="104"/>
  <c r="AN16" i="104"/>
  <c r="AN12" i="104"/>
  <c r="AN13" i="104"/>
  <c r="AN17" i="104"/>
  <c r="AN26" i="104"/>
  <c r="AN23" i="104"/>
  <c r="AN22" i="104"/>
  <c r="AN19" i="104"/>
  <c r="AN25" i="104"/>
  <c r="AN14" i="104"/>
  <c r="AN20" i="104"/>
  <c r="AN27" i="104"/>
  <c r="AN18" i="104"/>
  <c r="AN21" i="104"/>
  <c r="AN24" i="104"/>
  <c r="AN11" i="104"/>
  <c r="K16" i="142"/>
  <c r="H16" i="142"/>
  <c r="F16" i="142"/>
  <c r="H21" i="148"/>
  <c r="F21" i="148"/>
  <c r="K21" i="148"/>
  <c r="H20" i="144"/>
  <c r="K20" i="144"/>
  <c r="F20" i="144"/>
  <c r="I27" i="107"/>
  <c r="L27" i="107"/>
  <c r="I29" i="107"/>
  <c r="L29" i="107"/>
  <c r="I19" i="96"/>
  <c r="Q19" i="96"/>
  <c r="M19" i="96"/>
  <c r="K19" i="96"/>
  <c r="H14" i="144"/>
  <c r="F14" i="144"/>
  <c r="K14" i="144"/>
  <c r="AH21" i="105"/>
  <c r="W21" i="34"/>
  <c r="I30" i="141"/>
  <c r="AH22" i="104"/>
  <c r="M10" i="108"/>
  <c r="K19" i="145"/>
  <c r="H19" i="145"/>
  <c r="F19" i="145"/>
  <c r="F14" i="147"/>
  <c r="K14" i="147"/>
  <c r="I12" i="141"/>
  <c r="M24" i="95"/>
  <c r="AH12" i="105"/>
  <c r="M29" i="54"/>
  <c r="E21" i="54"/>
  <c r="E11" i="54"/>
  <c r="E18" i="54"/>
  <c r="E17" i="54"/>
  <c r="R29" i="54"/>
  <c r="E28" i="54"/>
  <c r="E19" i="54"/>
  <c r="E23" i="54"/>
  <c r="E29" i="54"/>
  <c r="E13" i="54"/>
  <c r="E14" i="54"/>
  <c r="E15" i="54"/>
  <c r="E27" i="54"/>
  <c r="E25" i="54"/>
  <c r="E26" i="54"/>
  <c r="E22" i="54"/>
  <c r="E12" i="54"/>
  <c r="E16" i="54"/>
  <c r="H29" i="54"/>
  <c r="F16" i="146"/>
  <c r="K16" i="146"/>
  <c r="H16" i="146"/>
  <c r="D31" i="146"/>
  <c r="AH30" i="103"/>
  <c r="O17" i="94"/>
  <c r="AN25" i="105"/>
  <c r="AN15" i="105"/>
  <c r="G15" i="141"/>
  <c r="I15" i="141"/>
  <c r="F16" i="143"/>
  <c r="K16" i="143"/>
  <c r="H16" i="143"/>
  <c r="Q21" i="98"/>
  <c r="AB12" i="98"/>
  <c r="AB13" i="98"/>
  <c r="AB14" i="98"/>
  <c r="F13" i="148"/>
  <c r="K13" i="148"/>
  <c r="Q16" i="94"/>
  <c r="G16" i="94"/>
  <c r="M16" i="94"/>
  <c r="K21" i="94"/>
  <c r="Q21" i="94"/>
  <c r="G21" i="94"/>
  <c r="I21" i="94"/>
  <c r="K14" i="146"/>
  <c r="H14" i="146"/>
  <c r="F14" i="146"/>
  <c r="K12" i="145"/>
  <c r="F12" i="145"/>
  <c r="H12" i="145"/>
  <c r="S23" i="92"/>
  <c r="AC15" i="92"/>
  <c r="AC13" i="92"/>
  <c r="AC12" i="92"/>
  <c r="AC14" i="92"/>
  <c r="AH16" i="105"/>
  <c r="Q22" i="94"/>
  <c r="I22" i="94"/>
  <c r="K22" i="94"/>
  <c r="M22" i="94"/>
  <c r="G22" i="94"/>
  <c r="J27" i="109"/>
  <c r="D27" i="109"/>
  <c r="F27" i="109"/>
  <c r="L27" i="109"/>
  <c r="H27" i="109"/>
  <c r="N27" i="109"/>
  <c r="F27" i="111"/>
  <c r="P27" i="111"/>
  <c r="D27" i="111"/>
  <c r="L27" i="111"/>
  <c r="H27" i="111"/>
  <c r="J27" i="111"/>
  <c r="N27" i="111"/>
  <c r="AH17" i="105"/>
  <c r="I18" i="96"/>
  <c r="M18" i="96"/>
  <c r="Q18" i="96"/>
  <c r="K18" i="96"/>
  <c r="G18" i="96"/>
  <c r="H12" i="146"/>
  <c r="F12" i="146"/>
  <c r="K12" i="146"/>
  <c r="F26" i="148"/>
  <c r="H26" i="148"/>
  <c r="K26" i="148"/>
  <c r="Q11" i="94"/>
  <c r="M11" i="94"/>
  <c r="I11" i="94"/>
  <c r="G11" i="94"/>
  <c r="K11" i="94"/>
  <c r="F16" i="148"/>
  <c r="H16" i="148"/>
  <c r="K16" i="148"/>
  <c r="I16" i="107"/>
  <c r="L16" i="107"/>
  <c r="R29" i="10"/>
  <c r="O29" i="10"/>
  <c r="L29" i="10"/>
  <c r="I29" i="10"/>
  <c r="P30" i="105"/>
  <c r="Q30" i="105" s="1"/>
  <c r="Q11" i="105"/>
  <c r="H28" i="144"/>
  <c r="F28" i="144"/>
  <c r="K28" i="144"/>
  <c r="S30" i="47"/>
  <c r="M30" i="47"/>
  <c r="G30" i="47"/>
  <c r="Q30" i="47"/>
  <c r="K30" i="47"/>
  <c r="I30" i="47"/>
  <c r="O30" i="47"/>
  <c r="Y30" i="47"/>
  <c r="U30" i="47"/>
  <c r="K15" i="142"/>
  <c r="F15" i="142"/>
  <c r="H18" i="146"/>
  <c r="F18" i="146"/>
  <c r="K18" i="146"/>
  <c r="AH23" i="104"/>
  <c r="M31" i="147"/>
  <c r="O31" i="147"/>
  <c r="D31" i="147"/>
  <c r="I21" i="107"/>
  <c r="L21" i="107"/>
  <c r="Z20" i="92"/>
  <c r="Z19" i="92"/>
  <c r="Z17" i="92"/>
  <c r="Z18" i="92"/>
  <c r="M18" i="36"/>
  <c r="F18" i="143"/>
  <c r="K18" i="143"/>
  <c r="H18" i="143"/>
  <c r="X17" i="92"/>
  <c r="X19" i="92"/>
  <c r="X18" i="92"/>
  <c r="X20" i="92"/>
  <c r="M11" i="95"/>
  <c r="Q11" i="95"/>
  <c r="G11" i="95"/>
  <c r="N29" i="141"/>
  <c r="K10" i="141"/>
  <c r="I10" i="141"/>
  <c r="G10" i="141"/>
  <c r="L14" i="107"/>
  <c r="I14" i="107"/>
  <c r="K32" i="107"/>
  <c r="L32" i="107" s="1"/>
  <c r="K21" i="143"/>
  <c r="F21" i="143"/>
  <c r="H21" i="143"/>
  <c r="G12" i="94"/>
  <c r="K12" i="94"/>
  <c r="I12" i="94"/>
  <c r="M12" i="94"/>
  <c r="Q12" i="94"/>
  <c r="W15" i="34"/>
  <c r="F23" i="146"/>
  <c r="K23" i="146"/>
  <c r="H15" i="142"/>
  <c r="G20" i="97"/>
  <c r="I20" i="97"/>
  <c r="Q20" i="97"/>
  <c r="K20" i="97"/>
  <c r="M20" i="97"/>
  <c r="AH11" i="104"/>
  <c r="AH26" i="104"/>
  <c r="E13" i="56"/>
  <c r="E28" i="56"/>
  <c r="E17" i="56"/>
  <c r="E14" i="56"/>
  <c r="H29" i="56"/>
  <c r="E27" i="56"/>
  <c r="E24" i="56"/>
  <c r="E11" i="56"/>
  <c r="E12" i="56"/>
  <c r="E15" i="56"/>
  <c r="E29" i="56"/>
  <c r="M29" i="56"/>
  <c r="E26" i="56"/>
  <c r="E18" i="56"/>
  <c r="E20" i="56"/>
  <c r="E16" i="56"/>
  <c r="U29" i="10"/>
  <c r="E17" i="53"/>
  <c r="N30" i="96"/>
  <c r="H18" i="147"/>
  <c r="K18" i="147"/>
  <c r="F18" i="147"/>
  <c r="I30" i="97"/>
  <c r="AH19" i="105"/>
  <c r="AD15" i="125"/>
  <c r="O17" i="97"/>
  <c r="O20" i="108"/>
  <c r="O22" i="141"/>
  <c r="O22" i="95"/>
  <c r="AP15" i="105"/>
  <c r="AQ15" i="105" s="1"/>
  <c r="AP12" i="105"/>
  <c r="AR12" i="105" s="1"/>
  <c r="AV13" i="104"/>
  <c r="AX13" i="104" s="1"/>
  <c r="AV22" i="104"/>
  <c r="AX22" i="104" s="1"/>
  <c r="O14" i="97"/>
  <c r="AD16" i="68"/>
  <c r="AV11" i="104"/>
  <c r="AW11" i="104" s="1"/>
  <c r="AV15" i="104"/>
  <c r="AW15" i="104" s="1"/>
  <c r="AV16" i="104"/>
  <c r="AW16" i="104" s="1"/>
  <c r="F31" i="106"/>
  <c r="G31" i="106" s="1"/>
  <c r="O15" i="97"/>
  <c r="O14" i="95"/>
  <c r="AV24" i="104"/>
  <c r="AW24" i="104" s="1"/>
  <c r="AV27" i="104"/>
  <c r="AW27" i="104" s="1"/>
  <c r="O17" i="70"/>
  <c r="O22" i="108"/>
  <c r="O22" i="97"/>
  <c r="AV20" i="104"/>
  <c r="AX20" i="104" s="1"/>
  <c r="AV29" i="104"/>
  <c r="AW29" i="104" s="1"/>
  <c r="AV14" i="104"/>
  <c r="AW14" i="104" s="1"/>
  <c r="AV19" i="104"/>
  <c r="AX19" i="104" s="1"/>
  <c r="P28" i="70"/>
  <c r="AV18" i="104"/>
  <c r="AX18" i="104" s="1"/>
  <c r="AV21" i="104"/>
  <c r="AW21" i="104" s="1"/>
  <c r="O27" i="108"/>
  <c r="O19" i="141"/>
  <c r="O15" i="95"/>
  <c r="O18" i="108"/>
  <c r="AW28" i="104"/>
  <c r="AX28" i="104"/>
  <c r="AX23" i="104"/>
  <c r="AW23" i="104"/>
  <c r="AX25" i="104"/>
  <c r="AW25" i="104"/>
  <c r="O30" i="108"/>
  <c r="AW28" i="105"/>
  <c r="AX28" i="105"/>
  <c r="AW26" i="105"/>
  <c r="AX26" i="105"/>
  <c r="AX25" i="105"/>
  <c r="AW25" i="105"/>
  <c r="AX29" i="104"/>
  <c r="O30" i="95"/>
  <c r="AW16" i="105"/>
  <c r="AX16" i="105"/>
  <c r="AW19" i="104"/>
  <c r="AX24" i="104"/>
  <c r="AQ19" i="105"/>
  <c r="AR19" i="105"/>
  <c r="AR11" i="105"/>
  <c r="AQ11" i="105"/>
  <c r="AX13" i="105"/>
  <c r="AW13" i="105"/>
  <c r="AQ25" i="105"/>
  <c r="AW12" i="104"/>
  <c r="AX12" i="104"/>
  <c r="AX17" i="104"/>
  <c r="AW17" i="104"/>
  <c r="AX14" i="105"/>
  <c r="AW14" i="105"/>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AX22" i="105" l="1"/>
  <c r="AW22" i="105"/>
  <c r="AW27" i="105"/>
  <c r="AX27" i="105"/>
  <c r="AV21" i="105"/>
  <c r="AV20" i="105"/>
  <c r="AV15" i="105"/>
  <c r="AV18" i="105"/>
  <c r="AV19" i="105"/>
  <c r="AV29" i="105"/>
  <c r="AV24" i="105"/>
  <c r="AV11" i="105"/>
  <c r="AX11" i="105" s="1"/>
  <c r="AP22" i="105"/>
  <c r="AR22" i="105" s="1"/>
  <c r="AV17" i="105"/>
  <c r="AV23" i="105"/>
  <c r="AV12" i="105"/>
  <c r="W30" i="49"/>
  <c r="O22" i="96"/>
  <c r="O15" i="96"/>
  <c r="O12" i="96"/>
  <c r="O24" i="96"/>
  <c r="O14" i="96"/>
  <c r="O23" i="95"/>
  <c r="O24" i="95"/>
  <c r="O13" i="95"/>
  <c r="O16" i="95"/>
  <c r="O11" i="95"/>
  <c r="O10" i="95"/>
  <c r="O20" i="95"/>
  <c r="O25" i="95"/>
  <c r="O15" i="94"/>
  <c r="O19" i="94"/>
  <c r="O26" i="94"/>
  <c r="AW20" i="104"/>
  <c r="AW18" i="104"/>
  <c r="O21" i="108"/>
  <c r="O19" i="108"/>
  <c r="G30" i="141"/>
  <c r="O30" i="141" s="1"/>
  <c r="Q30" i="141"/>
  <c r="K30" i="141"/>
  <c r="M30" i="141"/>
  <c r="O15" i="141"/>
  <c r="O17" i="141"/>
  <c r="O10" i="108"/>
  <c r="AP17" i="105"/>
  <c r="AR17" i="105" s="1"/>
  <c r="AW26" i="104"/>
  <c r="AW11" i="105"/>
  <c r="AQ17" i="105"/>
  <c r="AQ29" i="105"/>
  <c r="AX11" i="104"/>
  <c r="O10" i="97"/>
  <c r="O16" i="70"/>
  <c r="P16" i="70"/>
  <c r="AX15" i="104"/>
  <c r="G30" i="94"/>
  <c r="I30" i="94"/>
  <c r="K30" i="94"/>
  <c r="M30" i="94"/>
  <c r="Q30" i="94"/>
  <c r="O21" i="94"/>
  <c r="AP24" i="105"/>
  <c r="AX27" i="104"/>
  <c r="AR15" i="105"/>
  <c r="AW22" i="104"/>
  <c r="O18" i="95"/>
  <c r="O11" i="108"/>
  <c r="O15" i="108"/>
  <c r="AD15" i="79"/>
  <c r="O21" i="141"/>
  <c r="O17" i="108"/>
  <c r="O26" i="141"/>
  <c r="AP21" i="105"/>
  <c r="AQ21" i="105" s="1"/>
  <c r="O27" i="95"/>
  <c r="P26" i="70"/>
  <c r="O23" i="108"/>
  <c r="O26" i="70"/>
  <c r="O17" i="96"/>
  <c r="O16" i="141"/>
  <c r="AB30" i="103"/>
  <c r="AP27" i="105"/>
  <c r="AQ27" i="105" s="1"/>
  <c r="O19" i="97"/>
  <c r="AQ22" i="105"/>
  <c r="AW13" i="104"/>
  <c r="AX21" i="104"/>
  <c r="AQ12" i="105"/>
  <c r="AP16" i="105"/>
  <c r="AQ16" i="105" s="1"/>
  <c r="AP28" i="105"/>
  <c r="AP18" i="105"/>
  <c r="O18" i="96"/>
  <c r="AP23" i="105"/>
  <c r="AP21" i="103"/>
  <c r="AP25" i="103"/>
  <c r="AP26" i="103"/>
  <c r="AP22" i="103"/>
  <c r="AP17" i="103"/>
  <c r="AP19" i="103"/>
  <c r="AP23" i="103"/>
  <c r="AP24" i="103"/>
  <c r="AP18" i="103"/>
  <c r="AP27" i="103"/>
  <c r="AP28" i="103"/>
  <c r="AP14" i="103"/>
  <c r="AP16" i="103"/>
  <c r="AP11" i="103"/>
  <c r="AP12" i="103"/>
  <c r="AP15" i="103"/>
  <c r="AP29" i="103"/>
  <c r="AP13" i="103"/>
  <c r="AP20" i="103"/>
  <c r="R31" i="145"/>
  <c r="K31" i="145"/>
  <c r="F31" i="145"/>
  <c r="Y31" i="145"/>
  <c r="H31" i="145"/>
  <c r="O23" i="96"/>
  <c r="O13" i="97"/>
  <c r="O18" i="70"/>
  <c r="P18" i="70"/>
  <c r="O26" i="96"/>
  <c r="O23" i="94"/>
  <c r="O14" i="94"/>
  <c r="O25" i="141"/>
  <c r="AB30" i="104"/>
  <c r="AP26" i="105"/>
  <c r="I32" i="107"/>
  <c r="O12" i="94"/>
  <c r="R31" i="147"/>
  <c r="K31" i="147"/>
  <c r="F31" i="147"/>
  <c r="Y31" i="147"/>
  <c r="H31" i="147"/>
  <c r="O27" i="96"/>
  <c r="O20" i="94"/>
  <c r="X23" i="68"/>
  <c r="R23" i="68"/>
  <c r="F23" i="68"/>
  <c r="AA23" i="68"/>
  <c r="O23" i="68"/>
  <c r="I23" i="68"/>
  <c r="L23" i="68"/>
  <c r="O16" i="96"/>
  <c r="AV27" i="103"/>
  <c r="AV20" i="103"/>
  <c r="AV24" i="103"/>
  <c r="AV28" i="103"/>
  <c r="AV23" i="103"/>
  <c r="AV11" i="103"/>
  <c r="AV19" i="103"/>
  <c r="AV13" i="103"/>
  <c r="AV15" i="103"/>
  <c r="AV17" i="103"/>
  <c r="AV16" i="103"/>
  <c r="AV14" i="103"/>
  <c r="AV18" i="103"/>
  <c r="AV26" i="103"/>
  <c r="AV22" i="103"/>
  <c r="AV25" i="103"/>
  <c r="AV21" i="103"/>
  <c r="AV12" i="103"/>
  <c r="AV29" i="103"/>
  <c r="O26" i="108"/>
  <c r="O13" i="141"/>
  <c r="O16" i="97"/>
  <c r="O18" i="94"/>
  <c r="W30" i="47"/>
  <c r="AB17" i="105"/>
  <c r="AB23" i="105"/>
  <c r="AB20" i="105"/>
  <c r="AB21" i="105"/>
  <c r="AB18" i="105"/>
  <c r="AB28" i="105"/>
  <c r="AB26" i="105"/>
  <c r="AB13" i="105"/>
  <c r="AB11" i="105"/>
  <c r="AB25" i="105"/>
  <c r="AB22" i="105"/>
  <c r="AB19" i="105"/>
  <c r="AB15" i="105"/>
  <c r="AB16" i="105"/>
  <c r="AB27" i="105"/>
  <c r="AB14" i="105"/>
  <c r="AB24" i="105"/>
  <c r="O11" i="94"/>
  <c r="O13" i="108"/>
  <c r="H31" i="144"/>
  <c r="F31" i="144"/>
  <c r="Y31" i="144"/>
  <c r="K31" i="144"/>
  <c r="R31" i="144"/>
  <c r="O27" i="97"/>
  <c r="O25" i="97"/>
  <c r="O18" i="97"/>
  <c r="O11" i="96"/>
  <c r="O25" i="96"/>
  <c r="AX16" i="104"/>
  <c r="O10" i="141"/>
  <c r="AB12" i="105"/>
  <c r="AB30" i="105"/>
  <c r="O22" i="94"/>
  <c r="AP20" i="105"/>
  <c r="O24" i="141"/>
  <c r="O23" i="97"/>
  <c r="AJ12" i="103"/>
  <c r="AJ11" i="103"/>
  <c r="AJ21" i="103"/>
  <c r="AJ29" i="103"/>
  <c r="AJ23" i="103"/>
  <c r="AJ13" i="103"/>
  <c r="AJ26" i="103"/>
  <c r="AJ16" i="103"/>
  <c r="AJ24" i="103"/>
  <c r="AJ22" i="103"/>
  <c r="AJ19" i="103"/>
  <c r="AJ15" i="103"/>
  <c r="AJ20" i="103"/>
  <c r="AJ14" i="103"/>
  <c r="AJ28" i="103"/>
  <c r="AJ25" i="103"/>
  <c r="AJ17" i="103"/>
  <c r="AJ18" i="103"/>
  <c r="AJ27" i="103"/>
  <c r="AD19" i="79"/>
  <c r="AB12" i="103"/>
  <c r="AB15" i="103"/>
  <c r="AB26" i="103"/>
  <c r="AB24" i="103"/>
  <c r="AB27" i="103"/>
  <c r="AB21" i="103"/>
  <c r="AB11" i="103"/>
  <c r="AB16" i="103"/>
  <c r="AB22" i="103"/>
  <c r="AB28" i="103"/>
  <c r="AB18" i="103"/>
  <c r="AB17" i="103"/>
  <c r="AB14" i="103"/>
  <c r="AB20" i="103"/>
  <c r="AB25" i="103"/>
  <c r="AB19" i="103"/>
  <c r="AB13" i="103"/>
  <c r="AB23" i="103"/>
  <c r="O24" i="94"/>
  <c r="O14" i="108"/>
  <c r="O20" i="96"/>
  <c r="F31" i="143"/>
  <c r="Y31" i="143"/>
  <c r="K31" i="143"/>
  <c r="R31" i="143"/>
  <c r="H31" i="143"/>
  <c r="P12" i="102"/>
  <c r="P21" i="102"/>
  <c r="P19" i="102"/>
  <c r="P17" i="102"/>
  <c r="P23" i="102"/>
  <c r="P13" i="102"/>
  <c r="P24" i="102"/>
  <c r="P22" i="102"/>
  <c r="P15" i="102"/>
  <c r="P25" i="102"/>
  <c r="P26" i="102"/>
  <c r="P11" i="102"/>
  <c r="P28" i="102"/>
  <c r="P20" i="102"/>
  <c r="P27" i="102"/>
  <c r="P14" i="102"/>
  <c r="P10" i="102"/>
  <c r="P18" i="102"/>
  <c r="P16" i="102"/>
  <c r="O13" i="96"/>
  <c r="O30" i="97"/>
  <c r="AP24" i="104"/>
  <c r="AP11" i="104"/>
  <c r="AP18" i="104"/>
  <c r="AP21" i="104"/>
  <c r="AP28" i="104"/>
  <c r="AP23" i="104"/>
  <c r="AP29" i="104"/>
  <c r="AP27" i="104"/>
  <c r="AP17" i="104"/>
  <c r="AP15" i="104"/>
  <c r="AP12" i="104"/>
  <c r="AP13" i="104"/>
  <c r="AP26" i="104"/>
  <c r="AP19" i="104"/>
  <c r="AP25" i="104"/>
  <c r="AP20" i="104"/>
  <c r="AP22" i="104"/>
  <c r="AP16" i="104"/>
  <c r="AP14" i="104"/>
  <c r="AP14" i="105"/>
  <c r="AP13" i="105"/>
  <c r="O16" i="94"/>
  <c r="K31" i="146"/>
  <c r="R31" i="146"/>
  <c r="F31" i="146"/>
  <c r="Y31" i="146"/>
  <c r="H31" i="146"/>
  <c r="O19" i="96"/>
  <c r="O24" i="108"/>
  <c r="O12" i="97"/>
  <c r="W30" i="48"/>
  <c r="O11" i="97"/>
  <c r="I21" i="79"/>
  <c r="U21" i="79"/>
  <c r="R21" i="79"/>
  <c r="X21" i="79"/>
  <c r="L21" i="79"/>
  <c r="F21" i="79"/>
  <c r="AA21" i="79"/>
  <c r="O21" i="79"/>
  <c r="O26" i="95"/>
  <c r="O27" i="70"/>
  <c r="P27" i="70"/>
  <c r="AJ29" i="104"/>
  <c r="AJ22" i="104"/>
  <c r="AJ26" i="104"/>
  <c r="AJ17" i="104"/>
  <c r="AJ23" i="104"/>
  <c r="AJ19" i="104"/>
  <c r="AJ25" i="104"/>
  <c r="AJ11" i="104"/>
  <c r="AJ12" i="104"/>
  <c r="AJ24" i="104"/>
  <c r="AJ13" i="104"/>
  <c r="AJ16" i="104"/>
  <c r="AJ18" i="104"/>
  <c r="AJ15" i="104"/>
  <c r="AJ21" i="104"/>
  <c r="AJ14" i="104"/>
  <c r="AJ28" i="104"/>
  <c r="AJ27" i="104"/>
  <c r="AJ20" i="104"/>
  <c r="O20" i="97"/>
  <c r="O29" i="141"/>
  <c r="G29" i="141"/>
  <c r="K29" i="141"/>
  <c r="I29" i="141"/>
  <c r="E31" i="106"/>
  <c r="I31" i="106"/>
  <c r="AD21" i="68"/>
  <c r="Y31" i="142"/>
  <c r="F31" i="142"/>
  <c r="H31" i="142"/>
  <c r="K31" i="142"/>
  <c r="R31" i="142"/>
  <c r="O29" i="108"/>
  <c r="G29" i="108"/>
  <c r="M29" i="108"/>
  <c r="I29" i="108"/>
  <c r="K29" i="108"/>
  <c r="O21" i="97"/>
  <c r="O17" i="95"/>
  <c r="O20" i="141"/>
  <c r="O19" i="36"/>
  <c r="O27" i="36"/>
  <c r="O23" i="36"/>
  <c r="O20" i="36"/>
  <c r="O14" i="36"/>
  <c r="O11" i="36"/>
  <c r="O21" i="36"/>
  <c r="O15" i="36"/>
  <c r="O16" i="36"/>
  <c r="O29" i="36"/>
  <c r="O24" i="36"/>
  <c r="O25" i="36"/>
  <c r="O28" i="36"/>
  <c r="O13" i="36"/>
  <c r="O12" i="36"/>
  <c r="O26" i="36"/>
  <c r="O22" i="36"/>
  <c r="O17" i="36"/>
  <c r="O18" i="36"/>
  <c r="G30" i="96"/>
  <c r="Q30" i="96"/>
  <c r="K30" i="96"/>
  <c r="I30" i="96"/>
  <c r="M30" i="96"/>
  <c r="W30" i="34"/>
  <c r="O12" i="141"/>
  <c r="AB17" i="104"/>
  <c r="AB21" i="104"/>
  <c r="AB14" i="104"/>
  <c r="AB16" i="104"/>
  <c r="AB25" i="104"/>
  <c r="AB13" i="104"/>
  <c r="AB15" i="104"/>
  <c r="AB28" i="104"/>
  <c r="AB12" i="104"/>
  <c r="AB22" i="104"/>
  <c r="AB11" i="104"/>
  <c r="AB20" i="104"/>
  <c r="AB23" i="104"/>
  <c r="AB24" i="104"/>
  <c r="AB19" i="104"/>
  <c r="AB18" i="104"/>
  <c r="AB27" i="104"/>
  <c r="AB26" i="104"/>
  <c r="AJ24" i="105"/>
  <c r="AJ14" i="105"/>
  <c r="AJ11" i="105"/>
  <c r="AJ25" i="105"/>
  <c r="AJ29" i="105"/>
  <c r="AJ16" i="105"/>
  <c r="AJ23" i="105"/>
  <c r="AJ19" i="105"/>
  <c r="AJ13" i="105"/>
  <c r="AJ18" i="105"/>
  <c r="AJ26" i="105"/>
  <c r="AJ12" i="105"/>
  <c r="AJ28" i="105"/>
  <c r="AJ21" i="105"/>
  <c r="AJ27" i="105"/>
  <c r="AJ20" i="105"/>
  <c r="AJ22" i="105"/>
  <c r="AJ15" i="105"/>
  <c r="AJ17" i="105"/>
  <c r="P29" i="43"/>
  <c r="P14" i="43"/>
  <c r="P21" i="43"/>
  <c r="P19" i="43"/>
  <c r="P11" i="43"/>
  <c r="P27" i="43"/>
  <c r="P26" i="43"/>
  <c r="P23" i="43"/>
  <c r="P20" i="43"/>
  <c r="P17" i="43"/>
  <c r="P16" i="43"/>
  <c r="P25" i="43"/>
  <c r="P28" i="43"/>
  <c r="P24" i="43"/>
  <c r="P12" i="43"/>
  <c r="P15" i="43"/>
  <c r="P13" i="43"/>
  <c r="P18" i="43"/>
  <c r="P22" i="43"/>
  <c r="AX14" i="104"/>
  <c r="AR16" i="105"/>
  <c r="AX12" i="105" l="1"/>
  <c r="AW12" i="105"/>
  <c r="AW18" i="105"/>
  <c r="AX18" i="105"/>
  <c r="AX17" i="105"/>
  <c r="AW17" i="105"/>
  <c r="AW20" i="105"/>
  <c r="AX20" i="105"/>
  <c r="AX21" i="105"/>
  <c r="AW21" i="105"/>
  <c r="AX24" i="105"/>
  <c r="AW24" i="105"/>
  <c r="AX23" i="105"/>
  <c r="AW23" i="105"/>
  <c r="AX29" i="105"/>
  <c r="AW29" i="105"/>
  <c r="AW15" i="105"/>
  <c r="AX15" i="105"/>
  <c r="AX19" i="105"/>
  <c r="AW19" i="105"/>
  <c r="O30" i="94"/>
  <c r="AR21" i="105"/>
  <c r="AR24" i="105"/>
  <c r="AQ24" i="105"/>
  <c r="AR27" i="105"/>
  <c r="AK17" i="104"/>
  <c r="AL17" i="104"/>
  <c r="Q12" i="43"/>
  <c r="R12" i="43"/>
  <c r="Q26" i="43"/>
  <c r="R26" i="43"/>
  <c r="AL15" i="105"/>
  <c r="AK15" i="105"/>
  <c r="AL18" i="105"/>
  <c r="AK18" i="105"/>
  <c r="AL14" i="105"/>
  <c r="AK14" i="105"/>
  <c r="P13" i="36"/>
  <c r="Q13" i="36"/>
  <c r="Q11" i="36"/>
  <c r="P11" i="36"/>
  <c r="AK20" i="104"/>
  <c r="AL20" i="104"/>
  <c r="AK13" i="104"/>
  <c r="AL13" i="104"/>
  <c r="AL26" i="104"/>
  <c r="AK26" i="104"/>
  <c r="AR22" i="104"/>
  <c r="AQ22" i="104"/>
  <c r="AQ17" i="104"/>
  <c r="AR17" i="104"/>
  <c r="AR24" i="104"/>
  <c r="AQ24" i="104"/>
  <c r="Q27" i="102"/>
  <c r="R27" i="102"/>
  <c r="Q24" i="102"/>
  <c r="R24" i="102"/>
  <c r="AL20" i="103"/>
  <c r="AK20" i="103"/>
  <c r="AL23" i="103"/>
  <c r="AK23" i="103"/>
  <c r="AW18" i="103"/>
  <c r="AX18" i="103"/>
  <c r="AW23" i="103"/>
  <c r="AX23" i="103"/>
  <c r="AR15" i="103"/>
  <c r="AQ15" i="103"/>
  <c r="AQ24" i="103"/>
  <c r="AR24" i="103"/>
  <c r="AR23" i="105"/>
  <c r="AQ23" i="105"/>
  <c r="Q15" i="43"/>
  <c r="R15" i="43"/>
  <c r="AL26" i="105"/>
  <c r="AK26" i="105"/>
  <c r="O30" i="96"/>
  <c r="Q12" i="36"/>
  <c r="P12" i="36"/>
  <c r="Q21" i="36"/>
  <c r="P21" i="36"/>
  <c r="AK16" i="104"/>
  <c r="AL16" i="104"/>
  <c r="R24" i="43"/>
  <c r="Q24" i="43"/>
  <c r="R27" i="43"/>
  <c r="Q27" i="43"/>
  <c r="AK22" i="105"/>
  <c r="AL22" i="105"/>
  <c r="AK13" i="105"/>
  <c r="AL13" i="105"/>
  <c r="AK24" i="105"/>
  <c r="AL24" i="105"/>
  <c r="AD12" i="104"/>
  <c r="AD22" i="104"/>
  <c r="AD26" i="104"/>
  <c r="AD28" i="104"/>
  <c r="AD29" i="104"/>
  <c r="AD16" i="104"/>
  <c r="AD21" i="104"/>
  <c r="AD24" i="104"/>
  <c r="AD27" i="104"/>
  <c r="AD18" i="104"/>
  <c r="AD17" i="104"/>
  <c r="AD13" i="104"/>
  <c r="AD11" i="104"/>
  <c r="AD15" i="104"/>
  <c r="AD25" i="104"/>
  <c r="AD20" i="104"/>
  <c r="AD23" i="104"/>
  <c r="AD14" i="104"/>
  <c r="AD19" i="104"/>
  <c r="P28" i="36"/>
  <c r="Q28" i="36"/>
  <c r="Q14" i="36"/>
  <c r="P14" i="36"/>
  <c r="AK27" i="104"/>
  <c r="AL27" i="104"/>
  <c r="AK24" i="104"/>
  <c r="AL24" i="104"/>
  <c r="AK22" i="104"/>
  <c r="AL22" i="104"/>
  <c r="AR20" i="104"/>
  <c r="AQ20" i="104"/>
  <c r="AR27" i="104"/>
  <c r="AQ27" i="104"/>
  <c r="R20" i="102"/>
  <c r="Q20" i="102"/>
  <c r="Q13" i="102"/>
  <c r="R13" i="102"/>
  <c r="AL15" i="103"/>
  <c r="AK15" i="103"/>
  <c r="AK29" i="103"/>
  <c r="AL29" i="103"/>
  <c r="AX14" i="103"/>
  <c r="AW14" i="103"/>
  <c r="AX28" i="103"/>
  <c r="AW28" i="103"/>
  <c r="AR12" i="103"/>
  <c r="AQ12" i="103"/>
  <c r="AQ23" i="103"/>
  <c r="AR23" i="103"/>
  <c r="R14" i="43"/>
  <c r="Q14" i="43"/>
  <c r="R28" i="43"/>
  <c r="Q28" i="43"/>
  <c r="R11" i="43"/>
  <c r="Q11" i="43"/>
  <c r="AK20" i="105"/>
  <c r="AL20" i="105"/>
  <c r="AL19" i="105"/>
  <c r="AK19" i="105"/>
  <c r="P25" i="36"/>
  <c r="Q25" i="36"/>
  <c r="P20" i="36"/>
  <c r="Q20" i="36"/>
  <c r="AK28" i="104"/>
  <c r="AL28" i="104"/>
  <c r="AK12" i="104"/>
  <c r="AL12" i="104"/>
  <c r="AK29" i="104"/>
  <c r="AL29" i="104"/>
  <c r="AQ25" i="104"/>
  <c r="AR25" i="104"/>
  <c r="AQ29" i="104"/>
  <c r="AR29" i="104"/>
  <c r="Q28" i="102"/>
  <c r="R28" i="102"/>
  <c r="Q23" i="102"/>
  <c r="R23" i="102"/>
  <c r="AD24" i="103"/>
  <c r="AD27" i="103"/>
  <c r="AD26" i="103"/>
  <c r="AD25" i="103"/>
  <c r="AD12" i="103"/>
  <c r="AD23" i="103"/>
  <c r="AD19" i="103"/>
  <c r="AD17" i="103"/>
  <c r="AD22" i="103"/>
  <c r="AD13" i="103"/>
  <c r="AD15" i="103"/>
  <c r="AD18" i="103"/>
  <c r="AD11" i="103"/>
  <c r="AD29" i="103"/>
  <c r="AD28" i="103"/>
  <c r="AD14" i="103"/>
  <c r="AD20" i="103"/>
  <c r="AD16" i="103"/>
  <c r="AD21" i="103"/>
  <c r="AK27" i="103"/>
  <c r="AL27" i="103"/>
  <c r="AL19" i="103"/>
  <c r="AK19" i="103"/>
  <c r="AL21" i="103"/>
  <c r="AK21" i="103"/>
  <c r="AD29" i="105"/>
  <c r="AD22" i="105"/>
  <c r="AD18" i="105"/>
  <c r="AD15" i="105"/>
  <c r="AD23" i="105"/>
  <c r="AD14" i="105"/>
  <c r="AD19" i="105"/>
  <c r="AD25" i="105"/>
  <c r="AD12" i="105"/>
  <c r="AD24" i="105"/>
  <c r="AD27" i="105"/>
  <c r="AD13" i="105"/>
  <c r="AD17" i="105"/>
  <c r="AD21" i="105"/>
  <c r="AD16" i="105"/>
  <c r="AD26" i="105"/>
  <c r="AD20" i="105"/>
  <c r="AD11" i="105"/>
  <c r="AD28" i="105"/>
  <c r="AX29" i="103"/>
  <c r="AW29" i="103"/>
  <c r="AX16" i="103"/>
  <c r="AW16" i="103"/>
  <c r="AX24" i="103"/>
  <c r="AW24" i="103"/>
  <c r="AD23" i="68"/>
  <c r="AQ11" i="103"/>
  <c r="AR11" i="103"/>
  <c r="AR19" i="103"/>
  <c r="AQ19" i="103"/>
  <c r="AQ18" i="105"/>
  <c r="AR18" i="105"/>
  <c r="AL28" i="105"/>
  <c r="AK28" i="105"/>
  <c r="R23" i="43"/>
  <c r="Q23" i="43"/>
  <c r="AL17" i="105"/>
  <c r="AK17" i="105"/>
  <c r="AL11" i="105"/>
  <c r="AK11" i="105"/>
  <c r="R25" i="43"/>
  <c r="Q25" i="43"/>
  <c r="R19" i="43"/>
  <c r="Q19" i="43"/>
  <c r="AL27" i="105"/>
  <c r="AK27" i="105"/>
  <c r="AK23" i="105"/>
  <c r="AL23" i="105"/>
  <c r="P18" i="36"/>
  <c r="Q18" i="36"/>
  <c r="Q24" i="36"/>
  <c r="P24" i="36"/>
  <c r="P23" i="36"/>
  <c r="Q23" i="36"/>
  <c r="AK14" i="104"/>
  <c r="AL14" i="104"/>
  <c r="AL11" i="104"/>
  <c r="AK11" i="104"/>
  <c r="AD21" i="79"/>
  <c r="AQ19" i="104"/>
  <c r="AR19" i="104"/>
  <c r="AR23" i="104"/>
  <c r="AQ23" i="104"/>
  <c r="R11" i="102"/>
  <c r="Q11" i="102"/>
  <c r="Q17" i="102"/>
  <c r="R17" i="102"/>
  <c r="AL18" i="103"/>
  <c r="AK18" i="103"/>
  <c r="AK22" i="103"/>
  <c r="AL22" i="103"/>
  <c r="AK11" i="103"/>
  <c r="AL11" i="103"/>
  <c r="AW12" i="103"/>
  <c r="AX12" i="103"/>
  <c r="AW17" i="103"/>
  <c r="AX17" i="103"/>
  <c r="AW20" i="103"/>
  <c r="AX20" i="103"/>
  <c r="AQ16" i="103"/>
  <c r="AR16" i="103"/>
  <c r="AR17" i="103"/>
  <c r="AQ17" i="103"/>
  <c r="R18" i="43"/>
  <c r="Q18" i="43"/>
  <c r="AK29" i="105"/>
  <c r="AL29" i="105"/>
  <c r="Q22" i="43"/>
  <c r="R22" i="43"/>
  <c r="R16" i="43"/>
  <c r="Q16" i="43"/>
  <c r="Q21" i="43"/>
  <c r="R21" i="43"/>
  <c r="AK21" i="105"/>
  <c r="AL21" i="105"/>
  <c r="AK16" i="105"/>
  <c r="AL16" i="105"/>
  <c r="P17" i="36"/>
  <c r="Q17" i="36"/>
  <c r="Q29" i="36"/>
  <c r="P29" i="36"/>
  <c r="P27" i="36"/>
  <c r="Q27" i="36"/>
  <c r="AL21" i="104"/>
  <c r="AK21" i="104"/>
  <c r="AL25" i="104"/>
  <c r="AK25" i="104"/>
  <c r="AQ13" i="105"/>
  <c r="AR13" i="105"/>
  <c r="AQ26" i="104"/>
  <c r="AR26" i="104"/>
  <c r="AR28" i="104"/>
  <c r="AQ28" i="104"/>
  <c r="R16" i="102"/>
  <c r="Q16" i="102"/>
  <c r="R26" i="102"/>
  <c r="Q26" i="102"/>
  <c r="R19" i="102"/>
  <c r="Q19" i="102"/>
  <c r="AL17" i="103"/>
  <c r="AK17" i="103"/>
  <c r="AL24" i="103"/>
  <c r="AK24" i="103"/>
  <c r="AK12" i="103"/>
  <c r="AL12" i="103"/>
  <c r="AW21" i="103"/>
  <c r="AX21" i="103"/>
  <c r="AX15" i="103"/>
  <c r="AW15" i="103"/>
  <c r="AX27" i="103"/>
  <c r="AW27" i="103"/>
  <c r="AQ14" i="103"/>
  <c r="AR14" i="103"/>
  <c r="AR22" i="103"/>
  <c r="AQ22" i="103"/>
  <c r="AR28" i="105"/>
  <c r="AQ28" i="105"/>
  <c r="P22" i="36"/>
  <c r="Q22" i="36"/>
  <c r="P16" i="36"/>
  <c r="Q16" i="36"/>
  <c r="AL19" i="104"/>
  <c r="AK19" i="104"/>
  <c r="AQ14" i="105"/>
  <c r="AR14" i="105"/>
  <c r="AQ21" i="104"/>
  <c r="AR21" i="104"/>
  <c r="R18" i="102"/>
  <c r="Q18" i="102"/>
  <c r="Q25" i="102"/>
  <c r="R25" i="102"/>
  <c r="Q21" i="102"/>
  <c r="R21" i="102"/>
  <c r="AK25" i="103"/>
  <c r="AL25" i="103"/>
  <c r="AK16" i="103"/>
  <c r="AL16" i="103"/>
  <c r="AW25" i="103"/>
  <c r="AX25" i="103"/>
  <c r="AX13" i="103"/>
  <c r="AW13" i="103"/>
  <c r="AR20" i="103"/>
  <c r="AQ20" i="103"/>
  <c r="AQ28" i="103"/>
  <c r="AR28" i="103"/>
  <c r="AQ26" i="103"/>
  <c r="AR26" i="103"/>
  <c r="R17" i="43"/>
  <c r="Q17" i="43"/>
  <c r="P19" i="36"/>
  <c r="Q19" i="36"/>
  <c r="AK15" i="104"/>
  <c r="AL15" i="104"/>
  <c r="AR13" i="104"/>
  <c r="AQ13" i="104"/>
  <c r="R13" i="43"/>
  <c r="Q13" i="43"/>
  <c r="Q20" i="43"/>
  <c r="R20" i="43"/>
  <c r="Q29" i="43"/>
  <c r="R29" i="43"/>
  <c r="AL12" i="105"/>
  <c r="AK12" i="105"/>
  <c r="AK25" i="105"/>
  <c r="AL25" i="105"/>
  <c r="Q26" i="36"/>
  <c r="P26" i="36"/>
  <c r="Q15" i="36"/>
  <c r="P15" i="36"/>
  <c r="AK18" i="104"/>
  <c r="AL18" i="104"/>
  <c r="AK23" i="104"/>
  <c r="AL23" i="104"/>
  <c r="AR14" i="104"/>
  <c r="AQ14" i="104"/>
  <c r="AR12" i="104"/>
  <c r="AQ12" i="104"/>
  <c r="AQ18" i="104"/>
  <c r="AR18" i="104"/>
  <c r="R10" i="102"/>
  <c r="Q10" i="102"/>
  <c r="Q15" i="102"/>
  <c r="R15" i="102"/>
  <c r="R12" i="102"/>
  <c r="Q12" i="102"/>
  <c r="AK28" i="103"/>
  <c r="AL28" i="103"/>
  <c r="AL26" i="103"/>
  <c r="AK26" i="103"/>
  <c r="AW22" i="103"/>
  <c r="AX22" i="103"/>
  <c r="AW19" i="103"/>
  <c r="AX19" i="103"/>
  <c r="AQ26" i="105"/>
  <c r="AR26" i="105"/>
  <c r="AQ13" i="103"/>
  <c r="AR13" i="103"/>
  <c r="AQ27" i="103"/>
  <c r="AR27" i="103"/>
  <c r="AQ25" i="103"/>
  <c r="AR25" i="103"/>
  <c r="AQ16" i="104"/>
  <c r="AR16" i="104"/>
  <c r="AR15" i="104"/>
  <c r="AQ15" i="104"/>
  <c r="AR11" i="104"/>
  <c r="AQ11" i="104"/>
  <c r="Q14" i="102"/>
  <c r="R14" i="102"/>
  <c r="Q22" i="102"/>
  <c r="R22" i="102"/>
  <c r="AL14" i="103"/>
  <c r="AK14" i="103"/>
  <c r="AL13" i="103"/>
  <c r="AK13" i="103"/>
  <c r="AR20" i="105"/>
  <c r="AQ20" i="105"/>
  <c r="AX26" i="103"/>
  <c r="AW26" i="103"/>
  <c r="AW11" i="103"/>
  <c r="AX11" i="103"/>
  <c r="AR29" i="103"/>
  <c r="AQ29" i="103"/>
  <c r="AR18" i="103"/>
  <c r="AQ18" i="103"/>
  <c r="AQ21" i="103"/>
  <c r="AR21" i="103"/>
  <c r="AF17" i="105" l="1"/>
  <c r="AE17" i="105"/>
  <c r="AF29" i="103"/>
  <c r="AE29" i="103"/>
  <c r="AF11" i="105"/>
  <c r="AE11" i="105"/>
  <c r="AF24" i="105"/>
  <c r="AE24" i="105"/>
  <c r="AF22" i="105"/>
  <c r="AE22" i="105"/>
  <c r="AE21" i="103"/>
  <c r="AF21" i="103"/>
  <c r="AE15" i="103"/>
  <c r="AF15" i="103"/>
  <c r="AF26" i="103"/>
  <c r="AE26" i="103"/>
  <c r="AF15" i="104"/>
  <c r="AE15" i="104"/>
  <c r="AE16" i="104"/>
  <c r="AF16" i="104"/>
  <c r="AE20" i="105"/>
  <c r="AF20" i="105"/>
  <c r="AF12" i="105"/>
  <c r="AE12" i="105"/>
  <c r="AF29" i="105"/>
  <c r="AE29" i="105"/>
  <c r="AE16" i="103"/>
  <c r="AF16" i="103"/>
  <c r="AF13" i="103"/>
  <c r="AE13" i="103"/>
  <c r="AF27" i="103"/>
  <c r="AE27" i="103"/>
  <c r="AE11" i="104"/>
  <c r="AF11" i="104"/>
  <c r="AE29" i="104"/>
  <c r="AF29" i="104"/>
  <c r="AF26" i="105"/>
  <c r="AE26" i="105"/>
  <c r="AE25" i="105"/>
  <c r="AF25" i="105"/>
  <c r="AE20" i="103"/>
  <c r="AF20" i="103"/>
  <c r="AF22" i="103"/>
  <c r="AE22" i="103"/>
  <c r="AE24" i="103"/>
  <c r="AF24" i="103"/>
  <c r="AE13" i="104"/>
  <c r="AF13" i="104"/>
  <c r="AF28" i="104"/>
  <c r="AE28" i="104"/>
  <c r="AF16" i="105"/>
  <c r="AE16" i="105"/>
  <c r="AF19" i="105"/>
  <c r="AE19" i="105"/>
  <c r="AE14" i="103"/>
  <c r="AF14" i="103"/>
  <c r="AF17" i="103"/>
  <c r="AE17" i="103"/>
  <c r="AF19" i="104"/>
  <c r="AE19" i="104"/>
  <c r="AF17" i="104"/>
  <c r="AE17" i="104"/>
  <c r="AF26" i="104"/>
  <c r="AE26" i="104"/>
  <c r="AE21" i="105"/>
  <c r="AF21" i="105"/>
  <c r="AF14" i="105"/>
  <c r="AE14" i="105"/>
  <c r="AF28" i="103"/>
  <c r="AE28" i="103"/>
  <c r="AE19" i="103"/>
  <c r="AF19" i="103"/>
  <c r="AF14" i="104"/>
  <c r="AE14" i="104"/>
  <c r="AE18" i="104"/>
  <c r="AF18" i="104"/>
  <c r="AF22" i="104"/>
  <c r="AE22" i="104"/>
  <c r="AE23" i="103"/>
  <c r="AF23" i="103"/>
  <c r="AE23" i="104"/>
  <c r="AF23" i="104"/>
  <c r="AF27" i="104"/>
  <c r="AE27" i="104"/>
  <c r="AE12" i="104"/>
  <c r="AF12" i="104"/>
  <c r="AE23" i="105"/>
  <c r="AF23" i="105"/>
  <c r="AE13" i="105"/>
  <c r="AF13" i="105"/>
  <c r="AF15" i="105"/>
  <c r="AE15" i="105"/>
  <c r="AF11" i="103"/>
  <c r="AE11" i="103"/>
  <c r="AE12" i="103"/>
  <c r="AF12" i="103"/>
  <c r="AE20" i="104"/>
  <c r="AF20" i="104"/>
  <c r="AE24" i="104"/>
  <c r="AF24" i="104"/>
  <c r="AE28" i="105"/>
  <c r="AF28" i="105"/>
  <c r="AE27" i="105"/>
  <c r="AF27" i="105"/>
  <c r="AE18" i="105"/>
  <c r="AF18" i="105"/>
  <c r="AF18" i="103"/>
  <c r="AE18" i="103"/>
  <c r="AE25" i="103"/>
  <c r="AF25" i="103"/>
  <c r="AE25" i="104"/>
  <c r="AF25" i="104"/>
  <c r="AF21" i="104"/>
  <c r="AE21" i="104"/>
  <c r="K27" i="159"/>
  <c r="K27" i="160"/>
  <c r="K27" i="163"/>
  <c r="K27" i="162"/>
  <c r="K27" i="161"/>
  <c r="J27" i="163" l="1"/>
  <c r="X27" i="163" s="1"/>
  <c r="Y27" i="163" l="1"/>
  <c r="AA27" i="161" l="1"/>
  <c r="AA27" i="160"/>
</calcChain>
</file>

<file path=xl/sharedStrings.xml><?xml version="1.0" encoding="utf-8"?>
<sst xmlns="http://schemas.openxmlformats.org/spreadsheetml/2006/main" count="4992" uniqueCount="501">
  <si>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</si>
  <si>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</si>
  <si>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</si>
  <si>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</si>
  <si>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</si>
  <si>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</si>
  <si>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</si>
  <si>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</si>
  <si>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</si>
  <si>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</si>
  <si>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</si>
  <si>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</si>
  <si>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</si>
  <si>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</si>
  <si>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</si>
  <si>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</si>
  <si>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</si>
  <si>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</si>
  <si>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</si>
  <si>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</si>
  <si>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</si>
  <si>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</si>
  <si>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</si>
  <si>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</si>
  <si>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</si>
  <si>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</si>
  <si>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</si>
  <si>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</si>
  <si>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</si>
  <si>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</si>
  <si>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</si>
  <si>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</si>
  <si>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</si>
  <si>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</si>
  <si>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</si>
  <si>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</si>
  <si>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</si>
  <si>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</si>
  <si>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</si>
  <si>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</si>
  <si>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</si>
  <si>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</si>
  <si>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</si>
  <si>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</si>
  <si>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</si>
  <si>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</si>
  <si>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</si>
  <si>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</si>
  <si>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</si>
  <si>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</si>
  <si>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</si>
  <si>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</si>
  <si>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</si>
  <si>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</si>
  <si>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</si>
  <si>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</si>
  <si>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</si>
  <si>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</si>
  <si>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</si>
  <si>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</si>
  <si>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</si>
  <si>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</si>
  <si>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</si>
  <si>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</si>
  <si>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</si>
  <si>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</si>
  <si>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</si>
  <si>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</si>
  <si>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</si>
  <si>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</si>
  <si>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</si>
  <si>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</si>
  <si>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</si>
  <si>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</si>
  <si>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</si>
  <si>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</si>
  <si>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</si>
  <si>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</si>
  <si>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</si>
  <si>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</si>
  <si>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</si>
  <si>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</si>
  <si>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</si>
  <si>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</si>
  <si>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</si>
  <si>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</si>
  <si>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</si>
  <si>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</si>
  <si>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</si>
  <si>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</si>
  <si>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</si>
  <si>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</si>
  <si>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</si>
  <si>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</si>
  <si>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</si>
  <si>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</si>
  <si>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</si>
  <si>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</si>
  <si>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</si>
  <si>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</si>
  <si>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</si>
  <si>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</si>
  <si>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</si>
  <si>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</si>
  <si>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</si>
  <si>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</si>
  <si>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</si>
  <si>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</si>
  <si>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</si>
  <si>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</si>
  <si>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</si>
  <si>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</si>
  <si>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</si>
  <si>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</si>
  <si>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</si>
  <si>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</si>
  <si>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</si>
  <si>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</si>
  <si>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</si>
  <si>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</si>
  <si>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</si>
  <si>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</si>
  <si>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</si>
  <si>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</si>
  <si>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</si>
  <si>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</si>
  <si>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</si>
  <si>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</si>
  <si>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</si>
  <si>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</si>
  <si>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</si>
  <si>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</si>
  <si>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</si>
  <si>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</si>
  <si>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</si>
  <si>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</si>
  <si>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</si>
  <si>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</si>
  <si>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</si>
  <si>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</si>
  <si>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</si>
  <si>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</si>
  <si>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</si>
  <si>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</si>
  <si>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</si>
  <si>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</si>
  <si>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</si>
  <si>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</si>
  <si>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</si>
  <si>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</si>
  <si>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</si>
  <si>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</si>
  <si>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</si>
  <si>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</si>
  <si>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</si>
  <si>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</si>
  <si>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</si>
  <si>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</si>
  <si>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</si>
  <si>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</si>
  <si>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</si>
  <si>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</si>
  <si>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</si>
  <si>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</si>
  <si>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</si>
  <si>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</si>
  <si>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</si>
  <si>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</si>
  <si>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</si>
  <si>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</si>
  <si>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</si>
  <si>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</si>
  <si>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</si>
  <si>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</si>
  <si>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</si>
  <si>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</si>
  <si>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</si>
  <si>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</si>
  <si>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</si>
  <si>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</si>
  <si>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</si>
  <si>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</si>
  <si>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</si>
  <si>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</si>
  <si>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</si>
  <si>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</si>
  <si>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</si>
  <si>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</si>
  <si>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</si>
  <si>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</si>
  <si>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</si>
  <si>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</si>
  <si>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</si>
  <si>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</si>
  <si>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</si>
  <si>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</si>
  <si>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</si>
  <si>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</si>
  <si>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</si>
  <si>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</si>
  <si>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</si>
  <si>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</si>
  <si>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</si>
  <si>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</si>
  <si>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</si>
  <si>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</si>
  <si>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</si>
  <si>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</si>
  <si>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</si>
  <si>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</si>
  <si>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</si>
  <si>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</si>
  <si>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</si>
  <si>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</si>
  <si>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</si>
  <si>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</si>
  <si>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</si>
  <si>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</si>
  <si>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</si>
  <si>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</si>
  <si>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</si>
  <si>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</si>
  <si>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</si>
  <si>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</si>
  <si>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</si>
  <si>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</si>
  <si>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</si>
  <si>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</si>
  <si>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</si>
  <si>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</si>
  <si>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</si>
  <si>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</si>
  <si>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</si>
  <si>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</si>
  <si>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</si>
  <si>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</si>
  <si>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</si>
  <si>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</si>
  <si>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</si>
  <si>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</si>
  <si>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</si>
  <si>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</si>
  <si>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</si>
  <si>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</si>
  <si>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</si>
  <si>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</si>
  <si>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</si>
  <si>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</si>
  <si>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</si>
  <si>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</si>
  <si>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</si>
  <si>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</si>
  <si>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</si>
  <si>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</si>
  <si>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</si>
  <si>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</si>
  <si>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</si>
  <si>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</si>
  <si>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</si>
  <si>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</si>
  <si>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</si>
  <si>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</si>
  <si>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</si>
  <si>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</si>
  <si>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</si>
  <si>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</si>
  <si>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</si>
  <si>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</si>
  <si>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</si>
  <si>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</si>
  <si>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</si>
  <si>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</si>
  <si>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</si>
  <si>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</si>
  <si>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</si>
  <si>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</si>
  <si>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</si>
  <si>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</si>
  <si>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</si>
  <si>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</si>
  <si>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</si>
  <si>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</si>
  <si>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</si>
  <si>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</si>
  <si>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</si>
  <si>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</si>
  <si>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</si>
  <si>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</si>
  <si>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</si>
  <si>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</si>
  <si>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</si>
  <si>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</si>
  <si>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</si>
  <si>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</si>
  <si>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</si>
  <si>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</si>
  <si>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</si>
  <si>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</si>
  <si>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</si>
  <si>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</si>
  <si>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</si>
  <si>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</si>
  <si>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</si>
  <si>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</si>
  <si>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</si>
  <si>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</si>
  <si>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</si>
  <si>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</si>
  <si>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</si>
  <si>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</si>
  <si>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</si>
  <si>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</si>
  <si>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</si>
  <si>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</si>
  <si>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</si>
  <si>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</si>
  <si>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</si>
  <si>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</si>
  <si>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</si>
  <si>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</si>
  <si>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</si>
  <si>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</si>
  <si>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</si>
  <si>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</si>
  <si>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</si>
  <si>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</si>
  <si>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</si>
  <si>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</si>
  <si>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</si>
  <si>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</si>
  <si>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</si>
  <si>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</si>
  <si>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</si>
  <si>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</si>
  <si>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</si>
  <si>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</si>
  <si>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</si>
  <si>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</si>
  <si>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</si>
  <si>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</si>
  <si>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</si>
  <si>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</si>
  <si>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</si>
  <si>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</si>
  <si>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</si>
  <si>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</si>
  <si>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</si>
  <si>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</si>
  <si>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</si>
  <si>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</si>
  <si>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</si>
  <si>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</si>
  <si>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</si>
  <si>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</si>
  <si>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</si>
  <si>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</si>
  <si>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</si>
  <si>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</si>
  <si>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</si>
  <si>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</si>
  <si>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</si>
  <si>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</si>
  <si>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</si>
  <si>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</si>
  <si>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</si>
  <si>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</si>
  <si>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</si>
  <si>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</si>
  <si>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</si>
  <si>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</si>
  <si>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</si>
  <si>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</si>
  <si>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</si>
  <si>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</si>
  <si>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</si>
  <si>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</si>
  <si>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</si>
  <si>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</si>
  <si>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</si>
  <si>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</si>
  <si>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</si>
  <si>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</si>
  <si>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</si>
  <si>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</si>
  <si>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</si>
  <si>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</si>
  <si>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</si>
  <si>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</si>
  <si>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</si>
  <si>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</si>
  <si>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</si>
  <si>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</si>
  <si>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</si>
  <si>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</si>
  <si>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</si>
  <si>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</si>
  <si>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</si>
  <si>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</si>
  <si>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</si>
  <si>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</si>
  <si>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</si>
  <si>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</si>
  <si>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</si>
  <si>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</si>
  <si>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</si>
  <si>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</si>
  <si>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</si>
  <si>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</si>
  <si>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</si>
  <si>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</si>
  <si>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</si>
  <si>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</si>
  <si>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</si>
  <si>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</si>
  <si>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</si>
  <si>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</si>
  <si>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</si>
  <si>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</si>
  <si>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</si>
  <si>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</si>
  <si>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</si>
  <si>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</si>
  <si>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</si>
  <si>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</si>
  <si>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</si>
  <si>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</si>
  <si>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</si>
  <si>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</si>
  <si>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</si>
  <si>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</si>
  <si>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</si>
  <si>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</si>
  <si>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</si>
  <si>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</si>
  <si>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</si>
  <si>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</si>
  <si>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</si>
  <si>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</si>
  <si>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</si>
  <si>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</si>
  <si>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</si>
  <si>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</si>
  <si>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</si>
  <si>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</si>
  <si>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</si>
  <si>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</si>
  <si>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</si>
  <si>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</si>
  <si>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</si>
  <si>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</si>
  <si>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</si>
  <si>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</si>
  <si>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</si>
  <si>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</si>
  <si>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</si>
  <si>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</si>
  <si>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</si>
  <si>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</si>
  <si>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</si>
  <si>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</si>
  <si>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</si>
  <si>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</si>
  <si>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</si>
  <si>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</si>
  <si>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</si>
  <si>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</si>
  <si>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</si>
  <si>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</si>
  <si>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</si>
  <si>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</si>
  <si>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</si>
  <si>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</si>
  <si>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</si>
  <si>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</si>
  <si>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</si>
  <si>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</si>
  <si>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</si>
  <si>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</si>
  <si>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</si>
  <si>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</si>
  <si>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</si>
  <si>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</si>
  <si>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</si>
  <si>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</si>
  <si>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</si>
  <si>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</si>
  <si>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</si>
  <si>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</si>
  <si>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</si>
  <si>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</si>
  <si>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</si>
  <si>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</si>
  <si>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</si>
  <si>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</si>
  <si>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</si>
  <si>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</si>
  <si>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</si>
  <si>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</si>
  <si>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y el País Vasco tienen un procedimiento de gestión en el que la mayoría de Resoluciones de Grado y Resoluciones de Prestación se realizan de manera conjunta</t>
  </si>
  <si>
    <t>Situación a 30 de septiembre de 2025</t>
  </si>
  <si>
    <t>Tiempo de resolución calculado sobre las Resoluciones realizadas entre el 1 de octubre de 2024 y el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</si>
</sst>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67">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109" fillId="0" borderId="0" xfId="2" applyNumberFormat="1" applyFont="1" applyAlignment="1">
      <alignment horizontal="left" vertical="center" wrapText="1"/>
    </xf>
    <xf numFmtId="0" fontId="207" fillId="0" borderId="0" xfId="2" applyFont="1" applyAlignment="1">
      <alignment horizontal="center" vertical="center" wrapText="1"/>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0" fontId="123" fillId="0" borderId="0" xfId="18" applyFont="1" applyAlignment="1">
      <alignment horizontal="left" vertical="center" wrapText="1"/>
    </xf>
    <xf numFmtId="14" fontId="55" fillId="38" borderId="108"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14" fontId="55" fillId="38" borderId="134" xfId="19" applyNumberFormat="1" applyFont="1" applyFill="1" applyBorder="1" applyAlignment="1">
      <alignment horizontal="center" vertical="center" wrapText="1"/>
    </xf>
    <xf numFmtId="2" fontId="95" fillId="0" borderId="0" xfId="2" applyNumberFormat="1" applyFont="1" applyAlignment="1">
      <alignment horizontal="left"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2" xfId="2" applyFont="1" applyFill="1" applyBorder="1" applyAlignment="1">
      <alignment horizontal="center"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10" xfId="2" applyFont="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80" fillId="0" borderId="0" xfId="0" applyFont="1" applyBorder="1" applyAlignment="1">
      <alignment horizontal="center" vertical="center" wrapText="1"/>
    </xf>
    <xf numFmtId="0" fontId="73"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35" fillId="0" borderId="0" xfId="0" applyFont="1" applyAlignment="1">
      <alignment horizontal="center"/>
    </xf>
    <xf numFmtId="0" fontId="21" fillId="0" borderId="0" xfId="0" applyFont="1" applyAlignment="1">
      <alignment horizontal="center" vertical="center"/>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70" fillId="0" borderId="0" xfId="16" applyFont="1" applyBorder="1" applyAlignment="1">
      <alignment horizontal="center"/>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6.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1408385</c:v>
                </c:pt>
                <c:pt idx="1">
                  <c:v>864180</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19.045777239890704</c:v>
                </c:pt>
                <c:pt idx="1">
                  <c:v>25.067086478943789</c:v>
                </c:pt>
                <c:pt idx="2">
                  <c:v>18.17053836079134</c:v>
                </c:pt>
                <c:pt idx="3">
                  <c:v>18.832594378201541</c:v>
                </c:pt>
                <c:pt idx="4">
                  <c:v>30.18711592902023</c:v>
                </c:pt>
                <c:pt idx="5">
                  <c:v>22.27104333591798</c:v>
                </c:pt>
                <c:pt idx="6">
                  <c:v>21.819006006270698</c:v>
                </c:pt>
                <c:pt idx="7">
                  <c:v>24.376188153795624</c:v>
                </c:pt>
                <c:pt idx="8">
                  <c:v>13.390914036996735</c:v>
                </c:pt>
                <c:pt idx="9">
                  <c:v>22.951424223469111</c:v>
                </c:pt>
                <c:pt idx="10">
                  <c:v>22.853885283283635</c:v>
                </c:pt>
                <c:pt idx="11">
                  <c:v>29.060534509058236</c:v>
                </c:pt>
                <c:pt idx="12">
                  <c:v>24.85978784815854</c:v>
                </c:pt>
                <c:pt idx="13">
                  <c:v>24.462453231490539</c:v>
                </c:pt>
                <c:pt idx="14">
                  <c:v>13.827621309806583</c:v>
                </c:pt>
                <c:pt idx="15">
                  <c:v>16.413890270180673</c:v>
                </c:pt>
                <c:pt idx="16">
                  <c:v>15.579907432616389</c:v>
                </c:pt>
                <c:pt idx="17">
                  <c:v>22.210433244916004</c:v>
                </c:pt>
                <c:pt idx="18" formatCode="General">
                  <c:v>20.70461599017554</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35.051466643376713</c:v>
                </c:pt>
                <c:pt idx="1">
                  <c:v>30.693405846363017</c:v>
                </c:pt>
                <c:pt idx="2">
                  <c:v>26.173571379334113</c:v>
                </c:pt>
                <c:pt idx="3">
                  <c:v>25.616632947354827</c:v>
                </c:pt>
                <c:pt idx="4">
                  <c:v>31.649520127045502</c:v>
                </c:pt>
                <c:pt idx="5">
                  <c:v>34.483501335401051</c:v>
                </c:pt>
                <c:pt idx="6">
                  <c:v>26.496216175378066</c:v>
                </c:pt>
                <c:pt idx="7">
                  <c:v>26.953051129181556</c:v>
                </c:pt>
                <c:pt idx="8">
                  <c:v>28.50625680087051</c:v>
                </c:pt>
                <c:pt idx="9">
                  <c:v>32.176900598444604</c:v>
                </c:pt>
                <c:pt idx="10">
                  <c:v>24.08875635853359</c:v>
                </c:pt>
                <c:pt idx="11">
                  <c:v>31.464571536034438</c:v>
                </c:pt>
                <c:pt idx="12">
                  <c:v>29.739937018562372</c:v>
                </c:pt>
                <c:pt idx="13">
                  <c:v>31.159859034666916</c:v>
                </c:pt>
                <c:pt idx="14">
                  <c:v>28.134543603664742</c:v>
                </c:pt>
                <c:pt idx="15">
                  <c:v>22.763964859937012</c:v>
                </c:pt>
                <c:pt idx="16">
                  <c:v>29.934658317451674</c:v>
                </c:pt>
                <c:pt idx="17">
                  <c:v>27.656940760389038</c:v>
                </c:pt>
                <c:pt idx="18" formatCode="General">
                  <c:v>29.92818178800842</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27.008945838376025</c:v>
                </c:pt>
                <c:pt idx="1">
                  <c:v>30.2193280618269</c:v>
                </c:pt>
                <c:pt idx="2">
                  <c:v>35.268031525010912</c:v>
                </c:pt>
                <c:pt idx="3">
                  <c:v>35.678619086565362</c:v>
                </c:pt>
                <c:pt idx="4">
                  <c:v>27.070358351170338</c:v>
                </c:pt>
                <c:pt idx="5">
                  <c:v>22.757818557766864</c:v>
                </c:pt>
                <c:pt idx="6">
                  <c:v>32.059886422302533</c:v>
                </c:pt>
                <c:pt idx="7">
                  <c:v>31.524519513093331</c:v>
                </c:pt>
                <c:pt idx="8">
                  <c:v>34.390097932535362</c:v>
                </c:pt>
                <c:pt idx="9">
                  <c:v>30.691525613615781</c:v>
                </c:pt>
                <c:pt idx="10">
                  <c:v>25.614804420277146</c:v>
                </c:pt>
                <c:pt idx="11">
                  <c:v>32.914725118582446</c:v>
                </c:pt>
                <c:pt idx="12">
                  <c:v>24.802133924955026</c:v>
                </c:pt>
                <c:pt idx="13">
                  <c:v>30.299784205051775</c:v>
                </c:pt>
                <c:pt idx="14">
                  <c:v>33.097217509331522</c:v>
                </c:pt>
                <c:pt idx="15">
                  <c:v>33.257914801922759</c:v>
                </c:pt>
                <c:pt idx="16">
                  <c:v>24.29893819765859</c:v>
                </c:pt>
                <c:pt idx="17">
                  <c:v>24.367816091954023</c:v>
                </c:pt>
                <c:pt idx="18" formatCode="General">
                  <c:v>30.066881674084719</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18.893810278356561</c:v>
                </c:pt>
                <c:pt idx="1">
                  <c:v>14.020179612866292</c:v>
                </c:pt>
                <c:pt idx="2">
                  <c:v>20.387858734863627</c:v>
                </c:pt>
                <c:pt idx="3">
                  <c:v>19.872153587878266</c:v>
                </c:pt>
                <c:pt idx="4">
                  <c:v>11.09300559276393</c:v>
                </c:pt>
                <c:pt idx="5">
                  <c:v>20.487636770914104</c:v>
                </c:pt>
                <c:pt idx="6">
                  <c:v>19.624891396048707</c:v>
                </c:pt>
                <c:pt idx="7">
                  <c:v>17.146241203929492</c:v>
                </c:pt>
                <c:pt idx="8">
                  <c:v>23.712731229597388</c:v>
                </c:pt>
                <c:pt idx="9">
                  <c:v>14.180149564470502</c:v>
                </c:pt>
                <c:pt idx="10">
                  <c:v>27.442553937905629</c:v>
                </c:pt>
                <c:pt idx="11">
                  <c:v>6.5601688363248849</c:v>
                </c:pt>
                <c:pt idx="12">
                  <c:v>20.598141208324058</c:v>
                </c:pt>
                <c:pt idx="13">
                  <c:v>14.077903528790772</c:v>
                </c:pt>
                <c:pt idx="14">
                  <c:v>24.940617577197148</c:v>
                </c:pt>
                <c:pt idx="15">
                  <c:v>27.564230067959556</c:v>
                </c:pt>
                <c:pt idx="16">
                  <c:v>30.186496052273345</c:v>
                </c:pt>
                <c:pt idx="17">
                  <c:v>25.764809902740936</c:v>
                </c:pt>
                <c:pt idx="18" formatCode="General">
                  <c:v>19.300320547731321</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23.482520021290409</c:v>
                </c:pt>
                <c:pt idx="1">
                  <c:v>29.154616008822121</c:v>
                </c:pt>
                <c:pt idx="2">
                  <c:v>22.823828215192798</c:v>
                </c:pt>
                <c:pt idx="3">
                  <c:v>23.503183002498051</c:v>
                </c:pt>
                <c:pt idx="4">
                  <c:v>33.953589512596686</c:v>
                </c:pt>
                <c:pt idx="5">
                  <c:v>28.009535160905841</c:v>
                </c:pt>
                <c:pt idx="6">
                  <c:v>27.146471569679548</c:v>
                </c:pt>
                <c:pt idx="7">
                  <c:v>29.420739032242565</c:v>
                </c:pt>
                <c:pt idx="8">
                  <c:v>17.553274947224281</c:v>
                </c:pt>
                <c:pt idx="9">
                  <c:v>26.743724332997907</c:v>
                </c:pt>
                <c:pt idx="10">
                  <c:v>31.497642934848301</c:v>
                </c:pt>
                <c:pt idx="11">
                  <c:v>31.100799463297367</c:v>
                </c:pt>
                <c:pt idx="12">
                  <c:v>31.308823529411764</c:v>
                </c:pt>
                <c:pt idx="13">
                  <c:v>28.470503207155119</c:v>
                </c:pt>
                <c:pt idx="14">
                  <c:v>18.422242314647377</c:v>
                </c:pt>
                <c:pt idx="15">
                  <c:v>22.659923799498863</c:v>
                </c:pt>
                <c:pt idx="16">
                  <c:v>22.316466803158818</c:v>
                </c:pt>
                <c:pt idx="17">
                  <c:v>29.919009051929489</c:v>
                </c:pt>
                <c:pt idx="18" formatCode="General">
                  <c:v>25.656379468547541</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43.216759119955448</c:v>
                </c:pt>
                <c:pt idx="1">
                  <c:v>35.698383304550468</c:v>
                </c:pt>
                <c:pt idx="2">
                  <c:v>32.87635649965366</c:v>
                </c:pt>
                <c:pt idx="3">
                  <c:v>31.969701039512209</c:v>
                </c:pt>
                <c:pt idx="4">
                  <c:v>35.598459196669879</c:v>
                </c:pt>
                <c:pt idx="5">
                  <c:v>43.36872900639289</c:v>
                </c:pt>
                <c:pt idx="6">
                  <c:v>32.965698753750111</c:v>
                </c:pt>
                <c:pt idx="7">
                  <c:v>32.530873095958867</c:v>
                </c:pt>
                <c:pt idx="8">
                  <c:v>37.366990928282078</c:v>
                </c:pt>
                <c:pt idx="9">
                  <c:v>37.493540754439884</c:v>
                </c:pt>
                <c:pt idx="10">
                  <c:v>33.199564849510459</c:v>
                </c:pt>
                <c:pt idx="11">
                  <c:v>33.673617711186893</c:v>
                </c:pt>
                <c:pt idx="12">
                  <c:v>37.454963235294116</c:v>
                </c:pt>
                <c:pt idx="13">
                  <c:v>36.265245279609722</c:v>
                </c:pt>
                <c:pt idx="14">
                  <c:v>37.483047016274867</c:v>
                </c:pt>
                <c:pt idx="15">
                  <c:v>31.426413885424651</c:v>
                </c:pt>
                <c:pt idx="16">
                  <c:v>42.8780345130155</c:v>
                </c:pt>
                <c:pt idx="17">
                  <c:v>37.255836112434494</c:v>
                </c:pt>
                <c:pt idx="18" formatCode="General">
                  <c:v>37.085874431149378</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33.30072085875414</c:v>
                </c:pt>
                <c:pt idx="1">
                  <c:v>35.147000686627408</c:v>
                </c:pt>
                <c:pt idx="2">
                  <c:v>44.299815285153542</c:v>
                </c:pt>
                <c:pt idx="3">
                  <c:v>44.527115957989736</c:v>
                </c:pt>
                <c:pt idx="4">
                  <c:v>30.447951290733435</c:v>
                </c:pt>
                <c:pt idx="5">
                  <c:v>28.621735832701269</c:v>
                </c:pt>
                <c:pt idx="6">
                  <c:v>39.887829676570348</c:v>
                </c:pt>
                <c:pt idx="7">
                  <c:v>38.048387871798568</c:v>
                </c:pt>
                <c:pt idx="8">
                  <c:v>45.07973412449364</c:v>
                </c:pt>
                <c:pt idx="9">
                  <c:v>35.762734912562216</c:v>
                </c:pt>
                <c:pt idx="10">
                  <c:v>35.30279221564124</c:v>
                </c:pt>
                <c:pt idx="11">
                  <c:v>35.225582825515737</c:v>
                </c:pt>
                <c:pt idx="12">
                  <c:v>31.236213235294116</c:v>
                </c:pt>
                <c:pt idx="13">
                  <c:v>35.264251513235159</c:v>
                </c:pt>
                <c:pt idx="14">
                  <c:v>44.094710669077756</c:v>
                </c:pt>
                <c:pt idx="15">
                  <c:v>45.913662315076486</c:v>
                </c:pt>
                <c:pt idx="16">
                  <c:v>34.805498683825682</c:v>
                </c:pt>
                <c:pt idx="17">
                  <c:v>32.82515483563602</c:v>
                </c:pt>
                <c:pt idx="18" formatCode="General">
                  <c:v>37.257746100303081</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Andalucía</c:v>
                </c:pt>
                <c:pt idx="2">
                  <c:v>Balears, Illes</c:v>
                </c:pt>
                <c:pt idx="3">
                  <c:v>Extremadura</c:v>
                </c:pt>
                <c:pt idx="4">
                  <c:v>País Vasco</c:v>
                </c:pt>
                <c:pt idx="5">
                  <c:v>Castilla - La Mancha</c:v>
                </c:pt>
                <c:pt idx="6">
                  <c:v>Cataluña</c:v>
                </c:pt>
                <c:pt idx="7">
                  <c:v>Rioja, La</c:v>
                </c:pt>
                <c:pt idx="8">
                  <c:v>Madrid, Comunidad de</c:v>
                </c:pt>
                <c:pt idx="9">
                  <c:v>TOTAL</c:v>
                </c:pt>
                <c:pt idx="10">
                  <c:v>Comunitat Valenciana</c:v>
                </c:pt>
                <c:pt idx="11">
                  <c:v>Murcia, Región de</c:v>
                </c:pt>
                <c:pt idx="12">
                  <c:v>Aragón</c:v>
                </c:pt>
                <c:pt idx="13">
                  <c:v>Navarra, Comunidad Foral de</c:v>
                </c:pt>
                <c:pt idx="14">
                  <c:v>Canarias</c:v>
                </c:pt>
                <c:pt idx="15">
                  <c:v>Ceuta y Melilla</c:v>
                </c:pt>
                <c:pt idx="16">
                  <c:v>Asturias, Principado de</c:v>
                </c:pt>
                <c:pt idx="17">
                  <c:v>Cantabria</c:v>
                </c:pt>
                <c:pt idx="18">
                  <c:v>Galicia</c:v>
                </c:pt>
              </c:strCache>
            </c:strRef>
          </c:cat>
          <c:val>
            <c:numRef>
              <c:f>'32dictcasaadpot'!$R$11:$R$29</c:f>
              <c:numCache>
                <c:formatCode>#,##0.00</c:formatCode>
                <c:ptCount val="19"/>
                <c:pt idx="0">
                  <c:v>38.021850702822782</c:v>
                </c:pt>
                <c:pt idx="1">
                  <c:v>37.809948740108673</c:v>
                </c:pt>
                <c:pt idx="2">
                  <c:v>37.71113185341504</c:v>
                </c:pt>
                <c:pt idx="3">
                  <c:v>37.65546668075747</c:v>
                </c:pt>
                <c:pt idx="4">
                  <c:v>35.792683650343513</c:v>
                </c:pt>
                <c:pt idx="5">
                  <c:v>35.077961888402427</c:v>
                </c:pt>
                <c:pt idx="6">
                  <c:v>33.79049159833805</c:v>
                </c:pt>
                <c:pt idx="7">
                  <c:v>33.535722437799592</c:v>
                </c:pt>
                <c:pt idx="8">
                  <c:v>32.822558719717918</c:v>
                </c:pt>
                <c:pt idx="9">
                  <c:v>32.789174664754739</c:v>
                </c:pt>
                <c:pt idx="10">
                  <c:v>32.661020437722499</c:v>
                </c:pt>
                <c:pt idx="11">
                  <c:v>32.301466310954204</c:v>
                </c:pt>
                <c:pt idx="12">
                  <c:v>30.075487331794534</c:v>
                </c:pt>
                <c:pt idx="13">
                  <c:v>27.942588268758964</c:v>
                </c:pt>
                <c:pt idx="14">
                  <c:v>27.636886838178327</c:v>
                </c:pt>
                <c:pt idx="15">
                  <c:v>26.39686318442795</c:v>
                </c:pt>
                <c:pt idx="16">
                  <c:v>23.172393964241216</c:v>
                </c:pt>
                <c:pt idx="17">
                  <c:v>22.686316283251568</c:v>
                </c:pt>
                <c:pt idx="18">
                  <c:v>19.840059034716063</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557-4E77-99FE-F14AD2E980E7}"/>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557-4E77-99FE-F14AD2E980E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País Vasco</c:v>
                </c:pt>
                <c:pt idx="2">
                  <c:v>Extremadura</c:v>
                </c:pt>
                <c:pt idx="3">
                  <c:v>Castilla - La Mancha</c:v>
                </c:pt>
                <c:pt idx="4">
                  <c:v>Andalucía</c:v>
                </c:pt>
                <c:pt idx="5">
                  <c:v>Cataluña</c:v>
                </c:pt>
                <c:pt idx="6">
                  <c:v>Rioja, La</c:v>
                </c:pt>
                <c:pt idx="7">
                  <c:v>TOTAL</c:v>
                </c:pt>
                <c:pt idx="8">
                  <c:v>Asturias, Principado de</c:v>
                </c:pt>
                <c:pt idx="9">
                  <c:v>Aragón</c:v>
                </c:pt>
                <c:pt idx="10">
                  <c:v>Murcia, Región de</c:v>
                </c:pt>
                <c:pt idx="11">
                  <c:v>Comunitat Valenciana</c:v>
                </c:pt>
                <c:pt idx="12">
                  <c:v>Cantabria</c:v>
                </c:pt>
                <c:pt idx="13">
                  <c:v>Madrid, Comunidad de</c:v>
                </c:pt>
                <c:pt idx="14">
                  <c:v>Balears, Illes</c:v>
                </c:pt>
                <c:pt idx="15">
                  <c:v>Galicia</c:v>
                </c:pt>
                <c:pt idx="16">
                  <c:v>Navarra, Comunidad Foral de</c:v>
                </c:pt>
                <c:pt idx="17">
                  <c:v>Ceuta y Melilla</c:v>
                </c:pt>
                <c:pt idx="18">
                  <c:v>Canarias</c:v>
                </c:pt>
              </c:strCache>
            </c:strRef>
          </c:cat>
          <c:val>
            <c:numRef>
              <c:f>'34bdictcasaad'!$AF$11:$AF$29</c:f>
              <c:numCache>
                <c:formatCode>0.00</c:formatCode>
                <c:ptCount val="19"/>
                <c:pt idx="0">
                  <c:v>6.641100280053954</c:v>
                </c:pt>
                <c:pt idx="1">
                  <c:v>5.4163876025504516</c:v>
                </c:pt>
                <c:pt idx="2">
                  <c:v>5.4054259060322503</c:v>
                </c:pt>
                <c:pt idx="3">
                  <c:v>4.7742551081455193</c:v>
                </c:pt>
                <c:pt idx="4">
                  <c:v>4.6426251948884261</c:v>
                </c:pt>
                <c:pt idx="5">
                  <c:v>4.5879855436020254</c:v>
                </c:pt>
                <c:pt idx="6">
                  <c:v>4.5319941761468794</c:v>
                </c:pt>
                <c:pt idx="7">
                  <c:v>4.3997622774063059</c:v>
                </c:pt>
                <c:pt idx="8">
                  <c:v>4.3107213854213402</c:v>
                </c:pt>
                <c:pt idx="9">
                  <c:v>4.1357185716684999</c:v>
                </c:pt>
                <c:pt idx="10">
                  <c:v>4.1066833621083179</c:v>
                </c:pt>
                <c:pt idx="11">
                  <c:v>4.0272705824185016</c:v>
                </c:pt>
                <c:pt idx="12">
                  <c:v>3.9289093189315074</c:v>
                </c:pt>
                <c:pt idx="13">
                  <c:v>3.909809127001564</c:v>
                </c:pt>
                <c:pt idx="14">
                  <c:v>3.7719765410369486</c:v>
                </c:pt>
                <c:pt idx="15">
                  <c:v>3.5373210393989578</c:v>
                </c:pt>
                <c:pt idx="16">
                  <c:v>3.4755791034786747</c:v>
                </c:pt>
                <c:pt idx="17">
                  <c:v>3.3429098389728309</c:v>
                </c:pt>
                <c:pt idx="18">
                  <c:v>3.234611752787488</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0CA-4620-A779-03AE0D3F12C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Extremadura</c:v>
                </c:pt>
                <c:pt idx="5">
                  <c:v>Andalucía</c:v>
                </c:pt>
                <c:pt idx="6">
                  <c:v>Cantabria</c:v>
                </c:pt>
                <c:pt idx="7">
                  <c:v>Cataluña</c:v>
                </c:pt>
                <c:pt idx="8">
                  <c:v>TOTAL</c:v>
                </c:pt>
                <c:pt idx="9">
                  <c:v>Castilla - La Mancha</c:v>
                </c:pt>
                <c:pt idx="10">
                  <c:v>Canarias</c:v>
                </c:pt>
                <c:pt idx="11">
                  <c:v>Asturias, Principado de</c:v>
                </c:pt>
                <c:pt idx="12">
                  <c:v>Galicia</c:v>
                </c:pt>
                <c:pt idx="13">
                  <c:v>Comunitat Valenciana</c:v>
                </c:pt>
                <c:pt idx="14">
                  <c:v>Rioja, La</c:v>
                </c:pt>
                <c:pt idx="15">
                  <c:v>Balears, Illes</c:v>
                </c:pt>
                <c:pt idx="16">
                  <c:v>Madrid, Comunidad de</c:v>
                </c:pt>
                <c:pt idx="17">
                  <c:v>Aragón</c:v>
                </c:pt>
                <c:pt idx="18">
                  <c:v>Navarra, Comunidad Foral de</c:v>
                </c:pt>
              </c:strCache>
            </c:strRef>
          </c:cat>
          <c:val>
            <c:numRef>
              <c:f>'34bdictcasaad'!$AL$11:$AL$29</c:f>
              <c:numCache>
                <c:formatCode>0.00</c:formatCode>
                <c:ptCount val="19"/>
                <c:pt idx="0">
                  <c:v>2.0554114547707893</c:v>
                </c:pt>
                <c:pt idx="1">
                  <c:v>1.8712045836621265</c:v>
                </c:pt>
                <c:pt idx="2">
                  <c:v>1.8606073533380394</c:v>
                </c:pt>
                <c:pt idx="3">
                  <c:v>1.7094056330355532</c:v>
                </c:pt>
                <c:pt idx="4">
                  <c:v>1.6640447132625242</c:v>
                </c:pt>
                <c:pt idx="5">
                  <c:v>1.6507877798134656</c:v>
                </c:pt>
                <c:pt idx="6">
                  <c:v>1.4579110329004521</c:v>
                </c:pt>
                <c:pt idx="7">
                  <c:v>1.4567533663950407</c:v>
                </c:pt>
                <c:pt idx="8">
                  <c:v>1.4482367068981634</c:v>
                </c:pt>
                <c:pt idx="9">
                  <c:v>1.3946799926352751</c:v>
                </c:pt>
                <c:pt idx="10">
                  <c:v>1.3653075175051268</c:v>
                </c:pt>
                <c:pt idx="11">
                  <c:v>1.362409812211351</c:v>
                </c:pt>
                <c:pt idx="12">
                  <c:v>1.3544705736622722</c:v>
                </c:pt>
                <c:pt idx="13">
                  <c:v>1.3493682109352438</c:v>
                </c:pt>
                <c:pt idx="14">
                  <c:v>1.3485789423655778</c:v>
                </c:pt>
                <c:pt idx="15">
                  <c:v>1.3149844711420433</c:v>
                </c:pt>
                <c:pt idx="16">
                  <c:v>1.1318365245397788</c:v>
                </c:pt>
                <c:pt idx="17">
                  <c:v>1.0434184083984457</c:v>
                </c:pt>
                <c:pt idx="18">
                  <c:v>1.0292925310740346</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Murcia, Región de</c:v>
                </c:pt>
                <c:pt idx="2">
                  <c:v>Cataluña</c:v>
                </c:pt>
                <c:pt idx="3">
                  <c:v>Extremadura</c:v>
                </c:pt>
                <c:pt idx="4">
                  <c:v>Balears, Illes</c:v>
                </c:pt>
                <c:pt idx="5">
                  <c:v>Castilla - La Mancha</c:v>
                </c:pt>
                <c:pt idx="6">
                  <c:v>Castilla y León</c:v>
                </c:pt>
                <c:pt idx="7">
                  <c:v>País Vasco</c:v>
                </c:pt>
                <c:pt idx="8">
                  <c:v>TOTAL</c:v>
                </c:pt>
                <c:pt idx="9">
                  <c:v>Ceuta y Melilla</c:v>
                </c:pt>
                <c:pt idx="10">
                  <c:v>Comunitat Valenciana</c:v>
                </c:pt>
                <c:pt idx="11">
                  <c:v>Madrid, Comunidad de</c:v>
                </c:pt>
                <c:pt idx="12">
                  <c:v>Canarias</c:v>
                </c:pt>
                <c:pt idx="13">
                  <c:v>Rioja, La</c:v>
                </c:pt>
                <c:pt idx="14">
                  <c:v>Aragón</c:v>
                </c:pt>
                <c:pt idx="15">
                  <c:v>Cantabria</c:v>
                </c:pt>
                <c:pt idx="16">
                  <c:v>Asturias, Principado de</c:v>
                </c:pt>
                <c:pt idx="17">
                  <c:v>Navarra, Comunidad Foral de</c:v>
                </c:pt>
                <c:pt idx="18">
                  <c:v>Galicia</c:v>
                </c:pt>
              </c:strCache>
            </c:strRef>
          </c:cat>
          <c:val>
            <c:numRef>
              <c:f>'34bdictcasaad'!$AR$11:$AR$29</c:f>
              <c:numCache>
                <c:formatCode>0.00</c:formatCode>
                <c:ptCount val="19"/>
                <c:pt idx="0">
                  <c:v>7.9149123545227891</c:v>
                </c:pt>
                <c:pt idx="1">
                  <c:v>7.6858796026952412</c:v>
                </c:pt>
                <c:pt idx="2">
                  <c:v>7.4486294365486616</c:v>
                </c:pt>
                <c:pt idx="3">
                  <c:v>7.4254110761141838</c:v>
                </c:pt>
                <c:pt idx="4">
                  <c:v>7.1126877300003315</c:v>
                </c:pt>
                <c:pt idx="5">
                  <c:v>7.0881151389100499</c:v>
                </c:pt>
                <c:pt idx="6">
                  <c:v>6.7540088448175339</c:v>
                </c:pt>
                <c:pt idx="7">
                  <c:v>6.5424169417599805</c:v>
                </c:pt>
                <c:pt idx="8">
                  <c:v>6.4773183581272047</c:v>
                </c:pt>
                <c:pt idx="9">
                  <c:v>6.2070627937808842</c:v>
                </c:pt>
                <c:pt idx="10">
                  <c:v>5.9718981670693285</c:v>
                </c:pt>
                <c:pt idx="11">
                  <c:v>5.89350196325901</c:v>
                </c:pt>
                <c:pt idx="12">
                  <c:v>5.6557824320773911</c:v>
                </c:pt>
                <c:pt idx="13">
                  <c:v>5.5695636260116315</c:v>
                </c:pt>
                <c:pt idx="14">
                  <c:v>5.2820982303729167</c:v>
                </c:pt>
                <c:pt idx="15">
                  <c:v>4.871333578506893</c:v>
                </c:pt>
                <c:pt idx="16">
                  <c:v>4.8609739170959783</c:v>
                </c:pt>
                <c:pt idx="17">
                  <c:v>4.5728555784130105</c:v>
                </c:pt>
                <c:pt idx="18">
                  <c:v>3.5083284412141369</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Castilla - La Mancha</c:v>
                </c:pt>
                <c:pt idx="3">
                  <c:v>Extremadura</c:v>
                </c:pt>
                <c:pt idx="4">
                  <c:v>Cataluña</c:v>
                </c:pt>
                <c:pt idx="5">
                  <c:v>Balears, Illes</c:v>
                </c:pt>
                <c:pt idx="6">
                  <c:v>País Vasco</c:v>
                </c:pt>
                <c:pt idx="7">
                  <c:v>Madrid, Comunidad de</c:v>
                </c:pt>
                <c:pt idx="8">
                  <c:v>TOTAL</c:v>
                </c:pt>
                <c:pt idx="9">
                  <c:v>Murcia, Región de</c:v>
                </c:pt>
                <c:pt idx="10">
                  <c:v>Rioja, La</c:v>
                </c:pt>
                <c:pt idx="11">
                  <c:v>Comunitat Valenciana</c:v>
                </c:pt>
                <c:pt idx="12">
                  <c:v>Aragón</c:v>
                </c:pt>
                <c:pt idx="13">
                  <c:v>Ceuta y Melilla</c:v>
                </c:pt>
                <c:pt idx="14">
                  <c:v>Navarra, Comunidad Foral de</c:v>
                </c:pt>
                <c:pt idx="15">
                  <c:v>Canarias</c:v>
                </c:pt>
                <c:pt idx="16">
                  <c:v>Cantabria</c:v>
                </c:pt>
                <c:pt idx="17">
                  <c:v>Asturias, Principado de</c:v>
                </c:pt>
                <c:pt idx="18">
                  <c:v>Galicia</c:v>
                </c:pt>
              </c:strCache>
            </c:strRef>
          </c:cat>
          <c:val>
            <c:numRef>
              <c:f>'34bdictcasaad'!$AX$11:$AX$29</c:f>
              <c:numCache>
                <c:formatCode>0.00</c:formatCode>
                <c:ptCount val="19"/>
                <c:pt idx="0">
                  <c:v>44.184320115879054</c:v>
                </c:pt>
                <c:pt idx="1">
                  <c:v>43.901232985216083</c:v>
                </c:pt>
                <c:pt idx="2">
                  <c:v>42.766425935806772</c:v>
                </c:pt>
                <c:pt idx="3">
                  <c:v>42.06564973416009</c:v>
                </c:pt>
                <c:pt idx="4">
                  <c:v>41.199777397223478</c:v>
                </c:pt>
                <c:pt idx="5">
                  <c:v>40.819061255208624</c:v>
                </c:pt>
                <c:pt idx="6">
                  <c:v>39.941399051573747</c:v>
                </c:pt>
                <c:pt idx="7">
                  <c:v>39.693955857645115</c:v>
                </c:pt>
                <c:pt idx="8">
                  <c:v>38.191872788884616</c:v>
                </c:pt>
                <c:pt idx="9">
                  <c:v>38.029938962079157</c:v>
                </c:pt>
                <c:pt idx="10">
                  <c:v>37.960742517097437</c:v>
                </c:pt>
                <c:pt idx="11">
                  <c:v>36.816896071477245</c:v>
                </c:pt>
                <c:pt idx="12">
                  <c:v>35.059261315159176</c:v>
                </c:pt>
                <c:pt idx="13">
                  <c:v>32.376298106291998</c:v>
                </c:pt>
                <c:pt idx="14">
                  <c:v>31.654927935071598</c:v>
                </c:pt>
                <c:pt idx="15">
                  <c:v>30.031313389920633</c:v>
                </c:pt>
                <c:pt idx="16">
                  <c:v>28.485670023237802</c:v>
                </c:pt>
                <c:pt idx="17">
                  <c:v>28.225768543762339</c:v>
                </c:pt>
                <c:pt idx="18">
                  <c:v>21.565311113874724</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'35ResolGraAltaBaj'!$AB$11:$AB$65</c:f>
              <c:numCache>
                <c:formatCode>0</c:formatCode>
                <c:ptCount val="55"/>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pt idx="54">
                  <c:v>32193</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'35ResolGraAltaBaj'!$AC$11:$AC$65</c:f>
              <c:numCache>
                <c:formatCode>0</c:formatCode>
                <c:ptCount val="55"/>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pt idx="54">
                  <c:v>19798</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5693</c:v>
                </c:pt>
                <c:pt idx="1">
                  <c:v>145233</c:v>
                </c:pt>
                <c:pt idx="2">
                  <c:v>73451</c:v>
                </c:pt>
                <c:pt idx="3">
                  <c:v>84328</c:v>
                </c:pt>
                <c:pt idx="4">
                  <c:v>95480</c:v>
                </c:pt>
                <c:pt idx="5">
                  <c:v>156157</c:v>
                </c:pt>
                <c:pt idx="6">
                  <c:v>451983</c:v>
                </c:pt>
                <c:pt idx="7">
                  <c:v>1126826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430507</c:v>
                </c:pt>
                <c:pt idx="1">
                  <c:v>60372</c:v>
                </c:pt>
                <c:pt idx="2">
                  <c:v>50778</c:v>
                </c:pt>
                <c:pt idx="3">
                  <c:v>49903</c:v>
                </c:pt>
                <c:pt idx="4">
                  <c:v>78043</c:v>
                </c:pt>
                <c:pt idx="5">
                  <c:v>23666</c:v>
                </c:pt>
                <c:pt idx="6">
                  <c:v>161623</c:v>
                </c:pt>
                <c:pt idx="7">
                  <c:v>103929</c:v>
                </c:pt>
                <c:pt idx="8">
                  <c:v>411492</c:v>
                </c:pt>
                <c:pt idx="9">
                  <c:v>232662</c:v>
                </c:pt>
                <c:pt idx="10">
                  <c:v>60913</c:v>
                </c:pt>
                <c:pt idx="11">
                  <c:v>95826</c:v>
                </c:pt>
                <c:pt idx="12">
                  <c:v>274638</c:v>
                </c:pt>
                <c:pt idx="13">
                  <c:v>73141</c:v>
                </c:pt>
                <c:pt idx="14">
                  <c:v>23677</c:v>
                </c:pt>
                <c:pt idx="15">
                  <c:v>120805</c:v>
                </c:pt>
                <c:pt idx="16">
                  <c:v>14704</c:v>
                </c:pt>
                <c:pt idx="17">
                  <c:v>5886</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1332071</c:v>
                </c:pt>
                <c:pt idx="1">
                  <c:v>807080</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616</c:v>
                </c:pt>
                <c:pt idx="1">
                  <c:v>10880</c:v>
                </c:pt>
                <c:pt idx="2">
                  <c:v>6341</c:v>
                </c:pt>
                <c:pt idx="3">
                  <c:v>8818</c:v>
                </c:pt>
                <c:pt idx="4">
                  <c:v>8650</c:v>
                </c:pt>
                <c:pt idx="5">
                  <c:v>12001</c:v>
                </c:pt>
                <c:pt idx="6">
                  <c:v>40657</c:v>
                </c:pt>
                <c:pt idx="7">
                  <c:v>192521</c:v>
                </c:pt>
              </c:numCache>
            </c:numRef>
          </c:val>
          <c:extLst>
            <c:ext xmlns:c15="http://schemas.microsoft.com/office/drawing/2012/chart" uri="{02D57815-91ED-43cb-92C2-25804820EDAC}">
              <c15:datalabelsRange>
                <c15:f>'36aperfresol_graf'!$V$12:$AC$12</c15:f>
                <c15:dlblRangeCache>
                  <c:ptCount val="8"/>
                  <c:pt idx="0">
                    <c:v>24%</c:v>
                  </c:pt>
                  <c:pt idx="1">
                    <c:v>23%</c:v>
                  </c:pt>
                  <c:pt idx="2">
                    <c:v>23%</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867</c:v>
                </c:pt>
                <c:pt idx="1">
                  <c:v>13433</c:v>
                </c:pt>
                <c:pt idx="2">
                  <c:v>8298</c:v>
                </c:pt>
                <c:pt idx="3">
                  <c:v>11704</c:v>
                </c:pt>
                <c:pt idx="4">
                  <c:v>13451</c:v>
                </c:pt>
                <c:pt idx="5">
                  <c:v>22353</c:v>
                </c:pt>
                <c:pt idx="6">
                  <c:v>71847</c:v>
                </c:pt>
                <c:pt idx="7">
                  <c:v>254857</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26%</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428</c:v>
                </c:pt>
                <c:pt idx="1">
                  <c:v>10753</c:v>
                </c:pt>
                <c:pt idx="2">
                  <c:v>7944</c:v>
                </c:pt>
                <c:pt idx="3">
                  <c:v>10385</c:v>
                </c:pt>
                <c:pt idx="4">
                  <c:v>14430</c:v>
                </c:pt>
                <c:pt idx="5">
                  <c:v>26065</c:v>
                </c:pt>
                <c:pt idx="6">
                  <c:v>94975</c:v>
                </c:pt>
                <c:pt idx="7">
                  <c:v>236883</c:v>
                </c:pt>
              </c:numCache>
            </c:numRef>
          </c:val>
          <c:extLst>
            <c:ext xmlns:c15="http://schemas.microsoft.com/office/drawing/2012/chart" uri="{02D57815-91ED-43cb-92C2-25804820EDAC}">
              <c15:datalabelsRange>
                <c15:f>'36aperfresol_graf'!$V$14:$AC$14</c15:f>
                <c15:dlblRangeCache>
                  <c:ptCount val="8"/>
                  <c:pt idx="0">
                    <c:v>17%</c:v>
                  </c:pt>
                  <c:pt idx="1">
                    <c:v>23%</c:v>
                  </c:pt>
                  <c:pt idx="2">
                    <c:v>28%</c:v>
                  </c:pt>
                  <c:pt idx="3">
                    <c:v>28%</c:v>
                  </c:pt>
                  <c:pt idx="4">
                    <c:v>32%</c:v>
                  </c:pt>
                  <c:pt idx="5">
                    <c:v>33%</c:v>
                  </c:pt>
                  <c:pt idx="6">
                    <c:v>34%</c:v>
                  </c:pt>
                  <c:pt idx="7">
                    <c:v>29%</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617</c:v>
                </c:pt>
                <c:pt idx="1">
                  <c:v>11560</c:v>
                </c:pt>
                <c:pt idx="2">
                  <c:v>5335</c:v>
                </c:pt>
                <c:pt idx="3">
                  <c:v>5639</c:v>
                </c:pt>
                <c:pt idx="4">
                  <c:v>8718</c:v>
                </c:pt>
                <c:pt idx="5">
                  <c:v>17681</c:v>
                </c:pt>
                <c:pt idx="6">
                  <c:v>73649</c:v>
                </c:pt>
                <c:pt idx="7">
                  <c:v>129715</c:v>
                </c:pt>
              </c:numCache>
            </c:numRef>
          </c:val>
          <c:extLst>
            <c:ext xmlns:c15="http://schemas.microsoft.com/office/drawing/2012/chart" uri="{02D57815-91ED-43cb-92C2-25804820EDAC}">
              <c15:datalabelsRange>
                <c15:f>'36aperfresol_graf'!$V$15:$AC$15</c15:f>
                <c15:dlblRangeCache>
                  <c:ptCount val="8"/>
                  <c:pt idx="0">
                    <c:v>24%</c:v>
                  </c:pt>
                  <c:pt idx="1">
                    <c:v>25%</c:v>
                  </c:pt>
                  <c:pt idx="2">
                    <c:v>19%</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788</c:v>
                </c:pt>
                <c:pt idx="1">
                  <c:v>23605</c:v>
                </c:pt>
                <c:pt idx="2">
                  <c:v>10108</c:v>
                </c:pt>
                <c:pt idx="3">
                  <c:v>10957</c:v>
                </c:pt>
                <c:pt idx="4">
                  <c:v>9810</c:v>
                </c:pt>
                <c:pt idx="5">
                  <c:v>13322</c:v>
                </c:pt>
                <c:pt idx="6">
                  <c:v>30974</c:v>
                </c:pt>
                <c:pt idx="7">
                  <c:v>62855</c:v>
                </c:pt>
              </c:numCache>
            </c:numRef>
          </c:val>
          <c:extLst>
            <c:ext xmlns:c15="http://schemas.microsoft.com/office/drawing/2012/chart" uri="{02D57815-91ED-43cb-92C2-25804820EDAC}">
              <c15:datalabelsRange>
                <c15:f>'36aperfresol_graf'!$V$17:$AC$17</c15:f>
                <c15:dlblRangeCache>
                  <c:ptCount val="8"/>
                  <c:pt idx="0">
                    <c:v>25%</c:v>
                  </c:pt>
                  <c:pt idx="1">
                    <c:v>24%</c:v>
                  </c:pt>
                  <c:pt idx="2">
                    <c:v>22%</c:v>
                  </c:pt>
                  <c:pt idx="3">
                    <c:v>23%</c:v>
                  </c:pt>
                  <c:pt idx="4">
                    <c:v>20%</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1151</c:v>
                </c:pt>
                <c:pt idx="1">
                  <c:v>33663</c:v>
                </c:pt>
                <c:pt idx="2">
                  <c:v>13331</c:v>
                </c:pt>
                <c:pt idx="3">
                  <c:v>15476</c:v>
                </c:pt>
                <c:pt idx="4">
                  <c:v>15908</c:v>
                </c:pt>
                <c:pt idx="5">
                  <c:v>24187</c:v>
                </c:pt>
                <c:pt idx="6">
                  <c:v>49969</c:v>
                </c:pt>
                <c:pt idx="7">
                  <c:v>89714</c:v>
                </c:pt>
              </c:numCache>
            </c:numRef>
          </c:val>
          <c:extLst>
            <c:ext xmlns:c15="http://schemas.microsoft.com/office/drawing/2012/chart" uri="{02D57815-91ED-43cb-92C2-25804820EDAC}">
              <c15:datalabelsRange>
                <c15:f>'36aperfresol_graf'!$V$18:$AC$18</c15:f>
                <c15:dlblRangeCache>
                  <c:ptCount val="8"/>
                  <c:pt idx="0">
                    <c:v>36%</c:v>
                  </c:pt>
                  <c:pt idx="1">
                    <c:v>34%</c:v>
                  </c:pt>
                  <c:pt idx="2">
                    <c:v>29%</c:v>
                  </c:pt>
                  <c:pt idx="3">
                    <c:v>32%</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462</c:v>
                </c:pt>
                <c:pt idx="1">
                  <c:v>24746</c:v>
                </c:pt>
                <c:pt idx="2">
                  <c:v>13663</c:v>
                </c:pt>
                <c:pt idx="3">
                  <c:v>14535</c:v>
                </c:pt>
                <c:pt idx="4">
                  <c:v>16371</c:v>
                </c:pt>
                <c:pt idx="5">
                  <c:v>25411</c:v>
                </c:pt>
                <c:pt idx="6">
                  <c:v>51703</c:v>
                </c:pt>
                <c:pt idx="7">
                  <c:v>94422</c:v>
                </c:pt>
              </c:numCache>
            </c:numRef>
          </c:val>
          <c:extLst>
            <c:ext xmlns:c15="http://schemas.microsoft.com/office/drawing/2012/chart" uri="{02D57815-91ED-43cb-92C2-25804820EDAC}">
              <c15:datalabelsRange>
                <c15:f>'36aperfresol_graf'!$V$19:$AC$19</c15:f>
                <c15:dlblRangeCache>
                  <c:ptCount val="8"/>
                  <c:pt idx="0">
                    <c:v>15%</c:v>
                  </c:pt>
                  <c:pt idx="1">
                    <c:v>25%</c:v>
                  </c:pt>
                  <c:pt idx="2">
                    <c:v>30%</c:v>
                  </c:pt>
                  <c:pt idx="3">
                    <c:v>30%</c:v>
                  </c:pt>
                  <c:pt idx="4">
                    <c:v>33%</c:v>
                  </c:pt>
                  <c:pt idx="5">
                    <c:v>33%</c:v>
                  </c:pt>
                  <c:pt idx="6">
                    <c:v>30%</c:v>
                  </c:pt>
                  <c:pt idx="7">
                    <c:v>30%</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764</c:v>
                </c:pt>
                <c:pt idx="1">
                  <c:v>16593</c:v>
                </c:pt>
                <c:pt idx="2">
                  <c:v>8431</c:v>
                </c:pt>
                <c:pt idx="3">
                  <c:v>6814</c:v>
                </c:pt>
                <c:pt idx="4">
                  <c:v>8142</c:v>
                </c:pt>
                <c:pt idx="5">
                  <c:v>15137</c:v>
                </c:pt>
                <c:pt idx="6">
                  <c:v>38209</c:v>
                </c:pt>
                <c:pt idx="7">
                  <c:v>65859</c:v>
                </c:pt>
              </c:numCache>
            </c:numRef>
          </c:val>
          <c:extLst>
            <c:ext xmlns:c15="http://schemas.microsoft.com/office/drawing/2012/chart" uri="{02D57815-91ED-43cb-92C2-25804820EDAC}">
              <c15:datalabelsRange>
                <c15:f>'36aperfresol_graf'!$V$20:$AC$20</c15:f>
                <c15:dlblRangeCache>
                  <c:ptCount val="8"/>
                  <c:pt idx="0">
                    <c:v>24%</c:v>
                  </c:pt>
                  <c:pt idx="1">
                    <c:v>17%</c:v>
                  </c:pt>
                  <c:pt idx="2">
                    <c:v>19%</c:v>
                  </c:pt>
                  <c:pt idx="3">
                    <c:v>14%</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616</c:v>
                </c:pt>
                <c:pt idx="1">
                  <c:v>10880</c:v>
                </c:pt>
                <c:pt idx="2">
                  <c:v>6341</c:v>
                </c:pt>
                <c:pt idx="3">
                  <c:v>8818</c:v>
                </c:pt>
                <c:pt idx="4">
                  <c:v>8650</c:v>
                </c:pt>
                <c:pt idx="5">
                  <c:v>12001</c:v>
                </c:pt>
                <c:pt idx="6">
                  <c:v>40657</c:v>
                </c:pt>
                <c:pt idx="7">
                  <c:v>192521</c:v>
                </c:pt>
              </c:numCache>
            </c:numRef>
          </c:val>
          <c:extLst>
            <c:ext xmlns:c15="http://schemas.microsoft.com/office/drawing/2012/chart" uri="{02D57815-91ED-43cb-92C2-25804820EDAC}">
              <c15:datalabelsRange>
                <c15:f>'36bperfresol_graf'!$V$12:$AC$12</c15:f>
                <c15:dlblRangeCache>
                  <c:ptCount val="8"/>
                  <c:pt idx="0">
                    <c:v>32%</c:v>
                  </c:pt>
                  <c:pt idx="1">
                    <c:v>31%</c:v>
                  </c:pt>
                  <c:pt idx="2">
                    <c:v>28%</c:v>
                  </c:pt>
                  <c:pt idx="3">
                    <c:v>29%</c:v>
                  </c:pt>
                  <c:pt idx="4">
                    <c:v>24%</c:v>
                  </c:pt>
                  <c:pt idx="5">
                    <c:v>20%</c:v>
                  </c:pt>
                  <c:pt idx="6">
                    <c:v>20%</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867</c:v>
                </c:pt>
                <c:pt idx="1">
                  <c:v>13433</c:v>
                </c:pt>
                <c:pt idx="2">
                  <c:v>8298</c:v>
                </c:pt>
                <c:pt idx="3">
                  <c:v>11704</c:v>
                </c:pt>
                <c:pt idx="4">
                  <c:v>13451</c:v>
                </c:pt>
                <c:pt idx="5">
                  <c:v>22353</c:v>
                </c:pt>
                <c:pt idx="6">
                  <c:v>71847</c:v>
                </c:pt>
                <c:pt idx="7">
                  <c:v>254857</c:v>
                </c:pt>
              </c:numCache>
            </c:numRef>
          </c:val>
          <c:extLst>
            <c:ext xmlns:c15="http://schemas.microsoft.com/office/drawing/2012/chart" uri="{02D57815-91ED-43cb-92C2-25804820EDAC}">
              <c15:datalabelsRange>
                <c15:f>'36bperfresol_graf'!$V$13:$AC$13</c15:f>
                <c15:dlblRangeCache>
                  <c:ptCount val="8"/>
                  <c:pt idx="0">
                    <c:v>45%</c:v>
                  </c:pt>
                  <c:pt idx="1">
                    <c:v>38%</c:v>
                  </c:pt>
                  <c:pt idx="2">
                    <c:v>37%</c:v>
                  </c:pt>
                  <c:pt idx="3">
                    <c:v>38%</c:v>
                  </c:pt>
                  <c:pt idx="4">
                    <c:v>37%</c:v>
                  </c:pt>
                  <c:pt idx="5">
                    <c:v>37%</c:v>
                  </c:pt>
                  <c:pt idx="6">
                    <c:v>35%</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428</c:v>
                </c:pt>
                <c:pt idx="1">
                  <c:v>10753</c:v>
                </c:pt>
                <c:pt idx="2">
                  <c:v>7944</c:v>
                </c:pt>
                <c:pt idx="3">
                  <c:v>10385</c:v>
                </c:pt>
                <c:pt idx="4">
                  <c:v>14430</c:v>
                </c:pt>
                <c:pt idx="5">
                  <c:v>26065</c:v>
                </c:pt>
                <c:pt idx="6">
                  <c:v>94975</c:v>
                </c:pt>
                <c:pt idx="7">
                  <c:v>236883</c:v>
                </c:pt>
              </c:numCache>
            </c:numRef>
          </c:val>
          <c:extLst>
            <c:ext xmlns:c15="http://schemas.microsoft.com/office/drawing/2012/chart" uri="{02D57815-91ED-43cb-92C2-25804820EDAC}">
              <c15:datalabelsRange>
                <c15:f>'36bperfresol_graf'!$V$14:$AC$14</c15:f>
                <c15:dlblRangeCache>
                  <c:ptCount val="8"/>
                  <c:pt idx="0">
                    <c:v>22%</c:v>
                  </c:pt>
                  <c:pt idx="1">
                    <c:v>31%</c:v>
                  </c:pt>
                  <c:pt idx="2">
                    <c:v>35%</c:v>
                  </c:pt>
                  <c:pt idx="3">
                    <c:v>34%</c:v>
                  </c:pt>
                  <c:pt idx="4">
                    <c:v>40%</c:v>
                  </c:pt>
                  <c:pt idx="5">
                    <c:v>43%</c:v>
                  </c:pt>
                  <c:pt idx="6">
                    <c:v>46%</c:v>
                  </c:pt>
                  <c:pt idx="7">
                    <c:v>35%</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788</c:v>
                </c:pt>
                <c:pt idx="1">
                  <c:v>23605</c:v>
                </c:pt>
                <c:pt idx="2">
                  <c:v>10108</c:v>
                </c:pt>
                <c:pt idx="3">
                  <c:v>10957</c:v>
                </c:pt>
                <c:pt idx="4">
                  <c:v>9810</c:v>
                </c:pt>
                <c:pt idx="5">
                  <c:v>13322</c:v>
                </c:pt>
                <c:pt idx="6">
                  <c:v>30974</c:v>
                </c:pt>
                <c:pt idx="7">
                  <c:v>62855</c:v>
                </c:pt>
              </c:numCache>
            </c:numRef>
          </c:val>
          <c:extLst>
            <c:ext xmlns:c15="http://schemas.microsoft.com/office/drawing/2012/chart" uri="{02D57815-91ED-43cb-92C2-25804820EDAC}">
              <c15:datalabelsRange>
                <c15:f>'36bperfresol_graf'!$V$17:$AC$17</c15:f>
                <c15:dlblRangeCache>
                  <c:ptCount val="8"/>
                  <c:pt idx="0">
                    <c:v>33%</c:v>
                  </c:pt>
                  <c:pt idx="1">
                    <c:v>29%</c:v>
                  </c:pt>
                  <c:pt idx="2">
                    <c:v>27%</c:v>
                  </c:pt>
                  <c:pt idx="3">
                    <c:v>27%</c:v>
                  </c:pt>
                  <c:pt idx="4">
                    <c:v>23%</c:v>
                  </c:pt>
                  <c:pt idx="5">
                    <c:v>21%</c:v>
                  </c:pt>
                  <c:pt idx="6">
                    <c:v>23%</c:v>
                  </c:pt>
                  <c:pt idx="7">
                    <c:v>25%</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1151</c:v>
                </c:pt>
                <c:pt idx="1">
                  <c:v>33663</c:v>
                </c:pt>
                <c:pt idx="2">
                  <c:v>13331</c:v>
                </c:pt>
                <c:pt idx="3">
                  <c:v>15476</c:v>
                </c:pt>
                <c:pt idx="4">
                  <c:v>15908</c:v>
                </c:pt>
                <c:pt idx="5">
                  <c:v>24187</c:v>
                </c:pt>
                <c:pt idx="6">
                  <c:v>49969</c:v>
                </c:pt>
                <c:pt idx="7">
                  <c:v>89714</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38%</c:v>
                  </c:pt>
                  <c:pt idx="5">
                    <c:v>38%</c:v>
                  </c:pt>
                  <c:pt idx="6">
                    <c:v>38%</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462</c:v>
                </c:pt>
                <c:pt idx="1">
                  <c:v>24746</c:v>
                </c:pt>
                <c:pt idx="2">
                  <c:v>13663</c:v>
                </c:pt>
                <c:pt idx="3">
                  <c:v>14535</c:v>
                </c:pt>
                <c:pt idx="4">
                  <c:v>16371</c:v>
                </c:pt>
                <c:pt idx="5">
                  <c:v>25411</c:v>
                </c:pt>
                <c:pt idx="6">
                  <c:v>51703</c:v>
                </c:pt>
                <c:pt idx="7">
                  <c:v>94422</c:v>
                </c:pt>
              </c:numCache>
            </c:numRef>
          </c:val>
          <c:extLst>
            <c:ext xmlns:c15="http://schemas.microsoft.com/office/drawing/2012/chart" uri="{02D57815-91ED-43cb-92C2-25804820EDAC}">
              <c15:datalabelsRange>
                <c15:f>'36bperfresol_graf'!$V$19:$AC$19</c15:f>
                <c15:dlblRangeCache>
                  <c:ptCount val="8"/>
                  <c:pt idx="0">
                    <c:v>19%</c:v>
                  </c:pt>
                  <c:pt idx="1">
                    <c:v>30%</c:v>
                  </c:pt>
                  <c:pt idx="2">
                    <c:v>37%</c:v>
                  </c:pt>
                  <c:pt idx="3">
                    <c:v>35%</c:v>
                  </c:pt>
                  <c:pt idx="4">
                    <c:v>39%</c:v>
                  </c:pt>
                  <c:pt idx="5">
                    <c:v>40%</c:v>
                  </c:pt>
                  <c:pt idx="6">
                    <c:v>39%</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79.73410955279175</c:v>
                </c:pt>
                <c:pt idx="1">
                  <c:v>43.605549424562511</c:v>
                </c:pt>
                <c:pt idx="2">
                  <c:v>61.798833520924994</c:v>
                </c:pt>
                <c:pt idx="3">
                  <c:v>53.071473410456463</c:v>
                </c:pt>
                <c:pt idx="4">
                  <c:v>24.867257983538469</c:v>
                </c:pt>
                <c:pt idx="5">
                  <c:v>65.048980580843917</c:v>
                </c:pt>
                <c:pt idx="6">
                  <c:v>49.653646441397868</c:v>
                </c:pt>
                <c:pt idx="7">
                  <c:v>70.454283765710386</c:v>
                </c:pt>
                <c:pt idx="8">
                  <c:v>41.914677754677754</c:v>
                </c:pt>
                <c:pt idx="9">
                  <c:v>42.574369329997893</c:v>
                </c:pt>
                <c:pt idx="10">
                  <c:v>37.79013917744566</c:v>
                </c:pt>
                <c:pt idx="11">
                  <c:v>61.711814922946154</c:v>
                </c:pt>
                <c:pt idx="12">
                  <c:v>69.245336318647404</c:v>
                </c:pt>
                <c:pt idx="13">
                  <c:v>50.710878087950498</c:v>
                </c:pt>
                <c:pt idx="14">
                  <c:v>45.359535146477285</c:v>
                </c:pt>
                <c:pt idx="15">
                  <c:v>54.068949896660094</c:v>
                </c:pt>
                <c:pt idx="16">
                  <c:v>84.312080536912745</c:v>
                </c:pt>
                <c:pt idx="17">
                  <c:v>62.401988908013003</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0.89865043662344535</c:v>
                </c:pt>
                <c:pt idx="1">
                  <c:v>16.367649377266279</c:v>
                </c:pt>
                <c:pt idx="2">
                  <c:v>10.973089123094239</c:v>
                </c:pt>
                <c:pt idx="3">
                  <c:v>1.5568110483364721</c:v>
                </c:pt>
                <c:pt idx="4">
                  <c:v>35.743735641801948</c:v>
                </c:pt>
                <c:pt idx="5">
                  <c:v>1.7065318979542385</c:v>
                </c:pt>
                <c:pt idx="6">
                  <c:v>27.05449370114636</c:v>
                </c:pt>
                <c:pt idx="7">
                  <c:v>10.65073558718546</c:v>
                </c:pt>
                <c:pt idx="8">
                  <c:v>7.5326403326403328</c:v>
                </c:pt>
                <c:pt idx="9">
                  <c:v>10.147231682690858</c:v>
                </c:pt>
                <c:pt idx="10">
                  <c:v>45.924089091437125</c:v>
                </c:pt>
                <c:pt idx="11">
                  <c:v>14.490557670276063</c:v>
                </c:pt>
                <c:pt idx="12">
                  <c:v>10.664476506345537</c:v>
                </c:pt>
                <c:pt idx="13">
                  <c:v>2.6640215388975483</c:v>
                </c:pt>
                <c:pt idx="14">
                  <c:v>12.722944072310549</c:v>
                </c:pt>
                <c:pt idx="15">
                  <c:v>1.3740904672473835</c:v>
                </c:pt>
                <c:pt idx="16">
                  <c:v>7.151845637583893</c:v>
                </c:pt>
                <c:pt idx="17">
                  <c:v>9.5620577548288385E-2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19.36469965599365</c:v>
                </c:pt>
                <c:pt idx="1">
                  <c:v>40.026801198171214</c:v>
                </c:pt>
                <c:pt idx="2">
                  <c:v>27.168730174971863</c:v>
                </c:pt>
                <c:pt idx="3">
                  <c:v>45.371715541207067</c:v>
                </c:pt>
                <c:pt idx="4">
                  <c:v>39.329671834350137</c:v>
                </c:pt>
                <c:pt idx="5">
                  <c:v>33.24448752120184</c:v>
                </c:pt>
                <c:pt idx="6">
                  <c:v>21.694074741207736</c:v>
                </c:pt>
                <c:pt idx="7">
                  <c:v>18.879037758075516</c:v>
                </c:pt>
                <c:pt idx="8">
                  <c:v>50.522744282744284</c:v>
                </c:pt>
                <c:pt idx="9">
                  <c:v>46.911450013562799</c:v>
                </c:pt>
                <c:pt idx="10">
                  <c:v>16.285771731117219</c:v>
                </c:pt>
                <c:pt idx="11">
                  <c:v>23.690454192690048</c:v>
                </c:pt>
                <c:pt idx="12">
                  <c:v>20.059845782023249</c:v>
                </c:pt>
                <c:pt idx="13">
                  <c:v>46.618802449892151</c:v>
                </c:pt>
                <c:pt idx="14">
                  <c:v>41.76014849487531</c:v>
                </c:pt>
                <c:pt idx="15">
                  <c:v>37.3646907824577</c:v>
                </c:pt>
                <c:pt idx="16">
                  <c:v>8.5360738255033564</c:v>
                </c:pt>
                <c:pt idx="17">
                  <c:v>37.502390514438709</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2.5403545911616828E-3</c:v>
                </c:pt>
                <c:pt idx="1">
                  <c:v>0</c:v>
                </c:pt>
                <c:pt idx="2">
                  <c:v>5.9347181008902079E-2</c:v>
                </c:pt>
                <c:pt idx="3">
                  <c:v>0</c:v>
                </c:pt>
                <c:pt idx="4">
                  <c:v>5.9334540309452448E-2</c:v>
                </c:pt>
                <c:pt idx="5">
                  <c:v>0</c:v>
                </c:pt>
                <c:pt idx="6">
                  <c:v>1.5977851162480403</c:v>
                </c:pt>
                <c:pt idx="7">
                  <c:v>1.59428890286352E-2</c:v>
                </c:pt>
                <c:pt idx="8">
                  <c:v>2.9937629937629939E-2</c:v>
                </c:pt>
                <c:pt idx="9">
                  <c:v>0.36694897374845536</c:v>
                </c:pt>
                <c:pt idx="10">
                  <c:v>0</c:v>
                </c:pt>
                <c:pt idx="11">
                  <c:v>0.10717321408773421</c:v>
                </c:pt>
                <c:pt idx="12">
                  <c:v>3.0341392983814438E-2</c:v>
                </c:pt>
                <c:pt idx="13">
                  <c:v>6.2979232598050789E-3</c:v>
                </c:pt>
                <c:pt idx="14">
                  <c:v>0.1573722863368574</c:v>
                </c:pt>
                <c:pt idx="15">
                  <c:v>7.192268853634828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72.41268155788994</c:v>
                </c:pt>
                <c:pt idx="1">
                  <c:v>45.93105705247082</c:v>
                </c:pt>
                <c:pt idx="2">
                  <c:v>58.572074107546314</c:v>
                </c:pt>
                <c:pt idx="3">
                  <c:v>57.124895222129084</c:v>
                </c:pt>
                <c:pt idx="4">
                  <c:v>29.345794392523363</c:v>
                </c:pt>
                <c:pt idx="5">
                  <c:v>70.774689532820815</c:v>
                </c:pt>
                <c:pt idx="6">
                  <c:v>45.12322691325997</c:v>
                </c:pt>
                <c:pt idx="7">
                  <c:v>63.352993217340021</c:v>
                </c:pt>
                <c:pt idx="8">
                  <c:v>49.761244338330819</c:v>
                </c:pt>
                <c:pt idx="9">
                  <c:v>42.772633383450192</c:v>
                </c:pt>
                <c:pt idx="10">
                  <c:v>40.705035971223019</c:v>
                </c:pt>
                <c:pt idx="11">
                  <c:v>64.121575174310124</c:v>
                </c:pt>
                <c:pt idx="12">
                  <c:v>66.143087681549218</c:v>
                </c:pt>
                <c:pt idx="13">
                  <c:v>49.146410401356697</c:v>
                </c:pt>
                <c:pt idx="14">
                  <c:v>49.987736080451313</c:v>
                </c:pt>
                <c:pt idx="15">
                  <c:v>59.378150582731784</c:v>
                </c:pt>
                <c:pt idx="16">
                  <c:v>73.430232558139537</c:v>
                </c:pt>
                <c:pt idx="17">
                  <c:v>56.865284974093264</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1.9037506162539346</c:v>
                </c:pt>
                <c:pt idx="1">
                  <c:v>24.20639249481837</c:v>
                </c:pt>
                <c:pt idx="2">
                  <c:v>15.933122458201536</c:v>
                </c:pt>
                <c:pt idx="3">
                  <c:v>3.6546521374685668</c:v>
                </c:pt>
                <c:pt idx="4">
                  <c:v>31.062812432079983</c:v>
                </c:pt>
                <c:pt idx="5">
                  <c:v>2.6020106445890008</c:v>
                </c:pt>
                <c:pt idx="6">
                  <c:v>33.444914013138622</c:v>
                </c:pt>
                <c:pt idx="7">
                  <c:v>11.828369212621645</c:v>
                </c:pt>
                <c:pt idx="8">
                  <c:v>11.251360556160247</c:v>
                </c:pt>
                <c:pt idx="9">
                  <c:v>11.177933592816895</c:v>
                </c:pt>
                <c:pt idx="10">
                  <c:v>44.633093525179859</c:v>
                </c:pt>
                <c:pt idx="11">
                  <c:v>16.358145929490327</c:v>
                </c:pt>
                <c:pt idx="12">
                  <c:v>14.940290478752017</c:v>
                </c:pt>
                <c:pt idx="13">
                  <c:v>5.4889768230638776</c:v>
                </c:pt>
                <c:pt idx="14">
                  <c:v>18.346823644836888</c:v>
                </c:pt>
                <c:pt idx="15">
                  <c:v>2.7946929063999679</c:v>
                </c:pt>
                <c:pt idx="16">
                  <c:v>12.848837209302326</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25.675035079070121</c:v>
                </c:pt>
                <c:pt idx="1">
                  <c:v>29.86255045271081</c:v>
                </c:pt>
                <c:pt idx="2">
                  <c:v>25.395390872119297</c:v>
                </c:pt>
                <c:pt idx="3">
                  <c:v>39.22045264040235</c:v>
                </c:pt>
                <c:pt idx="4">
                  <c:v>39.47837426646381</c:v>
                </c:pt>
                <c:pt idx="5">
                  <c:v>26.623299822590184</c:v>
                </c:pt>
                <c:pt idx="6">
                  <c:v>20.13473367086489</c:v>
                </c:pt>
                <c:pt idx="7">
                  <c:v>24.7773518136243</c:v>
                </c:pt>
                <c:pt idx="8">
                  <c:v>38.873283943681756</c:v>
                </c:pt>
                <c:pt idx="9">
                  <c:v>45.563252631135214</c:v>
                </c:pt>
                <c:pt idx="10">
                  <c:v>14.661870503597122</c:v>
                </c:pt>
                <c:pt idx="11">
                  <c:v>19.304232544436807</c:v>
                </c:pt>
                <c:pt idx="12">
                  <c:v>18.846691769768693</c:v>
                </c:pt>
                <c:pt idx="13">
                  <c:v>45.353306953080839</c:v>
                </c:pt>
                <c:pt idx="14">
                  <c:v>31.395634044640666</c:v>
                </c:pt>
                <c:pt idx="15">
                  <c:v>29.467274267048435</c:v>
                </c:pt>
                <c:pt idx="16">
                  <c:v>13.720930232558139</c:v>
                </c:pt>
                <c:pt idx="17">
                  <c:v>43.134715025906736</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8.5327467859987113E-3</c:v>
                </c:pt>
                <c:pt idx="1">
                  <c:v>0</c:v>
                </c:pt>
                <c:pt idx="2">
                  <c:v>9.9412562132851337E-2</c:v>
                </c:pt>
                <c:pt idx="3">
                  <c:v>0</c:v>
                </c:pt>
                <c:pt idx="4">
                  <c:v>0.11301890893284068</c:v>
                </c:pt>
                <c:pt idx="5">
                  <c:v>0</c:v>
                </c:pt>
                <c:pt idx="6">
                  <c:v>1.2971254027365162</c:v>
                </c:pt>
                <c:pt idx="7">
                  <c:v>4.1285756414037159E-2</c:v>
                </c:pt>
                <c:pt idx="8">
                  <c:v>0.11411116182718303</c:v>
                </c:pt>
                <c:pt idx="9">
                  <c:v>0.48618039259769275</c:v>
                </c:pt>
                <c:pt idx="10">
                  <c:v>0</c:v>
                </c:pt>
                <c:pt idx="11">
                  <c:v>0.21604635176274181</c:v>
                </c:pt>
                <c:pt idx="12">
                  <c:v>6.9930069930069935E-2</c:v>
                </c:pt>
                <c:pt idx="13">
                  <c:v>1.1305822498586773E-2</c:v>
                </c:pt>
                <c:pt idx="14">
                  <c:v>0.26980623007113075</c:v>
                </c:pt>
                <c:pt idx="15">
                  <c:v>8.3598822438198166</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78.795755137204225</c:v>
                </c:pt>
                <c:pt idx="1">
                  <c:v>39.774456278528596</c:v>
                </c:pt>
                <c:pt idx="2">
                  <c:v>60.229222848737436</c:v>
                </c:pt>
                <c:pt idx="3">
                  <c:v>52.468596395412341</c:v>
                </c:pt>
                <c:pt idx="4">
                  <c:v>24.295789698653557</c:v>
                </c:pt>
                <c:pt idx="5">
                  <c:v>70.161166538756717</c:v>
                </c:pt>
                <c:pt idx="6">
                  <c:v>47.792247173975305</c:v>
                </c:pt>
                <c:pt idx="7">
                  <c:v>64.581526452732007</c:v>
                </c:pt>
                <c:pt idx="8">
                  <c:v>46.421200986560628</c:v>
                </c:pt>
                <c:pt idx="9">
                  <c:v>43.695023466661333</c:v>
                </c:pt>
                <c:pt idx="10">
                  <c:v>36.66578739118966</c:v>
                </c:pt>
                <c:pt idx="11">
                  <c:v>62.581634889327198</c:v>
                </c:pt>
                <c:pt idx="12">
                  <c:v>69.238907325189217</c:v>
                </c:pt>
                <c:pt idx="13">
                  <c:v>52.569944214964018</c:v>
                </c:pt>
                <c:pt idx="14">
                  <c:v>47.522522522522522</c:v>
                </c:pt>
                <c:pt idx="15">
                  <c:v>55.078048644271313</c:v>
                </c:pt>
                <c:pt idx="16">
                  <c:v>80.193162655219993</c:v>
                </c:pt>
                <c:pt idx="17">
                  <c:v>60.352880124545926</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1.0362516765054284</c:v>
                </c:pt>
                <c:pt idx="1">
                  <c:v>18.455204510874431</c:v>
                </c:pt>
                <c:pt idx="2">
                  <c:v>11.951458690855603</c:v>
                </c:pt>
                <c:pt idx="3">
                  <c:v>2.0808301474604041</c:v>
                </c:pt>
                <c:pt idx="4">
                  <c:v>34.904894208164137</c:v>
                </c:pt>
                <c:pt idx="5">
                  <c:v>2.0721412125863394</c:v>
                </c:pt>
                <c:pt idx="6">
                  <c:v>26.713724961673883</c:v>
                </c:pt>
                <c:pt idx="7">
                  <c:v>12.226257588898525</c:v>
                </c:pt>
                <c:pt idx="8">
                  <c:v>9.6667841143604978</c:v>
                </c:pt>
                <c:pt idx="9">
                  <c:v>10.316324590459226</c:v>
                </c:pt>
                <c:pt idx="10">
                  <c:v>45.331047217093115</c:v>
                </c:pt>
                <c:pt idx="11">
                  <c:v>13.815472277010739</c:v>
                </c:pt>
                <c:pt idx="12">
                  <c:v>10.077673590075142</c:v>
                </c:pt>
                <c:pt idx="13">
                  <c:v>2.1845590427117489</c:v>
                </c:pt>
                <c:pt idx="14">
                  <c:v>16.801801801801801</c:v>
                </c:pt>
                <c:pt idx="15">
                  <c:v>2.0356873586328224</c:v>
                </c:pt>
                <c:pt idx="16">
                  <c:v>8.3703817261996019</c:v>
                </c:pt>
                <c:pt idx="17">
                  <c:v>0.20757654385054489</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20.166524714382213</c:v>
                </c:pt>
                <c:pt idx="1">
                  <c:v>41.770339210596973</c:v>
                </c:pt>
                <c:pt idx="2">
                  <c:v>27.782544741358176</c:v>
                </c:pt>
                <c:pt idx="3">
                  <c:v>45.450573457127255</c:v>
                </c:pt>
                <c:pt idx="4">
                  <c:v>40.760846334686896</c:v>
                </c:pt>
                <c:pt idx="5">
                  <c:v>27.766692248656945</c:v>
                </c:pt>
                <c:pt idx="6">
                  <c:v>23.917181893225965</c:v>
                </c:pt>
                <c:pt idx="7">
                  <c:v>23.184084995663486</c:v>
                </c:pt>
                <c:pt idx="8">
                  <c:v>43.897753393399441</c:v>
                </c:pt>
                <c:pt idx="9">
                  <c:v>45.543335768395558</c:v>
                </c:pt>
                <c:pt idx="10">
                  <c:v>18.003165391717225</c:v>
                </c:pt>
                <c:pt idx="11">
                  <c:v>23.482358097742715</c:v>
                </c:pt>
                <c:pt idx="12">
                  <c:v>20.666238663182355</c:v>
                </c:pt>
                <c:pt idx="13">
                  <c:v>45.241238342630837</c:v>
                </c:pt>
                <c:pt idx="14">
                  <c:v>35.506756756756758</c:v>
                </c:pt>
                <c:pt idx="15">
                  <c:v>35.271285359247159</c:v>
                </c:pt>
                <c:pt idx="16">
                  <c:v>11.436455618580407</c:v>
                </c:pt>
                <c:pt idx="17">
                  <c:v>39.439543331603531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1.4684719081323975E-3</c:v>
                </c:pt>
                <c:pt idx="1">
                  <c:v>0</c:v>
                </c:pt>
                <c:pt idx="2">
                  <c:v>3.6773719048786464E-2</c:v>
                </c:pt>
                <c:pt idx="3">
                  <c:v>0</c:v>
                </c:pt>
                <c:pt idx="4">
                  <c:v>3.8469758495405001E-2</c:v>
                </c:pt>
                <c:pt idx="5">
                  <c:v>0</c:v>
                </c:pt>
                <c:pt idx="6">
                  <c:v>1.5768459711248506</c:v>
                </c:pt>
                <c:pt idx="7">
                  <c:v>8.1309627059843893E-3</c:v>
                </c:pt>
                <c:pt idx="8">
                  <c:v>1.4261505679434908E-2</c:v>
                </c:pt>
                <c:pt idx="9">
                  <c:v>0.44531617448388355</c:v>
                </c:pt>
                <c:pt idx="10">
                  <c:v>0</c:v>
                </c:pt>
                <c:pt idx="11">
                  <c:v>0.12053473591935131</c:v>
                </c:pt>
                <c:pt idx="12">
                  <c:v>1.7180421553290956E-2</c:v>
                </c:pt>
                <c:pt idx="13">
                  <c:v>4.2583996933952218E-3</c:v>
                </c:pt>
                <c:pt idx="14">
                  <c:v>0.16891891891891891</c:v>
                </c:pt>
                <c:pt idx="15">
                  <c:v>7.6149786378487061</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85.662187509609169</c:v>
                </c:pt>
                <c:pt idx="1">
                  <c:v>45.494505494505496</c:v>
                </c:pt>
                <c:pt idx="2">
                  <c:v>64.652764848259167</c:v>
                </c:pt>
                <c:pt idx="3">
                  <c:v>51.608857534783461</c:v>
                </c:pt>
                <c:pt idx="4">
                  <c:v>20.228671943711522</c:v>
                </c:pt>
                <c:pt idx="5">
                  <c:v>49.513776337115075</c:v>
                </c:pt>
                <c:pt idx="6">
                  <c:v>54.151023832116287</c:v>
                </c:pt>
                <c:pt idx="7">
                  <c:v>81.321709385466903</c:v>
                </c:pt>
                <c:pt idx="8">
                  <c:v>34.007440081631998</c:v>
                </c:pt>
                <c:pt idx="9">
                  <c:v>41.237703527815469</c:v>
                </c:pt>
                <c:pt idx="10">
                  <c:v>36.295305433467099</c:v>
                </c:pt>
                <c:pt idx="11">
                  <c:v>58.894815359777652</c:v>
                </c:pt>
                <c:pt idx="12">
                  <c:v>72.719842300110585</c:v>
                </c:pt>
                <c:pt idx="13">
                  <c:v>49.995523724261417</c:v>
                </c:pt>
                <c:pt idx="14">
                  <c:v>42.139534883720927</c:v>
                </c:pt>
                <c:pt idx="15">
                  <c:v>50.369325072211318</c:v>
                </c:pt>
                <c:pt idx="16">
                  <c:v>99.124625662289802</c:v>
                </c:pt>
                <c:pt idx="17">
                  <c:v>69.510807736063711</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7.3798468681774851E-2</c:v>
                </c:pt>
                <c:pt idx="1">
                  <c:v>8</c:v>
                </c:pt>
                <c:pt idx="2">
                  <c:v>7.675479426549991</c:v>
                </c:pt>
                <c:pt idx="3">
                  <c:v>0.19988242210464433</c:v>
                </c:pt>
                <c:pt idx="4">
                  <c:v>42.330177453567181</c:v>
                </c:pt>
                <c:pt idx="5">
                  <c:v>4.0518638573743923E-2</c:v>
                </c:pt>
                <c:pt idx="6">
                  <c:v>23.132142415116135</c:v>
                </c:pt>
                <c:pt idx="7">
                  <c:v>8.3212580468917032</c:v>
                </c:pt>
                <c:pt idx="8">
                  <c:v>3.7867283727432688</c:v>
                </c:pt>
                <c:pt idx="9">
                  <c:v>9.1905529172320222</c:v>
                </c:pt>
                <c:pt idx="10">
                  <c:v>47.639977068603095</c:v>
                </c:pt>
                <c:pt idx="11">
                  <c:v>13.565487503320867</c:v>
                </c:pt>
                <c:pt idx="12">
                  <c:v>6.6673878551853454</c:v>
                </c:pt>
                <c:pt idx="13">
                  <c:v>0.93106535362578335</c:v>
                </c:pt>
                <c:pt idx="14">
                  <c:v>7.7209302325581399</c:v>
                </c:pt>
                <c:pt idx="15">
                  <c:v>7.4967477344387357E-2</c:v>
                </c:pt>
                <c:pt idx="16">
                  <c:v>0.80626583736466251</c:v>
                </c:pt>
                <c:pt idx="17">
                  <c:v>5.6882821387940839E-2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14.26401402170905</c:v>
                </c:pt>
                <c:pt idx="1">
                  <c:v>46.505494505494504</c:v>
                </c:pt>
                <c:pt idx="2">
                  <c:v>27.615900204803573</c:v>
                </c:pt>
                <c:pt idx="3">
                  <c:v>48.191260043111896</c:v>
                </c:pt>
                <c:pt idx="4">
                  <c:v>37.420456309172742</c:v>
                </c:pt>
                <c:pt idx="5">
                  <c:v>50.445705024311181</c:v>
                </c:pt>
                <c:pt idx="6">
                  <c:v>20.90432773629275</c:v>
                </c:pt>
                <c:pt idx="7">
                  <c:v>10.35465710145616</c:v>
                </c:pt>
                <c:pt idx="8">
                  <c:v>62.19940382931199</c:v>
                </c:pt>
                <c:pt idx="9">
                  <c:v>49.377756105834465</c:v>
                </c:pt>
                <c:pt idx="10">
                  <c:v>16.064717497929806</c:v>
                </c:pt>
                <c:pt idx="11">
                  <c:v>27.535609915598879</c:v>
                </c:pt>
                <c:pt idx="12">
                  <c:v>20.60916390211068</c:v>
                </c:pt>
                <c:pt idx="13">
                  <c:v>49.068934646374217</c:v>
                </c:pt>
                <c:pt idx="14">
                  <c:v>50.029598308668078</c:v>
                </c:pt>
                <c:pt idx="15">
                  <c:v>43.335611756664392</c:v>
                </c:pt>
                <c:pt idx="16">
                  <c:v>6.9108500345542501E-2</c:v>
                </c:pt>
                <c:pt idx="17">
                  <c:v>30.432309442548352</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5.5855520387264941E-2</c:v>
                </c:pt>
                <c:pt idx="3">
                  <c:v>0</c:v>
                </c:pt>
                <c:pt idx="4">
                  <c:v>2.0694293548553986E-2</c:v>
                </c:pt>
                <c:pt idx="5">
                  <c:v>0</c:v>
                </c:pt>
                <c:pt idx="6">
                  <c:v>1.812506016474827</c:v>
                </c:pt>
                <c:pt idx="7">
                  <c:v>2.375466185238853E-3</c:v>
                </c:pt>
                <c:pt idx="8">
                  <c:v>6.4277163127405374E-3</c:v>
                </c:pt>
                <c:pt idx="9">
                  <c:v>0.19398744911804613</c:v>
                </c:pt>
                <c:pt idx="10">
                  <c:v>0</c:v>
                </c:pt>
                <c:pt idx="11">
                  <c:v>4.0872213025974291E-3</c:v>
                </c:pt>
                <c:pt idx="12">
                  <c:v>3.605942593393913E-3</c:v>
                </c:pt>
                <c:pt idx="13">
                  <c:v>4.4762757385854966E-3</c:v>
                </c:pt>
                <c:pt idx="14">
                  <c:v>0.10993657505285412</c:v>
                </c:pt>
                <c:pt idx="15">
                  <c:v>6.2200956937799043</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Aragón</c:v>
                </c:pt>
                <c:pt idx="6">
                  <c:v>Extremadura</c:v>
                </c:pt>
                <c:pt idx="7">
                  <c:v>TOTAL</c:v>
                </c:pt>
                <c:pt idx="8">
                  <c:v>Madrid, Comunidad de</c:v>
                </c:pt>
                <c:pt idx="9">
                  <c:v>Murcia, Región de</c:v>
                </c:pt>
                <c:pt idx="10">
                  <c:v>Cataluña</c:v>
                </c:pt>
                <c:pt idx="11">
                  <c:v>Canarias</c:v>
                </c:pt>
                <c:pt idx="12">
                  <c:v>País Vasco</c:v>
                </c:pt>
                <c:pt idx="13">
                  <c:v>Rioja, La</c:v>
                </c:pt>
                <c:pt idx="14">
                  <c:v>Navarra, Comunidad Foral de</c:v>
                </c:pt>
                <c:pt idx="15">
                  <c:v>Galicia</c:v>
                </c:pt>
                <c:pt idx="16">
                  <c:v>Asturias, Principado de</c:v>
                </c:pt>
                <c:pt idx="17">
                  <c:v>Ceuta y Melilla</c:v>
                </c:pt>
                <c:pt idx="18">
                  <c:v>Cantabria</c:v>
                </c:pt>
              </c:strCache>
            </c:strRef>
          </c:cat>
          <c:val>
            <c:numRef>
              <c:f>'42pbpcasaadpot'!$Q$11:$Q$29</c:f>
              <c:numCache>
                <c:formatCode>#,##0.00</c:formatCode>
                <c:ptCount val="19"/>
                <c:pt idx="0">
                  <c:v>30.511748822245202</c:v>
                </c:pt>
                <c:pt idx="1">
                  <c:v>29.405987208142708</c:v>
                </c:pt>
                <c:pt idx="2">
                  <c:v>27.803031890008448</c:v>
                </c:pt>
                <c:pt idx="3">
                  <c:v>27.314638204618319</c:v>
                </c:pt>
                <c:pt idx="4">
                  <c:v>26.676830895189017</c:v>
                </c:pt>
                <c:pt idx="5">
                  <c:v>25.794284914908612</c:v>
                </c:pt>
                <c:pt idx="6">
                  <c:v>24.751154234836427</c:v>
                </c:pt>
                <c:pt idx="7">
                  <c:v>24.682359090459698</c:v>
                </c:pt>
                <c:pt idx="8">
                  <c:v>24.430588508649112</c:v>
                </c:pt>
                <c:pt idx="9">
                  <c:v>24.080797544781657</c:v>
                </c:pt>
                <c:pt idx="10">
                  <c:v>22.284626980917015</c:v>
                </c:pt>
                <c:pt idx="11">
                  <c:v>22.133934807249744</c:v>
                </c:pt>
                <c:pt idx="12">
                  <c:v>21.858573513532754</c:v>
                </c:pt>
                <c:pt idx="13">
                  <c:v>21.275964391691396</c:v>
                </c:pt>
                <c:pt idx="14">
                  <c:v>20.525523567966054</c:v>
                </c:pt>
                <c:pt idx="15">
                  <c:v>18.31610105549429</c:v>
                </c:pt>
                <c:pt idx="16">
                  <c:v>18.256360015760272</c:v>
                </c:pt>
                <c:pt idx="17">
                  <c:v>18.074032581804602</c:v>
                </c:pt>
                <c:pt idx="18">
                  <c:v>17.771631843324279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Balears, Illes</c:v>
                </c:pt>
                <c:pt idx="2">
                  <c:v>Extremadura</c:v>
                </c:pt>
                <c:pt idx="3">
                  <c:v>Castilla y León</c:v>
                </c:pt>
                <c:pt idx="4">
                  <c:v>Cataluña</c:v>
                </c:pt>
                <c:pt idx="5">
                  <c:v>Murcia, Región de</c:v>
                </c:pt>
                <c:pt idx="6">
                  <c:v>Castilla - La Mancha</c:v>
                </c:pt>
                <c:pt idx="7">
                  <c:v>País Vasco</c:v>
                </c:pt>
                <c:pt idx="8">
                  <c:v>Comunitat Valenciana</c:v>
                </c:pt>
                <c:pt idx="9">
                  <c:v>TOTAL</c:v>
                </c:pt>
                <c:pt idx="10">
                  <c:v>Rioja, La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'22solcasaadpot'!$R$10:$R$28</c:f>
              <c:numCache>
                <c:formatCode>0.00</c:formatCode>
                <c:ptCount val="19"/>
                <c:pt idx="0">
                  <c:v>40.617968040170091</c:v>
                </c:pt>
                <c:pt idx="1">
                  <c:v>40.504037985471371</c:v>
                </c:pt>
                <c:pt idx="2">
                  <c:v>40.23342294202736</c:v>
                </c:pt>
                <c:pt idx="3">
                  <c:v>38.689484468957062</c:v>
                </c:pt>
                <c:pt idx="4">
                  <c:v>37.825127771445381</c:v>
                </c:pt>
                <c:pt idx="5">
                  <c:v>36.678334302850381</c:v>
                </c:pt>
                <c:pt idx="6">
                  <c:v>36.285271382784842</c:v>
                </c:pt>
                <c:pt idx="7">
                  <c:v>35.835696572018463</c:v>
                </c:pt>
                <c:pt idx="8">
                  <c:v>35.472446047004475</c:v>
                </c:pt>
                <c:pt idx="9">
                  <c:v>34.834161179836464</c:v>
                </c:pt>
                <c:pt idx="10">
                  <c:v>33.563113444419081</c:v>
                </c:pt>
                <c:pt idx="11">
                  <c:v>32.893102626413125</c:v>
                </c:pt>
                <c:pt idx="12">
                  <c:v>32.48268848966152</c:v>
                </c:pt>
                <c:pt idx="13">
                  <c:v>29.784789884857435</c:v>
                </c:pt>
                <c:pt idx="14">
                  <c:v>28.062294809951052</c:v>
                </c:pt>
                <c:pt idx="15">
                  <c:v>27.475143537319703</c:v>
                </c:pt>
                <c:pt idx="16">
                  <c:v>27.036323170796638</c:v>
                </c:pt>
                <c:pt idx="17">
                  <c:v>23.128041748920118</c:v>
                </c:pt>
                <c:pt idx="18">
                  <c:v>19.863274934290711</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9D9-4B63-A25F-9F93356EB5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9D9-4B63-A25F-9F93356EB5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9D9-4B63-A25F-9F93356EB5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Aragón</c:v>
                </c:pt>
                <c:pt idx="5">
                  <c:v>Asturias, Principado de</c:v>
                </c:pt>
                <c:pt idx="6">
                  <c:v>TOTAL</c:v>
                </c:pt>
                <c:pt idx="7">
                  <c:v>País Vasco</c:v>
                </c:pt>
                <c:pt idx="8">
                  <c:v>Comunitat Valenciana</c:v>
                </c:pt>
                <c:pt idx="9">
                  <c:v>Galicia</c:v>
                </c:pt>
                <c:pt idx="10">
                  <c:v>Cantabria</c:v>
                </c:pt>
                <c:pt idx="11">
                  <c:v>Murcia, Región de</c:v>
                </c:pt>
                <c:pt idx="12">
                  <c:v>Cataluña</c:v>
                </c:pt>
                <c:pt idx="13">
                  <c:v>Madrid, Comunidad de</c:v>
                </c:pt>
                <c:pt idx="14">
                  <c:v>Rioja, La</c:v>
                </c:pt>
                <c:pt idx="15">
                  <c:v>Balears, Illes</c:v>
                </c:pt>
                <c:pt idx="16">
                  <c:v>Canarias</c:v>
                </c:pt>
                <c:pt idx="17">
                  <c:v>Navarra, Comunidad Foral de</c:v>
                </c:pt>
                <c:pt idx="18">
                  <c:v>Ceuta y Melilla</c:v>
                </c:pt>
              </c:strCache>
            </c:strRef>
          </c:cat>
          <c:val>
            <c:numRef>
              <c:f>'44bpbpcasaad'!$AF$11:$AF$29</c:f>
              <c:numCache>
                <c:formatCode>0.00</c:formatCode>
                <c:ptCount val="19"/>
                <c:pt idx="0">
                  <c:v>5.3293456237074999</c:v>
                </c:pt>
                <c:pt idx="1">
                  <c:v>3.784107168059045</c:v>
                </c:pt>
                <c:pt idx="2">
                  <c:v>3.6107157412850204</c:v>
                </c:pt>
                <c:pt idx="3">
                  <c:v>3.5530174526705229</c:v>
                </c:pt>
                <c:pt idx="4">
                  <c:v>3.5470049741378862</c:v>
                </c:pt>
                <c:pt idx="5">
                  <c:v>3.3961998773770574</c:v>
                </c:pt>
                <c:pt idx="6">
                  <c:v>3.3119623642229761</c:v>
                </c:pt>
                <c:pt idx="7">
                  <c:v>3.3077851257180102</c:v>
                </c:pt>
                <c:pt idx="8">
                  <c:v>3.2893894574176792</c:v>
                </c:pt>
                <c:pt idx="9">
                  <c:v>3.2656117358314427</c:v>
                </c:pt>
                <c:pt idx="10">
                  <c:v>3.077764106348301</c:v>
                </c:pt>
                <c:pt idx="11">
                  <c:v>3.0615393639240747</c:v>
                </c:pt>
                <c:pt idx="12">
                  <c:v>3.0257490079854161</c:v>
                </c:pt>
                <c:pt idx="13">
                  <c:v>2.9101612322427961</c:v>
                </c:pt>
                <c:pt idx="14">
                  <c:v>2.8752190114256102</c:v>
                </c:pt>
                <c:pt idx="15">
                  <c:v>2.7320891596469465</c:v>
                </c:pt>
                <c:pt idx="16">
                  <c:v>2.5905481352573796</c:v>
                </c:pt>
                <c:pt idx="17">
                  <c:v>2.5530233675790504</c:v>
                </c:pt>
                <c:pt idx="18">
                  <c:v>2.288903076304651</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EFF7-4057-B124-4834145E26E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Canarias</c:v>
                </c:pt>
                <c:pt idx="6">
                  <c:v>Extremadura</c:v>
                </c:pt>
                <c:pt idx="7">
                  <c:v>Asturias, Principado de</c:v>
                </c:pt>
                <c:pt idx="8">
                  <c:v>TOTAL</c:v>
                </c:pt>
                <c:pt idx="9">
                  <c:v>País Vasco</c:v>
                </c:pt>
                <c:pt idx="10">
                  <c:v>Comunitat Valenciana</c:v>
                </c:pt>
                <c:pt idx="11">
                  <c:v>Castilla - La Mancha</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1.5210827872508319</c:v>
                </c:pt>
                <c:pt idx="1">
                  <c:v>1.4560575379760123</c:v>
                </c:pt>
                <c:pt idx="2">
                  <c:v>1.3237875266308374</c:v>
                </c:pt>
                <c:pt idx="3">
                  <c:v>1.3205009319022742</c:v>
                </c:pt>
                <c:pt idx="4">
                  <c:v>1.20250238929435</c:v>
                </c:pt>
                <c:pt idx="5">
                  <c:v>1.1505620224330795</c:v>
                </c:pt>
                <c:pt idx="6">
                  <c:v>1.1409161528615119</c:v>
                </c:pt>
                <c:pt idx="7">
                  <c:v>1.1094851559770813</c:v>
                </c:pt>
                <c:pt idx="8">
                  <c:v>1.1064882835370315</c:v>
                </c:pt>
                <c:pt idx="9">
                  <c:v>1.0721015547387538</c:v>
                </c:pt>
                <c:pt idx="10">
                  <c:v>1.0717635680005353</c:v>
                </c:pt>
                <c:pt idx="11">
                  <c:v>1.071437240288361</c:v>
                </c:pt>
                <c:pt idx="12">
                  <c:v>1.048938587307598</c:v>
                </c:pt>
                <c:pt idx="13">
                  <c:v>0.98356795604843572</c:v>
                </c:pt>
                <c:pt idx="14">
                  <c:v>0.93151287220150381</c:v>
                </c:pt>
                <c:pt idx="15">
                  <c:v>0.89597808424161884</c:v>
                </c:pt>
                <c:pt idx="16">
                  <c:v>0.89241112115284149</c:v>
                </c:pt>
                <c:pt idx="17">
                  <c:v>0.66164820696683202</c:v>
                </c:pt>
                <c:pt idx="18">
                  <c:v>0.62141567123982133</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TOTAL</c:v>
                </c:pt>
                <c:pt idx="7">
                  <c:v>Cataluña</c:v>
                </c:pt>
                <c:pt idx="8">
                  <c:v>Aragón</c:v>
                </c:pt>
                <c:pt idx="9">
                  <c:v>Canarias</c:v>
                </c:pt>
                <c:pt idx="10">
                  <c:v>Extremadura</c:v>
                </c:pt>
                <c:pt idx="11">
                  <c:v>Madrid, Comunidad de</c:v>
                </c:pt>
                <c:pt idx="12">
                  <c:v>Cantabria</c:v>
                </c:pt>
                <c:pt idx="13">
                  <c:v>País Vasco</c:v>
                </c:pt>
                <c:pt idx="14">
                  <c:v>Asturias, Principado de</c:v>
                </c:pt>
                <c:pt idx="15">
                  <c:v>Ceuta y Melilla</c:v>
                </c:pt>
                <c:pt idx="16">
                  <c:v>Rioja, La</c:v>
                </c:pt>
                <c:pt idx="17">
                  <c:v>Galicia</c:v>
                </c:pt>
                <c:pt idx="18">
                  <c:v>Navarra, Comunidad Foral de</c:v>
                </c:pt>
              </c:strCache>
            </c:strRef>
          </c:cat>
          <c:val>
            <c:numRef>
              <c:f>'44bpbpcasaad'!$AR$11:$AR$29</c:f>
              <c:numCache>
                <c:formatCode>0.00</c:formatCode>
                <c:ptCount val="19"/>
                <c:pt idx="0">
                  <c:v>5.5870219579101095</c:v>
                </c:pt>
                <c:pt idx="1">
                  <c:v>5.2104317655033157</c:v>
                </c:pt>
                <c:pt idx="2">
                  <c:v>5.0894119397802529</c:v>
                </c:pt>
                <c:pt idx="3">
                  <c:v>4.9705406348836965</c:v>
                </c:pt>
                <c:pt idx="4">
                  <c:v>4.8237907369956572</c:v>
                </c:pt>
                <c:pt idx="5">
                  <c:v>4.6197043927220802</c:v>
                </c:pt>
                <c:pt idx="6">
                  <c:v>4.4771274706811504</c:v>
                </c:pt>
                <c:pt idx="7">
                  <c:v>4.3793490562178725</c:v>
                </c:pt>
                <c:pt idx="8">
                  <c:v>4.3422577597709324</c:v>
                </c:pt>
                <c:pt idx="9">
                  <c:v>4.2286160831576183</c:v>
                </c:pt>
                <c:pt idx="10">
                  <c:v>4.2242255896431145</c:v>
                </c:pt>
                <c:pt idx="11">
                  <c:v>3.9843640443135606</c:v>
                </c:pt>
                <c:pt idx="12">
                  <c:v>3.8088043813177745</c:v>
                </c:pt>
                <c:pt idx="13">
                  <c:v>3.6581519167704499</c:v>
                </c:pt>
                <c:pt idx="14">
                  <c:v>3.6457304378219839</c:v>
                </c:pt>
                <c:pt idx="15">
                  <c:v>3.6398698324695675</c:v>
                </c:pt>
                <c:pt idx="16">
                  <c:v>3.361259099597381</c:v>
                </c:pt>
                <c:pt idx="17">
                  <c:v>3.2398712241022354</c:v>
                </c:pt>
                <c:pt idx="18">
                  <c:v>2.9363300480006549</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Aragón</c:v>
                </c:pt>
                <c:pt idx="6">
                  <c:v>Murcia, Región de</c:v>
                </c:pt>
                <c:pt idx="7">
                  <c:v>TOTAL</c:v>
                </c:pt>
                <c:pt idx="8">
                  <c:v>Madrid, Comunidad de</c:v>
                </c:pt>
                <c:pt idx="9">
                  <c:v>Extremadura</c:v>
                </c:pt>
                <c:pt idx="10">
                  <c:v>Cataluña</c:v>
                </c:pt>
                <c:pt idx="11">
                  <c:v>Rioja, La</c:v>
                </c:pt>
                <c:pt idx="12">
                  <c:v>País Vasco</c:v>
                </c:pt>
                <c:pt idx="13">
                  <c:v>Navarra, Comunidad Foral de</c:v>
                </c:pt>
                <c:pt idx="14">
                  <c:v>Canarias</c:v>
                </c:pt>
                <c:pt idx="15">
                  <c:v>Cantabria</c:v>
                </c:pt>
                <c:pt idx="16">
                  <c:v>Ceuta y Melilla</c:v>
                </c:pt>
                <c:pt idx="17">
                  <c:v>Asturias, Principado de</c:v>
                </c:pt>
                <c:pt idx="18">
                  <c:v>Galicia</c:v>
                </c:pt>
              </c:strCache>
            </c:strRef>
          </c:cat>
          <c:val>
            <c:numRef>
              <c:f>'44bpbpcasaad'!$AX$11:$AX$29</c:f>
              <c:numCache>
                <c:formatCode>0.00</c:formatCode>
                <c:ptCount val="19"/>
                <c:pt idx="0">
                  <c:v>35.702969400688033</c:v>
                </c:pt>
                <c:pt idx="1">
                  <c:v>35.449810997467438</c:v>
                </c:pt>
                <c:pt idx="2">
                  <c:v>35.033400026555199</c:v>
                </c:pt>
                <c:pt idx="3">
                  <c:v>31.53808029076491</c:v>
                </c:pt>
                <c:pt idx="4">
                  <c:v>31.162934475870117</c:v>
                </c:pt>
                <c:pt idx="5">
                  <c:v>30.492079645562853</c:v>
                </c:pt>
                <c:pt idx="6">
                  <c:v>29.501201425138785</c:v>
                </c:pt>
                <c:pt idx="7">
                  <c:v>29.478375045840714</c:v>
                </c:pt>
                <c:pt idx="8">
                  <c:v>29.186117364512238</c:v>
                </c:pt>
                <c:pt idx="9">
                  <c:v>28.551339913484846</c:v>
                </c:pt>
                <c:pt idx="10">
                  <c:v>28.11434391269502</c:v>
                </c:pt>
                <c:pt idx="11">
                  <c:v>27.084998667732481</c:v>
                </c:pt>
                <c:pt idx="12">
                  <c:v>25.823116047077324</c:v>
                </c:pt>
                <c:pt idx="13">
                  <c:v>25.399972013620037</c:v>
                </c:pt>
                <c:pt idx="14">
                  <c:v>23.896646119305984</c:v>
                </c:pt>
                <c:pt idx="15">
                  <c:v>23.344306738962047</c:v>
                </c:pt>
                <c:pt idx="16">
                  <c:v>22.765220932600286</c:v>
                </c:pt>
                <c:pt idx="17">
                  <c:v>22.355927423145623</c:v>
                </c:pt>
                <c:pt idx="18">
                  <c:v>20.301372134477468</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'45ResolPIAAltaBaj'!$AD$11:$AD$65</c:f>
              <c:numCache>
                <c:formatCode>0</c:formatCode>
                <c:ptCount val="55"/>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pt idx="53">
                  <c:v>27697</c:v>
                </c:pt>
                <c:pt idx="54">
                  <c:v>31593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'45ResolPIAAltaBaj'!$AE$11:$AE$65</c:f>
              <c:numCache>
                <c:formatCode>0</c:formatCode>
                <c:ptCount val="55"/>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pt idx="53">
                  <c:v>16563</c:v>
                </c:pt>
                <c:pt idx="54">
                  <c:v>16472</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3758</c:v>
                </c:pt>
                <c:pt idx="1">
                  <c:v>112034</c:v>
                </c:pt>
                <c:pt idx="2">
                  <c:v>57299</c:v>
                </c:pt>
                <c:pt idx="3">
                  <c:v>67844</c:v>
                </c:pt>
                <c:pt idx="4">
                  <c:v>73128</c:v>
                </c:pt>
                <c:pt idx="5">
                  <c:v>114052</c:v>
                </c:pt>
                <c:pt idx="6">
                  <c:v>312411</c:v>
                </c:pt>
                <c:pt idx="7">
                  <c:v>869740</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1010415</c:v>
                </c:pt>
                <c:pt idx="1">
                  <c:v>599851</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534</c:v>
                </c:pt>
                <c:pt idx="1">
                  <c:v>10647</c:v>
                </c:pt>
                <c:pt idx="2">
                  <c:v>6262</c:v>
                </c:pt>
                <c:pt idx="3">
                  <c:v>8663</c:v>
                </c:pt>
                <c:pt idx="4">
                  <c:v>8432</c:v>
                </c:pt>
                <c:pt idx="5">
                  <c:v>11583</c:v>
                </c:pt>
                <c:pt idx="6">
                  <c:v>38954</c:v>
                </c:pt>
                <c:pt idx="7">
                  <c:v>185272</c:v>
                </c:pt>
              </c:numCache>
            </c:numRef>
          </c:val>
          <c:extLst>
            <c:ext xmlns:c15="http://schemas.microsoft.com/office/drawing/2012/chart" uri="{02D57815-91ED-43cb-92C2-25804820EDAC}">
              <c15:datalabelsRange>
                <c15:f>'46aperfpb_graf'!$V$12:$AC$12</c15:f>
                <c15:dlblRangeCache>
                  <c:ptCount val="8"/>
                  <c:pt idx="0">
                    <c:v>32%</c:v>
                  </c:pt>
                  <c:pt idx="1">
                    <c:v>32%</c:v>
                  </c:pt>
                  <c:pt idx="2">
                    <c:v>29%</c:v>
                  </c:pt>
                  <c:pt idx="3">
                    <c:v>30%</c:v>
                  </c:pt>
                  <c:pt idx="4">
                    <c:v>25%</c:v>
                  </c:pt>
                  <c:pt idx="5">
                    <c:v>21%</c:v>
                  </c:pt>
                  <c:pt idx="6">
                    <c:v>20%</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770</c:v>
                </c:pt>
                <c:pt idx="1">
                  <c:v>12922</c:v>
                </c:pt>
                <c:pt idx="2">
                  <c:v>8066</c:v>
                </c:pt>
                <c:pt idx="3">
                  <c:v>11266</c:v>
                </c:pt>
                <c:pt idx="4">
                  <c:v>12853</c:v>
                </c:pt>
                <c:pt idx="5">
                  <c:v>21292</c:v>
                </c:pt>
                <c:pt idx="6">
                  <c:v>67661</c:v>
                </c:pt>
                <c:pt idx="7">
                  <c:v>242224</c:v>
                </c:pt>
              </c:numCache>
            </c:numRef>
          </c:val>
          <c:extLst>
            <c:ext xmlns:c15="http://schemas.microsoft.com/office/drawing/2012/chart" uri="{02D57815-91ED-43cb-92C2-25804820EDAC}">
              <c15:datalabelsRange>
                <c15:f>'46aperfpb_graf'!$V$13:$AC$13</c15:f>
                <c15:dlblRangeCache>
                  <c:ptCount val="8"/>
                  <c:pt idx="0">
                    <c:v>46%</c:v>
                  </c:pt>
                  <c:pt idx="1">
                    <c:v>38%</c:v>
                  </c:pt>
                  <c:pt idx="2">
                    <c:v>37%</c:v>
                  </c:pt>
                  <c:pt idx="3">
                    <c:v>39%</c:v>
                  </c:pt>
                  <c:pt idx="4">
                    <c:v>38%</c:v>
                  </c:pt>
                  <c:pt idx="5">
                    <c:v>38%</c:v>
                  </c:pt>
                  <c:pt idx="6">
                    <c:v>35%</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369</c:v>
                </c:pt>
                <c:pt idx="1">
                  <c:v>10009</c:v>
                </c:pt>
                <c:pt idx="2">
                  <c:v>7374</c:v>
                </c:pt>
                <c:pt idx="3">
                  <c:v>9322</c:v>
                </c:pt>
                <c:pt idx="4">
                  <c:v>12831</c:v>
                </c:pt>
                <c:pt idx="5">
                  <c:v>23262</c:v>
                </c:pt>
                <c:pt idx="6">
                  <c:v>84574</c:v>
                </c:pt>
                <c:pt idx="7">
                  <c:v>215273</c:v>
                </c:pt>
              </c:numCache>
            </c:numRef>
          </c:val>
          <c:extLst>
            <c:ext xmlns:c15="http://schemas.microsoft.com/office/drawing/2012/chart" uri="{02D57815-91ED-43cb-92C2-25804820EDAC}">
              <c15:datalabelsRange>
                <c15:f>'46aperfpb_graf'!$V$14:$AC$14</c15:f>
                <c15:dlblRangeCache>
                  <c:ptCount val="8"/>
                  <c:pt idx="0">
                    <c:v>22%</c:v>
                  </c:pt>
                  <c:pt idx="1">
                    <c:v>30%</c:v>
                  </c:pt>
                  <c:pt idx="2">
                    <c:v>34%</c:v>
                  </c:pt>
                  <c:pt idx="3">
                    <c:v>32%</c:v>
                  </c:pt>
                  <c:pt idx="4">
                    <c:v>38%</c:v>
                  </c:pt>
                  <c:pt idx="5">
                    <c:v>41%</c:v>
                  </c:pt>
                  <c:pt idx="6">
                    <c:v>44%</c:v>
                  </c:pt>
                  <c:pt idx="7">
                    <c:v>33%</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683</c:v>
                </c:pt>
                <c:pt idx="1">
                  <c:v>22994</c:v>
                </c:pt>
                <c:pt idx="2">
                  <c:v>9961</c:v>
                </c:pt>
                <c:pt idx="3">
                  <c:v>10748</c:v>
                </c:pt>
                <c:pt idx="4">
                  <c:v>9543</c:v>
                </c:pt>
                <c:pt idx="5">
                  <c:v>12828</c:v>
                </c:pt>
                <c:pt idx="6">
                  <c:v>29493</c:v>
                </c:pt>
                <c:pt idx="7">
                  <c:v>59726</c:v>
                </c:pt>
              </c:numCache>
            </c:numRef>
          </c:val>
          <c:extLst>
            <c:ext xmlns:c15="http://schemas.microsoft.com/office/drawing/2012/chart" uri="{02D57815-91ED-43cb-92C2-25804820EDAC}">
              <c15:datalabelsRange>
                <c15:f>'46aperfpb_graf'!$V$16:$AC$16</c15:f>
                <c15:dlblRangeCache>
                  <c:ptCount val="8"/>
                  <c:pt idx="0">
                    <c:v>33%</c:v>
                  </c:pt>
                  <c:pt idx="1">
                    <c:v>29%</c:v>
                  </c:pt>
                  <c:pt idx="2">
                    <c:v>28%</c:v>
                  </c:pt>
                  <c:pt idx="3">
                    <c:v>28%</c:v>
                  </c:pt>
                  <c:pt idx="4">
                    <c:v>24%</c:v>
                  </c:pt>
                  <c:pt idx="5">
                    <c:v>22%</c:v>
                  </c:pt>
                  <c:pt idx="6">
                    <c:v>24%</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1000</c:v>
                </c:pt>
                <c:pt idx="1">
                  <c:v>32316</c:v>
                </c:pt>
                <c:pt idx="2">
                  <c:v>12964</c:v>
                </c:pt>
                <c:pt idx="3">
                  <c:v>14802</c:v>
                </c:pt>
                <c:pt idx="4">
                  <c:v>15102</c:v>
                </c:pt>
                <c:pt idx="5">
                  <c:v>22737</c:v>
                </c:pt>
                <c:pt idx="6">
                  <c:v>46608</c:v>
                </c:pt>
                <c:pt idx="7">
                  <c:v>83557</c:v>
                </c:pt>
              </c:numCache>
            </c:numRef>
          </c:val>
          <c:extLst>
            <c:ext xmlns:c15="http://schemas.microsoft.com/office/drawing/2012/chart" uri="{02D57815-91ED-43cb-92C2-25804820EDAC}">
              <c15:datalabelsRange>
                <c15:f>'46aperfpb_graf'!$V$17:$AC$17</c15:f>
                <c15:dlblRangeCache>
                  <c:ptCount val="8"/>
                  <c:pt idx="0">
                    <c:v>48%</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402</c:v>
                </c:pt>
                <c:pt idx="1">
                  <c:v>23146</c:v>
                </c:pt>
                <c:pt idx="2">
                  <c:v>12672</c:v>
                </c:pt>
                <c:pt idx="3">
                  <c:v>13043</c:v>
                </c:pt>
                <c:pt idx="4">
                  <c:v>14367</c:v>
                </c:pt>
                <c:pt idx="5">
                  <c:v>22350</c:v>
                </c:pt>
                <c:pt idx="6">
                  <c:v>45121</c:v>
                </c:pt>
                <c:pt idx="7">
                  <c:v>83688</c:v>
                </c:pt>
              </c:numCache>
            </c:numRef>
          </c:val>
          <c:extLst>
            <c:ext xmlns:c15="http://schemas.microsoft.com/office/drawing/2012/chart" uri="{02D57815-91ED-43cb-92C2-25804820EDAC}">
              <c15:datalabelsRange>
                <c15:f>'46aperfpb_graf'!$V$18:$AC$18</c15:f>
                <c15:dlblRangeCache>
                  <c:ptCount val="8"/>
                  <c:pt idx="0">
                    <c:v>19%</c:v>
                  </c:pt>
                  <c:pt idx="1">
                    <c:v>30%</c:v>
                  </c:pt>
                  <c:pt idx="2">
                    <c:v>36%</c:v>
                  </c:pt>
                  <c:pt idx="3">
                    <c:v>34%</c:v>
                  </c:pt>
                  <c:pt idx="4">
                    <c:v>37%</c:v>
                  </c:pt>
                  <c:pt idx="5">
                    <c:v>39%</c:v>
                  </c:pt>
                  <c:pt idx="6">
                    <c:v>37%</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0.3621045779112898</c:v>
                </c:pt>
                <c:pt idx="1">
                  <c:v>0.22919664471855103</c:v>
                </c:pt>
                <c:pt idx="2">
                  <c:v>0.1999104896622341</c:v>
                </c:pt>
                <c:pt idx="3">
                  <c:v>4.244688714238247E-2</c:v>
                </c:pt>
                <c:pt idx="4">
                  <c:v>3.2381042795434974E-2</c:v>
                </c:pt>
                <c:pt idx="5">
                  <c:v>1.7050363127165711E-2</c:v>
                </c:pt>
                <c:pt idx="6">
                  <c:v>1.7610480846822044E-2</c:v>
                </c:pt>
                <c:pt idx="7">
                  <c:v>1.2299534139378445E-2</c:v>
                </c:pt>
                <c:pt idx="8">
                  <c:v>8.6999979656741416E-2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061-4C96-8492-09BBF591940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061-4C96-8492-09BBF591940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061-4C96-8492-09BBF591940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Cataluña</c:v>
                </c:pt>
                <c:pt idx="4">
                  <c:v>Asturias, Principado de</c:v>
                </c:pt>
                <c:pt idx="5">
                  <c:v>Andalucía</c:v>
                </c:pt>
                <c:pt idx="6">
                  <c:v>Castilla - La Mancha</c:v>
                </c:pt>
                <c:pt idx="7">
                  <c:v>TOTAL</c:v>
                </c:pt>
                <c:pt idx="8">
                  <c:v>Murcia, Región de</c:v>
                </c:pt>
                <c:pt idx="9">
                  <c:v>Rioja, La</c:v>
                </c:pt>
                <c:pt idx="10">
                  <c:v>Aragón</c:v>
                </c:pt>
                <c:pt idx="11">
                  <c:v>Comunitat Valenciana</c:v>
                </c:pt>
                <c:pt idx="12">
                  <c:v>Balears, Illes</c:v>
                </c:pt>
                <c:pt idx="13">
                  <c:v>Cantabria</c:v>
                </c:pt>
                <c:pt idx="14">
                  <c:v>Madrid, Comunidad de</c:v>
                </c:pt>
                <c:pt idx="15">
                  <c:v>Galicia</c:v>
                </c:pt>
                <c:pt idx="16">
                  <c:v>Navarra, Comunidad Foral de</c:v>
                </c:pt>
                <c:pt idx="17">
                  <c:v>Canarias</c:v>
                </c:pt>
                <c:pt idx="18">
                  <c:v>Ceuta y Melilla</c:v>
                </c:pt>
              </c:strCache>
            </c:strRef>
          </c:cat>
          <c:val>
            <c:numRef>
              <c:f>'24asolcasaad_pobl'!$AF$11:$AF$29</c:f>
              <c:numCache>
                <c:formatCode>0.00</c:formatCode>
                <c:ptCount val="19"/>
                <c:pt idx="0">
                  <c:v>6.7577127728519093</c:v>
                </c:pt>
                <c:pt idx="1">
                  <c:v>5.7754904089482979</c:v>
                </c:pt>
                <c:pt idx="2">
                  <c:v>5.4228966047249072</c:v>
                </c:pt>
                <c:pt idx="3">
                  <c:v>5.1357980068223199</c:v>
                </c:pt>
                <c:pt idx="4">
                  <c:v>5.0295216219508934</c:v>
                </c:pt>
                <c:pt idx="5">
                  <c:v>4.9874175467587412</c:v>
                </c:pt>
                <c:pt idx="6">
                  <c:v>4.938574903548842</c:v>
                </c:pt>
                <c:pt idx="7">
                  <c:v>4.6741654796477023</c:v>
                </c:pt>
                <c:pt idx="8">
                  <c:v>4.6631414122609485</c:v>
                </c:pt>
                <c:pt idx="9">
                  <c:v>4.5356957777064872</c:v>
                </c:pt>
                <c:pt idx="10">
                  <c:v>4.4667358690609804</c:v>
                </c:pt>
                <c:pt idx="11">
                  <c:v>4.3739337147755757</c:v>
                </c:pt>
                <c:pt idx="12">
                  <c:v>4.0513310948165566</c:v>
                </c:pt>
                <c:pt idx="13">
                  <c:v>4.0054091471453885</c:v>
                </c:pt>
                <c:pt idx="14">
                  <c:v>3.9182122869321021</c:v>
                </c:pt>
                <c:pt idx="15">
                  <c:v>3.5414602453292572</c:v>
                </c:pt>
                <c:pt idx="16">
                  <c:v>3.4904685456847888</c:v>
                </c:pt>
                <c:pt idx="17">
                  <c:v>3.4860015883835382</c:v>
                </c:pt>
                <c:pt idx="18">
                  <c:v>3.4794637156841883</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0.27521387236178857</c:v>
                </c:pt>
                <c:pt idx="1">
                  <c:v>0.477179937720911</c:v>
                </c:pt>
                <c:pt idx="2">
                  <c:v>0.17565281103927383</c:v>
                </c:pt>
                <c:pt idx="3">
                  <c:v>6.3028066295343993E-2</c:v>
                </c:pt>
                <c:pt idx="4">
                  <c:v>8.9253125826826134E-3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0.27677901099050017</c:v>
                </c:pt>
                <c:pt idx="1">
                  <c:v>0.72322098900949983</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0.18632884097035041</c:v>
                </c:pt>
                <c:pt idx="1">
                  <c:v>0.30274588892336335</c:v>
                </c:pt>
                <c:pt idx="2">
                  <c:v>0.26087606518164153</c:v>
                </c:pt>
                <c:pt idx="3">
                  <c:v>0.29453947859864049</c:v>
                </c:pt>
                <c:pt idx="4">
                  <c:v>0.26024753037356646</c:v>
                </c:pt>
                <c:pt idx="5">
                  <c:v>0.28152552798851754</c:v>
                </c:pt>
                <c:pt idx="6">
                  <c:v>0.25392596387857053</c:v>
                </c:pt>
                <c:pt idx="7">
                  <c:v>0.24458755242977587</c:v>
                </c:pt>
                <c:pt idx="8">
                  <c:v>0.34849080719693243</c:v>
                </c:pt>
                <c:pt idx="9">
                  <c:v>0.27204528301886793</c:v>
                </c:pt>
                <c:pt idx="10">
                  <c:v>0.19131486958859908</c:v>
                </c:pt>
                <c:pt idx="11">
                  <c:v>0.20128011816475366</c:v>
                </c:pt>
                <c:pt idx="12">
                  <c:v>0.25891595451180943</c:v>
                </c:pt>
                <c:pt idx="13">
                  <c:v>0.28513416931973229</c:v>
                </c:pt>
                <c:pt idx="14">
                  <c:v>0.28600631852815461</c:v>
                </c:pt>
                <c:pt idx="15">
                  <c:v>0.33857289077350489</c:v>
                </c:pt>
                <c:pt idx="16">
                  <c:v>0.28150572831423898</c:v>
                </c:pt>
                <c:pt idx="17">
                  <c:v>0.16273849607182941</c:v>
                </c:pt>
                <c:pt idx="18">
                  <c:v>0.10588235294117647</c:v>
                </c:pt>
                <c:pt idx="19">
                  <c:v>0.27677901099050017</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0.81367115902964959</c:v>
                </c:pt>
                <c:pt idx="1">
                  <c:v>0.69725411107663671</c:v>
                </c:pt>
                <c:pt idx="2">
                  <c:v>0.73912393481835847</c:v>
                </c:pt>
                <c:pt idx="3">
                  <c:v>0.70546052140135951</c:v>
                </c:pt>
                <c:pt idx="4">
                  <c:v>0.73975246962643348</c:v>
                </c:pt>
                <c:pt idx="5">
                  <c:v>0.71847447201148251</c:v>
                </c:pt>
                <c:pt idx="6">
                  <c:v>0.74607403612142953</c:v>
                </c:pt>
                <c:pt idx="7">
                  <c:v>0.75541244757022408</c:v>
                </c:pt>
                <c:pt idx="8">
                  <c:v>0.65150919280306752</c:v>
                </c:pt>
                <c:pt idx="9">
                  <c:v>0.72795471698113212</c:v>
                </c:pt>
                <c:pt idx="10">
                  <c:v>0.80868513041140089</c:v>
                </c:pt>
                <c:pt idx="11">
                  <c:v>0.79871988183524634</c:v>
                </c:pt>
                <c:pt idx="12">
                  <c:v>0.74108404548819051</c:v>
                </c:pt>
                <c:pt idx="13">
                  <c:v>0.71486583068026766</c:v>
                </c:pt>
                <c:pt idx="14">
                  <c:v>0.71399368147184539</c:v>
                </c:pt>
                <c:pt idx="15">
                  <c:v>0.66142710922649506</c:v>
                </c:pt>
                <c:pt idx="16">
                  <c:v>0.71849427168576108</c:v>
                </c:pt>
                <c:pt idx="17">
                  <c:v>0.83726150392817056</c:v>
                </c:pt>
                <c:pt idx="18">
                  <c:v>0.89411764705882357</c:v>
                </c:pt>
                <c:pt idx="19">
                  <c:v>0.72322098900949983</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0.27677901099050017</c:v>
                </c:pt>
                <c:pt idx="1">
                  <c:v>0.27677901099050017</c:v>
                </c:pt>
                <c:pt idx="2">
                  <c:v>0.27677901099050017</c:v>
                </c:pt>
                <c:pt idx="3">
                  <c:v>0.27677901099050017</c:v>
                </c:pt>
                <c:pt idx="4">
                  <c:v>0.27677901099050017</c:v>
                </c:pt>
                <c:pt idx="5">
                  <c:v>0.27677901099050017</c:v>
                </c:pt>
                <c:pt idx="6">
                  <c:v>0.27677901099050017</c:v>
                </c:pt>
                <c:pt idx="7">
                  <c:v>0.27677901099050017</c:v>
                </c:pt>
                <c:pt idx="8">
                  <c:v>0.27677901099050017</c:v>
                </c:pt>
                <c:pt idx="9">
                  <c:v>0.27677901099050017</c:v>
                </c:pt>
                <c:pt idx="10">
                  <c:v>0.27677901099050017</c:v>
                </c:pt>
                <c:pt idx="11">
                  <c:v>0.27677901099050017</c:v>
                </c:pt>
                <c:pt idx="12">
                  <c:v>0.27677901099050017</c:v>
                </c:pt>
                <c:pt idx="13">
                  <c:v>0.27677901099050017</c:v>
                </c:pt>
                <c:pt idx="14">
                  <c:v>0.27677901099050017</c:v>
                </c:pt>
                <c:pt idx="15">
                  <c:v>0.27677901099050017</c:v>
                </c:pt>
                <c:pt idx="16">
                  <c:v>0.27677901099050017</c:v>
                </c:pt>
                <c:pt idx="17">
                  <c:v>0.27677901099050017</c:v>
                </c:pt>
                <c:pt idx="18">
                  <c:v>0.27677901099050017</c:v>
                </c:pt>
                <c:pt idx="19">
                  <c:v>0.27677901099050017</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2.7343108652546763E-3</c:v>
                </c:pt>
                <c:pt idx="1">
                  <c:v>0.27511082483991967</c:v>
                </c:pt>
                <c:pt idx="2">
                  <c:v>4.6780080576920645E-2</c:v>
                </c:pt>
                <c:pt idx="3">
                  <c:v>0.48938481162934616</c:v>
                </c:pt>
                <c:pt idx="4">
                  <c:v>0.14068124123820711</c:v>
                </c:pt>
                <c:pt idx="5">
                  <c:v>4.2707030904659063E-2</c:v>
                </c:pt>
                <c:pt idx="6">
                  <c:v>5.8096212379545086E-4</c:v>
                </c:pt>
                <c:pt idx="7">
                  <c:v>1.1556094418974728E-3</c:v>
                </c:pt>
                <c:pt idx="8">
                  <c:v>1.8312936510943558E-4</c:v>
                </c:pt>
                <c:pt idx="9">
                  <c:v>6.8199901489031183E-4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4.5318076247663285E-4</c:v>
                </c:pt>
                <c:pt idx="1">
                  <c:v>1.651277403274231E-2</c:v>
                </c:pt>
                <c:pt idx="2">
                  <c:v>4.9906531467739192E-2</c:v>
                </c:pt>
                <c:pt idx="3">
                  <c:v>0.62513453803886021</c:v>
                </c:pt>
                <c:pt idx="4">
                  <c:v>0.13889990369908797</c:v>
                </c:pt>
                <c:pt idx="5">
                  <c:v>0.14802016654393021</c:v>
                </c:pt>
                <c:pt idx="6">
                  <c:v>5.6647595309579106E-5</c:v>
                </c:pt>
                <c:pt idx="7">
                  <c:v>9.5167960120092904E-3</c:v>
                </c:pt>
                <c:pt idx="8">
                  <c:v>2.5491417889310597E-4</c:v>
                </c:pt>
                <c:pt idx="9">
                  <c:v>1.1244547668951454E-2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2.3182569186286656E-3</c:v>
                </c:pt>
                <c:pt idx="1">
                  <c:v>0.22794816191656339</c:v>
                </c:pt>
                <c:pt idx="2">
                  <c:v>4.7346137959520862E-2</c:v>
                </c:pt>
                <c:pt idx="3">
                  <c:v>0.5140902519619992</c:v>
                </c:pt>
                <c:pt idx="4">
                  <c:v>0.14034489880214787</c:v>
                </c:pt>
                <c:pt idx="5">
                  <c:v>6.1901073936389925E-2</c:v>
                </c:pt>
                <c:pt idx="6">
                  <c:v>4.8533663775299462E-4</c:v>
                </c:pt>
                <c:pt idx="7">
                  <c:v>2.6796778190830237E-3</c:v>
                </c:pt>
                <c:pt idx="8">
                  <c:v>1.9619991738950847E-4</c:v>
                </c:pt>
                <c:pt idx="9">
                  <c:v>2.6900041305245766E-3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2.0126654159388726E-3</c:v>
                </c:pt>
                <c:pt idx="1">
                  <c:v>1.8638719369748202E-2</c:v>
                </c:pt>
                <c:pt idx="2">
                  <c:v>4.7347953909961972E-2</c:v>
                </c:pt>
                <c:pt idx="3">
                  <c:v>2.833545382011084E-2</c:v>
                </c:pt>
                <c:pt idx="4">
                  <c:v>0.12861650816926515</c:v>
                </c:pt>
                <c:pt idx="5">
                  <c:v>0.49954355623602814</c:v>
                </c:pt>
                <c:pt idx="6">
                  <c:v>0.14048404603253331</c:v>
                </c:pt>
                <c:pt idx="7">
                  <c:v>0.13219617737332787</c:v>
                </c:pt>
                <c:pt idx="8">
                  <c:v>4.0972117395898474E-4</c:v>
                </c:pt>
                <c:pt idx="9">
                  <c:v>2.415198499126647E-3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4.8489550501866846E-5</c:v>
                </c:pt>
                <c:pt idx="1">
                  <c:v>7.273432575280027E-4</c:v>
                </c:pt>
                <c:pt idx="2">
                  <c:v>1.5516656160597391E-3</c:v>
                </c:pt>
                <c:pt idx="3">
                  <c:v>3.4282112204819859E-2</c:v>
                </c:pt>
                <c:pt idx="4">
                  <c:v>4.0052368714542014E-2</c:v>
                </c:pt>
                <c:pt idx="5">
                  <c:v>0.58497793725452163</c:v>
                </c:pt>
                <c:pt idx="6">
                  <c:v>9.4263686175629149E-2</c:v>
                </c:pt>
                <c:pt idx="7">
                  <c:v>0.21126897153663385</c:v>
                </c:pt>
                <c:pt idx="8">
                  <c:v>2.909373030112011E-4</c:v>
                </c:pt>
                <c:pt idx="9">
                  <c:v>3.2536488386752653E-2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1.7589984350547731E-3</c:v>
                </c:pt>
                <c:pt idx="1">
                  <c:v>1.6325508607198749E-2</c:v>
                </c:pt>
                <c:pt idx="2">
                  <c:v>4.1433489827856024E-2</c:v>
                </c:pt>
                <c:pt idx="3">
                  <c:v>2.9101721439749609E-2</c:v>
                </c:pt>
                <c:pt idx="4">
                  <c:v>0.11717683881064163</c:v>
                </c:pt>
                <c:pt idx="5">
                  <c:v>0.51054773082942095</c:v>
                </c:pt>
                <c:pt idx="6">
                  <c:v>0.13451017214397495</c:v>
                </c:pt>
                <c:pt idx="7">
                  <c:v>0.14239749608763694</c:v>
                </c:pt>
                <c:pt idx="8">
                  <c:v>3.9436619718309857E-4</c:v>
                </c:pt>
                <c:pt idx="9">
                  <c:v>6.3536776212832552E-3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1.3265781340408417E-3</c:v>
                </c:pt>
                <c:pt idx="1">
                  <c:v>6.0542768032289477E-3</c:v>
                </c:pt>
                <c:pt idx="2">
                  <c:v>1.6342313608715901E-2</c:v>
                </c:pt>
                <c:pt idx="3">
                  <c:v>3.5662371752353268E-2</c:v>
                </c:pt>
                <c:pt idx="4">
                  <c:v>0.1610945680859171</c:v>
                </c:pt>
                <c:pt idx="5">
                  <c:v>3.1583849616844718E-2</c:v>
                </c:pt>
                <c:pt idx="6">
                  <c:v>5.9837141365246475E-2</c:v>
                </c:pt>
                <c:pt idx="7">
                  <c:v>8.6411041646085887E-2</c:v>
                </c:pt>
                <c:pt idx="8">
                  <c:v>0.27310574521232306</c:v>
                </c:pt>
                <c:pt idx="9">
                  <c:v>0.32858211377524377</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7.9700326771339763E-5</c:v>
                </c:pt>
                <c:pt idx="2">
                  <c:v>1.5940065354267953E-4</c:v>
                </c:pt>
                <c:pt idx="3">
                  <c:v>1.7693472543237426E-2</c:v>
                </c:pt>
                <c:pt idx="4">
                  <c:v>6.6151271220212006E-3</c:v>
                </c:pt>
                <c:pt idx="5">
                  <c:v>1.7294970909380727E-2</c:v>
                </c:pt>
                <c:pt idx="6">
                  <c:v>1.657766796843867E-2</c:v>
                </c:pt>
                <c:pt idx="7">
                  <c:v>0.18586116203076433</c:v>
                </c:pt>
                <c:pt idx="8">
                  <c:v>0.37283812863632743</c:v>
                </c:pt>
                <c:pt idx="9">
                  <c:v>0.38288036980951623</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1.1268821329241392E-3</c:v>
                </c:pt>
                <c:pt idx="1">
                  <c:v>5.1548863527380836E-3</c:v>
                </c:pt>
                <c:pt idx="2">
                  <c:v>1.3906205044595761E-2</c:v>
                </c:pt>
                <c:pt idx="3">
                  <c:v>3.2955308334132544E-2</c:v>
                </c:pt>
                <c:pt idx="4">
                  <c:v>0.13783926345065695</c:v>
                </c:pt>
                <c:pt idx="5">
                  <c:v>2.943080464179534E-2</c:v>
                </c:pt>
                <c:pt idx="6">
                  <c:v>5.3323103481346501E-2</c:v>
                </c:pt>
                <c:pt idx="7">
                  <c:v>0.1013594514241872</c:v>
                </c:pt>
                <c:pt idx="8">
                  <c:v>0.28807423036347946</c:v>
                </c:pt>
                <c:pt idx="9">
                  <c:v>0.33682986477414406</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1.0293785898970969E-2</c:v>
                </c:pt>
                <c:pt idx="1">
                  <c:v>4.7200097176670658E-4</c:v>
                </c:pt>
                <c:pt idx="2">
                  <c:v>3.2623596577992953E-3</c:v>
                </c:pt>
                <c:pt idx="3">
                  <c:v>0.94183282142051472</c:v>
                </c:pt>
                <c:pt idx="4">
                  <c:v>4.4978916133062629E-3</c:v>
                </c:pt>
                <c:pt idx="5">
                  <c:v>2.6411230846651742E-3</c:v>
                </c:pt>
                <c:pt idx="6">
                  <c:v>3.6871605323893317E-2</c:v>
                </c:pt>
                <c:pt idx="7">
                  <c:v>7.2882502993388515E-5</c:v>
                </c:pt>
                <c:pt idx="8">
                  <c:v>5.5529526090200771E-5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1.3692377909630307E-3</c:v>
                </c:pt>
                <c:pt idx="2">
                  <c:v>6.3897763578274758E-3</c:v>
                </c:pt>
                <c:pt idx="3">
                  <c:v>0.12962117754450023</c:v>
                </c:pt>
                <c:pt idx="4">
                  <c:v>0.16818804198995893</c:v>
                </c:pt>
                <c:pt idx="5">
                  <c:v>0.60155180282975806</c:v>
                </c:pt>
                <c:pt idx="6">
                  <c:v>8.1469648562300323E-2</c:v>
                </c:pt>
                <c:pt idx="7">
                  <c:v>5.4769511638521227E-3</c:v>
                </c:pt>
                <c:pt idx="8">
                  <c:v>5.9333637608397988E-3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2.6723829939264022E-2</c:v>
                </c:pt>
                <c:pt idx="1">
                  <c:v>5.8449446230796715E-3</c:v>
                </c:pt>
                <c:pt idx="2">
                  <c:v>1.5219721329046088E-2</c:v>
                </c:pt>
                <c:pt idx="3">
                  <c:v>0.25983565559128258</c:v>
                </c:pt>
                <c:pt idx="4">
                  <c:v>0.23218292247231154</c:v>
                </c:pt>
                <c:pt idx="5">
                  <c:v>0.39336906037870667</c:v>
                </c:pt>
                <c:pt idx="6">
                  <c:v>5.2461593426223654E-2</c:v>
                </c:pt>
                <c:pt idx="7">
                  <c:v>3.8156484458735261E-3</c:v>
                </c:pt>
                <c:pt idx="8">
                  <c:v>1.0546623794212218E-2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1.0253410105613203E-2</c:v>
                </c:pt>
                <c:pt idx="1">
                  <c:v>2.1938602703451673E-4</c:v>
                </c:pt>
                <c:pt idx="2">
                  <c:v>2.2092557810142561E-3</c:v>
                </c:pt>
                <c:pt idx="3">
                  <c:v>0.14694245158111893</c:v>
                </c:pt>
                <c:pt idx="4">
                  <c:v>0.24939187732857099</c:v>
                </c:pt>
                <c:pt idx="5">
                  <c:v>0.5542576284755365</c:v>
                </c:pt>
                <c:pt idx="6">
                  <c:v>3.5890784247313484E-2</c:v>
                </c:pt>
                <c:pt idx="7">
                  <c:v>4.9265634141084464E-4</c:v>
                </c:pt>
                <c:pt idx="8">
                  <c:v>3.4255011238722789E-4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0</c:v>
                </c:pt>
                <c:pt idx="1">
                  <c:v>2.565418163160595E-4</c:v>
                </c:pt>
                <c:pt idx="2">
                  <c:v>1.026167265264238E-3</c:v>
                </c:pt>
                <c:pt idx="3">
                  <c:v>5.5156490507952793E-2</c:v>
                </c:pt>
                <c:pt idx="4">
                  <c:v>4.4894817855310416E-2</c:v>
                </c:pt>
                <c:pt idx="5">
                  <c:v>0.1318624935864546</c:v>
                </c:pt>
                <c:pt idx="6">
                  <c:v>0.11056952283222166</c:v>
                </c:pt>
                <c:pt idx="7">
                  <c:v>0.42662904053360695</c:v>
                </c:pt>
                <c:pt idx="8">
                  <c:v>0.22960492560287327</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1.6032624526653074E-2</c:v>
                </c:pt>
                <c:pt idx="1">
                  <c:v>1.1651616661811825E-3</c:v>
                </c:pt>
                <c:pt idx="2">
                  <c:v>8.9251383629478584E-3</c:v>
                </c:pt>
                <c:pt idx="3">
                  <c:v>0.13545004369356248</c:v>
                </c:pt>
                <c:pt idx="4">
                  <c:v>0.10565685988930965</c:v>
                </c:pt>
                <c:pt idx="5">
                  <c:v>0.17259539761141859</c:v>
                </c:pt>
                <c:pt idx="6">
                  <c:v>0.23187882318671715</c:v>
                </c:pt>
                <c:pt idx="7">
                  <c:v>0.116842411884649</c:v>
                </c:pt>
                <c:pt idx="8">
                  <c:v>0.21145353917856102</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1.1156199354247019E-2</c:v>
                </c:pt>
                <c:pt idx="1">
                  <c:v>1.6332273829415683E-4</c:v>
                </c:pt>
                <c:pt idx="2">
                  <c:v>9.6109149842330736E-4</c:v>
                </c:pt>
                <c:pt idx="3">
                  <c:v>6.8155835018907747E-3</c:v>
                </c:pt>
                <c:pt idx="4">
                  <c:v>0.18815407615864921</c:v>
                </c:pt>
                <c:pt idx="5">
                  <c:v>0.2278415015641293</c:v>
                </c:pt>
                <c:pt idx="6">
                  <c:v>0.52617560963352894</c:v>
                </c:pt>
                <c:pt idx="7">
                  <c:v>3.8041634734977452E-2</c:v>
                </c:pt>
                <c:pt idx="8">
                  <c:v>6.9098081585989418E-4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1.3046314416177429E-3</c:v>
                </c:pt>
                <c:pt idx="1">
                  <c:v>3.2615786040443573E-4</c:v>
                </c:pt>
                <c:pt idx="2">
                  <c:v>0</c:v>
                </c:pt>
                <c:pt idx="3">
                  <c:v>1.3046314416177429E-3</c:v>
                </c:pt>
                <c:pt idx="4">
                  <c:v>5.9034572733202867E-2</c:v>
                </c:pt>
                <c:pt idx="5">
                  <c:v>4.2074363992172209E-2</c:v>
                </c:pt>
                <c:pt idx="6">
                  <c:v>4.3052837573385516E-2</c:v>
                </c:pt>
                <c:pt idx="7">
                  <c:v>0.15590345727332028</c:v>
                </c:pt>
                <c:pt idx="8">
                  <c:v>0.69699934768427918</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1.2502832464710822E-2</c:v>
                </c:pt>
                <c:pt idx="1">
                  <c:v>3.4656038814763474E-4</c:v>
                </c:pt>
                <c:pt idx="2">
                  <c:v>6.9312077629526949E-3</c:v>
                </c:pt>
                <c:pt idx="3">
                  <c:v>1.408901270277115E-2</c:v>
                </c:pt>
                <c:pt idx="4">
                  <c:v>0.18011809711688415</c:v>
                </c:pt>
                <c:pt idx="5">
                  <c:v>8.3334444103808164E-2</c:v>
                </c:pt>
                <c:pt idx="6">
                  <c:v>0.14808791970462393</c:v>
                </c:pt>
                <c:pt idx="7">
                  <c:v>0.19128800501179638</c:v>
                </c:pt>
                <c:pt idx="8">
                  <c:v>0.36330192074430506</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E55-4722-A631-7AE94E387ED2}"/>
              </c:ext>
            </c:extLst>
          </c:dPt>
          <c:dPt>
            <c:idx val="3"/>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E55-4722-A631-7AE94E387E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E55-4722-A631-7AE94E387E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E55-4722-A631-7AE94E387ED2}"/>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E55-4722-A631-7AE94E387E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E55-4722-A631-7AE94E387E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E55-4722-A631-7AE94E387E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E55-4722-A631-7AE94E387E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E55-4722-A631-7AE94E387E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E55-4722-A631-7AE94E387ED2}"/>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E55-4722-A631-7AE94E387ED2}"/>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Murcia, Región de</c:v>
                </c:pt>
                <c:pt idx="1">
                  <c:v>Andalucía</c:v>
                </c:pt>
                <c:pt idx="2">
                  <c:v>Canarias</c:v>
                </c:pt>
                <c:pt idx="3">
                  <c:v>TOTAL</c:v>
                </c:pt>
                <c:pt idx="4">
                  <c:v>Galicia</c:v>
                </c:pt>
                <c:pt idx="5">
                  <c:v>Madrid, Comunidad de*</c:v>
                </c:pt>
                <c:pt idx="6">
                  <c:v>Asturias, Principado de</c:v>
                </c:pt>
                <c:pt idx="7">
                  <c:v>Comunitat Valenciana</c:v>
                </c:pt>
                <c:pt idx="8">
                  <c:v>Cataluña</c:v>
                </c:pt>
                <c:pt idx="9">
                  <c:v>Extremadura</c:v>
                </c:pt>
                <c:pt idx="10">
                  <c:v>Balears, Illes</c:v>
                </c:pt>
                <c:pt idx="11">
                  <c:v>Rioja, La</c:v>
                </c:pt>
                <c:pt idx="12">
                  <c:v>Cantabria</c:v>
                </c:pt>
                <c:pt idx="13">
                  <c:v>Melilla</c:v>
                </c:pt>
                <c:pt idx="14">
                  <c:v>Navarra, Comunidad Foral de</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562.9</c:v>
                </c:pt>
                <c:pt idx="1">
                  <c:v>559.37</c:v>
                </c:pt>
                <c:pt idx="2">
                  <c:v>478.46</c:v>
                </c:pt>
                <c:pt idx="3">
                  <c:v>349.46</c:v>
                </c:pt>
                <c:pt idx="4">
                  <c:v>348.57</c:v>
                </c:pt>
                <c:pt idx="5">
                  <c:v>345.89</c:v>
                </c:pt>
                <c:pt idx="6">
                  <c:v>325.82</c:v>
                </c:pt>
                <c:pt idx="7">
                  <c:v>304.83</c:v>
                </c:pt>
                <c:pt idx="8">
                  <c:v>275.39</c:v>
                </c:pt>
                <c:pt idx="9">
                  <c:v>256.8</c:v>
                </c:pt>
                <c:pt idx="10">
                  <c:v>222.73</c:v>
                </c:pt>
                <c:pt idx="11">
                  <c:v>212.92</c:v>
                </c:pt>
                <c:pt idx="12">
                  <c:v>210.63</c:v>
                </c:pt>
                <c:pt idx="13">
                  <c:v>207.88</c:v>
                </c:pt>
                <c:pt idx="14">
                  <c:v>200.34</c:v>
                </c:pt>
                <c:pt idx="15">
                  <c:v>169.03</c:v>
                </c:pt>
                <c:pt idx="16">
                  <c:v>151.69</c:v>
                </c:pt>
                <c:pt idx="17">
                  <c:v>130.4</c:v>
                </c:pt>
                <c:pt idx="18">
                  <c:v>113.1</c:v>
                </c:pt>
                <c:pt idx="19">
                  <c:v>65.81</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C9E3-4A0F-A3FF-4E2A4952600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Murcia, Región de</c:v>
                </c:pt>
                <c:pt idx="2">
                  <c:v>Castilla y León</c:v>
                </c:pt>
                <c:pt idx="3">
                  <c:v>País Vasco</c:v>
                </c:pt>
                <c:pt idx="4">
                  <c:v>Extremadura</c:v>
                </c:pt>
                <c:pt idx="5">
                  <c:v>Andalucía</c:v>
                </c:pt>
                <c:pt idx="6">
                  <c:v>Cataluña</c:v>
                </c:pt>
                <c:pt idx="7">
                  <c:v>TOTAL</c:v>
                </c:pt>
                <c:pt idx="8">
                  <c:v>Cantabria</c:v>
                </c:pt>
                <c:pt idx="9">
                  <c:v>Asturias, Principado de</c:v>
                </c:pt>
                <c:pt idx="10">
                  <c:v>Canarias</c:v>
                </c:pt>
                <c:pt idx="11">
                  <c:v>Comunitat Valenciana</c:v>
                </c:pt>
                <c:pt idx="12">
                  <c:v>Castilla - La Mancha</c:v>
                </c:pt>
                <c:pt idx="13">
                  <c:v>Balears, Illes</c:v>
                </c:pt>
                <c:pt idx="14">
                  <c:v>Galicia</c:v>
                </c:pt>
                <c:pt idx="15">
                  <c:v>Rioja, La</c:v>
                </c:pt>
                <c:pt idx="16">
                  <c:v>Madrid, Comunidad de</c:v>
                </c:pt>
                <c:pt idx="17">
                  <c:v>Aragón</c:v>
                </c:pt>
                <c:pt idx="18">
                  <c:v>Navarra, Comunidad Foral de</c:v>
                </c:pt>
              </c:strCache>
            </c:strRef>
          </c:cat>
          <c:val>
            <c:numRef>
              <c:f>'24asolcasaad_pobl'!$AL$11:$AL$29</c:f>
              <c:numCache>
                <c:formatCode>0.00</c:formatCode>
                <c:ptCount val="19"/>
                <c:pt idx="0">
                  <c:v>2.1244895333166283</c:v>
                </c:pt>
                <c:pt idx="1">
                  <c:v>1.8859926978035262</c:v>
                </c:pt>
                <c:pt idx="2">
                  <c:v>1.8852140300316784</c:v>
                </c:pt>
                <c:pt idx="3">
                  <c:v>1.8641427253239873</c:v>
                </c:pt>
                <c:pt idx="4">
                  <c:v>1.7517417261898947</c:v>
                </c:pt>
                <c:pt idx="5">
                  <c:v>1.7493965006655838</c:v>
                </c:pt>
                <c:pt idx="6">
                  <c:v>1.6175635007685287</c:v>
                </c:pt>
                <c:pt idx="7">
                  <c:v>1.5248120076109046</c:v>
                </c:pt>
                <c:pt idx="8">
                  <c:v>1.4857550174860223</c:v>
                </c:pt>
                <c:pt idx="9">
                  <c:v>1.4742247907423249</c:v>
                </c:pt>
                <c:pt idx="10">
                  <c:v>1.4476302465117441</c:v>
                </c:pt>
                <c:pt idx="11">
                  <c:v>1.4427432473877839</c:v>
                </c:pt>
                <c:pt idx="12">
                  <c:v>1.4312076076898621</c:v>
                </c:pt>
                <c:pt idx="13">
                  <c:v>1.4258492161531298</c:v>
                </c:pt>
                <c:pt idx="14">
                  <c:v>1.3557797760458261</c:v>
                </c:pt>
                <c:pt idx="15">
                  <c:v>1.3505592344982731</c:v>
                </c:pt>
                <c:pt idx="16">
                  <c:v>1.1337999663059368</c:v>
                </c:pt>
                <c:pt idx="17">
                  <c:v>1.0953748298308033</c:v>
                </c:pt>
                <c:pt idx="18">
                  <c:v>1.0380326844544285</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AD84C6"/>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5A3471"/>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AD84C6"/>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F71F26-7C7E-4D38-A17E-A0D2320AC213}" type="CELLRANGE">
                      <a:rPr lang="en-US" baseline="0"/>
                      <a:pPr>
                        <a:defRPr b="1">
                          <a:solidFill>
                            <a:srgbClr val="000000"/>
                          </a:solidFill>
                        </a:defRPr>
                      </a:pPr>
                      <a:t>[CELLRANGE]</a:t>
                    </a:fld>
                    <a:r>
                      <a:rPr lang="en-US" baseline="0"/>
                      <a:t>
</a:t>
                    </a:r>
                    <a:fld id="{B0B8A465-3011-459D-A6EE-FE4E974CAD1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4FCD09-3731-4EDE-A8E1-1CF9D65EBFD7}" type="CELLRANGE">
                      <a:rPr lang="en-US" baseline="0"/>
                      <a:pPr>
                        <a:defRPr b="1">
                          <a:solidFill>
                            <a:srgbClr val="000000"/>
                          </a:solidFill>
                        </a:defRPr>
                      </a:pPr>
                      <a:t>[CELLRANGE]</a:t>
                    </a:fld>
                    <a:r>
                      <a:rPr lang="en-US" baseline="0"/>
                      <a:t>
</a:t>
                    </a:r>
                    <a:fld id="{82CCE828-AB0E-4341-B37B-4FC911C721E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51AFECC-B952-48ED-A5E6-C3016A401EDC}" type="CELLRANGE">
                      <a:rPr lang="en-US" baseline="0"/>
                      <a:pPr>
                        <a:defRPr b="1">
                          <a:solidFill>
                            <a:srgbClr val="000000"/>
                          </a:solidFill>
                        </a:defRPr>
                      </a:pPr>
                      <a:t>[CELLRANGE]</a:t>
                    </a:fld>
                    <a:r>
                      <a:rPr lang="en-US" baseline="0"/>
                      <a:t>
</a:t>
                    </a:r>
                    <a:fld id="{0DDBA234-080E-461F-A972-0DACA2455A7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7535D1D-572C-4EFE-8BA6-2F49199F3FE7}" type="CELLRANGE">
                      <a:rPr lang="en-US" baseline="0"/>
                      <a:pPr>
                        <a:defRPr b="1">
                          <a:solidFill>
                            <a:srgbClr val="000000"/>
                          </a:solidFill>
                        </a:defRPr>
                      </a:pPr>
                      <a:t>[CELLRANGE]</a:t>
                    </a:fld>
                    <a:r>
                      <a:rPr lang="en-US" baseline="0"/>
                      <a:t>
</a:t>
                    </a:r>
                    <a:fld id="{489506A1-CF8C-43AD-A6BD-1C91D86E144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AAA62AB-1697-4129-B4A4-8EAAF74A6352}" type="CELLRANGE">
                      <a:rPr lang="en-US" baseline="0"/>
                      <a:pPr>
                        <a:defRPr b="1">
                          <a:solidFill>
                            <a:srgbClr val="000000"/>
                          </a:solidFill>
                        </a:defRPr>
                      </a:pPr>
                      <a:t>[CELLRANGE]</a:t>
                    </a:fld>
                    <a:r>
                      <a:rPr lang="en-US" baseline="0"/>
                      <a:t>
</a:t>
                    </a:r>
                    <a:fld id="{09C164EC-DCAC-44BE-A6BC-B067AD2CD1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0E21EC-27D3-4025-934B-0F4F3CFFB754}" type="CELLRANGE">
                      <a:rPr lang="en-US" baseline="0"/>
                      <a:pPr>
                        <a:defRPr b="1">
                          <a:solidFill>
                            <a:srgbClr val="000000"/>
                          </a:solidFill>
                        </a:defRPr>
                      </a:pPr>
                      <a:t>[CELLRANGE]</a:t>
                    </a:fld>
                    <a:r>
                      <a:rPr lang="en-US" baseline="0"/>
                      <a:t>
</a:t>
                    </a:r>
                    <a:fld id="{3AB32B80-EABA-412C-BA47-4F47954F036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471881-B235-43AE-95EF-0308E09E43AC}" type="CELLRANGE">
                      <a:rPr lang="en-US" baseline="0"/>
                      <a:pPr>
                        <a:defRPr b="1">
                          <a:solidFill>
                            <a:srgbClr val="000000"/>
                          </a:solidFill>
                        </a:defRPr>
                      </a:pPr>
                      <a:t>[CELLRANGE]</a:t>
                    </a:fld>
                    <a:r>
                      <a:rPr lang="en-US" baseline="0"/>
                      <a:t>
</a:t>
                    </a:r>
                    <a:fld id="{5B2287EF-B818-429E-A5A7-D415296A25A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6C1320-9E51-403F-91E6-459B025B9CA8}" type="CELLRANGE">
                      <a:rPr lang="en-US" baseline="0"/>
                      <a:pPr>
                        <a:defRPr b="1">
                          <a:solidFill>
                            <a:srgbClr val="000000"/>
                          </a:solidFill>
                        </a:defRPr>
                      </a:pPr>
                      <a:t>[CELLRANGE]</a:t>
                    </a:fld>
                    <a:r>
                      <a:rPr lang="en-US" baseline="0"/>
                      <a:t>
</a:t>
                    </a:r>
                    <a:fld id="{B15E4EDD-1766-427F-BB83-75AD7B88257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E160539-C726-4E19-8688-7A8AF34B1D8C}" type="CELLRANGE">
                      <a:rPr lang="en-US" baseline="0"/>
                      <a:pPr>
                        <a:defRPr b="1">
                          <a:solidFill>
                            <a:srgbClr val="000000"/>
                          </a:solidFill>
                        </a:defRPr>
                      </a:pPr>
                      <a:t>[CELLRANGE]</a:t>
                    </a:fld>
                    <a:r>
                      <a:rPr lang="en-US" baseline="0"/>
                      <a:t>
</a:t>
                    </a:r>
                    <a:fld id="{E224A4DE-06D2-4BFD-9D56-7E7D1101890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16E5F3D-BFF3-401A-870F-40E135618EE4}" type="CELLRANGE">
                      <a:rPr lang="en-US" baseline="0"/>
                      <a:pPr>
                        <a:defRPr b="1">
                          <a:solidFill>
                            <a:srgbClr val="000000"/>
                          </a:solidFill>
                        </a:defRPr>
                      </a:pPr>
                      <a:t>[CELLRANGE]</a:t>
                    </a:fld>
                    <a:r>
                      <a:rPr lang="en-US" baseline="0"/>
                      <a:t>
</a:t>
                    </a:r>
                    <a:fld id="{6D0A607B-BE15-42E4-9CB2-604AD197B14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9242500-4FC5-460F-99D0-79B504586297}" type="CELLRANGE">
                      <a:rPr lang="en-US" baseline="0"/>
                      <a:pPr>
                        <a:defRPr b="1">
                          <a:solidFill>
                            <a:srgbClr val="000000"/>
                          </a:solidFill>
                        </a:defRPr>
                      </a:pPr>
                      <a:t>[CELLRANGE]</a:t>
                    </a:fld>
                    <a:r>
                      <a:rPr lang="en-US" baseline="0"/>
                      <a:t>
</a:t>
                    </a:r>
                    <a:fld id="{B07E85E8-8383-4342-A571-177B8725228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4263F476-2B1A-48C6-89FE-55E54F35956E}" type="CELLRANGE">
                      <a:rPr lang="en-US" baseline="0"/>
                      <a:pPr>
                        <a:defRPr b="1">
                          <a:solidFill>
                            <a:srgbClr val="FFFFFF"/>
                          </a:solidFill>
                        </a:defRPr>
                      </a:pPr>
                      <a:t>[CELLRANGE]</a:t>
                    </a:fld>
                    <a:r>
                      <a:rPr lang="en-US" baseline="0"/>
                      <a:t>
</a:t>
                    </a:r>
                    <a:fld id="{EA5B64C9-32C9-4BCA-BA5A-752253BB4A76}"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07445F-EF42-4B44-B33C-A3E7CAA9B75A}" type="CELLRANGE">
                      <a:rPr lang="en-US" baseline="0"/>
                      <a:pPr>
                        <a:defRPr b="1">
                          <a:solidFill>
                            <a:srgbClr val="000000"/>
                          </a:solidFill>
                        </a:defRPr>
                      </a:pPr>
                      <a:t>[CELLRANGE]</a:t>
                    </a:fld>
                    <a:r>
                      <a:rPr lang="en-US" baseline="0"/>
                      <a:t>
</a:t>
                    </a:r>
                    <a:fld id="{60753D0C-5B9D-430F-A016-C62B7A8910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DB80B0D-C98C-452E-BAAB-743F86DD2766}" type="CELLRANGE">
                      <a:rPr lang="en-US" baseline="0"/>
                      <a:pPr>
                        <a:defRPr b="1">
                          <a:solidFill>
                            <a:srgbClr val="000000"/>
                          </a:solidFill>
                        </a:defRPr>
                      </a:pPr>
                      <a:t>[CELLRANGE]</a:t>
                    </a:fld>
                    <a:r>
                      <a:rPr lang="en-US" baseline="0"/>
                      <a:t>
</a:t>
                    </a:r>
                    <a:fld id="{954971B0-B991-4BE6-99CD-E62D532466A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F18828F-1581-42E9-ADCE-282EE1D8C7D8}" type="CELLRANGE">
                      <a:rPr lang="en-US" baseline="0"/>
                      <a:pPr>
                        <a:defRPr b="1">
                          <a:solidFill>
                            <a:srgbClr val="000000"/>
                          </a:solidFill>
                        </a:defRPr>
                      </a:pPr>
                      <a:t>[CELLRANGE]</a:t>
                    </a:fld>
                    <a:r>
                      <a:rPr lang="en-US" baseline="0"/>
                      <a:t>
</a:t>
                    </a:r>
                    <a:fld id="{976EC1EC-D1C5-49D3-BFA9-97F4AAD4293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2F16391-FD27-4BE7-87CE-A78F5B259095}" type="CELLRANGE">
                      <a:rPr lang="en-US" baseline="0"/>
                      <a:pPr>
                        <a:defRPr b="1">
                          <a:solidFill>
                            <a:srgbClr val="000000"/>
                          </a:solidFill>
                        </a:defRPr>
                      </a:pPr>
                      <a:t>[CELLRANGE]</a:t>
                    </a:fld>
                    <a:r>
                      <a:rPr lang="en-US" baseline="0"/>
                      <a:t>
</a:t>
                    </a:r>
                    <a:fld id="{A31B17DF-3A6F-463C-982E-C8651B7DBF0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CA378C-49EE-4585-A9D0-00A2DBF9E006}" type="CELLRANGE">
                      <a:rPr lang="en-US" baseline="0"/>
                      <a:pPr>
                        <a:defRPr b="1">
                          <a:solidFill>
                            <a:srgbClr val="000000"/>
                          </a:solidFill>
                        </a:defRPr>
                      </a:pPr>
                      <a:t>[CELLRANGE]</a:t>
                    </a:fld>
                    <a:r>
                      <a:rPr lang="en-US" baseline="0"/>
                      <a:t>
</a:t>
                    </a:r>
                    <a:fld id="{BFE74DF7-FB65-443A-AB1A-A3C5BC8DB82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8B3723-D8EC-4F66-B2BC-B27ADA0CE644}" type="CELLRANGE">
                      <a:rPr lang="en-US" baseline="0"/>
                      <a:pPr>
                        <a:defRPr b="1">
                          <a:solidFill>
                            <a:srgbClr val="000000"/>
                          </a:solidFill>
                        </a:defRPr>
                      </a:pPr>
                      <a:t>[CELLRANGE]</a:t>
                    </a:fld>
                    <a:r>
                      <a:rPr lang="en-US" baseline="0"/>
                      <a:t>
</a:t>
                    </a:r>
                    <a:fld id="{299C3F9E-B6BD-438D-B702-0FE49C0184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0C8ABC-CD57-44C5-9844-4B41A3371CAF}" type="CELLRANGE">
                      <a:rPr lang="en-US" baseline="0"/>
                      <a:pPr>
                        <a:defRPr b="1">
                          <a:solidFill>
                            <a:srgbClr val="000000"/>
                          </a:solidFill>
                        </a:defRPr>
                      </a:pPr>
                      <a:t>[CELLRANGE]</a:t>
                    </a:fld>
                    <a:r>
                      <a:rPr lang="en-US" baseline="0"/>
                      <a:t>
</a:t>
                    </a:r>
                    <a:fld id="{476D5F57-77F0-403C-A264-F18EB50AA51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1B724D-FA33-4A83-B948-2DF6327F36D2}" type="CELLRANGE">
                      <a:rPr lang="en-US" baseline="0"/>
                      <a:pPr>
                        <a:defRPr b="1">
                          <a:solidFill>
                            <a:srgbClr val="000000"/>
                          </a:solidFill>
                        </a:defRPr>
                      </a:pPr>
                      <a:t>[CELLRANGE]</a:t>
                    </a:fld>
                    <a:r>
                      <a:rPr lang="en-US" baseline="0"/>
                      <a:t>
</a:t>
                    </a:r>
                    <a:fld id="{A9F7B859-4855-47F6-ACE8-58AF278814B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Asturias, Principado de</c:v>
                </c:pt>
                <c:pt idx="3">
                  <c:v>Galicia</c:v>
                </c:pt>
                <c:pt idx="4">
                  <c:v>Cantabria</c:v>
                </c:pt>
                <c:pt idx="5">
                  <c:v>Navarra, Comunidad Foral de</c:v>
                </c:pt>
                <c:pt idx="6">
                  <c:v>Andalucía</c:v>
                </c:pt>
                <c:pt idx="7">
                  <c:v>Castilla - La Mancha</c:v>
                </c:pt>
                <c:pt idx="8">
                  <c:v>Comunitat Valenciana</c:v>
                </c:pt>
                <c:pt idx="9">
                  <c:v>Ceuta</c:v>
                </c:pt>
                <c:pt idx="10">
                  <c:v>Madrid, Comunidad de</c:v>
                </c:pt>
                <c:pt idx="11">
                  <c:v>Media Nacional</c:v>
                </c:pt>
                <c:pt idx="12">
                  <c:v>Melilla</c:v>
                </c:pt>
                <c:pt idx="13">
                  <c:v>Rioja, La</c:v>
                </c:pt>
                <c:pt idx="14">
                  <c:v>Extremadura</c:v>
                </c:pt>
                <c:pt idx="15">
                  <c:v>Balears, Illes</c:v>
                </c:pt>
                <c:pt idx="16">
                  <c:v>Canarias</c:v>
                </c:pt>
                <c:pt idx="17">
                  <c:v>Murcia, Región de</c:v>
                </c:pt>
                <c:pt idx="18">
                  <c:v>Cataluña</c:v>
                </c:pt>
                <c:pt idx="19">
                  <c:v>País Vasco</c:v>
                </c:pt>
              </c:strCache>
            </c:strRef>
          </c:cat>
          <c:val>
            <c:numRef>
              <c:f>'11ListaEspera'!$O$13:$O$32</c:f>
              <c:numCache>
                <c:formatCode>0.00%</c:formatCode>
                <c:ptCount val="20"/>
                <c:pt idx="0">
                  <c:v>0.9984177091248051</c:v>
                </c:pt>
                <c:pt idx="1">
                  <c:v>0.99750317305091452</c:v>
                </c:pt>
                <c:pt idx="2">
                  <c:v>0.9896097898868621</c:v>
                </c:pt>
                <c:pt idx="3">
                  <c:v>0.98800245988706881</c:v>
                </c:pt>
                <c:pt idx="4">
                  <c:v>0.98520966518582731</c:v>
                </c:pt>
                <c:pt idx="5">
                  <c:v>0.97863924050632911</c:v>
                </c:pt>
                <c:pt idx="6">
                  <c:v>0.95890520538167368</c:v>
                </c:pt>
                <c:pt idx="7">
                  <c:v>0.95663351112392481</c:v>
                </c:pt>
                <c:pt idx="8">
                  <c:v>0.95173651717479402</c:v>
                </c:pt>
                <c:pt idx="9">
                  <c:v>0.93942857142857139</c:v>
                </c:pt>
                <c:pt idx="10">
                  <c:v>0.93741268382352938</c:v>
                </c:pt>
                <c:pt idx="11">
                  <c:v>0.93279105224620684</c:v>
                </c:pt>
                <c:pt idx="12">
                  <c:v>0.91013071895424835</c:v>
                </c:pt>
                <c:pt idx="13">
                  <c:v>0.90874524714828897</c:v>
                </c:pt>
                <c:pt idx="14">
                  <c:v>0.90591079414964337</c:v>
                </c:pt>
                <c:pt idx="15">
                  <c:v>0.90394584866636229</c:v>
                </c:pt>
                <c:pt idx="16">
                  <c:v>0.90081078562331085</c:v>
                </c:pt>
                <c:pt idx="17">
                  <c:v>0.86764838738820127</c:v>
                </c:pt>
                <c:pt idx="18">
                  <c:v>0.8644876476293718</c:v>
                </c:pt>
                <c:pt idx="19">
                  <c:v>0.84309104014828207</c:v>
                </c:pt>
              </c:numCache>
            </c:numRef>
          </c:val>
          <c:extLst>
            <c:ext xmlns:c15="http://schemas.microsoft.com/office/drawing/2012/chart" uri="{02D57815-91ED-43cb-92C2-25804820EDAC}">
              <c15:datalabelsRange>
                <c15:f>'11ListaEspera'!$M$13:$M$32</c15:f>
                <c15:dlblRangeCache>
                  <c:ptCount val="20"/>
                  <c:pt idx="0">
                    <c:v>127.461</c:v>
                  </c:pt>
                  <c:pt idx="1">
                    <c:v>47.941</c:v>
                  </c:pt>
                  <c:pt idx="2">
                    <c:v>34.288</c:v>
                  </c:pt>
                  <c:pt idx="3">
                    <c:v>88.362</c:v>
                  </c:pt>
                  <c:pt idx="4">
                    <c:v>18.185</c:v>
                  </c:pt>
                  <c:pt idx="5">
                    <c:v>17.318</c:v>
                  </c:pt>
                  <c:pt idx="6">
                    <c:v>311.672</c:v>
                  </c:pt>
                  <c:pt idx="7">
                    <c:v>79.634</c:v>
                  </c:pt>
                  <c:pt idx="8">
                    <c:v>174.972</c:v>
                  </c:pt>
                  <c:pt idx="9">
                    <c:v>1.644</c:v>
                  </c:pt>
                  <c:pt idx="10">
                    <c:v>203.981</c:v>
                  </c:pt>
                  <c:pt idx="11">
                    <c:v>1.610.266</c:v>
                  </c:pt>
                  <c:pt idx="12">
                    <c:v>2.228</c:v>
                  </c:pt>
                  <c:pt idx="13">
                    <c:v>9.321</c:v>
                  </c:pt>
                  <c:pt idx="14">
                    <c:v>37.473</c:v>
                  </c:pt>
                  <c:pt idx="15">
                    <c:v>33.653</c:v>
                  </c:pt>
                  <c:pt idx="16">
                    <c:v>57.996</c:v>
                  </c:pt>
                  <c:pt idx="17">
                    <c:v>48.020</c:v>
                  </c:pt>
                  <c:pt idx="18">
                    <c:v>242.430</c:v>
                  </c:pt>
                  <c:pt idx="19">
                    <c:v>73.687</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8784C6"/>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373472"/>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8784C6"/>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302B078-8A61-43DA-8013-EB7501BAE630}" type="CELLRANGE">
                      <a:rPr lang="en-US" baseline="0"/>
                      <a:pPr>
                        <a:defRPr b="1">
                          <a:solidFill>
                            <a:srgbClr val="000000"/>
                          </a:solidFill>
                        </a:defRPr>
                      </a:pPr>
                      <a:t>[CELLRANGE]</a:t>
                    </a:fld>
                    <a:r>
                      <a:rPr lang="en-US" baseline="0"/>
                      <a:t>
</a:t>
                    </a:r>
                    <a:fld id="{158694A7-7A8C-4E93-AE42-AE603CA661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D5D4036-5267-4AEB-A23E-32838695C713}" type="CELLRANGE">
                      <a:rPr lang="en-US" baseline="0"/>
                      <a:pPr>
                        <a:defRPr b="1">
                          <a:solidFill>
                            <a:srgbClr val="000000"/>
                          </a:solidFill>
                        </a:defRPr>
                      </a:pPr>
                      <a:t>[CELLRANGE]</a:t>
                    </a:fld>
                    <a:r>
                      <a:rPr lang="en-US" baseline="0"/>
                      <a:t>
</a:t>
                    </a:r>
                    <a:fld id="{9BD0B9E4-D51B-42F0-8399-F50902382DB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A6AB84-151C-48B0-B360-EEA17885C36F}" type="CELLRANGE">
                      <a:rPr lang="en-US" baseline="0"/>
                      <a:pPr>
                        <a:defRPr b="1">
                          <a:solidFill>
                            <a:srgbClr val="000000"/>
                          </a:solidFill>
                        </a:defRPr>
                      </a:pPr>
                      <a:t>[CELLRANGE]</a:t>
                    </a:fld>
                    <a:r>
                      <a:rPr lang="en-US" baseline="0"/>
                      <a:t>
</a:t>
                    </a:r>
                    <a:fld id="{C797639F-0F80-4157-8B47-56A843315A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32547F1-F985-4538-A088-E136DC4453D2}" type="CELLRANGE">
                      <a:rPr lang="en-US" baseline="0"/>
                      <a:pPr>
                        <a:defRPr b="1">
                          <a:solidFill>
                            <a:srgbClr val="000000"/>
                          </a:solidFill>
                        </a:defRPr>
                      </a:pPr>
                      <a:t>[CELLRANGE]</a:t>
                    </a:fld>
                    <a:r>
                      <a:rPr lang="en-US" baseline="0"/>
                      <a:t>
</a:t>
                    </a:r>
                    <a:fld id="{623B1318-9068-436C-B3D1-32EA9A0EFE4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4AE01E3-20E0-4A2C-8283-428EFEE19DA8}" type="CELLRANGE">
                      <a:rPr lang="en-US" baseline="0"/>
                      <a:pPr>
                        <a:defRPr b="1">
                          <a:solidFill>
                            <a:srgbClr val="000000"/>
                          </a:solidFill>
                        </a:defRPr>
                      </a:pPr>
                      <a:t>[CELLRANGE]</a:t>
                    </a:fld>
                    <a:r>
                      <a:rPr lang="en-US" baseline="0"/>
                      <a:t>
</a:t>
                    </a:r>
                    <a:fld id="{E0533438-E761-4898-9FC7-7571BC640E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895914B-FBEE-4138-896D-8D88D9620CDC}" type="CELLRANGE">
                      <a:rPr lang="en-US" baseline="0"/>
                      <a:pPr>
                        <a:defRPr b="1">
                          <a:solidFill>
                            <a:srgbClr val="000000"/>
                          </a:solidFill>
                        </a:defRPr>
                      </a:pPr>
                      <a:t>[CELLRANGE]</a:t>
                    </a:fld>
                    <a:r>
                      <a:rPr lang="en-US" baseline="0"/>
                      <a:t>
</a:t>
                    </a:r>
                    <a:fld id="{D32E94B8-8784-4AF6-9917-9AC7D99B463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1230EE9-AB6A-4347-A800-6FFDB5186BCD}" type="CELLRANGE">
                      <a:rPr lang="en-US" baseline="0"/>
                      <a:pPr>
                        <a:defRPr b="1">
                          <a:solidFill>
                            <a:srgbClr val="000000"/>
                          </a:solidFill>
                        </a:defRPr>
                      </a:pPr>
                      <a:t>[CELLRANGE]</a:t>
                    </a:fld>
                    <a:r>
                      <a:rPr lang="en-US" baseline="0"/>
                      <a:t>
</a:t>
                    </a:r>
                    <a:fld id="{86F3239C-81C0-4300-87F4-C625DCE696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86C8FD0-A98F-4987-9FF4-EC60C45B7F1A}" type="CELLRANGE">
                      <a:rPr lang="en-US" baseline="0"/>
                      <a:pPr>
                        <a:defRPr b="1">
                          <a:solidFill>
                            <a:srgbClr val="000000"/>
                          </a:solidFill>
                        </a:defRPr>
                      </a:pPr>
                      <a:t>[CELLRANGE]</a:t>
                    </a:fld>
                    <a:r>
                      <a:rPr lang="en-US" baseline="0"/>
                      <a:t>
</a:t>
                    </a:r>
                    <a:fld id="{6D997871-1545-44E6-854A-61A8B158C32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0A8ED6-6153-4D61-BA48-0CBF627129D8}" type="CELLRANGE">
                      <a:rPr lang="en-US" baseline="0"/>
                      <a:pPr>
                        <a:defRPr b="1">
                          <a:solidFill>
                            <a:srgbClr val="000000"/>
                          </a:solidFill>
                        </a:defRPr>
                      </a:pPr>
                      <a:t>[CELLRANGE]</a:t>
                    </a:fld>
                    <a:r>
                      <a:rPr lang="en-US" baseline="0"/>
                      <a:t>
</a:t>
                    </a:r>
                    <a:fld id="{2A6B98F5-5B06-47E3-88A7-5E0C460E6A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98411CA-3AA3-4052-A1F8-2B313D4535C0}" type="CELLRANGE">
                      <a:rPr lang="en-US" baseline="0"/>
                      <a:pPr>
                        <a:defRPr b="1">
                          <a:solidFill>
                            <a:srgbClr val="000000"/>
                          </a:solidFill>
                        </a:defRPr>
                      </a:pPr>
                      <a:t>[CELLRANGE]</a:t>
                    </a:fld>
                    <a:r>
                      <a:rPr lang="en-US" baseline="0"/>
                      <a:t>
</a:t>
                    </a:r>
                    <a:fld id="{950EA0D6-F2E7-4D24-B5E7-C9DF7F9DBFD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fld id="{55BC9833-3515-4DE7-8095-8C6504BF5385}" type="CELLRANGE">
                      <a:rPr lang="en-US" baseline="0"/>
                      <a:pPr>
                        <a:defRPr b="1">
                          <a:solidFill>
                            <a:srgbClr val="000000"/>
                          </a:solidFill>
                        </a:defRPr>
                      </a:pPr>
                      <a:t>[CELLRANGE]</a:t>
                    </a:fld>
                    <a:r>
                      <a:rPr lang="en-US" baseline="0"/>
                      <a:t>
</a:t>
                    </a:r>
                    <a:fld id="{53D163F1-C16A-4962-8C6A-E08B1A1EC6E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A9AA23BE-420B-471C-8734-A7CBE6CE32AF}" type="CELLRANGE">
                      <a:rPr lang="en-US" baseline="0"/>
                      <a:pPr>
                        <a:defRPr b="1">
                          <a:solidFill>
                            <a:srgbClr val="FFFFFF"/>
                          </a:solidFill>
                        </a:defRPr>
                      </a:pPr>
                      <a:t>[CELLRANGE]</a:t>
                    </a:fld>
                    <a:r>
                      <a:rPr lang="en-US" baseline="0"/>
                      <a:t>
</a:t>
                    </a:r>
                    <a:fld id="{69984CAB-E30C-44DE-9C2A-4237190C5833}"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E16412-950C-4745-917D-1E48D6CA2C5B}" type="CELLRANGE">
                      <a:rPr lang="en-US" baseline="0"/>
                      <a:pPr>
                        <a:defRPr b="1">
                          <a:solidFill>
                            <a:srgbClr val="000000"/>
                          </a:solidFill>
                        </a:defRPr>
                      </a:pPr>
                      <a:t>[CELLRANGE]</a:t>
                    </a:fld>
                    <a:r>
                      <a:rPr lang="en-US" baseline="0"/>
                      <a:t>
</a:t>
                    </a:r>
                    <a:fld id="{7BDD3C4A-F434-47E5-A978-17F71BEC68A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DE148A2-8CCF-4C8D-8945-4A11DA992D45}" type="CELLRANGE">
                      <a:rPr lang="en-US" baseline="0"/>
                      <a:pPr>
                        <a:defRPr b="1">
                          <a:solidFill>
                            <a:srgbClr val="000000"/>
                          </a:solidFill>
                        </a:defRPr>
                      </a:pPr>
                      <a:t>[CELLRANGE]</a:t>
                    </a:fld>
                    <a:r>
                      <a:rPr lang="en-US" baseline="0"/>
                      <a:t>
</a:t>
                    </a:r>
                    <a:fld id="{1F159A6D-A8D1-412A-BAF0-7DD9C674AB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6B2A81-F840-4920-A859-401ED04527A8}" type="CELLRANGE">
                      <a:rPr lang="en-US" baseline="0"/>
                      <a:pPr>
                        <a:defRPr b="1">
                          <a:solidFill>
                            <a:srgbClr val="000000"/>
                          </a:solidFill>
                        </a:defRPr>
                      </a:pPr>
                      <a:t>[CELLRANGE]</a:t>
                    </a:fld>
                    <a:r>
                      <a:rPr lang="en-US" baseline="0"/>
                      <a:t>
</a:t>
                    </a:r>
                    <a:fld id="{58DBECE3-8EA2-4091-B678-0C3CB08918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F04FB1-0DE9-4B1A-BD0F-58453A5ACDF7}" type="CELLRANGE">
                      <a:rPr lang="en-US" baseline="0"/>
                      <a:pPr>
                        <a:defRPr b="1">
                          <a:solidFill>
                            <a:srgbClr val="000000"/>
                          </a:solidFill>
                        </a:defRPr>
                      </a:pPr>
                      <a:t>[CELLRANGE]</a:t>
                    </a:fld>
                    <a:r>
                      <a:rPr lang="en-US" baseline="0"/>
                      <a:t>
</a:t>
                    </a:r>
                    <a:fld id="{4EE4520D-0047-49AA-AA40-513A578B0D7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F8B0F5-10CF-4572-B61A-86693235F247}" type="CELLRANGE">
                      <a:rPr lang="en-US" baseline="0"/>
                      <a:pPr>
                        <a:defRPr b="1">
                          <a:solidFill>
                            <a:srgbClr val="000000"/>
                          </a:solidFill>
                        </a:defRPr>
                      </a:pPr>
                      <a:t>[CELLRANGE]</a:t>
                    </a:fld>
                    <a:r>
                      <a:rPr lang="en-US" baseline="0"/>
                      <a:t>
</a:t>
                    </a:r>
                    <a:fld id="{487ADA1A-1834-437C-8232-9ADC841878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AFD94BC-0334-40AC-BB34-788B7C7938F0}" type="CELLRANGE">
                      <a:rPr lang="en-US" baseline="0"/>
                      <a:pPr>
                        <a:defRPr b="1">
                          <a:solidFill>
                            <a:srgbClr val="000000"/>
                          </a:solidFill>
                        </a:defRPr>
                      </a:pPr>
                      <a:t>[CELLRANGE]</a:t>
                    </a:fld>
                    <a:r>
                      <a:rPr lang="en-US" baseline="0"/>
                      <a:t>
</a:t>
                    </a:r>
                    <a:fld id="{4CF3172D-187A-48DF-84D0-D34E94C7471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242C395-3FF5-4B90-B2B4-F9B2B86C5A36}" type="CELLRANGE">
                      <a:rPr lang="en-US" baseline="0"/>
                      <a:pPr>
                        <a:defRPr b="1">
                          <a:solidFill>
                            <a:srgbClr val="000000"/>
                          </a:solidFill>
                        </a:defRPr>
                      </a:pPr>
                      <a:t>[CELLRANGE]</a:t>
                    </a:fld>
                    <a:r>
                      <a:rPr lang="en-US" baseline="0"/>
                      <a:t>
</a:t>
                    </a:r>
                    <a:fld id="{2474EF77-C92B-4213-8F46-DA171B11D04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81EA2AD-0521-4412-BD16-C12A96F6E6FB}" type="CELLRANGE">
                      <a:rPr lang="en-US" baseline="0"/>
                      <a:pPr>
                        <a:defRPr b="1">
                          <a:solidFill>
                            <a:srgbClr val="000000"/>
                          </a:solidFill>
                        </a:defRPr>
                      </a:pPr>
                      <a:t>[CELLRANGE]</a:t>
                    </a:fld>
                    <a:r>
                      <a:rPr lang="en-US" baseline="0"/>
                      <a:t>
</a:t>
                    </a:r>
                    <a:fld id="{915AAB1B-FDEB-4A20-80C6-2CD3A4B57B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Asturias, Principado de</c:v>
                </c:pt>
                <c:pt idx="3">
                  <c:v>Galicia</c:v>
                </c:pt>
                <c:pt idx="4">
                  <c:v>Cantabria</c:v>
                </c:pt>
                <c:pt idx="5">
                  <c:v>Navarra, Comunidad Foral de</c:v>
                </c:pt>
                <c:pt idx="6">
                  <c:v>Andalucía</c:v>
                </c:pt>
                <c:pt idx="7">
                  <c:v>Castilla - La Mancha</c:v>
                </c:pt>
                <c:pt idx="8">
                  <c:v>Comunitat Valenciana</c:v>
                </c:pt>
                <c:pt idx="9">
                  <c:v>Ceuta</c:v>
                </c:pt>
                <c:pt idx="10">
                  <c:v>Madrid, Comunidad de</c:v>
                </c:pt>
                <c:pt idx="11">
                  <c:v>Media Nacional</c:v>
                </c:pt>
                <c:pt idx="12">
                  <c:v>Melilla</c:v>
                </c:pt>
                <c:pt idx="13">
                  <c:v>Rioja, La</c:v>
                </c:pt>
                <c:pt idx="14">
                  <c:v>Extremadura</c:v>
                </c:pt>
                <c:pt idx="15">
                  <c:v>Balears, Illes</c:v>
                </c:pt>
                <c:pt idx="16">
                  <c:v>Canarias</c:v>
                </c:pt>
                <c:pt idx="17">
                  <c:v>Murcia, Región de</c:v>
                </c:pt>
                <c:pt idx="18">
                  <c:v>Cataluña</c:v>
                </c:pt>
                <c:pt idx="19">
                  <c:v>País Vasco</c:v>
                </c:pt>
              </c:strCache>
            </c:strRef>
          </c:cat>
          <c:val>
            <c:numRef>
              <c:f>'11ListaEspera'!$P$13:$P$32</c:f>
              <c:numCache>
                <c:formatCode>0.00%</c:formatCode>
                <c:ptCount val="20"/>
                <c:pt idx="0">
                  <c:v>1.582290875194849E-3</c:v>
                </c:pt>
                <c:pt idx="1">
                  <c:v>2.4968269490855373E-3</c:v>
                </c:pt>
                <c:pt idx="2">
                  <c:v>1.0390210113137843E-2</c:v>
                </c:pt>
                <c:pt idx="3">
                  <c:v>1.1997540112931179E-2</c:v>
                </c:pt>
                <c:pt idx="4">
                  <c:v>1.4790334814172716E-2</c:v>
                </c:pt>
                <c:pt idx="5">
                  <c:v>2.1360759493670885E-2</c:v>
                </c:pt>
                <c:pt idx="6">
                  <c:v>4.1094794618326366E-2</c:v>
                </c:pt>
                <c:pt idx="7">
                  <c:v>4.3366488876075152E-2</c:v>
                </c:pt>
                <c:pt idx="8">
                  <c:v>4.8263482825206018E-2</c:v>
                </c:pt>
                <c:pt idx="9">
                  <c:v>6.0571428571428575E-2</c:v>
                </c:pt>
                <c:pt idx="10">
                  <c:v>6.2587316176470592E-2</c:v>
                </c:pt>
                <c:pt idx="11">
                  <c:v>6.7208947753793116E-2</c:v>
                </c:pt>
                <c:pt idx="12">
                  <c:v>8.9869281045751634E-2</c:v>
                </c:pt>
                <c:pt idx="13">
                  <c:v>9.125475285171103E-2</c:v>
                </c:pt>
                <c:pt idx="14">
                  <c:v>9.4089205850356586E-2</c:v>
                </c:pt>
                <c:pt idx="15">
                  <c:v>9.6054151333637761E-2</c:v>
                </c:pt>
                <c:pt idx="16">
                  <c:v>9.9189214376689136E-2</c:v>
                </c:pt>
                <c:pt idx="17">
                  <c:v>0.13235161261179873</c:v>
                </c:pt>
                <c:pt idx="18">
                  <c:v>0.13551235237062817</c:v>
                </c:pt>
                <c:pt idx="19">
                  <c:v>0.15690895985171793</c:v>
                </c:pt>
              </c:numCache>
            </c:numRef>
          </c:val>
          <c:extLst>
            <c:ext xmlns:c15="http://schemas.microsoft.com/office/drawing/2012/chart" uri="{02D57815-91ED-43cb-92C2-25804820EDAC}">
              <c15:datalabelsRange>
                <c15:f>'11ListaEspera'!$N$13:$N$32</c15:f>
                <c15:dlblRangeCache>
                  <c:ptCount val="20"/>
                  <c:pt idx="0">
                    <c:v>202</c:v>
                  </c:pt>
                  <c:pt idx="1">
                    <c:v>120</c:v>
                  </c:pt>
                  <c:pt idx="2">
                    <c:v>360</c:v>
                  </c:pt>
                  <c:pt idx="3">
                    <c:v>1.073</c:v>
                  </c:pt>
                  <c:pt idx="4">
                    <c:v>273</c:v>
                  </c:pt>
                  <c:pt idx="5">
                    <c:v>378</c:v>
                  </c:pt>
                  <c:pt idx="6">
                    <c:v>13.357</c:v>
                  </c:pt>
                  <c:pt idx="7">
                    <c:v>3.610</c:v>
                  </c:pt>
                  <c:pt idx="8">
                    <c:v>8.873</c:v>
                  </c:pt>
                  <c:pt idx="9">
                    <c:v>106</c:v>
                  </c:pt>
                  <c:pt idx="10">
                    <c:v>13.619</c:v>
                  </c:pt>
                  <c:pt idx="11">
                    <c:v>116.022</c:v>
                  </c:pt>
                  <c:pt idx="12">
                    <c:v>220</c:v>
                  </c:pt>
                  <c:pt idx="13">
                    <c:v>936</c:v>
                  </c:pt>
                  <c:pt idx="14">
                    <c:v>3.892</c:v>
                  </c:pt>
                  <c:pt idx="15">
                    <c:v>3.576</c:v>
                  </c:pt>
                  <c:pt idx="16">
                    <c:v>6.386</c:v>
                  </c:pt>
                  <c:pt idx="17">
                    <c:v>7.325</c:v>
                  </c:pt>
                  <c:pt idx="18">
                    <c:v>38.002</c:v>
                  </c:pt>
                  <c:pt idx="19">
                    <c:v>13.714</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Asturias, Principado de</c:v>
                </c:pt>
                <c:pt idx="3">
                  <c:v>Galicia</c:v>
                </c:pt>
                <c:pt idx="4">
                  <c:v>Cantabria</c:v>
                </c:pt>
                <c:pt idx="5">
                  <c:v>Navarra, Comunidad Foral de</c:v>
                </c:pt>
                <c:pt idx="6">
                  <c:v>Andalucía</c:v>
                </c:pt>
                <c:pt idx="7">
                  <c:v>Castilla - La Mancha</c:v>
                </c:pt>
                <c:pt idx="8">
                  <c:v>Comunitat Valenciana</c:v>
                </c:pt>
                <c:pt idx="9">
                  <c:v>Ceuta</c:v>
                </c:pt>
                <c:pt idx="10">
                  <c:v>Madrid, Comunidad de</c:v>
                </c:pt>
                <c:pt idx="11">
                  <c:v>Media Nacional</c:v>
                </c:pt>
                <c:pt idx="12">
                  <c:v>Melilla</c:v>
                </c:pt>
                <c:pt idx="13">
                  <c:v>Rioja, La</c:v>
                </c:pt>
                <c:pt idx="14">
                  <c:v>Extremadura</c:v>
                </c:pt>
                <c:pt idx="15">
                  <c:v>Balears, Illes</c:v>
                </c:pt>
                <c:pt idx="16">
                  <c:v>Canarias</c:v>
                </c:pt>
                <c:pt idx="17">
                  <c:v>Murcia, Región de</c:v>
                </c:pt>
                <c:pt idx="18">
                  <c:v>Cataluña</c:v>
                </c:pt>
                <c:pt idx="19">
                  <c:v>País Vasco</c:v>
                </c:pt>
              </c:strCache>
            </c:strRef>
          </c:cat>
          <c:val>
            <c:numRef>
              <c:f>'11ListaEspera'!$Q$13:$Q$32</c:f>
              <c:numCache>
                <c:formatCode>0.00%</c:formatCode>
                <c:ptCount val="20"/>
                <c:pt idx="0">
                  <c:v>0.93279105224620684</c:v>
                </c:pt>
                <c:pt idx="1">
                  <c:v>0.93279105224620684</c:v>
                </c:pt>
                <c:pt idx="2">
                  <c:v>0.93279105224620684</c:v>
                </c:pt>
                <c:pt idx="3">
                  <c:v>0.93279105224620684</c:v>
                </c:pt>
                <c:pt idx="4">
                  <c:v>0.93279105224620684</c:v>
                </c:pt>
                <c:pt idx="5">
                  <c:v>0.93279105224620684</c:v>
                </c:pt>
                <c:pt idx="6">
                  <c:v>0.93279105224620684</c:v>
                </c:pt>
                <c:pt idx="7">
                  <c:v>0.93279105224620684</c:v>
                </c:pt>
                <c:pt idx="8">
                  <c:v>0.93279105224620684</c:v>
                </c:pt>
                <c:pt idx="9">
                  <c:v>0.93279105224620684</c:v>
                </c:pt>
                <c:pt idx="10">
                  <c:v>0.93279105224620684</c:v>
                </c:pt>
                <c:pt idx="11">
                  <c:v>0.93279105224620684</c:v>
                </c:pt>
                <c:pt idx="12">
                  <c:v>0.93279105224620684</c:v>
                </c:pt>
                <c:pt idx="13">
                  <c:v>0.93279105224620684</c:v>
                </c:pt>
                <c:pt idx="14">
                  <c:v>0.93279105224620684</c:v>
                </c:pt>
                <c:pt idx="15">
                  <c:v>0.93279105224620684</c:v>
                </c:pt>
                <c:pt idx="16">
                  <c:v>0.93279105224620684</c:v>
                </c:pt>
                <c:pt idx="17">
                  <c:v>0.93279105224620684</c:v>
                </c:pt>
                <c:pt idx="18">
                  <c:v>0.93279105224620684</c:v>
                </c:pt>
                <c:pt idx="19">
                  <c:v>0.93279105224620684</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5A347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AD84C6"/>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1C367E1-DC72-48A8-ABBA-751A0970046D}" type="CELLRANGE">
                      <a:rPr lang="en-US" baseline="0"/>
                      <a:pPr>
                        <a:defRPr b="1">
                          <a:solidFill>
                            <a:srgbClr val="000000"/>
                          </a:solidFill>
                        </a:defRPr>
                      </a:pPr>
                      <a:t>[CELLRANGE]</a:t>
                    </a:fld>
                    <a:r>
                      <a:rPr lang="en-US" baseline="0"/>
                      <a:t>
</a:t>
                    </a:r>
                    <a:fld id="{D9DEAB8B-DD48-450E-976C-F7CE43A601B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DD50EFB-389F-4737-9CF7-026B18737F3B}" type="CELLRANGE">
                      <a:rPr lang="en-US" baseline="0"/>
                      <a:pPr>
                        <a:defRPr b="1">
                          <a:solidFill>
                            <a:srgbClr val="000000"/>
                          </a:solidFill>
                        </a:defRPr>
                      </a:pPr>
                      <a:t>[CELLRANGE]</a:t>
                    </a:fld>
                    <a:r>
                      <a:rPr lang="en-US" baseline="0"/>
                      <a:t>
</a:t>
                    </a:r>
                    <a:fld id="{5F1D202C-66E4-47E9-820C-6F7C2D78AF5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64A58E1-0839-40BC-B2D6-3142B83B3FA2}" type="CELLRANGE">
                      <a:rPr lang="en-US" baseline="0"/>
                      <a:pPr>
                        <a:defRPr b="1">
                          <a:solidFill>
                            <a:srgbClr val="000000"/>
                          </a:solidFill>
                        </a:defRPr>
                      </a:pPr>
                      <a:t>[CELLRANGE]</a:t>
                    </a:fld>
                    <a:r>
                      <a:rPr lang="en-US" baseline="0"/>
                      <a:t>
</a:t>
                    </a:r>
                    <a:fld id="{A8DFB283-4DEB-448D-8320-62935CDAC6E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4FD356-DC14-48E2-A093-888CB2E14F5B}" type="CELLRANGE">
                      <a:rPr lang="en-US" baseline="0"/>
                      <a:pPr>
                        <a:defRPr b="1">
                          <a:solidFill>
                            <a:srgbClr val="000000"/>
                          </a:solidFill>
                        </a:defRPr>
                      </a:pPr>
                      <a:t>[CELLRANGE]</a:t>
                    </a:fld>
                    <a:r>
                      <a:rPr lang="en-US" baseline="0"/>
                      <a:t>
</a:t>
                    </a:r>
                    <a:fld id="{730725DC-D3F3-4209-AF06-07612C7E299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E6CB44-A196-47C7-9EB7-1A1D71FFDE27}" type="CELLRANGE">
                      <a:rPr lang="en-US" baseline="0"/>
                      <a:pPr>
                        <a:defRPr b="1">
                          <a:solidFill>
                            <a:srgbClr val="000000"/>
                          </a:solidFill>
                        </a:defRPr>
                      </a:pPr>
                      <a:t>[CELLRANGE]</a:t>
                    </a:fld>
                    <a:r>
                      <a:rPr lang="en-US" baseline="0"/>
                      <a:t>
</a:t>
                    </a:r>
                    <a:fld id="{ACD69EC5-ED2A-41CF-BD7F-CAF6F007D43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386A208-5533-4917-A7EB-5D1F39D2EBB1}" type="CELLRANGE">
                      <a:rPr lang="en-US" baseline="0"/>
                      <a:pPr>
                        <a:defRPr b="1">
                          <a:solidFill>
                            <a:srgbClr val="000000"/>
                          </a:solidFill>
                        </a:defRPr>
                      </a:pPr>
                      <a:t>[CELLRANGE]</a:t>
                    </a:fld>
                    <a:r>
                      <a:rPr lang="en-US" baseline="0"/>
                      <a:t>
</a:t>
                    </a:r>
                    <a:fld id="{F3CBDE54-0C98-4D50-96BC-6C3C757A5F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EAB9C2A-85AE-4458-89E1-908834F8F585}" type="CELLRANGE">
                      <a:rPr lang="en-US" baseline="0"/>
                      <a:pPr>
                        <a:defRPr b="1">
                          <a:solidFill>
                            <a:srgbClr val="000000"/>
                          </a:solidFill>
                        </a:defRPr>
                      </a:pPr>
                      <a:t>[CELLRANGE]</a:t>
                    </a:fld>
                    <a:r>
                      <a:rPr lang="en-US" baseline="0"/>
                      <a:t>
</a:t>
                    </a:r>
                    <a:fld id="{682036D2-167E-459B-A8D1-D36622CB54B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132BD3-96AC-41A8-B04B-5D9A3BD5E15C}" type="CELLRANGE">
                      <a:rPr lang="en-US" baseline="0"/>
                      <a:pPr>
                        <a:defRPr b="1">
                          <a:solidFill>
                            <a:srgbClr val="000000"/>
                          </a:solidFill>
                        </a:defRPr>
                      </a:pPr>
                      <a:t>[CELLRANGE]</a:t>
                    </a:fld>
                    <a:r>
                      <a:rPr lang="en-US" baseline="0"/>
                      <a:t>
</a:t>
                    </a:r>
                    <a:fld id="{034B925C-061E-4516-82A6-487A9CF8A2F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707BE73-1751-4B23-86A3-D1E779708966}" type="CELLRANGE">
                      <a:rPr lang="en-US" baseline="0"/>
                      <a:pPr>
                        <a:defRPr b="1">
                          <a:solidFill>
                            <a:srgbClr val="000000"/>
                          </a:solidFill>
                        </a:defRPr>
                      </a:pPr>
                      <a:t>[CELLRANGE]</a:t>
                    </a:fld>
                    <a:r>
                      <a:rPr lang="en-US" baseline="0"/>
                      <a:t>
</a:t>
                    </a:r>
                    <a:fld id="{CFA26600-8B0B-4C4C-BCE5-69F26F450C6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A4159D-907C-4C36-840C-2AEED44A8FDE}" type="CELLRANGE">
                      <a:rPr lang="en-US" baseline="0"/>
                      <a:pPr>
                        <a:defRPr b="1">
                          <a:solidFill>
                            <a:srgbClr val="000000"/>
                          </a:solidFill>
                        </a:defRPr>
                      </a:pPr>
                      <a:t>[CELLRANGE]</a:t>
                    </a:fld>
                    <a:r>
                      <a:rPr lang="en-US" baseline="0"/>
                      <a:t>
</a:t>
                    </a:r>
                    <a:fld id="{39588D50-6526-4349-AFA4-CECE2B1094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EB5BD1D2-2550-4E06-AB47-470D04E70103}" type="CELLRANGE">
                      <a:rPr lang="en-US" baseline="0"/>
                      <a:pPr>
                        <a:defRPr b="1">
                          <a:solidFill>
                            <a:srgbClr val="FFFFFF"/>
                          </a:solidFill>
                        </a:defRPr>
                      </a:pPr>
                      <a:t>[CELLRANGE]</a:t>
                    </a:fld>
                    <a:r>
                      <a:rPr lang="en-US" baseline="0"/>
                      <a:t>
</a:t>
                    </a:r>
                    <a:fld id="{C6DE7E66-9C32-4DA3-936A-488B92DA933C}"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987D4AE-266A-4349-A763-872B6E37BC0A}" type="CELLRANGE">
                      <a:rPr lang="en-US" baseline="0"/>
                      <a:pPr>
                        <a:defRPr b="1">
                          <a:solidFill>
                            <a:srgbClr val="000000"/>
                          </a:solidFill>
                        </a:defRPr>
                      </a:pPr>
                      <a:t>[CELLRANGE]</a:t>
                    </a:fld>
                    <a:r>
                      <a:rPr lang="en-US" baseline="0"/>
                      <a:t>
</a:t>
                    </a:r>
                    <a:fld id="{83463E98-1632-4DE3-9E5A-0BF1210AF87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3BE8360-EA4E-4199-B0E5-60DC071D17ED}" type="CELLRANGE">
                      <a:rPr lang="en-US" baseline="0"/>
                      <a:pPr>
                        <a:defRPr b="1">
                          <a:solidFill>
                            <a:srgbClr val="000000"/>
                          </a:solidFill>
                        </a:defRPr>
                      </a:pPr>
                      <a:t>[CELLRANGE]</a:t>
                    </a:fld>
                    <a:r>
                      <a:rPr lang="en-US" baseline="0"/>
                      <a:t>
</a:t>
                    </a:r>
                    <a:fld id="{DB419CFE-4022-4258-B1F1-186AC9E73B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520449-3DCB-4A50-B941-891791D46317}" type="CELLRANGE">
                      <a:rPr lang="en-US" baseline="0"/>
                      <a:pPr>
                        <a:defRPr b="1">
                          <a:solidFill>
                            <a:srgbClr val="000000"/>
                          </a:solidFill>
                        </a:defRPr>
                      </a:pPr>
                      <a:t>[CELLRANGE]</a:t>
                    </a:fld>
                    <a:r>
                      <a:rPr lang="en-US" baseline="0"/>
                      <a:t>
</a:t>
                    </a:r>
                    <a:fld id="{DC59597F-A612-4136-A5DC-B574F5A9A7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4CA9B0-ABBD-42F8-B112-0E4E31AA44CB}" type="CELLRANGE">
                      <a:rPr lang="en-US" baseline="0"/>
                      <a:pPr>
                        <a:defRPr b="1">
                          <a:solidFill>
                            <a:srgbClr val="000000"/>
                          </a:solidFill>
                        </a:defRPr>
                      </a:pPr>
                      <a:t>[CELLRANGE]</a:t>
                    </a:fld>
                    <a:r>
                      <a:rPr lang="en-US" baseline="0"/>
                      <a:t>
</a:t>
                    </a:r>
                    <a:fld id="{6B228FCC-47E2-4203-8153-1BAEAC96E2A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124095D-C5AE-4125-8ACC-2960AEB95325}" type="CELLRANGE">
                      <a:rPr lang="en-US" baseline="0"/>
                      <a:pPr>
                        <a:defRPr b="1">
                          <a:solidFill>
                            <a:srgbClr val="000000"/>
                          </a:solidFill>
                        </a:defRPr>
                      </a:pPr>
                      <a:t>[CELLRANGE]</a:t>
                    </a:fld>
                    <a:r>
                      <a:rPr lang="en-US" baseline="0"/>
                      <a:t>
</a:t>
                    </a:r>
                    <a:fld id="{769801E9-A684-4CB1-A038-20DE0837B3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722C12-6A25-486E-9CF1-BAAFB2CDEBE6}" type="CELLRANGE">
                      <a:rPr lang="en-US" baseline="0"/>
                      <a:pPr>
                        <a:defRPr b="1">
                          <a:solidFill>
                            <a:srgbClr val="000000"/>
                          </a:solidFill>
                        </a:defRPr>
                      </a:pPr>
                      <a:t>[CELLRANGE]</a:t>
                    </a:fld>
                    <a:r>
                      <a:rPr lang="en-US" baseline="0"/>
                      <a:t>
</a:t>
                    </a:r>
                    <a:fld id="{BDDD1933-DF0A-4681-AE2D-AF3248899EE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541AFDF-CA2B-4DFD-AA85-49FFB00A6C9C}" type="CELLRANGE">
                      <a:rPr lang="en-US" baseline="0"/>
                      <a:pPr>
                        <a:defRPr b="1">
                          <a:solidFill>
                            <a:srgbClr val="000000"/>
                          </a:solidFill>
                        </a:defRPr>
                      </a:pPr>
                      <a:t>[CELLRANGE]</a:t>
                    </a:fld>
                    <a:r>
                      <a:rPr lang="en-US" baseline="0"/>
                      <a:t>
</a:t>
                    </a:r>
                    <a:fld id="{3D4F471C-B8D4-4E56-B5E7-0BEF26F9C88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7D1D27-6B7F-4105-9305-5BE4D994CADB}" type="CELLRANGE">
                      <a:rPr lang="en-US" baseline="0"/>
                      <a:pPr>
                        <a:defRPr b="1">
                          <a:solidFill>
                            <a:srgbClr val="000000"/>
                          </a:solidFill>
                        </a:defRPr>
                      </a:pPr>
                      <a:t>[CELLRANGE]</a:t>
                    </a:fld>
                    <a:r>
                      <a:rPr lang="en-US" baseline="0"/>
                      <a:t>
</a:t>
                    </a:r>
                    <a:fld id="{C543D2F7-CFEB-4AEE-B950-9A53ED619B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1BB222F-DCC1-43F1-A77A-7952C388DC27}" type="CELLRANGE">
                      <a:rPr lang="en-US" baseline="0"/>
                      <a:pPr>
                        <a:defRPr b="1">
                          <a:solidFill>
                            <a:srgbClr val="000000"/>
                          </a:solidFill>
                        </a:defRPr>
                      </a:pPr>
                      <a:t>[CELLRANGE]</a:t>
                    </a:fld>
                    <a:r>
                      <a:rPr lang="en-US" baseline="0"/>
                      <a:t>
</a:t>
                    </a:r>
                    <a:fld id="{DCA0B7E1-7ED3-460D-86B3-E240CE363D3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Extremadura</c:v>
                </c:pt>
                <c:pt idx="13">
                  <c:v>Ceuta</c:v>
                </c:pt>
                <c:pt idx="14">
                  <c:v>Balears, Illes</c:v>
                </c:pt>
                <c:pt idx="15">
                  <c:v>Melilla</c:v>
                </c:pt>
                <c:pt idx="16">
                  <c:v>Cataluña</c:v>
                </c:pt>
                <c:pt idx="17">
                  <c:v>Canarias</c:v>
                </c:pt>
                <c:pt idx="18">
                  <c:v>Murcia, Región de</c:v>
                </c:pt>
                <c:pt idx="19">
                  <c:v>País Vasco</c:v>
                </c:pt>
              </c:strCache>
            </c:strRef>
          </c:cat>
          <c:val>
            <c:numRef>
              <c:f>'11ListaEsperaGIII'!$O$13:$O$32</c:f>
              <c:numCache>
                <c:formatCode>0.00%</c:formatCode>
                <c:ptCount val="20"/>
                <c:pt idx="0">
                  <c:v>0.99935769340565228</c:v>
                </c:pt>
                <c:pt idx="1">
                  <c:v>0.99890350877192979</c:v>
                </c:pt>
                <c:pt idx="2">
                  <c:v>0.99762717957936364</c:v>
                </c:pt>
                <c:pt idx="3">
                  <c:v>0.99342359767891686</c:v>
                </c:pt>
                <c:pt idx="4">
                  <c:v>0.99253920080930702</c:v>
                </c:pt>
                <c:pt idx="5">
                  <c:v>0.98190184049079754</c:v>
                </c:pt>
                <c:pt idx="6">
                  <c:v>0.97954798558794631</c:v>
                </c:pt>
                <c:pt idx="7">
                  <c:v>0.97233149365899485</c:v>
                </c:pt>
                <c:pt idx="8">
                  <c:v>0.97096892736107143</c:v>
                </c:pt>
                <c:pt idx="9">
                  <c:v>0.96676632700795251</c:v>
                </c:pt>
                <c:pt idx="10">
                  <c:v>0.96256516663919645</c:v>
                </c:pt>
                <c:pt idx="11">
                  <c:v>0.95281782437745743</c:v>
                </c:pt>
                <c:pt idx="12">
                  <c:v>0.94527592294113127</c:v>
                </c:pt>
                <c:pt idx="13">
                  <c:v>0.94369369369369371</c:v>
                </c:pt>
                <c:pt idx="14">
                  <c:v>0.94045714285714288</c:v>
                </c:pt>
                <c:pt idx="15">
                  <c:v>0.93965517241379315</c:v>
                </c:pt>
                <c:pt idx="16">
                  <c:v>0.93192483494159473</c:v>
                </c:pt>
                <c:pt idx="17">
                  <c:v>0.91989935956084168</c:v>
                </c:pt>
                <c:pt idx="18">
                  <c:v>0.90378879228279496</c:v>
                </c:pt>
                <c:pt idx="19">
                  <c:v>0.87427417318858869</c:v>
                </c:pt>
              </c:numCache>
            </c:numRef>
          </c:val>
          <c:extLst>
            <c:ext xmlns:c15="http://schemas.microsoft.com/office/drawing/2012/chart" uri="{02D57815-91ED-43cb-92C2-25804820EDAC}">
              <c15:datalabelsRange>
                <c15:f>'11ListaEsperaGIII'!$M$13:$M$32</c15:f>
                <c15:dlblRangeCache>
                  <c:ptCount val="20"/>
                  <c:pt idx="0">
                    <c:v>14.003</c:v>
                  </c:pt>
                  <c:pt idx="1">
                    <c:v>34.618</c:v>
                  </c:pt>
                  <c:pt idx="2">
                    <c:v>27.749</c:v>
                  </c:pt>
                  <c:pt idx="3">
                    <c:v>5.136</c:v>
                  </c:pt>
                  <c:pt idx="4">
                    <c:v>7.849</c:v>
                  </c:pt>
                  <c:pt idx="5">
                    <c:v>3.201</c:v>
                  </c:pt>
                  <c:pt idx="6">
                    <c:v>74.764</c:v>
                  </c:pt>
                  <c:pt idx="7">
                    <c:v>66.243</c:v>
                  </c:pt>
                  <c:pt idx="8">
                    <c:v>23.780</c:v>
                  </c:pt>
                  <c:pt idx="9">
                    <c:v>47.533</c:v>
                  </c:pt>
                  <c:pt idx="10">
                    <c:v>426.323</c:v>
                  </c:pt>
                  <c:pt idx="11">
                    <c:v>2.181</c:v>
                  </c:pt>
                  <c:pt idx="12">
                    <c:v>12.316</c:v>
                  </c:pt>
                  <c:pt idx="13">
                    <c:v>419</c:v>
                  </c:pt>
                  <c:pt idx="14">
                    <c:v>8.229</c:v>
                  </c:pt>
                  <c:pt idx="15">
                    <c:v>763</c:v>
                  </c:pt>
                  <c:pt idx="16">
                    <c:v>45.874</c:v>
                  </c:pt>
                  <c:pt idx="17">
                    <c:v>20.109</c:v>
                  </c:pt>
                  <c:pt idx="18">
                    <c:v>14.241</c:v>
                  </c:pt>
                  <c:pt idx="19">
                    <c:v>17.315</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37347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8784C6"/>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D446021-CE3C-4319-A510-26E44A56171A}" type="CELLRANGE">
                      <a:rPr lang="en-US" baseline="0"/>
                      <a:pPr>
                        <a:defRPr b="1">
                          <a:solidFill>
                            <a:srgbClr val="000000"/>
                          </a:solidFill>
                        </a:defRPr>
                      </a:pPr>
                      <a:t>[CELLRANGE]</a:t>
                    </a:fld>
                    <a:r>
                      <a:rPr lang="en-US" baseline="0"/>
                      <a:t>
</a:t>
                    </a:r>
                    <a:fld id="{AF7FB165-5DFD-4A36-A85F-D38A6D143E7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2358A8D-BAE1-4C67-A7CB-9531A3411D91}" type="CELLRANGE">
                      <a:rPr lang="en-US" baseline="0"/>
                      <a:pPr>
                        <a:defRPr b="1">
                          <a:solidFill>
                            <a:srgbClr val="000000"/>
                          </a:solidFill>
                        </a:defRPr>
                      </a:pPr>
                      <a:t>[CELLRANGE]</a:t>
                    </a:fld>
                    <a:r>
                      <a:rPr lang="en-US" baseline="0"/>
                      <a:t>
</a:t>
                    </a:r>
                    <a:fld id="{53B6A628-387C-4947-BA7C-B8D7398F5E7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2C9D823-EA2E-416C-BD3F-6E0F8BAE94DB}" type="CELLRANGE">
                      <a:rPr lang="en-US" baseline="0"/>
                      <a:pPr>
                        <a:defRPr b="1">
                          <a:solidFill>
                            <a:srgbClr val="000000"/>
                          </a:solidFill>
                        </a:defRPr>
                      </a:pPr>
                      <a:t>[CELLRANGE]</a:t>
                    </a:fld>
                    <a:r>
                      <a:rPr lang="en-US" baseline="0"/>
                      <a:t>
</a:t>
                    </a:r>
                    <a:fld id="{45D06573-ABB5-41DE-A503-71F0FD354E0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C290321-0868-45DC-A272-4F5E31AA5B39}" type="CELLRANGE">
                      <a:rPr lang="en-US" baseline="0"/>
                      <a:pPr>
                        <a:defRPr b="1">
                          <a:solidFill>
                            <a:srgbClr val="000000"/>
                          </a:solidFill>
                        </a:defRPr>
                      </a:pPr>
                      <a:t>[CELLRANGE]</a:t>
                    </a:fld>
                    <a:r>
                      <a:rPr lang="en-US" baseline="0"/>
                      <a:t>
</a:t>
                    </a:r>
                    <a:fld id="{0D6717DD-F5F4-4A35-91EA-E2CE06320FE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D20C4F-7C02-4E94-8975-EFE81085F279}" type="CELLRANGE">
                      <a:rPr lang="en-US" baseline="0"/>
                      <a:pPr>
                        <a:defRPr b="1">
                          <a:solidFill>
                            <a:srgbClr val="000000"/>
                          </a:solidFill>
                        </a:defRPr>
                      </a:pPr>
                      <a:t>[CELLRANGE]</a:t>
                    </a:fld>
                    <a:r>
                      <a:rPr lang="en-US" baseline="0"/>
                      <a:t>
</a:t>
                    </a:r>
                    <a:fld id="{514A51E0-DB76-4EDB-9EC0-F907B19240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DBBDD5E-F230-418D-9613-A211D6D35639}" type="CELLRANGE">
                      <a:rPr lang="en-US" baseline="0"/>
                      <a:pPr>
                        <a:defRPr b="1">
                          <a:solidFill>
                            <a:srgbClr val="000000"/>
                          </a:solidFill>
                        </a:defRPr>
                      </a:pPr>
                      <a:t>[CELLRANGE]</a:t>
                    </a:fld>
                    <a:r>
                      <a:rPr lang="en-US" baseline="0"/>
                      <a:t>
</a:t>
                    </a:r>
                    <a:fld id="{61CA4E07-68D8-4D80-A46F-17399A2E6E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6B55BBD-036A-4BA8-9AB5-AF693164146F}" type="CELLRANGE">
                      <a:rPr lang="en-US" baseline="0"/>
                      <a:pPr>
                        <a:defRPr b="1">
                          <a:solidFill>
                            <a:srgbClr val="000000"/>
                          </a:solidFill>
                        </a:defRPr>
                      </a:pPr>
                      <a:t>[CELLRANGE]</a:t>
                    </a:fld>
                    <a:r>
                      <a:rPr lang="en-US" baseline="0"/>
                      <a:t>
</a:t>
                    </a:r>
                    <a:fld id="{853B3EB4-D1BE-42E8-B3C8-11D01EA9A5B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2463D8A-DC5C-4E4E-B090-F8C47B1C1CC3}" type="CELLRANGE">
                      <a:rPr lang="en-US" baseline="0"/>
                      <a:pPr>
                        <a:defRPr b="1">
                          <a:solidFill>
                            <a:srgbClr val="000000"/>
                          </a:solidFill>
                        </a:defRPr>
                      </a:pPr>
                      <a:t>[CELLRANGE]</a:t>
                    </a:fld>
                    <a:r>
                      <a:rPr lang="en-US" baseline="0"/>
                      <a:t>
</a:t>
                    </a:r>
                    <a:fld id="{460B5F27-52CF-4EFD-ABB5-BE3C4FD6DD7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CFF75A6D-19E0-4594-A3FD-9F827B8027CD}" type="CELLRANGE">
                      <a:rPr lang="en-US" baseline="0"/>
                      <a:pPr>
                        <a:defRPr sz="600" b="1">
                          <a:solidFill>
                            <a:srgbClr val="000000"/>
                          </a:solidFill>
                        </a:defRPr>
                      </a:pPr>
                      <a:t>[CELLRANGE]</a:t>
                    </a:fld>
                    <a:r>
                      <a:rPr lang="en-US" baseline="0"/>
                      <a:t>
</a:t>
                    </a:r>
                    <a:fld id="{EF5806F8-C2F8-4323-9182-2A478CED060C}"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82AF317D-BA5B-4169-86C4-EB042807E0F0}" type="CELLRANGE">
                      <a:rPr lang="en-US" baseline="0"/>
                      <a:pPr>
                        <a:defRPr sz="600" b="1">
                          <a:solidFill>
                            <a:srgbClr val="000000"/>
                          </a:solidFill>
                        </a:defRPr>
                      </a:pPr>
                      <a:t>[CELLRANGE]</a:t>
                    </a:fld>
                    <a:r>
                      <a:rPr lang="en-US" baseline="0"/>
                      <a:t>
</a:t>
                    </a:r>
                    <a:fld id="{923A7E75-3F76-4DE6-A907-9C4F93192141}"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36F9B6D0-4599-43BE-998B-30A3CB6F59D1}" type="CELLRANGE">
                      <a:rPr lang="en-US" baseline="0"/>
                      <a:pPr>
                        <a:defRPr sz="600" b="1">
                          <a:solidFill>
                            <a:srgbClr val="FFFFFF"/>
                          </a:solidFill>
                        </a:defRPr>
                      </a:pPr>
                      <a:t>[CELLRANGE]</a:t>
                    </a:fld>
                    <a:r>
                      <a:rPr lang="en-US" baseline="0"/>
                      <a:t>
</a:t>
                    </a:r>
                    <a:fld id="{ED1097FD-9CB4-41BF-8680-3E2B5B70EDEF}"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A59BF4D7-B0C3-4750-AB16-C2D7A8C12E20}" type="CELLRANGE">
                      <a:rPr lang="en-US" baseline="0"/>
                      <a:pPr>
                        <a:defRPr sz="600" b="1">
                          <a:solidFill>
                            <a:srgbClr val="000000"/>
                          </a:solidFill>
                        </a:defRPr>
                      </a:pPr>
                      <a:t>[CELLRANGE]</a:t>
                    </a:fld>
                    <a:r>
                      <a:rPr lang="en-US" baseline="0"/>
                      <a:t>
</a:t>
                    </a:r>
                    <a:fld id="{3644DED8-CD62-49DB-B04E-D39F86E9878A}"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258DBF6-01F8-4205-9812-711E17B54BDC}" type="CELLRANGE">
                      <a:rPr lang="en-US" baseline="0"/>
                      <a:pPr>
                        <a:defRPr b="1">
                          <a:solidFill>
                            <a:srgbClr val="000000"/>
                          </a:solidFill>
                        </a:defRPr>
                      </a:pPr>
                      <a:t>[CELLRANGE]</a:t>
                    </a:fld>
                    <a:r>
                      <a:rPr lang="en-US" baseline="0"/>
                      <a:t>
</a:t>
                    </a:r>
                    <a:fld id="{F402A02A-4299-4CE0-BF47-EED588CFC85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38A6E3-815C-4CDD-AFA2-FD86A447C87D}" type="CELLRANGE">
                      <a:rPr lang="en-US" baseline="0"/>
                      <a:pPr>
                        <a:defRPr b="1">
                          <a:solidFill>
                            <a:srgbClr val="000000"/>
                          </a:solidFill>
                        </a:defRPr>
                      </a:pPr>
                      <a:t>[CELLRANGE]</a:t>
                    </a:fld>
                    <a:r>
                      <a:rPr lang="en-US" baseline="0"/>
                      <a:t>
</a:t>
                    </a:r>
                    <a:fld id="{BED1BDFA-86B8-48C1-91C3-72931EB4B6E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CFF2BA-2822-4F15-A109-0BE90FC4A0B5}" type="CELLRANGE">
                      <a:rPr lang="en-US" baseline="0"/>
                      <a:pPr>
                        <a:defRPr b="1">
                          <a:solidFill>
                            <a:srgbClr val="000000"/>
                          </a:solidFill>
                        </a:defRPr>
                      </a:pPr>
                      <a:t>[CELLRANGE]</a:t>
                    </a:fld>
                    <a:r>
                      <a:rPr lang="en-US" baseline="0"/>
                      <a:t>
</a:t>
                    </a:r>
                    <a:fld id="{55682E0C-D143-4AA2-A0F9-286A60B6C7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53F0A9F-72C8-4CDC-858E-4E268C90C6B6}" type="CELLRANGE">
                      <a:rPr lang="en-US" baseline="0"/>
                      <a:pPr>
                        <a:defRPr b="1">
                          <a:solidFill>
                            <a:srgbClr val="000000"/>
                          </a:solidFill>
                        </a:defRPr>
                      </a:pPr>
                      <a:t>[CELLRANGE]</a:t>
                    </a:fld>
                    <a:r>
                      <a:rPr lang="en-US" baseline="0"/>
                      <a:t>
</a:t>
                    </a:r>
                    <a:fld id="{FEE533E2-D9AF-4FFB-8743-E5AE67D1DA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E98F6A-9AD0-4F68-A9A6-4A38341DF5D5}" type="CELLRANGE">
                      <a:rPr lang="en-US" baseline="0"/>
                      <a:pPr>
                        <a:defRPr b="1">
                          <a:solidFill>
                            <a:srgbClr val="000000"/>
                          </a:solidFill>
                        </a:defRPr>
                      </a:pPr>
                      <a:t>[CELLRANGE]</a:t>
                    </a:fld>
                    <a:r>
                      <a:rPr lang="en-US" baseline="0"/>
                      <a:t>
</a:t>
                    </a:r>
                    <a:fld id="{A23A10F0-F10B-45BB-AE35-8AE5C05D85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70BDED-9A49-4360-8153-40F20775ED2C}" type="CELLRANGE">
                      <a:rPr lang="en-US" baseline="0"/>
                      <a:pPr>
                        <a:defRPr b="1">
                          <a:solidFill>
                            <a:srgbClr val="000000"/>
                          </a:solidFill>
                        </a:defRPr>
                      </a:pPr>
                      <a:t>[CELLRANGE]</a:t>
                    </a:fld>
                    <a:r>
                      <a:rPr lang="en-US" baseline="0"/>
                      <a:t>
</a:t>
                    </a:r>
                    <a:fld id="{624D5967-AF89-49BF-90B9-1A2840540FB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BB46A52-380C-46BD-AACF-D6BD422609DC}" type="CELLRANGE">
                      <a:rPr lang="en-US" baseline="0"/>
                      <a:pPr>
                        <a:defRPr b="1">
                          <a:solidFill>
                            <a:srgbClr val="000000"/>
                          </a:solidFill>
                        </a:defRPr>
                      </a:pPr>
                      <a:t>[CELLRANGE]</a:t>
                    </a:fld>
                    <a:r>
                      <a:rPr lang="en-US" baseline="0"/>
                      <a:t>
</a:t>
                    </a:r>
                    <a:fld id="{8C8EFEF4-4204-4107-A018-B6CCD5036FB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E4C3979-7244-4955-B308-8F3CAA85498F}" type="CELLRANGE">
                      <a:rPr lang="en-US" baseline="0"/>
                      <a:pPr>
                        <a:defRPr b="1">
                          <a:solidFill>
                            <a:srgbClr val="000000"/>
                          </a:solidFill>
                        </a:defRPr>
                      </a:pPr>
                      <a:t>[CELLRANGE]</a:t>
                    </a:fld>
                    <a:r>
                      <a:rPr lang="en-US" baseline="0"/>
                      <a:t>
</a:t>
                    </a:r>
                    <a:fld id="{08AB7315-EC89-4B3F-A504-88DDAEBA28F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Extremadura</c:v>
                </c:pt>
                <c:pt idx="13">
                  <c:v>Ceuta</c:v>
                </c:pt>
                <c:pt idx="14">
                  <c:v>Balears, Illes</c:v>
                </c:pt>
                <c:pt idx="15">
                  <c:v>Melilla</c:v>
                </c:pt>
                <c:pt idx="16">
                  <c:v>Cataluña</c:v>
                </c:pt>
                <c:pt idx="17">
                  <c:v>Canarias</c:v>
                </c:pt>
                <c:pt idx="18">
                  <c:v>Murcia, Región de</c:v>
                </c:pt>
                <c:pt idx="19">
                  <c:v>País Vasco</c:v>
                </c:pt>
              </c:strCache>
            </c:strRef>
          </c:cat>
          <c:val>
            <c:numRef>
              <c:f>'11ListaEsperaGIII'!$P$13:$P$32</c:f>
              <c:numCache>
                <c:formatCode>0.00%</c:formatCode>
                <c:ptCount val="20"/>
                <c:pt idx="0">
                  <c:v>6.4230659434770195E-4</c:v>
                </c:pt>
                <c:pt idx="1">
                  <c:v>1.0964912280701754E-3</c:v>
                </c:pt>
                <c:pt idx="2">
                  <c:v>2.3728204206363472E-3</c:v>
                </c:pt>
                <c:pt idx="3">
                  <c:v>6.5764023210831725E-3</c:v>
                </c:pt>
                <c:pt idx="4">
                  <c:v>7.460799190692969E-3</c:v>
                </c:pt>
                <c:pt idx="5">
                  <c:v>1.8098159509202454E-2</c:v>
                </c:pt>
                <c:pt idx="6">
                  <c:v>2.0452014412053719E-2</c:v>
                </c:pt>
                <c:pt idx="7">
                  <c:v>2.7668506341005168E-2</c:v>
                </c:pt>
                <c:pt idx="8">
                  <c:v>2.9031072638928585E-2</c:v>
                </c:pt>
                <c:pt idx="9">
                  <c:v>3.3233672992047512E-2</c:v>
                </c:pt>
                <c:pt idx="10">
                  <c:v>3.743483336080361E-2</c:v>
                </c:pt>
                <c:pt idx="11">
                  <c:v>4.7182175622542594E-2</c:v>
                </c:pt>
                <c:pt idx="12">
                  <c:v>5.4724077058868677E-2</c:v>
                </c:pt>
                <c:pt idx="13">
                  <c:v>5.6306306306306307E-2</c:v>
                </c:pt>
                <c:pt idx="14">
                  <c:v>5.954285714285714E-2</c:v>
                </c:pt>
                <c:pt idx="15">
                  <c:v>6.0344827586206899E-2</c:v>
                </c:pt>
                <c:pt idx="16">
                  <c:v>6.8075165058405288E-2</c:v>
                </c:pt>
                <c:pt idx="17">
                  <c:v>8.010064043915828E-2</c:v>
                </c:pt>
                <c:pt idx="18">
                  <c:v>9.6211207717205052E-2</c:v>
                </c:pt>
                <c:pt idx="19">
                  <c:v>0.12572582681141126</c:v>
                </c:pt>
              </c:numCache>
            </c:numRef>
          </c:val>
          <c:extLst>
            <c:ext xmlns:c15="http://schemas.microsoft.com/office/drawing/2012/chart" uri="{02D57815-91ED-43cb-92C2-25804820EDAC}">
              <c15:datalabelsRange>
                <c15:f>'11ListaEsperaGIII'!$N$13:$N$32</c15:f>
                <c15:dlblRangeCache>
                  <c:ptCount val="20"/>
                  <c:pt idx="0">
                    <c:v>9</c:v>
                  </c:pt>
                  <c:pt idx="1">
                    <c:v>38</c:v>
                  </c:pt>
                  <c:pt idx="2">
                    <c:v>66</c:v>
                  </c:pt>
                  <c:pt idx="3">
                    <c:v>34</c:v>
                  </c:pt>
                  <c:pt idx="4">
                    <c:v>59</c:v>
                  </c:pt>
                  <c:pt idx="5">
                    <c:v>59</c:v>
                  </c:pt>
                  <c:pt idx="6">
                    <c:v>1.561</c:v>
                  </c:pt>
                  <c:pt idx="7">
                    <c:v>1.885</c:v>
                  </c:pt>
                  <c:pt idx="8">
                    <c:v>711</c:v>
                  </c:pt>
                  <c:pt idx="9">
                    <c:v>1.634</c:v>
                  </c:pt>
                  <c:pt idx="10">
                    <c:v>16.580</c:v>
                  </c:pt>
                  <c:pt idx="11">
                    <c:v>108</c:v>
                  </c:pt>
                  <c:pt idx="12">
                    <c:v>713</c:v>
                  </c:pt>
                  <c:pt idx="13">
                    <c:v>25</c:v>
                  </c:pt>
                  <c:pt idx="14">
                    <c:v>521</c:v>
                  </c:pt>
                  <c:pt idx="15">
                    <c:v>49</c:v>
                  </c:pt>
                  <c:pt idx="16">
                    <c:v>3.351</c:v>
                  </c:pt>
                  <c:pt idx="17">
                    <c:v>1.751</c:v>
                  </c:pt>
                  <c:pt idx="18">
                    <c:v>1.516</c:v>
                  </c:pt>
                  <c:pt idx="19">
                    <c:v>2.490</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Cantabria</c:v>
                </c:pt>
                <c:pt idx="4">
                  <c:v>Asturias, Principado de</c:v>
                </c:pt>
                <c:pt idx="5">
                  <c:v>Navarra, Comunidad Foral de</c:v>
                </c:pt>
                <c:pt idx="6">
                  <c:v>Andalucía</c:v>
                </c:pt>
                <c:pt idx="7">
                  <c:v>Madrid, Comunidad de</c:v>
                </c:pt>
                <c:pt idx="8">
                  <c:v>Castilla - La Mancha</c:v>
                </c:pt>
                <c:pt idx="9">
                  <c:v>Comunitat Valenciana</c:v>
                </c:pt>
                <c:pt idx="10">
                  <c:v>Media Nacional</c:v>
                </c:pt>
                <c:pt idx="11">
                  <c:v>Rioja, La</c:v>
                </c:pt>
                <c:pt idx="12">
                  <c:v>Extremadura</c:v>
                </c:pt>
                <c:pt idx="13">
                  <c:v>Ceuta</c:v>
                </c:pt>
                <c:pt idx="14">
                  <c:v>Balears, Illes</c:v>
                </c:pt>
                <c:pt idx="15">
                  <c:v>Melilla</c:v>
                </c:pt>
                <c:pt idx="16">
                  <c:v>Cataluña</c:v>
                </c:pt>
                <c:pt idx="17">
                  <c:v>Canarias</c:v>
                </c:pt>
                <c:pt idx="18">
                  <c:v>Murcia, Región de</c:v>
                </c:pt>
                <c:pt idx="19">
                  <c:v>País Vasco</c:v>
                </c:pt>
              </c:strCache>
            </c:strRef>
          </c:cat>
          <c:val>
            <c:numRef>
              <c:f>'11ListaEsperaGIII'!$Q$13:$Q$32</c:f>
              <c:numCache>
                <c:formatCode>0.00%</c:formatCode>
                <c:ptCount val="20"/>
                <c:pt idx="0">
                  <c:v>0.96256516663919645</c:v>
                </c:pt>
                <c:pt idx="1">
                  <c:v>0.96256516663919645</c:v>
                </c:pt>
                <c:pt idx="2">
                  <c:v>0.96256516663919645</c:v>
                </c:pt>
                <c:pt idx="3">
                  <c:v>0.96256516663919645</c:v>
                </c:pt>
                <c:pt idx="4">
                  <c:v>0.96256516663919645</c:v>
                </c:pt>
                <c:pt idx="5">
                  <c:v>0.96256516663919645</c:v>
                </c:pt>
                <c:pt idx="6">
                  <c:v>0.96256516663919645</c:v>
                </c:pt>
                <c:pt idx="7">
                  <c:v>0.96256516663919645</c:v>
                </c:pt>
                <c:pt idx="8">
                  <c:v>0.96256516663919645</c:v>
                </c:pt>
                <c:pt idx="9">
                  <c:v>0.96256516663919645</c:v>
                </c:pt>
                <c:pt idx="10">
                  <c:v>0.96256516663919645</c:v>
                </c:pt>
                <c:pt idx="11">
                  <c:v>0.96256516663919645</c:v>
                </c:pt>
                <c:pt idx="12">
                  <c:v>0.96256516663919645</c:v>
                </c:pt>
                <c:pt idx="13">
                  <c:v>0.96256516663919645</c:v>
                </c:pt>
                <c:pt idx="14">
                  <c:v>0.96256516663919645</c:v>
                </c:pt>
                <c:pt idx="15">
                  <c:v>0.96256516663919645</c:v>
                </c:pt>
                <c:pt idx="16">
                  <c:v>0.96256516663919645</c:v>
                </c:pt>
                <c:pt idx="17">
                  <c:v>0.96256516663919645</c:v>
                </c:pt>
                <c:pt idx="18">
                  <c:v>0.96256516663919645</c:v>
                </c:pt>
                <c:pt idx="19">
                  <c:v>0.96256516663919645</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5A347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AD84C6"/>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AD84C6"/>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1FAB489-B185-4271-BF45-8FABCDD6266A}" type="CELLRANGE">
                      <a:rPr lang="en-US" baseline="0"/>
                      <a:pPr>
                        <a:defRPr b="1">
                          <a:solidFill>
                            <a:srgbClr val="000000"/>
                          </a:solidFill>
                        </a:defRPr>
                      </a:pPr>
                      <a:t>[CELLRANGE]</a:t>
                    </a:fld>
                    <a:r>
                      <a:rPr lang="en-US" baseline="0"/>
                      <a:t>
</a:t>
                    </a:r>
                    <a:fld id="{767450A3-D05B-4439-8646-40A32C4C35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9CF4FB-8027-4364-9E48-535D0C7B186B}" type="CELLRANGE">
                      <a:rPr lang="en-US" baseline="0"/>
                      <a:pPr>
                        <a:defRPr b="1">
                          <a:solidFill>
                            <a:srgbClr val="000000"/>
                          </a:solidFill>
                        </a:defRPr>
                      </a:pPr>
                      <a:t>[CELLRANGE]</a:t>
                    </a:fld>
                    <a:r>
                      <a:rPr lang="en-US" baseline="0"/>
                      <a:t>
</a:t>
                    </a:r>
                    <a:fld id="{84BD9093-6F9E-41A9-92D1-EDD801BC125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F3BE69-F6C0-4077-92B5-82D5007B4138}" type="CELLRANGE">
                      <a:rPr lang="en-US" baseline="0"/>
                      <a:pPr>
                        <a:defRPr b="1">
                          <a:solidFill>
                            <a:srgbClr val="000000"/>
                          </a:solidFill>
                        </a:defRPr>
                      </a:pPr>
                      <a:t>[CELLRANGE]</a:t>
                    </a:fld>
                    <a:r>
                      <a:rPr lang="en-US" baseline="0"/>
                      <a:t>
</a:t>
                    </a:r>
                    <a:fld id="{C4BF6195-FD7D-4FC6-BA3F-860EDD8412A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D5165C-07F3-4DE4-8A87-BC6029E39740}" type="CELLRANGE">
                      <a:rPr lang="en-US" baseline="0"/>
                      <a:pPr>
                        <a:defRPr b="1">
                          <a:solidFill>
                            <a:srgbClr val="000000"/>
                          </a:solidFill>
                        </a:defRPr>
                      </a:pPr>
                      <a:t>[CELLRANGE]</a:t>
                    </a:fld>
                    <a:r>
                      <a:rPr lang="en-US" baseline="0"/>
                      <a:t>
</a:t>
                    </a:r>
                    <a:fld id="{969C727C-5A94-4082-84BC-143A827DE74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F852D0-9B1E-4131-BF4E-36515B3B7B28}" type="CELLRANGE">
                      <a:rPr lang="en-US" baseline="0"/>
                      <a:pPr>
                        <a:defRPr b="1">
                          <a:solidFill>
                            <a:srgbClr val="000000"/>
                          </a:solidFill>
                        </a:defRPr>
                      </a:pPr>
                      <a:t>[CELLRANGE]</a:t>
                    </a:fld>
                    <a:r>
                      <a:rPr lang="en-US" baseline="0"/>
                      <a:t>
</a:t>
                    </a:r>
                    <a:fld id="{75BE6257-777E-4798-B1F7-F7366DC0E7D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0911CC7-4D44-4A03-AC22-49BF6B2CF14F}" type="CELLRANGE">
                      <a:rPr lang="en-US" baseline="0"/>
                      <a:pPr>
                        <a:defRPr b="1">
                          <a:solidFill>
                            <a:srgbClr val="000000"/>
                          </a:solidFill>
                        </a:defRPr>
                      </a:pPr>
                      <a:t>[CELLRANGE]</a:t>
                    </a:fld>
                    <a:r>
                      <a:rPr lang="en-US" baseline="0"/>
                      <a:t>
</a:t>
                    </a:r>
                    <a:fld id="{3AB58BEB-5742-47BF-878B-A2583833213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ED6169A-C0BF-4F6B-8A9C-E4E1D5CC6CD3}" type="CELLRANGE">
                      <a:rPr lang="en-US" baseline="0"/>
                      <a:pPr>
                        <a:defRPr b="1">
                          <a:solidFill>
                            <a:srgbClr val="000000"/>
                          </a:solidFill>
                        </a:defRPr>
                      </a:pPr>
                      <a:t>[CELLRANGE]</a:t>
                    </a:fld>
                    <a:r>
                      <a:rPr lang="en-US" baseline="0"/>
                      <a:t>
</a:t>
                    </a:r>
                    <a:fld id="{54906F77-E7BF-4FAD-A6FA-DEC425A67BA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05A21C7-2DD6-40D3-8CE8-020D6D478B6A}" type="CELLRANGE">
                      <a:rPr lang="en-US" baseline="0"/>
                      <a:pPr>
                        <a:defRPr b="1">
                          <a:solidFill>
                            <a:srgbClr val="000000"/>
                          </a:solidFill>
                        </a:defRPr>
                      </a:pPr>
                      <a:t>[CELLRANGE]</a:t>
                    </a:fld>
                    <a:r>
                      <a:rPr lang="en-US" baseline="0"/>
                      <a:t>
</a:t>
                    </a:r>
                    <a:fld id="{72E9AFC3-22C0-4769-8A23-5805BCE31E8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63FE46-1C15-4EA8-9F13-5AD79DAEFBA3}" type="CELLRANGE">
                      <a:rPr lang="en-US" baseline="0"/>
                      <a:pPr>
                        <a:defRPr b="1">
                          <a:solidFill>
                            <a:srgbClr val="000000"/>
                          </a:solidFill>
                        </a:defRPr>
                      </a:pPr>
                      <a:t>[CELLRANGE]</a:t>
                    </a:fld>
                    <a:r>
                      <a:rPr lang="en-US" baseline="0"/>
                      <a:t>
</a:t>
                    </a:r>
                    <a:fld id="{76038E3E-58A2-4CE5-AED1-C5888D8596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F538FB-41EE-45E2-9631-672BD6108911}" type="CELLRANGE">
                      <a:rPr lang="en-US" baseline="0"/>
                      <a:pPr>
                        <a:defRPr b="1">
                          <a:solidFill>
                            <a:srgbClr val="000000"/>
                          </a:solidFill>
                        </a:defRPr>
                      </a:pPr>
                      <a:t>[CELLRANGE]</a:t>
                    </a:fld>
                    <a:r>
                      <a:rPr lang="en-US" baseline="0"/>
                      <a:t>
</a:t>
                    </a:r>
                    <a:fld id="{F050FF5A-730D-49AE-8843-6008D4C3847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D91AB7F4-4114-416A-8DE8-B79CC9CBEC04}" type="CELLRANGE">
                      <a:rPr lang="en-US" baseline="0"/>
                      <a:pPr>
                        <a:defRPr b="1">
                          <a:solidFill>
                            <a:srgbClr val="FFFFFF"/>
                          </a:solidFill>
                        </a:defRPr>
                      </a:pPr>
                      <a:t>[CELLRANGE]</a:t>
                    </a:fld>
                    <a:r>
                      <a:rPr lang="en-US" baseline="0"/>
                      <a:t>
</a:t>
                    </a:r>
                    <a:fld id="{1C82037F-D434-47B1-A718-FAEF51C74238}"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9CDFBF-6016-4769-974B-F6EA65177BEC}" type="CELLRANGE">
                      <a:rPr lang="en-US" baseline="0"/>
                      <a:pPr>
                        <a:defRPr b="1">
                          <a:solidFill>
                            <a:srgbClr val="000000"/>
                          </a:solidFill>
                        </a:defRPr>
                      </a:pPr>
                      <a:t>[CELLRANGE]</a:t>
                    </a:fld>
                    <a:r>
                      <a:rPr lang="en-US" baseline="0"/>
                      <a:t>
</a:t>
                    </a:r>
                    <a:fld id="{469136C6-F4C6-4402-B1F3-FAAEEA2E8BB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B4DB69A-984C-44A8-B299-ED03467FA26E}" type="CELLRANGE">
                      <a:rPr lang="en-US" baseline="0"/>
                      <a:pPr>
                        <a:defRPr b="1">
                          <a:solidFill>
                            <a:srgbClr val="000000"/>
                          </a:solidFill>
                        </a:defRPr>
                      </a:pPr>
                      <a:t>[CELLRANGE]</a:t>
                    </a:fld>
                    <a:r>
                      <a:rPr lang="en-US" baseline="0"/>
                      <a:t>
</a:t>
                    </a:r>
                    <a:fld id="{83F8BB9F-8AA3-4032-A7BA-D2D994EAFF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C5A84EB-065A-448C-9CF4-AD6880B0EAF5}" type="CELLRANGE">
                      <a:rPr lang="en-US" baseline="0"/>
                      <a:pPr>
                        <a:defRPr b="1">
                          <a:solidFill>
                            <a:srgbClr val="000000"/>
                          </a:solidFill>
                        </a:defRPr>
                      </a:pPr>
                      <a:t>[CELLRANGE]</a:t>
                    </a:fld>
                    <a:r>
                      <a:rPr lang="en-US" baseline="0"/>
                      <a:t>
</a:t>
                    </a:r>
                    <a:fld id="{034FF922-E23C-42F5-89D3-32B3467C8D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A6603D3-104A-4AA4-9BDC-C757A4535416}" type="CELLRANGE">
                      <a:rPr lang="en-US" baseline="0"/>
                      <a:pPr>
                        <a:defRPr b="1">
                          <a:solidFill>
                            <a:srgbClr val="000000"/>
                          </a:solidFill>
                        </a:defRPr>
                      </a:pPr>
                      <a:t>[CELLRANGE]</a:t>
                    </a:fld>
                    <a:r>
                      <a:rPr lang="en-US" baseline="0"/>
                      <a:t>
</a:t>
                    </a:r>
                    <a:fld id="{52894FCE-7629-49BB-BB3A-B4B151A4B1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86982CB-3DDE-4FC6-A2DB-29F57BFBDB94}" type="CELLRANGE">
                      <a:rPr lang="en-US" baseline="0"/>
                      <a:pPr>
                        <a:defRPr b="1">
                          <a:solidFill>
                            <a:srgbClr val="000000"/>
                          </a:solidFill>
                        </a:defRPr>
                      </a:pPr>
                      <a:t>[CELLRANGE]</a:t>
                    </a:fld>
                    <a:r>
                      <a:rPr lang="en-US" baseline="0"/>
                      <a:t>
</a:t>
                    </a:r>
                    <a:fld id="{FE40FC3F-8C01-452C-A2E2-C954212D3E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5DC64CD-4915-4563-97E6-456823DB2B6C}" type="CELLRANGE">
                      <a:rPr lang="en-US" baseline="0"/>
                      <a:pPr>
                        <a:defRPr b="1">
                          <a:solidFill>
                            <a:srgbClr val="000000"/>
                          </a:solidFill>
                        </a:defRPr>
                      </a:pPr>
                      <a:t>[CELLRANGE]</a:t>
                    </a:fld>
                    <a:r>
                      <a:rPr lang="en-US" baseline="0"/>
                      <a:t>
</a:t>
                    </a:r>
                    <a:fld id="{82533D8D-59E1-4AAF-9935-1AEB8D79C22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FB31B88-8809-4A6C-BC78-50EDB4B14E76}" type="CELLRANGE">
                      <a:rPr lang="en-US" baseline="0"/>
                      <a:pPr>
                        <a:defRPr b="1">
                          <a:solidFill>
                            <a:srgbClr val="000000"/>
                          </a:solidFill>
                        </a:defRPr>
                      </a:pPr>
                      <a:t>[CELLRANGE]</a:t>
                    </a:fld>
                    <a:r>
                      <a:rPr lang="en-US" baseline="0"/>
                      <a:t>
</a:t>
                    </a:r>
                    <a:fld id="{55278D4F-390E-44F5-9C42-0DF28EC8863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1EA090F-6891-49BE-9BC0-5E5E669A69BB}" type="CELLRANGE">
                      <a:rPr lang="en-US" baseline="0"/>
                      <a:pPr>
                        <a:defRPr b="1">
                          <a:solidFill>
                            <a:srgbClr val="000000"/>
                          </a:solidFill>
                        </a:defRPr>
                      </a:pPr>
                      <a:t>[CELLRANGE]</a:t>
                    </a:fld>
                    <a:r>
                      <a:rPr lang="en-US" baseline="0"/>
                      <a:t>
</a:t>
                    </a:r>
                    <a:fld id="{CDE5EE8F-9703-4265-B87D-7D92703DE68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136BED-3DD3-4D22-826B-4E9B4F1E3D8A}" type="CELLRANGE">
                      <a:rPr lang="en-US" baseline="0"/>
                      <a:pPr>
                        <a:defRPr b="1">
                          <a:solidFill>
                            <a:srgbClr val="000000"/>
                          </a:solidFill>
                        </a:defRPr>
                      </a:pPr>
                      <a:t>[CELLRANGE]</a:t>
                    </a:fld>
                    <a:r>
                      <a:rPr lang="en-US" baseline="0"/>
                      <a:t>
</a:t>
                    </a:r>
                    <a:fld id="{4AF4E6AD-6B7F-425E-8FE6-D2BEF6A2E0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Navarra, Comunidad Foral de</c:v>
                </c:pt>
                <c:pt idx="4">
                  <c:v>Asturias, Principado de</c:v>
                </c:pt>
                <c:pt idx="5">
                  <c:v>Cantabria</c:v>
                </c:pt>
                <c:pt idx="6">
                  <c:v>Andalucía</c:v>
                </c:pt>
                <c:pt idx="7">
                  <c:v>Castilla - La Mancha</c:v>
                </c:pt>
                <c:pt idx="8">
                  <c:v>Comunitat Valenciana</c:v>
                </c:pt>
                <c:pt idx="9">
                  <c:v>Ceuta</c:v>
                </c:pt>
                <c:pt idx="10">
                  <c:v>Media Nacional</c:v>
                </c:pt>
                <c:pt idx="11">
                  <c:v>Madrid, Comunidad de</c:v>
                </c:pt>
                <c:pt idx="12">
                  <c:v>Rioja, La</c:v>
                </c:pt>
                <c:pt idx="13">
                  <c:v>Balears, Illes</c:v>
                </c:pt>
                <c:pt idx="14">
                  <c:v>Extremadura</c:v>
                </c:pt>
                <c:pt idx="15">
                  <c:v>Melilla</c:v>
                </c:pt>
                <c:pt idx="16">
                  <c:v>Canarias</c:v>
                </c:pt>
                <c:pt idx="17">
                  <c:v>Cataluña</c:v>
                </c:pt>
                <c:pt idx="18">
                  <c:v>Murcia, Región de</c:v>
                </c:pt>
                <c:pt idx="19">
                  <c:v>País Vasco</c:v>
                </c:pt>
              </c:strCache>
            </c:strRef>
          </c:cat>
          <c:val>
            <c:numRef>
              <c:f>'11ListaEsperaGII'!$O$13:$O$32</c:f>
              <c:numCache>
                <c:formatCode>0.00%</c:formatCode>
                <c:ptCount val="20"/>
                <c:pt idx="0">
                  <c:v>0.99812284661993589</c:v>
                </c:pt>
                <c:pt idx="1">
                  <c:v>0.99784344582386197</c:v>
                </c:pt>
                <c:pt idx="2">
                  <c:v>0.9943551600478151</c:v>
                </c:pt>
                <c:pt idx="3">
                  <c:v>0.98884366048545158</c:v>
                </c:pt>
                <c:pt idx="4">
                  <c:v>0.98867526994996047</c:v>
                </c:pt>
                <c:pt idx="5">
                  <c:v>0.98713304184884443</c:v>
                </c:pt>
                <c:pt idx="6">
                  <c:v>0.96789281468245214</c:v>
                </c:pt>
                <c:pt idx="7">
                  <c:v>0.95753323485967501</c:v>
                </c:pt>
                <c:pt idx="8">
                  <c:v>0.9545480922675178</c:v>
                </c:pt>
                <c:pt idx="9">
                  <c:v>0.94711538461538458</c:v>
                </c:pt>
                <c:pt idx="10">
                  <c:v>0.94678456566527491</c:v>
                </c:pt>
                <c:pt idx="11">
                  <c:v>0.94418541876272977</c:v>
                </c:pt>
                <c:pt idx="12">
                  <c:v>0.940200090950432</c:v>
                </c:pt>
                <c:pt idx="13">
                  <c:v>0.92211393043186018</c:v>
                </c:pt>
                <c:pt idx="14">
                  <c:v>0.92106604529236147</c:v>
                </c:pt>
                <c:pt idx="15">
                  <c:v>0.91382978723404251</c:v>
                </c:pt>
                <c:pt idx="16">
                  <c:v>0.90226449670579001</c:v>
                </c:pt>
                <c:pt idx="17">
                  <c:v>0.90203170180076153</c:v>
                </c:pt>
                <c:pt idx="18">
                  <c:v>0.89821134970853467</c:v>
                </c:pt>
                <c:pt idx="19">
                  <c:v>0.88356937415808057</c:v>
                </c:pt>
              </c:numCache>
            </c:numRef>
          </c:val>
          <c:extLst>
            <c:ext xmlns:c15="http://schemas.microsoft.com/office/drawing/2012/chart" uri="{02D57815-91ED-43cb-92C2-25804820EDAC}">
              <c15:datalabelsRange>
                <c15:f>'11ListaEsperaGII'!$M$13:$M$32</c15:f>
                <c15:dlblRangeCache>
                  <c:ptCount val="20"/>
                  <c:pt idx="0">
                    <c:v>42.006</c:v>
                  </c:pt>
                  <c:pt idx="1">
                    <c:v>17.120</c:v>
                  </c:pt>
                  <c:pt idx="2">
                    <c:v>29.946</c:v>
                  </c:pt>
                  <c:pt idx="3">
                    <c:v>6.559</c:v>
                  </c:pt>
                  <c:pt idx="4">
                    <c:v>11.262</c:v>
                  </c:pt>
                  <c:pt idx="5">
                    <c:v>7.902</c:v>
                  </c:pt>
                  <c:pt idx="6">
                    <c:v>135.957</c:v>
                  </c:pt>
                  <c:pt idx="7">
                    <c:v>25.930</c:v>
                  </c:pt>
                  <c:pt idx="8">
                    <c:v>65.797</c:v>
                  </c:pt>
                  <c:pt idx="9">
                    <c:v>591</c:v>
                  </c:pt>
                  <c:pt idx="10">
                    <c:v>606.140</c:v>
                  </c:pt>
                  <c:pt idx="11">
                    <c:v>76.953</c:v>
                  </c:pt>
                  <c:pt idx="12">
                    <c:v>4.135</c:v>
                  </c:pt>
                  <c:pt idx="13">
                    <c:v>10.975</c:v>
                  </c:pt>
                  <c:pt idx="14">
                    <c:v>12.649</c:v>
                  </c:pt>
                  <c:pt idx="15">
                    <c:v>859</c:v>
                  </c:pt>
                  <c:pt idx="16">
                    <c:v>20.679</c:v>
                  </c:pt>
                  <c:pt idx="17">
                    <c:v>94.523</c:v>
                  </c:pt>
                  <c:pt idx="18">
                    <c:v>18.028</c:v>
                  </c:pt>
                  <c:pt idx="19">
                    <c:v>24.269</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37347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8784C6"/>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E8F9E2D-A5C5-4C60-B22F-90EB492F6465}" type="CELLRANGE">
                      <a:rPr lang="en-US" baseline="0"/>
                      <a:pPr>
                        <a:defRPr b="1">
                          <a:solidFill>
                            <a:srgbClr val="000000"/>
                          </a:solidFill>
                        </a:defRPr>
                      </a:pPr>
                      <a:t>[CELLRANGE]</a:t>
                    </a:fld>
                    <a:r>
                      <a:rPr lang="en-US" baseline="0"/>
                      <a:t>
</a:t>
                    </a:r>
                    <a:fld id="{5A783EB8-89C6-4A73-B72B-7DCEFD257E6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EEB7F4-DAF7-4082-AF5A-47065EA502EF}" type="CELLRANGE">
                      <a:rPr lang="en-US" baseline="0"/>
                      <a:pPr>
                        <a:defRPr b="1">
                          <a:solidFill>
                            <a:srgbClr val="000000"/>
                          </a:solidFill>
                        </a:defRPr>
                      </a:pPr>
                      <a:t>[CELLRANGE]</a:t>
                    </a:fld>
                    <a:r>
                      <a:rPr lang="en-US" baseline="0"/>
                      <a:t>
</a:t>
                    </a:r>
                    <a:fld id="{5B38457B-3465-4F01-9327-6124D60F8DB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EE33FC-DB1D-4C2B-B398-90C9A334D341}" type="CELLRANGE">
                      <a:rPr lang="en-US" baseline="0"/>
                      <a:pPr>
                        <a:defRPr b="1">
                          <a:solidFill>
                            <a:srgbClr val="000000"/>
                          </a:solidFill>
                        </a:defRPr>
                      </a:pPr>
                      <a:t>[CELLRANGE]</a:t>
                    </a:fld>
                    <a:r>
                      <a:rPr lang="en-US" baseline="0"/>
                      <a:t>
</a:t>
                    </a:r>
                    <a:fld id="{F7732A03-4CC9-43D1-8926-3C1C05F17A8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5744C1-2408-4714-B138-3A531930D5E9}" type="CELLRANGE">
                      <a:rPr lang="en-US" baseline="0"/>
                      <a:pPr>
                        <a:defRPr b="1">
                          <a:solidFill>
                            <a:srgbClr val="000000"/>
                          </a:solidFill>
                        </a:defRPr>
                      </a:pPr>
                      <a:t>[CELLRANGE]</a:t>
                    </a:fld>
                    <a:r>
                      <a:rPr lang="en-US" baseline="0"/>
                      <a:t>
</a:t>
                    </a:r>
                    <a:fld id="{F2E94DE0-90DE-4666-B03B-8B3FCB7368A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14AB3EA-3278-4FAC-90E1-DC9365625FEB}" type="CELLRANGE">
                      <a:rPr lang="en-US" baseline="0"/>
                      <a:pPr>
                        <a:defRPr b="1">
                          <a:solidFill>
                            <a:srgbClr val="000000"/>
                          </a:solidFill>
                        </a:defRPr>
                      </a:pPr>
                      <a:t>[CELLRANGE]</a:t>
                    </a:fld>
                    <a:r>
                      <a:rPr lang="en-US" baseline="0"/>
                      <a:t>
</a:t>
                    </a:r>
                    <a:fld id="{9101766D-DDE1-4184-8DCE-92A7A4D32A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61A2677-C302-4606-BBC2-52C83D37D2D1}" type="CELLRANGE">
                      <a:rPr lang="en-US" baseline="0"/>
                      <a:pPr>
                        <a:defRPr b="1">
                          <a:solidFill>
                            <a:srgbClr val="000000"/>
                          </a:solidFill>
                        </a:defRPr>
                      </a:pPr>
                      <a:t>[CELLRANGE]</a:t>
                    </a:fld>
                    <a:r>
                      <a:rPr lang="en-US" baseline="0"/>
                      <a:t>
</a:t>
                    </a:r>
                    <a:fld id="{07DC4BB9-6CDA-4BD5-8DE7-5C6F85DF009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5660AC-624A-4439-B3BC-A7754EBF1F2A}" type="CELLRANGE">
                      <a:rPr lang="en-US" baseline="0"/>
                      <a:pPr>
                        <a:defRPr b="1">
                          <a:solidFill>
                            <a:srgbClr val="000000"/>
                          </a:solidFill>
                        </a:defRPr>
                      </a:pPr>
                      <a:t>[CELLRANGE]</a:t>
                    </a:fld>
                    <a:r>
                      <a:rPr lang="en-US" baseline="0"/>
                      <a:t>
</a:t>
                    </a:r>
                    <a:fld id="{BA5F7C7E-B762-4A23-8A93-E40C82F79F0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1D66566-1EDA-49AC-84AB-73DDD92418AA}" type="CELLRANGE">
                      <a:rPr lang="en-US" baseline="0"/>
                      <a:pPr>
                        <a:defRPr b="1">
                          <a:solidFill>
                            <a:srgbClr val="000000"/>
                          </a:solidFill>
                        </a:defRPr>
                      </a:pPr>
                      <a:t>[CELLRANGE]</a:t>
                    </a:fld>
                    <a:r>
                      <a:rPr lang="en-US" baseline="0"/>
                      <a:t>
</a:t>
                    </a:r>
                    <a:fld id="{C28EA57A-56BA-4B34-A1F4-B34FE0F327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6A096D-6332-4DD5-A0F4-29F9478D9E8B}" type="CELLRANGE">
                      <a:rPr lang="en-US" baseline="0"/>
                      <a:pPr>
                        <a:defRPr b="1">
                          <a:solidFill>
                            <a:srgbClr val="000000"/>
                          </a:solidFill>
                        </a:defRPr>
                      </a:pPr>
                      <a:t>[CELLRANGE]</a:t>
                    </a:fld>
                    <a:r>
                      <a:rPr lang="en-US" baseline="0"/>
                      <a:t>
</a:t>
                    </a:r>
                    <a:fld id="{65B656B4-1A77-4C16-A0EA-9B7505C9AD7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8A7D964-0ECD-4CE3-98F3-D17E2AD8A0EC}" type="CELLRANGE">
                      <a:rPr lang="en-US" baseline="0"/>
                      <a:pPr>
                        <a:defRPr b="1">
                          <a:solidFill>
                            <a:srgbClr val="000000"/>
                          </a:solidFill>
                        </a:defRPr>
                      </a:pPr>
                      <a:t>[CELLRANGE]</a:t>
                    </a:fld>
                    <a:r>
                      <a:rPr lang="en-US" baseline="0"/>
                      <a:t>
</a:t>
                    </a:r>
                    <a:fld id="{CF4D3DDD-DC43-41D7-B608-2FDC506ED6B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fld id="{28CA940E-5A7C-43F6-A497-5A7A40B622A4}" type="CELLRANGE">
                      <a:rPr lang="en-US" baseline="0"/>
                      <a:pPr>
                        <a:defRPr sz="800" b="1">
                          <a:solidFill>
                            <a:srgbClr val="FFFFFF"/>
                          </a:solidFill>
                        </a:defRPr>
                      </a:pPr>
                      <a:t>[CELLRANGE]</a:t>
                    </a:fld>
                    <a:r>
                      <a:rPr lang="en-US" baseline="0"/>
                      <a:t>
</a:t>
                    </a:r>
                    <a:fld id="{0EE25C60-81DC-462C-BFA8-BE02820B8388}" type="VALUE">
                      <a:rPr lang="en-US" baseline="0"/>
                      <a:pPr>
                        <a:defRPr sz="8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1A343B67-701E-4FB8-B716-43ED07504E8B}" type="CELLRANGE">
                      <a:rPr lang="en-US" baseline="0"/>
                      <a:pPr>
                        <a:defRPr sz="800" b="1">
                          <a:solidFill>
                            <a:srgbClr val="000000"/>
                          </a:solidFill>
                        </a:defRPr>
                      </a:pPr>
                      <a:t>[CELLRANGE]</a:t>
                    </a:fld>
                    <a:r>
                      <a:rPr lang="en-US" baseline="0"/>
                      <a:t>
</a:t>
                    </a:r>
                    <a:fld id="{B2DEF1C1-ADD0-434F-AEAA-235600DE3975}"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A03FEA9-E600-4B69-9224-C88C0FD1E8CB}" type="CELLRANGE">
                      <a:rPr lang="en-US" baseline="0"/>
                      <a:pPr>
                        <a:defRPr b="1">
                          <a:solidFill>
                            <a:srgbClr val="000000"/>
                          </a:solidFill>
                        </a:defRPr>
                      </a:pPr>
                      <a:t>[CELLRANGE]</a:t>
                    </a:fld>
                    <a:r>
                      <a:rPr lang="en-US" baseline="0"/>
                      <a:t>
</a:t>
                    </a:r>
                    <a:fld id="{0DA36BD1-A147-4314-9221-048E61213D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269AF92-39FD-4C93-9BC4-E8972A069F9B}" type="CELLRANGE">
                      <a:rPr lang="en-US" baseline="0"/>
                      <a:pPr>
                        <a:defRPr b="1">
                          <a:solidFill>
                            <a:srgbClr val="000000"/>
                          </a:solidFill>
                        </a:defRPr>
                      </a:pPr>
                      <a:t>[CELLRANGE]</a:t>
                    </a:fld>
                    <a:r>
                      <a:rPr lang="en-US" baseline="0"/>
                      <a:t>
</a:t>
                    </a:r>
                    <a:fld id="{1A24A937-30A0-4E8F-B866-07C526ACE2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91CBBA9-F465-4119-8366-C02B82ED7433}" type="CELLRANGE">
                      <a:rPr lang="en-US" baseline="0"/>
                      <a:pPr>
                        <a:defRPr b="1">
                          <a:solidFill>
                            <a:srgbClr val="000000"/>
                          </a:solidFill>
                        </a:defRPr>
                      </a:pPr>
                      <a:t>[CELLRANGE]</a:t>
                    </a:fld>
                    <a:r>
                      <a:rPr lang="en-US" baseline="0"/>
                      <a:t>
</a:t>
                    </a:r>
                    <a:fld id="{FDE034CF-A056-43FE-9AE1-671485A800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F8C5FF7-379D-417A-B7CE-286AD32636F3}" type="CELLRANGE">
                      <a:rPr lang="en-US" baseline="0"/>
                      <a:pPr>
                        <a:defRPr b="1">
                          <a:solidFill>
                            <a:srgbClr val="000000"/>
                          </a:solidFill>
                        </a:defRPr>
                      </a:pPr>
                      <a:t>[CELLRANGE]</a:t>
                    </a:fld>
                    <a:r>
                      <a:rPr lang="en-US" baseline="0"/>
                      <a:t>
</a:t>
                    </a:r>
                    <a:fld id="{B4E7C417-1567-43D5-99DE-F8F33AFC7E6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E60B8F8-86B4-43C8-BEB7-1F1669A1DD0D}" type="CELLRANGE">
                      <a:rPr lang="en-US" baseline="0"/>
                      <a:pPr>
                        <a:defRPr b="1">
                          <a:solidFill>
                            <a:srgbClr val="000000"/>
                          </a:solidFill>
                        </a:defRPr>
                      </a:pPr>
                      <a:t>[CELLRANGE]</a:t>
                    </a:fld>
                    <a:r>
                      <a:rPr lang="en-US" baseline="0"/>
                      <a:t>
</a:t>
                    </a:r>
                    <a:fld id="{01282D6F-0B3F-4482-9893-515104F389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921791-D8B2-4AA3-AFD5-DF5E22F7DDC2}" type="CELLRANGE">
                      <a:rPr lang="en-US" baseline="0"/>
                      <a:pPr>
                        <a:defRPr b="1">
                          <a:solidFill>
                            <a:srgbClr val="000000"/>
                          </a:solidFill>
                        </a:defRPr>
                      </a:pPr>
                      <a:t>[CELLRANGE]</a:t>
                    </a:fld>
                    <a:r>
                      <a:rPr lang="en-US" baseline="0"/>
                      <a:t>
</a:t>
                    </a:r>
                    <a:fld id="{DCACC5EF-F0F5-468B-9183-55BC62EFF85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AD31410-8C59-4444-A5CF-2D0992C675DC}" type="CELLRANGE">
                      <a:rPr lang="en-US" baseline="0"/>
                      <a:pPr>
                        <a:defRPr b="1">
                          <a:solidFill>
                            <a:srgbClr val="000000"/>
                          </a:solidFill>
                        </a:defRPr>
                      </a:pPr>
                      <a:t>[CELLRANGE]</a:t>
                    </a:fld>
                    <a:r>
                      <a:rPr lang="en-US" baseline="0"/>
                      <a:t>
</a:t>
                    </a:r>
                    <a:fld id="{166F8F98-8106-4131-91E0-C5A94C80F73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E08C06A-51C4-4B13-A240-8506C8CFDEF3}" type="CELLRANGE">
                      <a:rPr lang="en-US" baseline="0"/>
                      <a:pPr>
                        <a:defRPr b="1">
                          <a:solidFill>
                            <a:srgbClr val="000000"/>
                          </a:solidFill>
                        </a:defRPr>
                      </a:pPr>
                      <a:t>[CELLRANGE]</a:t>
                    </a:fld>
                    <a:r>
                      <a:rPr lang="en-US" baseline="0"/>
                      <a:t>
</a:t>
                    </a:r>
                    <a:fld id="{BAAE41F7-9A55-4137-A098-E249C1B9AF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Navarra, Comunidad Foral de</c:v>
                </c:pt>
                <c:pt idx="4">
                  <c:v>Asturias, Principado de</c:v>
                </c:pt>
                <c:pt idx="5">
                  <c:v>Cantabria</c:v>
                </c:pt>
                <c:pt idx="6">
                  <c:v>Andalucía</c:v>
                </c:pt>
                <c:pt idx="7">
                  <c:v>Castilla - La Mancha</c:v>
                </c:pt>
                <c:pt idx="8">
                  <c:v>Comunitat Valenciana</c:v>
                </c:pt>
                <c:pt idx="9">
                  <c:v>Ceuta</c:v>
                </c:pt>
                <c:pt idx="10">
                  <c:v>Media Nacional</c:v>
                </c:pt>
                <c:pt idx="11">
                  <c:v>Madrid, Comunidad de</c:v>
                </c:pt>
                <c:pt idx="12">
                  <c:v>Rioja, La</c:v>
                </c:pt>
                <c:pt idx="13">
                  <c:v>Balears, Illes</c:v>
                </c:pt>
                <c:pt idx="14">
                  <c:v>Extremadura</c:v>
                </c:pt>
                <c:pt idx="15">
                  <c:v>Melilla</c:v>
                </c:pt>
                <c:pt idx="16">
                  <c:v>Canarias</c:v>
                </c:pt>
                <c:pt idx="17">
                  <c:v>Cataluña</c:v>
                </c:pt>
                <c:pt idx="18">
                  <c:v>Murcia, Región de</c:v>
                </c:pt>
                <c:pt idx="19">
                  <c:v>País Vasco</c:v>
                </c:pt>
              </c:strCache>
            </c:strRef>
          </c:cat>
          <c:val>
            <c:numRef>
              <c:f>'11ListaEsperaGII'!$P$13:$P$32</c:f>
              <c:numCache>
                <c:formatCode>0.00%</c:formatCode>
                <c:ptCount val="20"/>
                <c:pt idx="0">
                  <c:v>1.8771533800641558E-3</c:v>
                </c:pt>
                <c:pt idx="1">
                  <c:v>2.1565541761380193E-3</c:v>
                </c:pt>
                <c:pt idx="2">
                  <c:v>5.6448399521848852E-3</c:v>
                </c:pt>
                <c:pt idx="3">
                  <c:v>1.1156339514548469E-2</c:v>
                </c:pt>
                <c:pt idx="4">
                  <c:v>1.1324730050039505E-2</c:v>
                </c:pt>
                <c:pt idx="5">
                  <c:v>1.2866958151155529E-2</c:v>
                </c:pt>
                <c:pt idx="6">
                  <c:v>3.2107185317547894E-2</c:v>
                </c:pt>
                <c:pt idx="7">
                  <c:v>4.2466765140324964E-2</c:v>
                </c:pt>
                <c:pt idx="8">
                  <c:v>4.5451907732482227E-2</c:v>
                </c:pt>
                <c:pt idx="9">
                  <c:v>5.2884615384615384E-2</c:v>
                </c:pt>
                <c:pt idx="10">
                  <c:v>5.3215434334725066E-2</c:v>
                </c:pt>
                <c:pt idx="11">
                  <c:v>5.5814581237270254E-2</c:v>
                </c:pt>
                <c:pt idx="12">
                  <c:v>5.9799909049567987E-2</c:v>
                </c:pt>
                <c:pt idx="13">
                  <c:v>7.7886069568139815E-2</c:v>
                </c:pt>
                <c:pt idx="14">
                  <c:v>7.8933954707638532E-2</c:v>
                </c:pt>
                <c:pt idx="15">
                  <c:v>8.6170212765957446E-2</c:v>
                </c:pt>
                <c:pt idx="16">
                  <c:v>9.7735503294210047E-2</c:v>
                </c:pt>
                <c:pt idx="17">
                  <c:v>9.7968298199238468E-2</c:v>
                </c:pt>
                <c:pt idx="18">
                  <c:v>0.1017886502914653</c:v>
                </c:pt>
                <c:pt idx="19">
                  <c:v>0.11643062584191939</c:v>
                </c:pt>
              </c:numCache>
            </c:numRef>
          </c:val>
          <c:extLst>
            <c:ext xmlns:c15="http://schemas.microsoft.com/office/drawing/2012/chart" uri="{02D57815-91ED-43cb-92C2-25804820EDAC}">
              <c15:datalabelsRange>
                <c15:f>'11ListaEsperaGII'!$N$13:$N$32</c15:f>
                <c15:dlblRangeCache>
                  <c:ptCount val="20"/>
                  <c:pt idx="0">
                    <c:v>79</c:v>
                  </c:pt>
                  <c:pt idx="1">
                    <c:v>37</c:v>
                  </c:pt>
                  <c:pt idx="2">
                    <c:v>170</c:v>
                  </c:pt>
                  <c:pt idx="3">
                    <c:v>74</c:v>
                  </c:pt>
                  <c:pt idx="4">
                    <c:v>129</c:v>
                  </c:pt>
                  <c:pt idx="5">
                    <c:v>103</c:v>
                  </c:pt>
                  <c:pt idx="6">
                    <c:v>4.510</c:v>
                  </c:pt>
                  <c:pt idx="7">
                    <c:v>1.150</c:v>
                  </c:pt>
                  <c:pt idx="8">
                    <c:v>3.133</c:v>
                  </c:pt>
                  <c:pt idx="9">
                    <c:v>33</c:v>
                  </c:pt>
                  <c:pt idx="10">
                    <c:v>34.069</c:v>
                  </c:pt>
                  <c:pt idx="11">
                    <c:v>4.549</c:v>
                  </c:pt>
                  <c:pt idx="12">
                    <c:v>263</c:v>
                  </c:pt>
                  <c:pt idx="13">
                    <c:v>927</c:v>
                  </c:pt>
                  <c:pt idx="14">
                    <c:v>1.084</c:v>
                  </c:pt>
                  <c:pt idx="15">
                    <c:v>81</c:v>
                  </c:pt>
                  <c:pt idx="16">
                    <c:v>2.240</c:v>
                  </c:pt>
                  <c:pt idx="17">
                    <c:v>10.266</c:v>
                  </c:pt>
                  <c:pt idx="18">
                    <c:v>2.043</c:v>
                  </c:pt>
                  <c:pt idx="19">
                    <c:v>3.198</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Navarra, Comunidad Foral de</c:v>
                </c:pt>
                <c:pt idx="4">
                  <c:v>Asturias, Principado de</c:v>
                </c:pt>
                <c:pt idx="5">
                  <c:v>Cantabria</c:v>
                </c:pt>
                <c:pt idx="6">
                  <c:v>Andalucía</c:v>
                </c:pt>
                <c:pt idx="7">
                  <c:v>Castilla - La Mancha</c:v>
                </c:pt>
                <c:pt idx="8">
                  <c:v>Comunitat Valenciana</c:v>
                </c:pt>
                <c:pt idx="9">
                  <c:v>Ceuta</c:v>
                </c:pt>
                <c:pt idx="10">
                  <c:v>Media Nacional</c:v>
                </c:pt>
                <c:pt idx="11">
                  <c:v>Madrid, Comunidad de</c:v>
                </c:pt>
                <c:pt idx="12">
                  <c:v>Rioja, La</c:v>
                </c:pt>
                <c:pt idx="13">
                  <c:v>Balears, Illes</c:v>
                </c:pt>
                <c:pt idx="14">
                  <c:v>Extremadura</c:v>
                </c:pt>
                <c:pt idx="15">
                  <c:v>Melilla</c:v>
                </c:pt>
                <c:pt idx="16">
                  <c:v>Canarias</c:v>
                </c:pt>
                <c:pt idx="17">
                  <c:v>Cataluña</c:v>
                </c:pt>
                <c:pt idx="18">
                  <c:v>Murcia, Región de</c:v>
                </c:pt>
                <c:pt idx="19">
                  <c:v>País Vasco</c:v>
                </c:pt>
              </c:strCache>
            </c:strRef>
          </c:cat>
          <c:val>
            <c:numRef>
              <c:f>'11ListaEsperaGII'!$Q$13:$Q$32</c:f>
              <c:numCache>
                <c:formatCode>0.00%</c:formatCode>
                <c:ptCount val="20"/>
                <c:pt idx="0">
                  <c:v>0.94678456566527491</c:v>
                </c:pt>
                <c:pt idx="1">
                  <c:v>0.94678456566527491</c:v>
                </c:pt>
                <c:pt idx="2">
                  <c:v>0.94678456566527491</c:v>
                </c:pt>
                <c:pt idx="3">
                  <c:v>0.94678456566527491</c:v>
                </c:pt>
                <c:pt idx="4">
                  <c:v>0.94678456566527491</c:v>
                </c:pt>
                <c:pt idx="5">
                  <c:v>0.94678456566527491</c:v>
                </c:pt>
                <c:pt idx="6">
                  <c:v>0.94678456566527491</c:v>
                </c:pt>
                <c:pt idx="7">
                  <c:v>0.94678456566527491</c:v>
                </c:pt>
                <c:pt idx="8">
                  <c:v>0.94678456566527491</c:v>
                </c:pt>
                <c:pt idx="9">
                  <c:v>0.94678456566527491</c:v>
                </c:pt>
                <c:pt idx="10">
                  <c:v>0.94678456566527491</c:v>
                </c:pt>
                <c:pt idx="11">
                  <c:v>0.94678456566527491</c:v>
                </c:pt>
                <c:pt idx="12">
                  <c:v>0.94678456566527491</c:v>
                </c:pt>
                <c:pt idx="13">
                  <c:v>0.94678456566527491</c:v>
                </c:pt>
                <c:pt idx="14">
                  <c:v>0.94678456566527491</c:v>
                </c:pt>
                <c:pt idx="15">
                  <c:v>0.94678456566527491</c:v>
                </c:pt>
                <c:pt idx="16">
                  <c:v>0.94678456566527491</c:v>
                </c:pt>
                <c:pt idx="17">
                  <c:v>0.94678456566527491</c:v>
                </c:pt>
                <c:pt idx="18">
                  <c:v>0.94678456566527491</c:v>
                </c:pt>
                <c:pt idx="19">
                  <c:v>0.94678456566527491</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5A347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AD84C6"/>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C068B0-6765-4B88-9E66-FE8E8E5DAEC2}" type="CELLRANGE">
                      <a:rPr lang="en-US" baseline="0"/>
                      <a:pPr>
                        <a:defRPr b="1">
                          <a:solidFill>
                            <a:srgbClr val="000000"/>
                          </a:solidFill>
                        </a:defRPr>
                      </a:pPr>
                      <a:t>[CELLRANGE]</a:t>
                    </a:fld>
                    <a:r>
                      <a:rPr lang="en-US" baseline="0"/>
                      <a:t>
</a:t>
                    </a:r>
                    <a:fld id="{4D135931-B614-4DB9-90B0-104A542916B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8C79999-5D4C-4413-9B86-5CEF7BBE0619}" type="CELLRANGE">
                      <a:rPr lang="en-US" baseline="0"/>
                      <a:pPr>
                        <a:defRPr b="1">
                          <a:solidFill>
                            <a:srgbClr val="000000"/>
                          </a:solidFill>
                        </a:defRPr>
                      </a:pPr>
                      <a:t>[CELLRANGE]</a:t>
                    </a:fld>
                    <a:r>
                      <a:rPr lang="en-US" baseline="0"/>
                      <a:t>
</a:t>
                    </a:r>
                    <a:fld id="{F600CB96-DE06-4157-89EA-5980BB88431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3F8739-BADF-418F-9FCB-C4CADB7EF90E}" type="CELLRANGE">
                      <a:rPr lang="en-US" baseline="0"/>
                      <a:pPr>
                        <a:defRPr b="1">
                          <a:solidFill>
                            <a:srgbClr val="000000"/>
                          </a:solidFill>
                        </a:defRPr>
                      </a:pPr>
                      <a:t>[CELLRANGE]</a:t>
                    </a:fld>
                    <a:r>
                      <a:rPr lang="en-US" baseline="0"/>
                      <a:t>
</a:t>
                    </a:r>
                    <a:fld id="{CD267157-6E6B-4C60-9024-EFF8745C6F5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586B085-9968-4A4E-8B79-2C3FEDD80287}" type="CELLRANGE">
                      <a:rPr lang="en-US" baseline="0"/>
                      <a:pPr>
                        <a:defRPr b="1">
                          <a:solidFill>
                            <a:srgbClr val="000000"/>
                          </a:solidFill>
                        </a:defRPr>
                      </a:pPr>
                      <a:t>[CELLRANGE]</a:t>
                    </a:fld>
                    <a:r>
                      <a:rPr lang="en-US" baseline="0"/>
                      <a:t>
</a:t>
                    </a:r>
                    <a:fld id="{947DE91B-FE74-424F-920F-5D826849F4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16443E-A1BE-4001-8876-F58B807998B6}" type="CELLRANGE">
                      <a:rPr lang="en-US" baseline="0"/>
                      <a:pPr>
                        <a:defRPr b="1">
                          <a:solidFill>
                            <a:srgbClr val="000000"/>
                          </a:solidFill>
                        </a:defRPr>
                      </a:pPr>
                      <a:t>[CELLRANGE]</a:t>
                    </a:fld>
                    <a:r>
                      <a:rPr lang="en-US" baseline="0"/>
                      <a:t>
</a:t>
                    </a:r>
                    <a:fld id="{010DA6CB-6DA0-4B85-8E47-6DB7C6B1A8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33F4F5-8D65-4C34-BB30-CCBDE419E99E}" type="CELLRANGE">
                      <a:rPr lang="en-US" baseline="0"/>
                      <a:pPr>
                        <a:defRPr b="1">
                          <a:solidFill>
                            <a:srgbClr val="000000"/>
                          </a:solidFill>
                        </a:defRPr>
                      </a:pPr>
                      <a:t>[CELLRANGE]</a:t>
                    </a:fld>
                    <a:r>
                      <a:rPr lang="en-US" baseline="0"/>
                      <a:t>
</a:t>
                    </a:r>
                    <a:fld id="{51398922-B265-4ADE-949F-E1E477C363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B35838-3C4D-43CF-A342-17C346199B0A}" type="CELLRANGE">
                      <a:rPr lang="en-US" baseline="0"/>
                      <a:pPr>
                        <a:defRPr b="1">
                          <a:solidFill>
                            <a:srgbClr val="000000"/>
                          </a:solidFill>
                        </a:defRPr>
                      </a:pPr>
                      <a:t>[CELLRANGE]</a:t>
                    </a:fld>
                    <a:r>
                      <a:rPr lang="en-US" baseline="0"/>
                      <a:t>
</a:t>
                    </a:r>
                    <a:fld id="{2B0620BD-81D2-494B-9DC5-0D1B65007E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6491DA-5496-4B81-9EF1-F1A48F7D2FE6}" type="CELLRANGE">
                      <a:rPr lang="en-US" baseline="0"/>
                      <a:pPr>
                        <a:defRPr b="1">
                          <a:solidFill>
                            <a:srgbClr val="000000"/>
                          </a:solidFill>
                        </a:defRPr>
                      </a:pPr>
                      <a:t>[CELLRANGE]</a:t>
                    </a:fld>
                    <a:r>
                      <a:rPr lang="en-US" baseline="0"/>
                      <a:t>
</a:t>
                    </a:r>
                    <a:fld id="{4BEF836A-1AF9-4F1C-89E8-9A82F4C26B2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937569-5756-4790-BCCE-4BE29FEEDA82}" type="CELLRANGE">
                      <a:rPr lang="en-US" baseline="0"/>
                      <a:pPr>
                        <a:defRPr b="1">
                          <a:solidFill>
                            <a:srgbClr val="000000"/>
                          </a:solidFill>
                        </a:defRPr>
                      </a:pPr>
                      <a:t>[CELLRANGE]</a:t>
                    </a:fld>
                    <a:r>
                      <a:rPr lang="en-US" baseline="0"/>
                      <a:t>
</a:t>
                    </a:r>
                    <a:fld id="{CA120280-DA1A-410D-BE3D-AA39E79EF13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2C01A3-21FE-43BF-A2F0-AC1438E2EF36}" type="CELLRANGE">
                      <a:rPr lang="en-US" baseline="0"/>
                      <a:pPr>
                        <a:defRPr b="1">
                          <a:solidFill>
                            <a:srgbClr val="000000"/>
                          </a:solidFill>
                        </a:defRPr>
                      </a:pPr>
                      <a:t>[CELLRANGE]</a:t>
                    </a:fld>
                    <a:r>
                      <a:rPr lang="en-US" baseline="0"/>
                      <a:t>
</a:t>
                    </a:r>
                    <a:fld id="{D365D40D-CD0B-4047-B256-89EAC5D8252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6FEE889E-D544-40F4-9BD4-2D70CF24625D}" type="CELLRANGE">
                      <a:rPr lang="en-US" baseline="0"/>
                      <a:pPr>
                        <a:defRPr b="1">
                          <a:solidFill>
                            <a:srgbClr val="FFFFFF"/>
                          </a:solidFill>
                        </a:defRPr>
                      </a:pPr>
                      <a:t>[CELLRANGE]</a:t>
                    </a:fld>
                    <a:r>
                      <a:rPr lang="en-US" baseline="0"/>
                      <a:t>
</a:t>
                    </a:r>
                    <a:fld id="{A6CD1179-6B4F-4D64-AD41-261E56AB1CDF}"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5C7F88B-75C0-43AB-88AF-A8118ACF6E1A}" type="CELLRANGE">
                      <a:rPr lang="en-US" baseline="0"/>
                      <a:pPr>
                        <a:defRPr b="1">
                          <a:solidFill>
                            <a:srgbClr val="000000"/>
                          </a:solidFill>
                        </a:defRPr>
                      </a:pPr>
                      <a:t>[CELLRANGE]</a:t>
                    </a:fld>
                    <a:r>
                      <a:rPr lang="en-US" baseline="0"/>
                      <a:t>
</a:t>
                    </a:r>
                    <a:fld id="{5032261C-EC95-48D0-A234-47D92F6CC2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77BFB37-5394-403C-B1EF-BB1340867BD1}" type="CELLRANGE">
                      <a:rPr lang="en-US" baseline="0"/>
                      <a:pPr>
                        <a:defRPr b="1">
                          <a:solidFill>
                            <a:srgbClr val="000000"/>
                          </a:solidFill>
                        </a:defRPr>
                      </a:pPr>
                      <a:t>[CELLRANGE]</a:t>
                    </a:fld>
                    <a:r>
                      <a:rPr lang="en-US" baseline="0"/>
                      <a:t>
</a:t>
                    </a:r>
                    <a:fld id="{594F6756-E7B0-41B3-ADB3-E775F6D91E2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7E54C1F-56CD-440F-A20E-62BD22D5CD64}" type="CELLRANGE">
                      <a:rPr lang="en-US" baseline="0"/>
                      <a:pPr>
                        <a:defRPr b="1">
                          <a:solidFill>
                            <a:srgbClr val="000000"/>
                          </a:solidFill>
                        </a:defRPr>
                      </a:pPr>
                      <a:t>[CELLRANGE]</a:t>
                    </a:fld>
                    <a:r>
                      <a:rPr lang="en-US" baseline="0"/>
                      <a:t>
</a:t>
                    </a:r>
                    <a:fld id="{AD45B199-8B82-43D0-AB61-427499B00C8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F970AE-F9DB-416A-87DD-716CB288576D}" type="CELLRANGE">
                      <a:rPr lang="en-US" baseline="0"/>
                      <a:pPr>
                        <a:defRPr b="1">
                          <a:solidFill>
                            <a:srgbClr val="000000"/>
                          </a:solidFill>
                        </a:defRPr>
                      </a:pPr>
                      <a:t>[CELLRANGE]</a:t>
                    </a:fld>
                    <a:r>
                      <a:rPr lang="en-US" baseline="0"/>
                      <a:t>
</a:t>
                    </a:r>
                    <a:fld id="{98204BA7-5FE3-4BA8-A710-92EDE8E2619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67EF88A-5562-4A01-92EA-A1623E48CAFD}" type="CELLRANGE">
                      <a:rPr lang="en-US" baseline="0"/>
                      <a:pPr>
                        <a:defRPr b="1">
                          <a:solidFill>
                            <a:srgbClr val="000000"/>
                          </a:solidFill>
                        </a:defRPr>
                      </a:pPr>
                      <a:t>[CELLRANGE]</a:t>
                    </a:fld>
                    <a:r>
                      <a:rPr lang="en-US" baseline="0"/>
                      <a:t>
</a:t>
                    </a:r>
                    <a:fld id="{303AA18C-FEB3-4DB2-88B3-498C6563668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D2552C8-F4CD-4822-ACA9-B5BA2DF5EB86}" type="CELLRANGE">
                      <a:rPr lang="en-US" baseline="0"/>
                      <a:pPr>
                        <a:defRPr b="1">
                          <a:solidFill>
                            <a:srgbClr val="000000"/>
                          </a:solidFill>
                        </a:defRPr>
                      </a:pPr>
                      <a:t>[CELLRANGE]</a:t>
                    </a:fld>
                    <a:r>
                      <a:rPr lang="en-US" baseline="0"/>
                      <a:t>
</a:t>
                    </a:r>
                    <a:fld id="{4C1B5927-5A49-4478-B8C2-B362897F71A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D915496-D8F5-4D55-825D-9ECBB117D13D}" type="CELLRANGE">
                      <a:rPr lang="en-US" baseline="0"/>
                      <a:pPr>
                        <a:defRPr b="1">
                          <a:solidFill>
                            <a:srgbClr val="000000"/>
                          </a:solidFill>
                        </a:defRPr>
                      </a:pPr>
                      <a:t>[CELLRANGE]</a:t>
                    </a:fld>
                    <a:r>
                      <a:rPr lang="en-US" baseline="0"/>
                      <a:t>
</a:t>
                    </a:r>
                    <a:fld id="{AC7A3D58-515D-4816-8A32-FCF70758B2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2CF066-2552-42E2-86E1-76C7E40234CF}" type="CELLRANGE">
                      <a:rPr lang="en-US" baseline="0"/>
                      <a:pPr>
                        <a:defRPr b="1">
                          <a:solidFill>
                            <a:srgbClr val="000000"/>
                          </a:solidFill>
                        </a:defRPr>
                      </a:pPr>
                      <a:t>[CELLRANGE]</a:t>
                    </a:fld>
                    <a:r>
                      <a:rPr lang="en-US" baseline="0"/>
                      <a:t>
</a:t>
                    </a:r>
                    <a:fld id="{745944E1-8039-41D2-9DB3-12FCF7EDF06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3BCFC9-E2DA-4E4F-A09D-64266B4E7CBE}" type="CELLRANGE">
                      <a:rPr lang="en-US" baseline="0"/>
                      <a:pPr>
                        <a:defRPr b="1">
                          <a:solidFill>
                            <a:srgbClr val="000000"/>
                          </a:solidFill>
                        </a:defRPr>
                      </a:pPr>
                      <a:t>[CELLRANGE]</a:t>
                    </a:fld>
                    <a:r>
                      <a:rPr lang="en-US" baseline="0"/>
                      <a:t>
</a:t>
                    </a:r>
                    <a:fld id="{7A3C6E52-15B7-4A74-8E36-985E8AEE9DC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Comunitat Valenciana</c:v>
                </c:pt>
                <c:pt idx="8">
                  <c:v>Andalucía</c:v>
                </c:pt>
                <c:pt idx="9">
                  <c:v>Ceuta</c:v>
                </c:pt>
                <c:pt idx="10">
                  <c:v>Media Nacional</c:v>
                </c:pt>
                <c:pt idx="11">
                  <c:v>Madrid, Comunidad de</c:v>
                </c:pt>
                <c:pt idx="12">
                  <c:v>Canarias</c:v>
                </c:pt>
                <c:pt idx="13">
                  <c:v>Balears, Illes</c:v>
                </c:pt>
                <c:pt idx="14">
                  <c:v>Melilla</c:v>
                </c:pt>
                <c:pt idx="15">
                  <c:v>Extremadura</c:v>
                </c:pt>
                <c:pt idx="16">
                  <c:v>Rioja, La</c:v>
                </c:pt>
                <c:pt idx="17">
                  <c:v>Cataluña</c:v>
                </c:pt>
                <c:pt idx="18">
                  <c:v>Murcia, Región de</c:v>
                </c:pt>
                <c:pt idx="19">
                  <c:v>País Vasco</c:v>
                </c:pt>
              </c:strCache>
            </c:strRef>
          </c:cat>
          <c:val>
            <c:numRef>
              <c:f>'11ListaEsperaGI'!$O$13:$O$32</c:f>
              <c:numCache>
                <c:formatCode>0.00%</c:formatCode>
                <c:ptCount val="20"/>
                <c:pt idx="0">
                  <c:v>0.99833078040925338</c:v>
                </c:pt>
                <c:pt idx="1">
                  <c:v>0.99561922803694058</c:v>
                </c:pt>
                <c:pt idx="2">
                  <c:v>0.98879405824483679</c:v>
                </c:pt>
                <c:pt idx="3">
                  <c:v>0.97425705091803905</c:v>
                </c:pt>
                <c:pt idx="4">
                  <c:v>0.97343194514982223</c:v>
                </c:pt>
                <c:pt idx="5">
                  <c:v>0.96860181981289251</c:v>
                </c:pt>
                <c:pt idx="6">
                  <c:v>0.94477946515959965</c:v>
                </c:pt>
                <c:pt idx="7">
                  <c:v>0.9375494311614041</c:v>
                </c:pt>
                <c:pt idx="8">
                  <c:v>0.9326847565989449</c:v>
                </c:pt>
                <c:pt idx="9">
                  <c:v>0.9296187683284457</c:v>
                </c:pt>
                <c:pt idx="10">
                  <c:v>0.89835908056270752</c:v>
                </c:pt>
                <c:pt idx="11">
                  <c:v>0.8942915992349566</c:v>
                </c:pt>
                <c:pt idx="12">
                  <c:v>0.87782482273121465</c:v>
                </c:pt>
                <c:pt idx="13">
                  <c:v>0.87162936598902097</c:v>
                </c:pt>
                <c:pt idx="14">
                  <c:v>0.87068965517241381</c:v>
                </c:pt>
                <c:pt idx="15">
                  <c:v>0.85653632815174963</c:v>
                </c:pt>
                <c:pt idx="16">
                  <c:v>0.84173669467787116</c:v>
                </c:pt>
                <c:pt idx="17">
                  <c:v>0.8071081649765065</c:v>
                </c:pt>
                <c:pt idx="18">
                  <c:v>0.80704001639596246</c:v>
                </c:pt>
                <c:pt idx="19">
                  <c:v>0.79999501607316403</c:v>
                </c:pt>
              </c:numCache>
            </c:numRef>
          </c:val>
          <c:extLst>
            <c:ext xmlns:c15="http://schemas.microsoft.com/office/drawing/2012/chart" uri="{02D57815-91ED-43cb-92C2-25804820EDAC}">
              <c15:datalabelsRange>
                <c15:f>'11ListaEsperaGI'!$M$13:$M$32</c15:f>
                <c15:dlblRangeCache>
                  <c:ptCount val="20"/>
                  <c:pt idx="0">
                    <c:v>50.837</c:v>
                  </c:pt>
                  <c:pt idx="1">
                    <c:v>16.818</c:v>
                  </c:pt>
                  <c:pt idx="2">
                    <c:v>15.177</c:v>
                  </c:pt>
                  <c:pt idx="3">
                    <c:v>5.147</c:v>
                  </c:pt>
                  <c:pt idx="4">
                    <c:v>30.667</c:v>
                  </c:pt>
                  <c:pt idx="5">
                    <c:v>7.558</c:v>
                  </c:pt>
                  <c:pt idx="6">
                    <c:v>29.924</c:v>
                  </c:pt>
                  <c:pt idx="7">
                    <c:v>61.642</c:v>
                  </c:pt>
                  <c:pt idx="8">
                    <c:v>100.951</c:v>
                  </c:pt>
                  <c:pt idx="9">
                    <c:v>634</c:v>
                  </c:pt>
                  <c:pt idx="10">
                    <c:v>577.803</c:v>
                  </c:pt>
                  <c:pt idx="11">
                    <c:v>60.785</c:v>
                  </c:pt>
                  <c:pt idx="12">
                    <c:v>17.208</c:v>
                  </c:pt>
                  <c:pt idx="13">
                    <c:v>14.449</c:v>
                  </c:pt>
                  <c:pt idx="14">
                    <c:v>606</c:v>
                  </c:pt>
                  <c:pt idx="15">
                    <c:v>12.508</c:v>
                  </c:pt>
                  <c:pt idx="16">
                    <c:v>3.005</c:v>
                  </c:pt>
                  <c:pt idx="17">
                    <c:v>102.033</c:v>
                  </c:pt>
                  <c:pt idx="18">
                    <c:v>15.751</c:v>
                  </c:pt>
                  <c:pt idx="19">
                    <c:v>32.103</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37347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8784C6"/>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42A8837-EE48-4508-9C90-856EFD7CD8BF}" type="CELLRANGE">
                      <a:rPr lang="en-US" baseline="0"/>
                      <a:pPr>
                        <a:defRPr b="1">
                          <a:solidFill>
                            <a:srgbClr val="000000"/>
                          </a:solidFill>
                        </a:defRPr>
                      </a:pPr>
                      <a:t>[CELLRANGE]</a:t>
                    </a:fld>
                    <a:r>
                      <a:rPr lang="en-US" baseline="0"/>
                      <a:t>
</a:t>
                    </a:r>
                    <a:fld id="{8BD26035-A216-46A8-BAA4-53C45B9E58E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3D22604-3F4D-4627-ADCE-EBC1C703726A}" type="CELLRANGE">
                      <a:rPr lang="en-US" baseline="0"/>
                      <a:pPr>
                        <a:defRPr b="1">
                          <a:solidFill>
                            <a:srgbClr val="000000"/>
                          </a:solidFill>
                        </a:defRPr>
                      </a:pPr>
                      <a:t>[CELLRANGE]</a:t>
                    </a:fld>
                    <a:r>
                      <a:rPr lang="en-US" baseline="0"/>
                      <a:t>
</a:t>
                    </a:r>
                    <a:fld id="{ADF3462D-D98C-444E-A274-119414E9BAB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AA65392-1EF0-4EAB-A11E-E14511B03949}" type="CELLRANGE">
                      <a:rPr lang="en-US" baseline="0"/>
                      <a:pPr>
                        <a:defRPr b="1">
                          <a:solidFill>
                            <a:srgbClr val="000000"/>
                          </a:solidFill>
                        </a:defRPr>
                      </a:pPr>
                      <a:t>[CELLRANGE]</a:t>
                    </a:fld>
                    <a:r>
                      <a:rPr lang="en-US" baseline="0"/>
                      <a:t>
</a:t>
                    </a:r>
                    <a:fld id="{7E11447D-F5AD-4295-920E-4669DEE4DC7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8525A4D-F617-480C-86F0-458D215DEBFB}" type="CELLRANGE">
                      <a:rPr lang="en-US" baseline="0"/>
                      <a:pPr>
                        <a:defRPr b="1">
                          <a:solidFill>
                            <a:srgbClr val="000000"/>
                          </a:solidFill>
                        </a:defRPr>
                      </a:pPr>
                      <a:t>[CELLRANGE]</a:t>
                    </a:fld>
                    <a:r>
                      <a:rPr lang="en-US" baseline="0"/>
                      <a:t>
</a:t>
                    </a:r>
                    <a:fld id="{539A2671-62DB-4E3B-AEB4-308E03115E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6CE1E9-0E55-463E-AAA8-31D80EC9D89D}" type="CELLRANGE">
                      <a:rPr lang="en-US" baseline="0"/>
                      <a:pPr>
                        <a:defRPr b="1">
                          <a:solidFill>
                            <a:srgbClr val="000000"/>
                          </a:solidFill>
                        </a:defRPr>
                      </a:pPr>
                      <a:t>[CELLRANGE]</a:t>
                    </a:fld>
                    <a:r>
                      <a:rPr lang="en-US" baseline="0"/>
                      <a:t>
</a:t>
                    </a:r>
                    <a:fld id="{5CF333F9-8843-4384-A7FF-B583C0B1DE1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351BB6-01D1-4DE1-A321-D83CD8E3B87A}" type="CELLRANGE">
                      <a:rPr lang="en-US" baseline="0"/>
                      <a:pPr>
                        <a:defRPr b="1">
                          <a:solidFill>
                            <a:srgbClr val="000000"/>
                          </a:solidFill>
                        </a:defRPr>
                      </a:pPr>
                      <a:t>[CELLRANGE]</a:t>
                    </a:fld>
                    <a:r>
                      <a:rPr lang="en-US" baseline="0"/>
                      <a:t>
</a:t>
                    </a:r>
                    <a:fld id="{18EFAEC2-4E25-4070-9103-0C43A6D451C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807A035-7E9F-424B-BF2A-2FCC199BC24C}" type="CELLRANGE">
                      <a:rPr lang="en-US" baseline="0"/>
                      <a:pPr>
                        <a:defRPr b="1">
                          <a:solidFill>
                            <a:srgbClr val="000000"/>
                          </a:solidFill>
                        </a:defRPr>
                      </a:pPr>
                      <a:t>[CELLRANGE]</a:t>
                    </a:fld>
                    <a:r>
                      <a:rPr lang="en-US" baseline="0"/>
                      <a:t>
</a:t>
                    </a:r>
                    <a:fld id="{636AE96F-9A8F-42B4-BC1D-BEC800614E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4BBFD9D-0A0B-47C5-B3E0-0837AF57D280}" type="CELLRANGE">
                      <a:rPr lang="en-US" baseline="0"/>
                      <a:pPr>
                        <a:defRPr b="1">
                          <a:solidFill>
                            <a:srgbClr val="000000"/>
                          </a:solidFill>
                        </a:defRPr>
                      </a:pPr>
                      <a:t>[CELLRANGE]</a:t>
                    </a:fld>
                    <a:r>
                      <a:rPr lang="en-US" baseline="0"/>
                      <a:t>
</a:t>
                    </a:r>
                    <a:fld id="{7D1D261A-F852-448D-92F7-0C8503151EB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0564A7-8049-4AB8-BF0D-6805B746679C}" type="CELLRANGE">
                      <a:rPr lang="en-US" baseline="0"/>
                      <a:pPr>
                        <a:defRPr b="1">
                          <a:solidFill>
                            <a:srgbClr val="000000"/>
                          </a:solidFill>
                        </a:defRPr>
                      </a:pPr>
                      <a:t>[CELLRANGE]</a:t>
                    </a:fld>
                    <a:r>
                      <a:rPr lang="en-US" baseline="0"/>
                      <a:t>
</a:t>
                    </a:r>
                    <a:fld id="{45CC77CD-A84F-4309-A650-D1AE7F08C2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29925CC-F8CE-4C4C-BF01-F2DB8DDCBBDA}" type="CELLRANGE">
                      <a:rPr lang="en-US" baseline="0"/>
                      <a:pPr>
                        <a:defRPr b="1">
                          <a:solidFill>
                            <a:srgbClr val="000000"/>
                          </a:solidFill>
                        </a:defRPr>
                      </a:pPr>
                      <a:t>[CELLRANGE]</a:t>
                    </a:fld>
                    <a:r>
                      <a:rPr lang="en-US" baseline="0"/>
                      <a:t>
</a:t>
                    </a:r>
                    <a:fld id="{EC4F9AE1-F0F8-44DB-9306-493C676CA4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145F83A3-412A-4540-ADAE-985703E81EB6}" type="CELLRANGE">
                      <a:rPr lang="en-US" baseline="0"/>
                      <a:pPr>
                        <a:defRPr b="1">
                          <a:solidFill>
                            <a:srgbClr val="FFFFFF"/>
                          </a:solidFill>
                        </a:defRPr>
                      </a:pPr>
                      <a:t>[CELLRANGE]</a:t>
                    </a:fld>
                    <a:r>
                      <a:rPr lang="en-US" baseline="0"/>
                      <a:t>
</a:t>
                    </a:r>
                    <a:fld id="{C547A12C-BD50-4523-A26D-D49C73BEB872}"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22A3A2B-16A9-4C2F-BAD2-3D05D57804D8}" type="CELLRANGE">
                      <a:rPr lang="en-US" baseline="0"/>
                      <a:pPr>
                        <a:defRPr b="1">
                          <a:solidFill>
                            <a:srgbClr val="000000"/>
                          </a:solidFill>
                        </a:defRPr>
                      </a:pPr>
                      <a:t>[CELLRANGE]</a:t>
                    </a:fld>
                    <a:r>
                      <a:rPr lang="en-US" baseline="0"/>
                      <a:t>
</a:t>
                    </a:r>
                    <a:fld id="{6EA50F3C-F88C-4192-93AE-40DD6584988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A239F0-F18E-49AE-9491-CF7C70E8C15E}" type="CELLRANGE">
                      <a:rPr lang="en-US" baseline="0"/>
                      <a:pPr>
                        <a:defRPr b="1">
                          <a:solidFill>
                            <a:srgbClr val="000000"/>
                          </a:solidFill>
                        </a:defRPr>
                      </a:pPr>
                      <a:t>[CELLRANGE]</a:t>
                    </a:fld>
                    <a:r>
                      <a:rPr lang="en-US" baseline="0"/>
                      <a:t>
</a:t>
                    </a:r>
                    <a:fld id="{D63F1F80-8546-428C-BBEA-A37EF52827D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E1A091-8A01-48A8-9A70-3CD40048C126}" type="CELLRANGE">
                      <a:rPr lang="en-US" baseline="0"/>
                      <a:pPr>
                        <a:defRPr b="1">
                          <a:solidFill>
                            <a:srgbClr val="000000"/>
                          </a:solidFill>
                        </a:defRPr>
                      </a:pPr>
                      <a:t>[CELLRANGE]</a:t>
                    </a:fld>
                    <a:r>
                      <a:rPr lang="en-US" baseline="0"/>
                      <a:t>
</a:t>
                    </a:r>
                    <a:fld id="{64F78379-187A-4307-A2C0-CA284542FBE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A1B398-D965-44EA-A770-0814E3AD964F}" type="CELLRANGE">
                      <a:rPr lang="en-US" baseline="0"/>
                      <a:pPr>
                        <a:defRPr b="1">
                          <a:solidFill>
                            <a:srgbClr val="000000"/>
                          </a:solidFill>
                        </a:defRPr>
                      </a:pPr>
                      <a:t>[CELLRANGE]</a:t>
                    </a:fld>
                    <a:r>
                      <a:rPr lang="en-US" baseline="0"/>
                      <a:t>
</a:t>
                    </a:r>
                    <a:fld id="{73540A3B-FB12-4A5D-BC24-9E27C7A6BE3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0B2FD9E-054B-43C0-B540-FC70063D1068}" type="CELLRANGE">
                      <a:rPr lang="en-US" baseline="0"/>
                      <a:pPr>
                        <a:defRPr b="1">
                          <a:solidFill>
                            <a:srgbClr val="000000"/>
                          </a:solidFill>
                        </a:defRPr>
                      </a:pPr>
                      <a:t>[CELLRANGE]</a:t>
                    </a:fld>
                    <a:r>
                      <a:rPr lang="en-US" baseline="0"/>
                      <a:t>
</a:t>
                    </a:r>
                    <a:fld id="{F7F54DD2-968A-474C-88CA-697ADF18D9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B587229-72DF-4E6B-95F7-A7CE82E8E32A}" type="CELLRANGE">
                      <a:rPr lang="en-US" baseline="0"/>
                      <a:pPr>
                        <a:defRPr b="1">
                          <a:solidFill>
                            <a:srgbClr val="000000"/>
                          </a:solidFill>
                        </a:defRPr>
                      </a:pPr>
                      <a:t>[CELLRANGE]</a:t>
                    </a:fld>
                    <a:r>
                      <a:rPr lang="en-US" baseline="0"/>
                      <a:t>
</a:t>
                    </a:r>
                    <a:fld id="{1CAA78FD-4314-4D8C-9C46-E537DD9DC41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5F5377-D402-4420-A6C0-AAB03A3C6E32}" type="CELLRANGE">
                      <a:rPr lang="en-US" baseline="0"/>
                      <a:pPr>
                        <a:defRPr b="1">
                          <a:solidFill>
                            <a:srgbClr val="000000"/>
                          </a:solidFill>
                        </a:defRPr>
                      </a:pPr>
                      <a:t>[CELLRANGE]</a:t>
                    </a:fld>
                    <a:r>
                      <a:rPr lang="en-US" baseline="0"/>
                      <a:t>
</a:t>
                    </a:r>
                    <a:fld id="{EBBDD456-3AD5-478C-A005-047CBC967C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49EE5A-3D4F-4E89-A159-B3A8116A2E5B}" type="CELLRANGE">
                      <a:rPr lang="en-US" baseline="0"/>
                      <a:pPr>
                        <a:defRPr b="1">
                          <a:solidFill>
                            <a:srgbClr val="000000"/>
                          </a:solidFill>
                        </a:defRPr>
                      </a:pPr>
                      <a:t>[CELLRANGE]</a:t>
                    </a:fld>
                    <a:r>
                      <a:rPr lang="en-US" baseline="0"/>
                      <a:t>
</a:t>
                    </a:r>
                    <a:fld id="{D6641619-486C-45C8-8EF8-B4C389304F1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E55D594-0145-4631-9CF9-E8C8C3F2A2EA}" type="CELLRANGE">
                      <a:rPr lang="en-US" baseline="0"/>
                      <a:pPr>
                        <a:defRPr b="1">
                          <a:solidFill>
                            <a:srgbClr val="000000"/>
                          </a:solidFill>
                        </a:defRPr>
                      </a:pPr>
                      <a:t>[CELLRANGE]</a:t>
                    </a:fld>
                    <a:r>
                      <a:rPr lang="en-US" baseline="0"/>
                      <a:t>
</a:t>
                    </a:r>
                    <a:fld id="{C524A515-4190-4705-B9C6-266CF8067D2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Comunitat Valenciana</c:v>
                </c:pt>
                <c:pt idx="8">
                  <c:v>Andalucía</c:v>
                </c:pt>
                <c:pt idx="9">
                  <c:v>Ceuta</c:v>
                </c:pt>
                <c:pt idx="10">
                  <c:v>Media Nacional</c:v>
                </c:pt>
                <c:pt idx="11">
                  <c:v>Madrid, Comunidad de</c:v>
                </c:pt>
                <c:pt idx="12">
                  <c:v>Canarias</c:v>
                </c:pt>
                <c:pt idx="13">
                  <c:v>Balears, Illes</c:v>
                </c:pt>
                <c:pt idx="14">
                  <c:v>Melilla</c:v>
                </c:pt>
                <c:pt idx="15">
                  <c:v>Extremadura</c:v>
                </c:pt>
                <c:pt idx="16">
                  <c:v>Rioja, La</c:v>
                </c:pt>
                <c:pt idx="17">
                  <c:v>Cataluña</c:v>
                </c:pt>
                <c:pt idx="18">
                  <c:v>Murcia, Región de</c:v>
                </c:pt>
                <c:pt idx="19">
                  <c:v>País Vasco</c:v>
                </c:pt>
              </c:strCache>
            </c:strRef>
          </c:cat>
          <c:val>
            <c:numRef>
              <c:f>'11ListaEsperaGI'!$P$13:$P$32</c:f>
              <c:numCache>
                <c:formatCode>0.00%</c:formatCode>
                <c:ptCount val="20"/>
                <c:pt idx="0">
                  <c:v>1.6692195907466322E-3</c:v>
                </c:pt>
                <c:pt idx="1">
                  <c:v>4.3807719630594363E-3</c:v>
                </c:pt>
                <c:pt idx="2">
                  <c:v>1.1205941755163203E-2</c:v>
                </c:pt>
                <c:pt idx="3">
                  <c:v>2.5742949081961009E-2</c:v>
                </c:pt>
                <c:pt idx="4">
                  <c:v>2.6568054850177755E-2</c:v>
                </c:pt>
                <c:pt idx="5">
                  <c:v>3.1398180187107522E-2</c:v>
                </c:pt>
                <c:pt idx="6">
                  <c:v>5.5220534840400341E-2</c:v>
                </c:pt>
                <c:pt idx="7">
                  <c:v>6.245056883859585E-2</c:v>
                </c:pt>
                <c:pt idx="8">
                  <c:v>6.7315243401055089E-2</c:v>
                </c:pt>
                <c:pt idx="9">
                  <c:v>7.0381231671554259E-2</c:v>
                </c:pt>
                <c:pt idx="10">
                  <c:v>0.10164091943729243</c:v>
                </c:pt>
                <c:pt idx="11">
                  <c:v>0.1057084007650434</c:v>
                </c:pt>
                <c:pt idx="12">
                  <c:v>0.12217517726878539</c:v>
                </c:pt>
                <c:pt idx="13">
                  <c:v>0.12837063401097906</c:v>
                </c:pt>
                <c:pt idx="14">
                  <c:v>0.12931034482758622</c:v>
                </c:pt>
                <c:pt idx="15">
                  <c:v>0.14346367184825035</c:v>
                </c:pt>
                <c:pt idx="16">
                  <c:v>0.15826330532212884</c:v>
                </c:pt>
                <c:pt idx="17">
                  <c:v>0.1928918350234935</c:v>
                </c:pt>
                <c:pt idx="18">
                  <c:v>0.19295998360403752</c:v>
                </c:pt>
                <c:pt idx="19">
                  <c:v>0.20000498392683597</c:v>
                </c:pt>
              </c:numCache>
            </c:numRef>
          </c:val>
          <c:extLst>
            <c:ext xmlns:c15="http://schemas.microsoft.com/office/drawing/2012/chart" uri="{02D57815-91ED-43cb-92C2-25804820EDAC}">
              <c15:datalabelsRange>
                <c15:f>'11ListaEsperaGI'!$N$13:$N$32</c15:f>
                <c15:dlblRangeCache>
                  <c:ptCount val="20"/>
                  <c:pt idx="0">
                    <c:v>85</c:v>
                  </c:pt>
                  <c:pt idx="1">
                    <c:v>74</c:v>
                  </c:pt>
                  <c:pt idx="2">
                    <c:v>172</c:v>
                  </c:pt>
                  <c:pt idx="3">
                    <c:v>136</c:v>
                  </c:pt>
                  <c:pt idx="4">
                    <c:v>837</c:v>
                  </c:pt>
                  <c:pt idx="5">
                    <c:v>245</c:v>
                  </c:pt>
                  <c:pt idx="6">
                    <c:v>1.749</c:v>
                  </c:pt>
                  <c:pt idx="7">
                    <c:v>4.106</c:v>
                  </c:pt>
                  <c:pt idx="8">
                    <c:v>7.286</c:v>
                  </c:pt>
                  <c:pt idx="9">
                    <c:v>48</c:v>
                  </c:pt>
                  <c:pt idx="10">
                    <c:v>65.373</c:v>
                  </c:pt>
                  <c:pt idx="11">
                    <c:v>7.185</c:v>
                  </c:pt>
                  <c:pt idx="12">
                    <c:v>2.395</c:v>
                  </c:pt>
                  <c:pt idx="13">
                    <c:v>2.128</c:v>
                  </c:pt>
                  <c:pt idx="14">
                    <c:v>90</c:v>
                  </c:pt>
                  <c:pt idx="15">
                    <c:v>2.095</c:v>
                  </c:pt>
                  <c:pt idx="16">
                    <c:v>565</c:v>
                  </c:pt>
                  <c:pt idx="17">
                    <c:v>24.385</c:v>
                  </c:pt>
                  <c:pt idx="18">
                    <c:v>3.766</c:v>
                  </c:pt>
                  <c:pt idx="19">
                    <c:v>8.026</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Cantabria</c:v>
                </c:pt>
                <c:pt idx="4">
                  <c:v>Galicia</c:v>
                </c:pt>
                <c:pt idx="5">
                  <c:v>Navarra, Comunidad Foral de</c:v>
                </c:pt>
                <c:pt idx="6">
                  <c:v>Castilla - La Mancha</c:v>
                </c:pt>
                <c:pt idx="7">
                  <c:v>Comunitat Valenciana</c:v>
                </c:pt>
                <c:pt idx="8">
                  <c:v>Andalucía</c:v>
                </c:pt>
                <c:pt idx="9">
                  <c:v>Ceuta</c:v>
                </c:pt>
                <c:pt idx="10">
                  <c:v>Media Nacional</c:v>
                </c:pt>
                <c:pt idx="11">
                  <c:v>Madrid, Comunidad de</c:v>
                </c:pt>
                <c:pt idx="12">
                  <c:v>Canarias</c:v>
                </c:pt>
                <c:pt idx="13">
                  <c:v>Balears, Illes</c:v>
                </c:pt>
                <c:pt idx="14">
                  <c:v>Melilla</c:v>
                </c:pt>
                <c:pt idx="15">
                  <c:v>Extremadura</c:v>
                </c:pt>
                <c:pt idx="16">
                  <c:v>Rioja, La</c:v>
                </c:pt>
                <c:pt idx="17">
                  <c:v>Cataluña</c:v>
                </c:pt>
                <c:pt idx="18">
                  <c:v>Murcia, Región de</c:v>
                </c:pt>
                <c:pt idx="19">
                  <c:v>País Vasco</c:v>
                </c:pt>
              </c:strCache>
            </c:strRef>
          </c:cat>
          <c:val>
            <c:numRef>
              <c:f>'11ListaEsperaGI'!$Q$13:$Q$32</c:f>
              <c:numCache>
                <c:formatCode>0.00%</c:formatCode>
                <c:ptCount val="20"/>
                <c:pt idx="0">
                  <c:v>0.89835908056270752</c:v>
                </c:pt>
                <c:pt idx="1">
                  <c:v>0.89835908056270752</c:v>
                </c:pt>
                <c:pt idx="2">
                  <c:v>0.89835908056270752</c:v>
                </c:pt>
                <c:pt idx="3">
                  <c:v>0.89835908056270752</c:v>
                </c:pt>
                <c:pt idx="4">
                  <c:v>0.89835908056270752</c:v>
                </c:pt>
                <c:pt idx="5">
                  <c:v>0.89835908056270752</c:v>
                </c:pt>
                <c:pt idx="6">
                  <c:v>0.89835908056270752</c:v>
                </c:pt>
                <c:pt idx="7">
                  <c:v>0.89835908056270752</c:v>
                </c:pt>
                <c:pt idx="8">
                  <c:v>0.89835908056270752</c:v>
                </c:pt>
                <c:pt idx="9">
                  <c:v>0.89835908056270752</c:v>
                </c:pt>
                <c:pt idx="10">
                  <c:v>0.89835908056270752</c:v>
                </c:pt>
                <c:pt idx="11">
                  <c:v>0.89835908056270752</c:v>
                </c:pt>
                <c:pt idx="12">
                  <c:v>0.89835908056270752</c:v>
                </c:pt>
                <c:pt idx="13">
                  <c:v>0.89835908056270752</c:v>
                </c:pt>
                <c:pt idx="14">
                  <c:v>0.89835908056270752</c:v>
                </c:pt>
                <c:pt idx="15">
                  <c:v>0.89835908056270752</c:v>
                </c:pt>
                <c:pt idx="16">
                  <c:v>0.89835908056270752</c:v>
                </c:pt>
                <c:pt idx="17">
                  <c:v>0.89835908056270752</c:v>
                </c:pt>
                <c:pt idx="18">
                  <c:v>0.89835908056270752</c:v>
                </c:pt>
                <c:pt idx="19">
                  <c:v>0.89835908056270752</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Murcia, Región de</c:v>
                </c:pt>
                <c:pt idx="1">
                  <c:v>Andalucía</c:v>
                </c:pt>
                <c:pt idx="2">
                  <c:v>Cataluña</c:v>
                </c:pt>
                <c:pt idx="3">
                  <c:v>Extremadura</c:v>
                </c:pt>
                <c:pt idx="4">
                  <c:v>Balears, Illes</c:v>
                </c:pt>
                <c:pt idx="5">
                  <c:v>Castilla - La Mancha</c:v>
                </c:pt>
                <c:pt idx="6">
                  <c:v>TOTAL</c:v>
                </c:pt>
                <c:pt idx="7">
                  <c:v>Castilla y León</c:v>
                </c:pt>
                <c:pt idx="8">
                  <c:v>Comunitat Valenciana</c:v>
                </c:pt>
                <c:pt idx="9">
                  <c:v>Ceuta y Melilla</c:v>
                </c:pt>
                <c:pt idx="10">
                  <c:v>País Vasco</c:v>
                </c:pt>
                <c:pt idx="11">
                  <c:v>Canarias</c:v>
                </c:pt>
                <c:pt idx="12">
                  <c:v>Madrid, Comunidad de</c:v>
                </c:pt>
                <c:pt idx="13">
                  <c:v>Asturias, Principado de</c:v>
                </c:pt>
                <c:pt idx="14">
                  <c:v>Aragón</c:v>
                </c:pt>
                <c:pt idx="15">
                  <c:v>Rioja, La</c:v>
                </c:pt>
                <c:pt idx="16">
                  <c:v>Cantabria</c:v>
                </c:pt>
                <c:pt idx="17">
                  <c:v>Navarra, Comunidad Foral de</c:v>
                </c:pt>
                <c:pt idx="18">
                  <c:v>Galicia</c:v>
                </c:pt>
              </c:strCache>
            </c:strRef>
          </c:cat>
          <c:val>
            <c:numRef>
              <c:f>'24asolcasaad_pobl'!$AR$11:$AR$29</c:f>
              <c:numCache>
                <c:formatCode>0.00</c:formatCode>
                <c:ptCount val="19"/>
                <c:pt idx="0">
                  <c:v>9.2186128182616329</c:v>
                </c:pt>
                <c:pt idx="1">
                  <c:v>8.7930247444080898</c:v>
                </c:pt>
                <c:pt idx="2">
                  <c:v>8.6382539689754072</c:v>
                </c:pt>
                <c:pt idx="3">
                  <c:v>8.2233823565883775</c:v>
                </c:pt>
                <c:pt idx="4">
                  <c:v>7.7989589894904352</c:v>
                </c:pt>
                <c:pt idx="5">
                  <c:v>7.4555420521342297</c:v>
                </c:pt>
                <c:pt idx="6">
                  <c:v>7.0718209716514941</c:v>
                </c:pt>
                <c:pt idx="7">
                  <c:v>6.9246484113930347</c:v>
                </c:pt>
                <c:pt idx="8">
                  <c:v>6.6771600180033834</c:v>
                </c:pt>
                <c:pt idx="9">
                  <c:v>6.5806918163191517</c:v>
                </c:pt>
                <c:pt idx="10">
                  <c:v>6.5516622524839976</c:v>
                </c:pt>
                <c:pt idx="11">
                  <c:v>6.2930726686023402</c:v>
                </c:pt>
                <c:pt idx="12">
                  <c:v>5.9156324498667789</c:v>
                </c:pt>
                <c:pt idx="13">
                  <c:v>5.9055058280017629</c:v>
                </c:pt>
                <c:pt idx="14">
                  <c:v>5.8367501972204092</c:v>
                </c:pt>
                <c:pt idx="15">
                  <c:v>5.5776973443409652</c:v>
                </c:pt>
                <c:pt idx="16">
                  <c:v>5.067141110636225</c:v>
                </c:pt>
                <c:pt idx="17">
                  <c:v>4.5933249408947159</c:v>
                </c:pt>
                <c:pt idx="18">
                  <c:v>3.5135513442707889</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Murcia, Región de</c:v>
                </c:pt>
                <c:pt idx="7">
                  <c:v>TOTAL</c:v>
                </c:pt>
                <c:pt idx="8">
                  <c:v>País Vasco</c:v>
                </c:pt>
                <c:pt idx="9">
                  <c:v>Comunitat Valenciana</c:v>
                </c:pt>
                <c:pt idx="10">
                  <c:v>Madrid, Comunidad de</c:v>
                </c:pt>
                <c:pt idx="11">
                  <c:v>Rioja, La</c:v>
                </c:pt>
                <c:pt idx="12">
                  <c:v>Aragón</c:v>
                </c:pt>
                <c:pt idx="13">
                  <c:v>Ceuta y Melilla</c:v>
                </c:pt>
                <c:pt idx="14">
                  <c:v>Asturias, Principado de</c:v>
                </c:pt>
                <c:pt idx="15">
                  <c:v>Canarias</c:v>
                </c:pt>
                <c:pt idx="16">
                  <c:v>Navarra, Comunidad Foral de</c:v>
                </c:pt>
                <c:pt idx="17">
                  <c:v>Cantabria</c:v>
                </c:pt>
                <c:pt idx="18">
                  <c:v>Galicia</c:v>
                </c:pt>
              </c:strCache>
            </c:strRef>
          </c:cat>
          <c:val>
            <c:numRef>
              <c:f>'24asolcasaad_pobl'!$AX$11:$AX$29</c:f>
              <c:numCache>
                <c:formatCode>0.00</c:formatCode>
                <c:ptCount val="19"/>
                <c:pt idx="0">
                  <c:v>46.765302431631817</c:v>
                </c:pt>
                <c:pt idx="1">
                  <c:v>45.591240279929437</c:v>
                </c:pt>
                <c:pt idx="2">
                  <c:v>45.009958355965964</c:v>
                </c:pt>
                <c:pt idx="3">
                  <c:v>44.607534585972758</c:v>
                </c:pt>
                <c:pt idx="4">
                  <c:v>44.122133962590276</c:v>
                </c:pt>
                <c:pt idx="5">
                  <c:v>43.146649044550912</c:v>
                </c:pt>
                <c:pt idx="6">
                  <c:v>42.893639351506614</c:v>
                </c:pt>
                <c:pt idx="7">
                  <c:v>40.303494333376037</c:v>
                </c:pt>
                <c:pt idx="8">
                  <c:v>39.972726602619232</c:v>
                </c:pt>
                <c:pt idx="9">
                  <c:v>39.81605512363263</c:v>
                </c:pt>
                <c:pt idx="10">
                  <c:v>39.764067603019647</c:v>
                </c:pt>
                <c:pt idx="11">
                  <c:v>37.97406519229061</c:v>
                </c:pt>
                <c:pt idx="12">
                  <c:v>37.927241701873953</c:v>
                </c:pt>
                <c:pt idx="13">
                  <c:v>33.740582366116882</c:v>
                </c:pt>
                <c:pt idx="14">
                  <c:v>33.375246780107176</c:v>
                </c:pt>
                <c:pt idx="15">
                  <c:v>32.218327195383736</c:v>
                </c:pt>
                <c:pt idx="16">
                  <c:v>31.734222678296561</c:v>
                </c:pt>
                <c:pt idx="17">
                  <c:v>28.800348567002324</c:v>
                </c:pt>
                <c:pt idx="18">
                  <c:v>21.590598184305435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'25solaltabaja'!$AB$11:$AB$65</c:f>
              <c:numCache>
                <c:formatCode>0</c:formatCode>
                <c:ptCount val="55"/>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pt idx="54">
                  <c:v>34640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'25solaltabaja'!$AA$11:$AA$65</c:f>
              <c:numCache>
                <c:formatCode>m/d/yyyy</c:formatCode>
                <c:ptCount val="5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numCache>
            </c:numRef>
          </c:cat>
          <c:val>
            <c:numRef>
              <c:f>'25solaltabaja'!$AC$11:$AC$65</c:f>
              <c:numCache>
                <c:formatCode>0</c:formatCode>
                <c:ptCount val="55"/>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pt idx="54">
                  <c:v>21667</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6498</c:v>
                </c:pt>
                <c:pt idx="1">
                  <c:v>153472</c:v>
                </c:pt>
                <c:pt idx="2">
                  <c:v>75364</c:v>
                </c:pt>
                <c:pt idx="3">
                  <c:v>87730</c:v>
                </c:pt>
                <c:pt idx="4">
                  <c:v>100601</c:v>
                </c:pt>
                <c:pt idx="5">
                  <c:v>166305</c:v>
                </c:pt>
                <c:pt idx="6">
                  <c:v>493467</c:v>
                </c:pt>
                <c:pt idx="7">
                  <c:v>1189128</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4.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CE78AE88-E961-4CB9-B4BE-24A6A23EAC68}"/>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13</xdr:col>
      <xdr:colOff>349250</xdr:colOff>
      <xdr:row>6</xdr:row>
      <xdr:rowOff>733425</xdr:rowOff>
    </xdr:from>
    <xdr:to>
      <xdr:col>22</xdr:col>
      <xdr:colOff>116205</xdr:colOff>
      <xdr:row>11</xdr:row>
      <xdr:rowOff>296862</xdr:rowOff>
    </xdr:to>
    <xdr:sp macro="" textlink="">
      <xdr:nvSpPr>
        <xdr:cNvPr id="5" name="Cuadro de texto 2">
          <a:extLst>
            <a:ext uri="{FF2B5EF4-FFF2-40B4-BE49-F238E27FC236}">
              <a16:creationId xmlns:a16="http://schemas.microsoft.com/office/drawing/2014/main" id="{5F038D29-0C9B-4992-87A1-DD6606352EDC}"/>
            </a:ext>
          </a:extLst>
        </xdr:cNvPr>
        <xdr:cNvSpPr txBox="1"/>
      </xdr:nvSpPr>
      <xdr:spPr>
        <a:xfrm>
          <a:off x="6473825" y="3686175"/>
          <a:ext cx="4329430" cy="203993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24</xdr:col>
      <xdr:colOff>685800</xdr:colOff>
      <xdr:row>29</xdr:row>
      <xdr:rowOff>104775</xdr:rowOff>
    </xdr:from>
    <xdr:to>
      <xdr:col>29</xdr:col>
      <xdr:colOff>446405</xdr:colOff>
      <xdr:row>29</xdr:row>
      <xdr:rowOff>159385</xdr:rowOff>
    </xdr:to>
    <xdr:pic>
      <xdr:nvPicPr>
        <xdr:cNvPr id="6" name="Imagen 5">
          <a:extLst>
            <a:ext uri="{FF2B5EF4-FFF2-40B4-BE49-F238E27FC236}">
              <a16:creationId xmlns:a16="http://schemas.microsoft.com/office/drawing/2014/main" id="{85F08960-30DD-44A7-85A7-43BE64A91E8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3050" y="9763125"/>
          <a:ext cx="3761105" cy="54610"/>
        </a:xfrm>
        <a:prstGeom prst="rect">
          <a:avLst/>
        </a:prstGeom>
      </xdr:spPr>
    </xdr:pic>
    <xdr:clientData/>
  </xdr:twoCellAnchor>
  <xdr:twoCellAnchor editAs="oneCell">
    <xdr:from>
      <xdr:col>0</xdr:col>
      <xdr:colOff>0</xdr:colOff>
      <xdr:row>0</xdr:row>
      <xdr:rowOff>0</xdr:rowOff>
    </xdr:from>
    <xdr:to>
      <xdr:col>8</xdr:col>
      <xdr:colOff>297180</xdr:colOff>
      <xdr:row>0</xdr:row>
      <xdr:rowOff>57785</xdr:rowOff>
    </xdr:to>
    <xdr:pic>
      <xdr:nvPicPr>
        <xdr:cNvPr id="7" name="Imagen 6">
          <a:extLst>
            <a:ext uri="{FF2B5EF4-FFF2-40B4-BE49-F238E27FC236}">
              <a16:creationId xmlns:a16="http://schemas.microsoft.com/office/drawing/2014/main" id="{8DC73FE0-8EFE-437E-BB4C-ECE22FAE43D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773805" cy="57785"/>
        </a:xfrm>
        <a:prstGeom prst="rect">
          <a:avLst/>
        </a:prstGeom>
      </xdr:spPr>
    </xdr:pic>
    <xdr:clientData/>
  </xdr:twoCellAnchor>
  <xdr:twoCellAnchor>
    <xdr:from>
      <xdr:col>13</xdr:col>
      <xdr:colOff>410935</xdr:colOff>
      <xdr:row>11</xdr:row>
      <xdr:rowOff>323169</xdr:rowOff>
    </xdr:from>
    <xdr:to>
      <xdr:col>22</xdr:col>
      <xdr:colOff>70575</xdr:colOff>
      <xdr:row>11</xdr:row>
      <xdr:rowOff>648743</xdr:rowOff>
    </xdr:to>
    <xdr:sp macro="" textlink="">
      <xdr:nvSpPr>
        <xdr:cNvPr id="8" name="Cuadro de texto 2">
          <a:extLst>
            <a:ext uri="{FF2B5EF4-FFF2-40B4-BE49-F238E27FC236}">
              <a16:creationId xmlns:a16="http://schemas.microsoft.com/office/drawing/2014/main" id="{DDA27416-434C-40DA-B2F0-48F09006B359}"/>
            </a:ext>
          </a:extLst>
        </xdr:cNvPr>
        <xdr:cNvSpPr txBox="1"/>
      </xdr:nvSpPr>
      <xdr:spPr>
        <a:xfrm>
          <a:off x="6249760" y="5733369"/>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 de septiembre de 2025</a:t>
          </a:r>
        </a:p>
      </xdr:txBody>
    </xdr:sp>
    <xdr:clientData/>
  </xdr:twoCellAnchor>
  <xdr:twoCellAnchor editAs="oneCell">
    <xdr:from>
      <xdr:col>13</xdr:col>
      <xdr:colOff>161925</xdr:colOff>
      <xdr:row>11</xdr:row>
      <xdr:rowOff>190500</xdr:rowOff>
    </xdr:from>
    <xdr:to>
      <xdr:col>21</xdr:col>
      <xdr:colOff>354330</xdr:colOff>
      <xdr:row>11</xdr:row>
      <xdr:rowOff>248285</xdr:rowOff>
    </xdr:to>
    <xdr:pic>
      <xdr:nvPicPr>
        <xdr:cNvPr id="9" name="Imagen 8">
          <a:extLst>
            <a:ext uri="{FF2B5EF4-FFF2-40B4-BE49-F238E27FC236}">
              <a16:creationId xmlns:a16="http://schemas.microsoft.com/office/drawing/2014/main" id="{C1B21F1E-1A12-47E4-9C7C-0AE9D5B955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00750" y="5600700"/>
          <a:ext cx="3773805" cy="577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83756</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30" customFormat="1" ht="93.75" customHeight="1" x14ac:dyDescent="0.2">
      <c r="A2" s="1331"/>
      <c r="B2" s="1400"/>
      <c r="C2" s="1400"/>
      <c r="D2" s="1400"/>
      <c r="E2" s="1400"/>
      <c r="F2" s="1400"/>
      <c r="G2" s="1400"/>
      <c r="H2" s="1400"/>
      <c r="I2" s="1400"/>
      <c r="J2" s="1400"/>
      <c r="K2" s="1400"/>
      <c r="L2" s="1400"/>
      <c r="M2" s="1400"/>
      <c r="N2" s="1400"/>
      <c r="O2" s="1400"/>
      <c r="P2" s="1400"/>
      <c r="Q2" s="1400"/>
      <c r="R2" s="1400"/>
      <c r="S2" s="1400"/>
      <c r="T2" s="1400"/>
      <c r="U2" s="1331"/>
    </row>
    <row r="3" spans="1:21" s="4" customFormat="1" ht="45.75" customHeight="1" x14ac:dyDescent="0.2">
      <c r="A3" s="5"/>
      <c r="B3" s="1401" t="s">
        <v>487</v>
      </c>
      <c r="C3" s="1401"/>
      <c r="D3" s="1401"/>
      <c r="E3" s="1401"/>
      <c r="F3" s="1401"/>
      <c r="G3" s="1401"/>
      <c r="H3" s="1401"/>
      <c r="I3" s="1401"/>
      <c r="J3" s="1401"/>
      <c r="K3" s="1401"/>
      <c r="L3" s="1401"/>
      <c r="M3" s="1401"/>
      <c r="N3" s="1401"/>
      <c r="O3" s="1401"/>
      <c r="P3" s="1401"/>
      <c r="Q3" s="1401"/>
      <c r="R3" s="1401"/>
      <c r="S3" s="1401"/>
      <c r="T3" s="1401"/>
      <c r="U3" s="5"/>
    </row>
    <row r="4" spans="1:21" s="4" customFormat="1" ht="45.75" customHeight="1" x14ac:dyDescent="0.2">
      <c r="A4" s="5"/>
      <c r="B4" s="1401" t="s">
        <v>486</v>
      </c>
      <c r="C4" s="1401"/>
      <c r="D4" s="1401"/>
      <c r="E4" s="1401"/>
      <c r="F4" s="1401"/>
      <c r="G4" s="1401"/>
      <c r="H4" s="1401"/>
      <c r="I4" s="1401"/>
      <c r="J4" s="1401"/>
      <c r="K4" s="1401"/>
      <c r="L4" s="1401"/>
      <c r="M4" s="1401"/>
      <c r="N4" s="1401"/>
      <c r="O4" s="1401"/>
      <c r="P4" s="1401"/>
      <c r="Q4" s="1401"/>
      <c r="R4" s="1401"/>
      <c r="S4" s="1401"/>
      <c r="T4" s="1401"/>
      <c r="U4" s="5"/>
    </row>
    <row r="5" spans="1:21" s="1327" customFormat="1" ht="9.75" customHeight="1" x14ac:dyDescent="0.2">
      <c r="A5" s="1328"/>
      <c r="B5" s="1329"/>
      <c r="C5" s="1329"/>
      <c r="D5" s="1329"/>
      <c r="E5" s="1329"/>
      <c r="F5" s="1329"/>
      <c r="G5" s="1329"/>
      <c r="H5" s="1329"/>
      <c r="I5" s="1329"/>
      <c r="J5" s="1329"/>
      <c r="K5" s="1329"/>
      <c r="L5" s="1329"/>
      <c r="M5" s="1329"/>
      <c r="N5" s="1329"/>
      <c r="O5" s="1329"/>
      <c r="P5" s="1329"/>
      <c r="Q5" s="1329"/>
      <c r="R5" s="1329"/>
      <c r="S5" s="1329"/>
      <c r="T5" s="1329"/>
      <c r="U5" s="1328"/>
    </row>
    <row r="6" spans="1:21" ht="23.25" customHeight="1" x14ac:dyDescent="0.2">
      <c r="B6" s="1402" t="s">
        <v>499</v>
      </c>
      <c r="C6" s="1402"/>
      <c r="D6" s="1402"/>
      <c r="E6" s="1402"/>
      <c r="F6" s="1402"/>
      <c r="G6" s="1402"/>
      <c r="H6" s="1402"/>
      <c r="I6" s="1402"/>
      <c r="J6" s="1402"/>
      <c r="K6" s="1402"/>
      <c r="L6" s="1402"/>
      <c r="M6" s="1402"/>
      <c r="N6" s="1402"/>
      <c r="O6" s="1402"/>
      <c r="P6" s="1402"/>
      <c r="Q6" s="1402"/>
      <c r="R6" s="1402"/>
      <c r="S6" s="1402"/>
      <c r="T6" s="1402"/>
      <c r="U6" s="1402"/>
    </row>
    <row r="7" spans="1:21" ht="74.099999999999994" customHeight="1" x14ac:dyDescent="0.25">
      <c r="B7" s="1403"/>
      <c r="C7" s="1403"/>
      <c r="D7" s="1403"/>
      <c r="E7" s="1403"/>
      <c r="F7" s="1403"/>
      <c r="G7" s="1403"/>
      <c r="H7" s="1403"/>
      <c r="I7" s="1403"/>
      <c r="J7" s="1403"/>
      <c r="K7" s="1403"/>
      <c r="L7" s="1403"/>
      <c r="M7" s="1403"/>
      <c r="N7" s="1403"/>
      <c r="O7" s="1403"/>
      <c r="P7" s="1403"/>
      <c r="Q7" s="1403"/>
      <c r="R7" s="1403"/>
      <c r="S7" s="1403"/>
      <c r="T7" s="1403"/>
      <c r="U7" s="1403"/>
    </row>
    <row r="8" spans="1:21" ht="48" customHeight="1" x14ac:dyDescent="0.25">
      <c r="B8" s="1326"/>
      <c r="C8" s="1326"/>
      <c r="D8" s="1326"/>
      <c r="E8" s="1326"/>
      <c r="F8" s="1326"/>
      <c r="G8" s="1326"/>
      <c r="H8" s="1326"/>
      <c r="I8" s="1326"/>
      <c r="J8" s="1326"/>
      <c r="K8" s="1326"/>
      <c r="L8" s="1326"/>
      <c r="M8" s="1326"/>
      <c r="N8" s="1326"/>
      <c r="O8" s="1326"/>
      <c r="P8" s="1326"/>
      <c r="Q8" s="1326"/>
      <c r="R8" s="1326"/>
      <c r="S8" s="1326"/>
      <c r="T8" s="1326"/>
      <c r="U8" s="1326"/>
    </row>
    <row r="9" spans="1:21" ht="15" customHeight="1" x14ac:dyDescent="0.2">
      <c r="B9" s="1404" t="s">
        <v>485</v>
      </c>
      <c r="C9" s="1404"/>
      <c r="D9" s="1404"/>
      <c r="E9" s="1404"/>
      <c r="F9" s="1404"/>
      <c r="G9" s="1404"/>
      <c r="H9" s="1404"/>
      <c r="I9" s="1404"/>
      <c r="J9" s="1404"/>
      <c r="K9" s="1404"/>
      <c r="L9" s="1404"/>
      <c r="M9" s="1404"/>
      <c r="N9" s="1404"/>
      <c r="O9" s="1404"/>
      <c r="P9" s="1404"/>
      <c r="Q9" s="1404"/>
      <c r="R9" s="1404"/>
      <c r="S9" s="1404"/>
    </row>
    <row r="10" spans="1:21" x14ac:dyDescent="0.2">
      <c r="B10" s="1404"/>
      <c r="C10" s="1404"/>
      <c r="D10" s="1404"/>
      <c r="E10" s="1404"/>
      <c r="F10" s="1404"/>
      <c r="G10" s="1404"/>
      <c r="H10" s="1404"/>
      <c r="I10" s="1404"/>
      <c r="J10" s="1404"/>
      <c r="K10" s="1404"/>
      <c r="L10" s="1404"/>
      <c r="M10" s="1404"/>
      <c r="N10" s="1404"/>
      <c r="O10" s="1404"/>
      <c r="P10" s="1404"/>
      <c r="Q10" s="1404"/>
      <c r="R10" s="1404"/>
      <c r="S10" s="1404"/>
    </row>
    <row r="11" spans="1:21" ht="42.6" customHeight="1" x14ac:dyDescent="0.2">
      <c r="B11" s="1325"/>
      <c r="C11" s="1325"/>
      <c r="D11" s="1325"/>
      <c r="E11" s="1325"/>
      <c r="F11" s="1325"/>
      <c r="G11" s="1325"/>
      <c r="H11" s="1325"/>
      <c r="I11" s="1325"/>
      <c r="J11" s="1325"/>
      <c r="K11" s="1325"/>
      <c r="L11" s="1325"/>
      <c r="M11" s="1325"/>
      <c r="N11" s="1325"/>
      <c r="O11" s="1325"/>
      <c r="P11" s="1325"/>
      <c r="Q11" s="1325"/>
      <c r="R11" s="1325"/>
      <c r="S11" s="1325"/>
    </row>
    <row r="12" spans="1:21" s="3" customFormat="1" ht="78" customHeight="1" x14ac:dyDescent="0.25">
      <c r="B12" s="1399" t="s">
        <v>484</v>
      </c>
      <c r="C12" s="1399"/>
      <c r="D12" s="1399"/>
      <c r="E12" s="1399"/>
      <c r="F12" s="1399"/>
      <c r="G12" s="1399"/>
      <c r="H12" s="1399"/>
      <c r="I12" s="1399"/>
      <c r="J12" s="1399"/>
      <c r="K12" s="1399"/>
      <c r="L12" s="1399"/>
      <c r="M12" s="1399"/>
      <c r="N12" s="1399"/>
      <c r="O12" s="1399"/>
      <c r="P12" s="1399"/>
      <c r="Q12" s="1399"/>
      <c r="R12" s="1399"/>
      <c r="S12" s="1399"/>
      <c r="T12" s="1399"/>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8" t="s">
        <v>370</v>
      </c>
      <c r="C3" s="1418"/>
      <c r="D3" s="1418"/>
      <c r="E3" s="1418"/>
      <c r="F3" s="1418"/>
      <c r="G3" s="1418"/>
      <c r="H3" s="1418"/>
      <c r="I3" s="1418"/>
      <c r="J3" s="1418"/>
      <c r="K3" s="1418"/>
      <c r="L3" s="1418"/>
      <c r="M3" s="1418"/>
      <c r="N3" s="1418"/>
      <c r="O3" s="1418"/>
      <c r="P3" s="1418"/>
      <c r="Q3" s="1418"/>
      <c r="R3" s="1418"/>
      <c r="S3" s="1418"/>
      <c r="T3" s="1418"/>
      <c r="U3" s="1418"/>
      <c r="V3" s="1418"/>
      <c r="W3" s="1418"/>
      <c r="X3" s="1418"/>
      <c r="Y3" s="1418"/>
      <c r="Z3" s="1418"/>
    </row>
    <row r="5" spans="1:29" x14ac:dyDescent="0.25">
      <c r="B5" s="219"/>
      <c r="C5" s="219"/>
      <c r="D5" s="1429" t="s">
        <v>365</v>
      </c>
      <c r="E5" s="1429"/>
      <c r="F5" s="1429"/>
      <c r="G5" s="1429"/>
      <c r="H5" s="1429"/>
      <c r="I5" s="1429"/>
      <c r="J5" s="1429"/>
      <c r="K5" s="1429"/>
      <c r="L5" s="1429"/>
      <c r="M5" s="219"/>
      <c r="N5" s="1420" t="s">
        <v>339</v>
      </c>
      <c r="O5" s="1420"/>
      <c r="P5" s="1420"/>
      <c r="Q5" s="1420"/>
      <c r="R5" s="1420"/>
      <c r="S5" s="1420"/>
      <c r="T5" s="1420"/>
      <c r="U5" s="1420"/>
      <c r="V5" s="1420"/>
      <c r="W5" s="1420"/>
      <c r="X5" s="1420"/>
      <c r="Y5" s="1420"/>
      <c r="Z5" s="1420"/>
      <c r="AA5" s="1420"/>
    </row>
    <row r="6" spans="1:29" ht="21" customHeight="1" x14ac:dyDescent="0.25">
      <c r="B6" s="219"/>
      <c r="C6" s="219"/>
      <c r="D6" s="1430"/>
      <c r="E6" s="1430"/>
      <c r="F6" s="1430"/>
      <c r="G6" s="1430"/>
      <c r="H6" s="1430"/>
      <c r="I6" s="1430"/>
      <c r="J6" s="1430"/>
      <c r="K6" s="1430"/>
      <c r="L6" s="1430"/>
      <c r="M6" s="219"/>
      <c r="N6" s="1421">
        <v>43830</v>
      </c>
      <c r="O6" s="1422"/>
      <c r="P6" s="1423">
        <v>44196</v>
      </c>
      <c r="Q6" s="1424"/>
      <c r="R6" s="1423">
        <v>44561</v>
      </c>
      <c r="S6" s="1424"/>
      <c r="T6" s="1425">
        <v>44926</v>
      </c>
      <c r="U6" s="1426"/>
      <c r="V6" s="1413">
        <v>45291</v>
      </c>
      <c r="W6" s="1414"/>
      <c r="X6" s="1431">
        <v>45657</v>
      </c>
      <c r="Y6" s="1428"/>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25">
      <c r="B8" s="225"/>
      <c r="C8" s="219"/>
      <c r="D8" s="234"/>
      <c r="E8" s="234"/>
      <c r="F8" s="234"/>
      <c r="G8" s="297"/>
      <c r="H8" s="297"/>
      <c r="I8" s="297"/>
      <c r="J8" s="1353"/>
      <c r="K8" s="234"/>
      <c r="L8" s="234"/>
      <c r="M8" s="219"/>
    </row>
    <row r="9" spans="1:29" ht="15" customHeight="1" x14ac:dyDescent="0.25">
      <c r="B9" s="298" t="s">
        <v>8</v>
      </c>
      <c r="C9" s="219"/>
      <c r="D9" s="299">
        <v>279274</v>
      </c>
      <c r="E9" s="300">
        <v>293661</v>
      </c>
      <c r="F9" s="300">
        <v>310424</v>
      </c>
      <c r="G9" s="254">
        <v>359285</v>
      </c>
      <c r="H9" s="254">
        <v>390413</v>
      </c>
      <c r="I9" s="254">
        <v>421261</v>
      </c>
      <c r="J9" s="254">
        <v>442241</v>
      </c>
      <c r="K9" s="301">
        <v>472375</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0.11153858824304552</v>
      </c>
      <c r="AA9" s="279">
        <v>47401</v>
      </c>
    </row>
    <row r="10" spans="1:29" x14ac:dyDescent="0.25">
      <c r="B10" s="303" t="s">
        <v>7</v>
      </c>
      <c r="C10" s="219"/>
      <c r="D10" s="253">
        <v>34548</v>
      </c>
      <c r="E10" s="254">
        <v>39164</v>
      </c>
      <c r="F10" s="254">
        <v>37313</v>
      </c>
      <c r="G10" s="254">
        <v>41449</v>
      </c>
      <c r="H10" s="254">
        <v>43712</v>
      </c>
      <c r="I10" s="254">
        <v>51888</v>
      </c>
      <c r="J10" s="254">
        <v>59918</v>
      </c>
      <c r="K10" s="257">
        <v>63430</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0.10943977052105014</v>
      </c>
      <c r="AA10" s="257">
        <v>6257</v>
      </c>
    </row>
    <row r="11" spans="1:29" x14ac:dyDescent="0.25">
      <c r="B11" s="303" t="s">
        <v>37</v>
      </c>
      <c r="C11" s="219"/>
      <c r="D11" s="253">
        <v>28413</v>
      </c>
      <c r="E11" s="254">
        <v>27579</v>
      </c>
      <c r="F11" s="254">
        <v>30931</v>
      </c>
      <c r="G11" s="254">
        <v>35120</v>
      </c>
      <c r="H11" s="254">
        <v>36982</v>
      </c>
      <c r="I11" s="254">
        <v>40207</v>
      </c>
      <c r="J11" s="254">
        <v>45532</v>
      </c>
      <c r="K11" s="257">
        <v>48865</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0.15073944988696297</v>
      </c>
      <c r="AA11" s="257">
        <v>6401</v>
      </c>
    </row>
    <row r="12" spans="1:29" x14ac:dyDescent="0.25">
      <c r="B12" s="303" t="s">
        <v>38</v>
      </c>
      <c r="C12" s="219"/>
      <c r="D12" s="253">
        <v>22115</v>
      </c>
      <c r="E12" s="254">
        <v>28653</v>
      </c>
      <c r="F12" s="254">
        <v>36929</v>
      </c>
      <c r="G12" s="254">
        <v>39491</v>
      </c>
      <c r="H12" s="254">
        <v>42042</v>
      </c>
      <c r="I12" s="254">
        <v>47979</v>
      </c>
      <c r="J12" s="254">
        <v>52870</v>
      </c>
      <c r="K12" s="257">
        <v>55755</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6.7714816446121207E-2</v>
      </c>
      <c r="AA12" s="257">
        <v>3536</v>
      </c>
    </row>
    <row r="13" spans="1:29" x14ac:dyDescent="0.25">
      <c r="B13" s="303" t="s">
        <v>6</v>
      </c>
      <c r="C13" s="219"/>
      <c r="D13" s="253">
        <v>22532</v>
      </c>
      <c r="E13" s="254">
        <v>24418</v>
      </c>
      <c r="F13" s="254">
        <v>26624</v>
      </c>
      <c r="G13" s="254">
        <v>28747</v>
      </c>
      <c r="H13" s="254">
        <v>38665</v>
      </c>
      <c r="I13" s="254">
        <v>45957</v>
      </c>
      <c r="J13" s="254">
        <v>62165</v>
      </c>
      <c r="K13" s="257">
        <v>65729</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0.23138746299973767</v>
      </c>
      <c r="AA13" s="257">
        <v>12351</v>
      </c>
      <c r="AC13" s="224"/>
    </row>
    <row r="14" spans="1:29" x14ac:dyDescent="0.25">
      <c r="B14" s="303" t="s">
        <v>5</v>
      </c>
      <c r="C14" s="219"/>
      <c r="D14" s="253">
        <v>18016</v>
      </c>
      <c r="E14" s="254">
        <v>26271</v>
      </c>
      <c r="F14" s="254">
        <v>26136</v>
      </c>
      <c r="G14" s="254">
        <v>26969</v>
      </c>
      <c r="H14" s="254">
        <v>27567</v>
      </c>
      <c r="I14" s="254">
        <v>26847</v>
      </c>
      <c r="J14" s="254">
        <v>28654</v>
      </c>
      <c r="K14" s="257">
        <v>28889</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2.1173559561682653E-2</v>
      </c>
      <c r="AA14" s="257">
        <v>599</v>
      </c>
      <c r="AC14" s="224"/>
    </row>
    <row r="15" spans="1:29" x14ac:dyDescent="0.25">
      <c r="B15" s="303" t="s">
        <v>4</v>
      </c>
      <c r="C15" s="219"/>
      <c r="D15" s="253">
        <v>125565</v>
      </c>
      <c r="E15" s="254">
        <v>139852</v>
      </c>
      <c r="F15" s="254">
        <v>141310</v>
      </c>
      <c r="G15" s="254">
        <v>148050</v>
      </c>
      <c r="H15" s="254">
        <v>153910</v>
      </c>
      <c r="I15" s="254">
        <v>168591</v>
      </c>
      <c r="J15" s="254">
        <v>177785</v>
      </c>
      <c r="K15" s="257">
        <v>179874</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4.447954289430589E-2</v>
      </c>
      <c r="AA15" s="257">
        <v>7660</v>
      </c>
      <c r="AC15" s="224"/>
    </row>
    <row r="16" spans="1:29" x14ac:dyDescent="0.25">
      <c r="B16" s="303" t="s">
        <v>40</v>
      </c>
      <c r="C16" s="219"/>
      <c r="D16" s="253">
        <v>69490</v>
      </c>
      <c r="E16" s="254">
        <v>75685</v>
      </c>
      <c r="F16" s="254">
        <v>73889</v>
      </c>
      <c r="G16" s="254">
        <v>80243</v>
      </c>
      <c r="H16" s="254">
        <v>85666</v>
      </c>
      <c r="I16" s="254">
        <v>97263</v>
      </c>
      <c r="J16" s="254">
        <v>106527</v>
      </c>
      <c r="K16" s="257">
        <v>112903</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0.11288208100462294</v>
      </c>
      <c r="AA16" s="257">
        <v>11452</v>
      </c>
      <c r="AC16" s="224"/>
    </row>
    <row r="17" spans="2:31" x14ac:dyDescent="0.25">
      <c r="B17" s="303" t="s">
        <v>41</v>
      </c>
      <c r="C17" s="219"/>
      <c r="D17" s="253">
        <v>192995</v>
      </c>
      <c r="E17" s="254">
        <v>203003</v>
      </c>
      <c r="F17" s="254">
        <v>193486</v>
      </c>
      <c r="G17" s="254">
        <v>203102</v>
      </c>
      <c r="H17" s="254">
        <v>227045</v>
      </c>
      <c r="I17" s="254">
        <v>245461</v>
      </c>
      <c r="J17" s="254">
        <v>282812</v>
      </c>
      <c r="K17" s="257">
        <v>300625</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0.10208263832626407</v>
      </c>
      <c r="AA17" s="257">
        <v>27846</v>
      </c>
      <c r="AC17" s="224"/>
    </row>
    <row r="18" spans="2:31" x14ac:dyDescent="0.25">
      <c r="B18" s="303" t="s">
        <v>3</v>
      </c>
      <c r="C18" s="219"/>
      <c r="D18" s="253">
        <v>77342</v>
      </c>
      <c r="E18" s="254">
        <v>94194</v>
      </c>
      <c r="F18" s="254">
        <v>109857</v>
      </c>
      <c r="G18" s="254">
        <v>128089</v>
      </c>
      <c r="H18" s="254">
        <v>169532</v>
      </c>
      <c r="I18" s="254">
        <v>200429</v>
      </c>
      <c r="J18" s="254">
        <v>249660</v>
      </c>
      <c r="K18" s="257">
        <v>265432</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9.7620179882146108E-2</v>
      </c>
      <c r="AA18" s="257">
        <v>23607</v>
      </c>
      <c r="AC18" s="224"/>
    </row>
    <row r="19" spans="2:31" x14ac:dyDescent="0.25">
      <c r="B19" s="303" t="s">
        <v>2</v>
      </c>
      <c r="C19" s="219"/>
      <c r="D19" s="253">
        <v>31925</v>
      </c>
      <c r="E19" s="254">
        <v>31136</v>
      </c>
      <c r="F19" s="254">
        <v>31717</v>
      </c>
      <c r="G19" s="254">
        <v>33614</v>
      </c>
      <c r="H19" s="254">
        <v>36559</v>
      </c>
      <c r="I19" s="254">
        <v>40743</v>
      </c>
      <c r="J19" s="254">
        <v>44548</v>
      </c>
      <c r="K19" s="257">
        <v>44763</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2.4254627828753206E-2</v>
      </c>
      <c r="AA19" s="257">
        <v>1060</v>
      </c>
      <c r="AC19" s="224"/>
    </row>
    <row r="20" spans="2:31" x14ac:dyDescent="0.25">
      <c r="B20" s="303" t="s">
        <v>35</v>
      </c>
      <c r="C20" s="219"/>
      <c r="D20" s="253">
        <v>70220</v>
      </c>
      <c r="E20" s="254">
        <v>72627</v>
      </c>
      <c r="F20" s="254">
        <v>73730</v>
      </c>
      <c r="G20" s="254">
        <v>77158</v>
      </c>
      <c r="H20" s="254">
        <v>82694</v>
      </c>
      <c r="I20" s="254">
        <v>89704</v>
      </c>
      <c r="J20" s="254">
        <v>105321</v>
      </c>
      <c r="K20" s="257">
        <v>135295</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0.35093710371546405</v>
      </c>
      <c r="AA20" s="257">
        <v>35146</v>
      </c>
      <c r="AC20" s="224"/>
    </row>
    <row r="21" spans="2:31" x14ac:dyDescent="0.25">
      <c r="B21" s="303" t="s">
        <v>42</v>
      </c>
      <c r="C21" s="219"/>
      <c r="D21" s="253">
        <v>187101</v>
      </c>
      <c r="E21" s="254">
        <v>187165</v>
      </c>
      <c r="F21" s="254">
        <v>169910</v>
      </c>
      <c r="G21" s="254">
        <v>198080</v>
      </c>
      <c r="H21" s="254">
        <v>218173</v>
      </c>
      <c r="I21" s="254">
        <v>243836</v>
      </c>
      <c r="J21" s="254">
        <v>265876</v>
      </c>
      <c r="K21" s="257">
        <v>286737</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0.11559096904216282</v>
      </c>
      <c r="AA21" s="257">
        <v>29710</v>
      </c>
      <c r="AC21" s="224"/>
    </row>
    <row r="22" spans="2:31" x14ac:dyDescent="0.25">
      <c r="B22" s="303" t="s">
        <v>43</v>
      </c>
      <c r="C22" s="219"/>
      <c r="D22" s="253">
        <v>43902</v>
      </c>
      <c r="E22" s="254">
        <v>44054</v>
      </c>
      <c r="F22" s="254">
        <v>44045</v>
      </c>
      <c r="G22" s="254">
        <v>46064</v>
      </c>
      <c r="H22" s="254">
        <v>47227</v>
      </c>
      <c r="I22" s="254">
        <v>50551</v>
      </c>
      <c r="J22" s="254">
        <v>57972</v>
      </c>
      <c r="K22" s="257">
        <v>63513</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0.11927042030134816</v>
      </c>
      <c r="AA22" s="257">
        <v>6768</v>
      </c>
      <c r="AC22" s="224"/>
    </row>
    <row r="23" spans="2:31" x14ac:dyDescent="0.25">
      <c r="B23" s="303" t="s">
        <v>44</v>
      </c>
      <c r="C23" s="219"/>
      <c r="D23" s="253">
        <v>17706</v>
      </c>
      <c r="E23" s="254">
        <v>17755</v>
      </c>
      <c r="F23" s="254">
        <v>17268</v>
      </c>
      <c r="G23" s="254">
        <v>18123</v>
      </c>
      <c r="H23" s="254">
        <v>20187</v>
      </c>
      <c r="I23" s="254">
        <v>22154</v>
      </c>
      <c r="J23" s="254">
        <v>23151</v>
      </c>
      <c r="K23" s="257">
        <v>24782</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9.9857979762116189E-2</v>
      </c>
      <c r="AA23" s="257">
        <v>2250</v>
      </c>
      <c r="AC23" s="224"/>
    </row>
    <row r="24" spans="2:31" x14ac:dyDescent="0.25">
      <c r="B24" s="303" t="s">
        <v>45</v>
      </c>
      <c r="C24" s="219"/>
      <c r="D24" s="253">
        <v>84144</v>
      </c>
      <c r="E24" s="254">
        <v>89779</v>
      </c>
      <c r="F24" s="254">
        <v>88748</v>
      </c>
      <c r="G24" s="254">
        <v>89865</v>
      </c>
      <c r="H24" s="254">
        <v>89904</v>
      </c>
      <c r="I24" s="254">
        <v>94658</v>
      </c>
      <c r="J24" s="254">
        <v>100969</v>
      </c>
      <c r="K24" s="257">
        <v>105961</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7.0994673378008244E-2</v>
      </c>
      <c r="AA24" s="257">
        <v>7024</v>
      </c>
      <c r="AC24" s="224"/>
    </row>
    <row r="25" spans="2:31" x14ac:dyDescent="0.25">
      <c r="B25" s="303" t="s">
        <v>46</v>
      </c>
      <c r="C25" s="219"/>
      <c r="D25" s="253">
        <v>11661</v>
      </c>
      <c r="E25" s="254">
        <v>12152</v>
      </c>
      <c r="F25" s="254">
        <v>11213</v>
      </c>
      <c r="G25" s="254">
        <v>11764</v>
      </c>
      <c r="H25" s="254">
        <v>12841</v>
      </c>
      <c r="I25" s="254">
        <v>13957</v>
      </c>
      <c r="J25" s="254">
        <v>14234</v>
      </c>
      <c r="K25" s="257">
        <v>14304</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1.0383555838101355E-2</v>
      </c>
      <c r="AA25" s="257">
        <v>147</v>
      </c>
      <c r="AC25" s="224"/>
    </row>
    <row r="26" spans="2:31" x14ac:dyDescent="0.25">
      <c r="B26" s="305" t="s">
        <v>1</v>
      </c>
      <c r="C26" s="219"/>
      <c r="D26" s="260">
        <v>3710</v>
      </c>
      <c r="E26" s="261">
        <v>3873</v>
      </c>
      <c r="F26" s="261">
        <v>3677</v>
      </c>
      <c r="G26" s="261">
        <v>3992</v>
      </c>
      <c r="H26" s="261">
        <v>4310</v>
      </c>
      <c r="I26" s="261">
        <v>4565</v>
      </c>
      <c r="J26" s="261">
        <v>4910</v>
      </c>
      <c r="K26" s="265">
        <v>5229</v>
      </c>
      <c r="L26" s="1217"/>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7.1955719557195597E-2</v>
      </c>
      <c r="AA26" s="265">
        <v>351</v>
      </c>
      <c r="AC26" s="224"/>
      <c r="AD26" s="224"/>
      <c r="AE26" s="286"/>
    </row>
    <row r="27" spans="2:31" x14ac:dyDescent="0.25">
      <c r="B27" s="235" t="s">
        <v>0</v>
      </c>
      <c r="C27" s="219"/>
      <c r="D27" s="1218">
        <f t="shared" ref="D27:K27" si="0">SUM(D9:D26)</f>
        <v>1320659</v>
      </c>
      <c r="E27" s="306">
        <f t="shared" si="0"/>
        <v>1411021</v>
      </c>
      <c r="F27" s="307">
        <f t="shared" si="0"/>
        <v>1427207</v>
      </c>
      <c r="G27" s="306">
        <f t="shared" si="0"/>
        <v>1569205</v>
      </c>
      <c r="H27" s="307">
        <v>1727429</v>
      </c>
      <c r="I27" s="306">
        <v>1906051</v>
      </c>
      <c r="J27" s="306">
        <v>2125145</v>
      </c>
      <c r="K27" s="306">
        <f t="shared" si="0"/>
        <v>2274461</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0.11226297682766107</v>
      </c>
      <c r="AA27" s="243">
        <v>229566</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390</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472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213</v>
      </c>
      <c r="K8" s="1457"/>
      <c r="L8" s="1457"/>
      <c r="M8" s="1457"/>
      <c r="N8" s="1457"/>
      <c r="O8" s="1458"/>
      <c r="P8" s="317"/>
      <c r="Q8" s="1456" t="s">
        <v>214</v>
      </c>
      <c r="R8" s="1457"/>
      <c r="S8" s="1457"/>
      <c r="T8" s="1457"/>
      <c r="U8" s="1457"/>
      <c r="V8" s="1458"/>
      <c r="W8" s="317"/>
      <c r="X8" s="1456" t="s">
        <v>215</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211</v>
      </c>
      <c r="L9" s="1435" t="s">
        <v>24</v>
      </c>
      <c r="M9" s="1436"/>
      <c r="N9" s="1437" t="s">
        <v>23</v>
      </c>
      <c r="O9" s="1438"/>
      <c r="P9" s="317"/>
      <c r="Q9" s="1439" t="s">
        <v>9</v>
      </c>
      <c r="R9" s="1433" t="s">
        <v>211</v>
      </c>
      <c r="S9" s="1435" t="s">
        <v>24</v>
      </c>
      <c r="T9" s="1436"/>
      <c r="U9" s="1437" t="s">
        <v>23</v>
      </c>
      <c r="V9" s="1438"/>
      <c r="W9" s="317"/>
      <c r="X9" s="1439" t="s">
        <v>9</v>
      </c>
      <c r="Y9" s="1433" t="s">
        <v>211</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211</v>
      </c>
      <c r="G10" s="406" t="s">
        <v>9</v>
      </c>
      <c r="H10" s="882" t="s">
        <v>211</v>
      </c>
      <c r="I10" s="346"/>
      <c r="J10" s="1440"/>
      <c r="K10" s="1434"/>
      <c r="L10" s="404" t="s">
        <v>9</v>
      </c>
      <c r="M10" s="403" t="s">
        <v>212</v>
      </c>
      <c r="N10" s="407" t="s">
        <v>9</v>
      </c>
      <c r="O10" s="402" t="s">
        <v>212</v>
      </c>
      <c r="P10" s="347"/>
      <c r="Q10" s="1440"/>
      <c r="R10" s="1434"/>
      <c r="S10" s="404" t="s">
        <v>9</v>
      </c>
      <c r="T10" s="403" t="s">
        <v>212</v>
      </c>
      <c r="U10" s="407" t="s">
        <v>9</v>
      </c>
      <c r="V10" s="402" t="s">
        <v>212</v>
      </c>
      <c r="W10" s="347"/>
      <c r="X10" s="1440"/>
      <c r="Y10" s="143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48619695</v>
      </c>
      <c r="E31" s="1226">
        <f>L31+S31+Z31</f>
        <v>24792824</v>
      </c>
      <c r="F31" s="1227">
        <f>E31/$D31*100</f>
        <v>50.993376243927493</v>
      </c>
      <c r="G31" s="1226">
        <f>N31+U31+AB31</f>
        <v>23826871</v>
      </c>
      <c r="H31" s="1228">
        <f>G31/$D31*100</f>
        <v>49.006623756072514</v>
      </c>
      <c r="I31" s="320"/>
      <c r="J31" s="1229">
        <f>L31+N31</f>
        <v>38691327</v>
      </c>
      <c r="K31" s="1230">
        <f>J31/$D31*100</f>
        <v>79.579534589840591</v>
      </c>
      <c r="L31" s="1226">
        <f>SUM(L12:L29)</f>
        <v>19190925</v>
      </c>
      <c r="M31" s="1227">
        <f>L31/$J31*100</f>
        <v>49.600069286845603</v>
      </c>
      <c r="N31" s="1226">
        <f>SUM(N12:N29)</f>
        <v>19500402</v>
      </c>
      <c r="O31" s="1231">
        <f>N31/$J31*100</f>
        <v>50.399930713154397</v>
      </c>
      <c r="P31" s="320"/>
      <c r="Q31" s="1229">
        <f>SUM(Q12:Q29)</f>
        <v>6977934</v>
      </c>
      <c r="R31" s="1230">
        <f>Q31/$D31*100</f>
        <v>14.352072755701162</v>
      </c>
      <c r="S31" s="1226">
        <f>SUM(S12:S29)</f>
        <v>3753282</v>
      </c>
      <c r="T31" s="1227">
        <f>S31/$Q31*100</f>
        <v>53.787869016817865</v>
      </c>
      <c r="U31" s="1226">
        <f>SUM(U12:U29)</f>
        <v>3224652</v>
      </c>
      <c r="V31" s="1231">
        <f>U31/$Q31*100</f>
        <v>46.212130983182128</v>
      </c>
      <c r="W31" s="320"/>
      <c r="X31" s="1229">
        <f>SUM(X12:X29)</f>
        <v>2950434</v>
      </c>
      <c r="Y31" s="1230">
        <f>X31/$D31*100</f>
        <v>6.0683926544582398</v>
      </c>
      <c r="Z31" s="1226">
        <f>SUM(Z12:Z29)</f>
        <v>1848617</v>
      </c>
      <c r="AA31" s="1227">
        <f>Z31/$X31*100</f>
        <v>62.655765219625316</v>
      </c>
      <c r="AB31" s="1226">
        <f>SUM(AB12:AB29)</f>
        <v>1101817</v>
      </c>
      <c r="AC31" s="1231">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441" t="s">
        <v>488</v>
      </c>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63"/>
      <c r="C3" s="1463"/>
      <c r="D3" s="1463"/>
      <c r="E3" s="1463"/>
      <c r="F3" s="1463"/>
    </row>
    <row r="4" spans="2:19" s="419" customFormat="1" ht="23.25" customHeight="1" x14ac:dyDescent="0.2">
      <c r="B4" s="1418" t="s">
        <v>391</v>
      </c>
      <c r="C4" s="1418"/>
      <c r="D4" s="1418"/>
      <c r="E4" s="1418"/>
      <c r="F4" s="1418"/>
      <c r="G4" s="1418"/>
      <c r="H4" s="1418"/>
      <c r="I4" s="1418"/>
      <c r="J4" s="1418"/>
      <c r="K4" s="1418"/>
      <c r="L4" s="1418"/>
      <c r="M4" s="1418"/>
    </row>
    <row r="5" spans="2:19" s="419" customFormat="1" ht="15.75" customHeight="1" x14ac:dyDescent="0.2">
      <c r="B5" s="1468" t="str">
        <f>porsaad!$B$6</f>
        <v>Situación a 30 de septiembre de 2025</v>
      </c>
      <c r="C5" s="1468"/>
      <c r="D5" s="1468"/>
      <c r="E5" s="1468"/>
      <c r="F5" s="1468"/>
      <c r="G5" s="1468"/>
      <c r="H5" s="1468"/>
      <c r="I5" s="1468"/>
      <c r="J5" s="1468"/>
      <c r="K5" s="1468"/>
      <c r="L5" s="1468"/>
      <c r="M5" s="1468"/>
      <c r="N5" s="420"/>
      <c r="O5" s="420"/>
      <c r="P5" s="420"/>
      <c r="Q5" s="420"/>
      <c r="R5" s="420"/>
      <c r="S5" s="420"/>
    </row>
    <row r="6" spans="2:19" s="419" customFormat="1" ht="10.5" customHeight="1" x14ac:dyDescent="0.2"/>
    <row r="7" spans="2:19" s="410" customFormat="1" ht="36.75" customHeight="1" x14ac:dyDescent="0.25">
      <c r="B7" s="1466" t="s">
        <v>12</v>
      </c>
      <c r="C7" s="409"/>
      <c r="D7" s="1464" t="s">
        <v>11</v>
      </c>
      <c r="E7" s="1465"/>
      <c r="F7" s="421"/>
    </row>
    <row r="8" spans="2:19" s="410" customFormat="1" ht="30.75" customHeight="1" x14ac:dyDescent="0.25">
      <c r="B8" s="1467"/>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430507</v>
      </c>
      <c r="D10" s="426">
        <v>430507</v>
      </c>
      <c r="E10" s="427">
        <f t="shared" ref="E10:E27" si="1">D10*100/$D$29</f>
        <v>18.943660577365225</v>
      </c>
      <c r="F10" s="421"/>
      <c r="M10" s="412"/>
    </row>
    <row r="11" spans="2:19" ht="18" customHeight="1" x14ac:dyDescent="0.25">
      <c r="B11" s="428" t="s">
        <v>7</v>
      </c>
      <c r="C11" s="414">
        <f t="shared" si="0"/>
        <v>60372</v>
      </c>
      <c r="D11" s="429">
        <v>60372</v>
      </c>
      <c r="E11" s="430">
        <f t="shared" si="1"/>
        <v>2.656557678218225</v>
      </c>
      <c r="F11" s="421"/>
    </row>
    <row r="12" spans="2:19" ht="18" customHeight="1" x14ac:dyDescent="0.25">
      <c r="B12" s="428" t="s">
        <v>37</v>
      </c>
      <c r="C12" s="414">
        <f t="shared" si="0"/>
        <v>50778</v>
      </c>
      <c r="D12" s="429">
        <v>50778</v>
      </c>
      <c r="E12" s="430">
        <f t="shared" si="1"/>
        <v>2.2343915355556385</v>
      </c>
      <c r="F12" s="421"/>
    </row>
    <row r="13" spans="2:19" ht="18" customHeight="1" x14ac:dyDescent="0.25">
      <c r="B13" s="428" t="s">
        <v>38</v>
      </c>
      <c r="C13" s="414">
        <f t="shared" si="0"/>
        <v>49903</v>
      </c>
      <c r="D13" s="429">
        <v>49903</v>
      </c>
      <c r="E13" s="430">
        <f t="shared" si="1"/>
        <v>2.1958887864593533</v>
      </c>
      <c r="F13" s="421"/>
    </row>
    <row r="14" spans="2:19" ht="18" customHeight="1" x14ac:dyDescent="0.25">
      <c r="B14" s="428" t="s">
        <v>6</v>
      </c>
      <c r="C14" s="414">
        <f t="shared" si="0"/>
        <v>78043</v>
      </c>
      <c r="D14" s="429">
        <v>78043</v>
      </c>
      <c r="E14" s="430">
        <f t="shared" si="1"/>
        <v>3.4341371973958941</v>
      </c>
      <c r="F14" s="421"/>
      <c r="M14" s="414"/>
    </row>
    <row r="15" spans="2:19" ht="18" customHeight="1" x14ac:dyDescent="0.25">
      <c r="B15" s="428" t="s">
        <v>5</v>
      </c>
      <c r="C15" s="414">
        <f t="shared" si="0"/>
        <v>23666</v>
      </c>
      <c r="D15" s="429">
        <v>23666</v>
      </c>
      <c r="E15" s="430">
        <f t="shared" si="1"/>
        <v>1.0413783544145052</v>
      </c>
      <c r="F15" s="421"/>
      <c r="M15" s="414"/>
    </row>
    <row r="16" spans="2:19" ht="18" customHeight="1" x14ac:dyDescent="0.25">
      <c r="B16" s="428" t="s">
        <v>4</v>
      </c>
      <c r="C16" s="414">
        <f t="shared" si="0"/>
        <v>161623</v>
      </c>
      <c r="D16" s="429">
        <v>161623</v>
      </c>
      <c r="E16" s="430">
        <f t="shared" si="1"/>
        <v>7.1119197910730829</v>
      </c>
      <c r="F16" s="421"/>
    </row>
    <row r="17" spans="2:13" ht="18" customHeight="1" x14ac:dyDescent="0.25">
      <c r="B17" s="428" t="s">
        <v>40</v>
      </c>
      <c r="C17" s="414">
        <f t="shared" si="0"/>
        <v>103929</v>
      </c>
      <c r="D17" s="429">
        <v>103929</v>
      </c>
      <c r="E17" s="430">
        <f t="shared" si="1"/>
        <v>4.5732025266604035</v>
      </c>
      <c r="F17" s="421"/>
    </row>
    <row r="18" spans="2:13" ht="18" customHeight="1" x14ac:dyDescent="0.25">
      <c r="B18" s="428" t="s">
        <v>41</v>
      </c>
      <c r="C18" s="414">
        <f t="shared" si="0"/>
        <v>411492</v>
      </c>
      <c r="D18" s="429">
        <v>411492</v>
      </c>
      <c r="E18" s="430">
        <f t="shared" si="1"/>
        <v>18.10694083557566</v>
      </c>
      <c r="F18" s="421"/>
    </row>
    <row r="19" spans="2:13" ht="18" customHeight="1" x14ac:dyDescent="0.25">
      <c r="B19" s="428" t="s">
        <v>3</v>
      </c>
      <c r="C19" s="414">
        <f t="shared" si="0"/>
        <v>232662</v>
      </c>
      <c r="D19" s="429">
        <v>232662</v>
      </c>
      <c r="E19" s="430">
        <f t="shared" si="1"/>
        <v>10.237858983131396</v>
      </c>
      <c r="F19" s="421"/>
    </row>
    <row r="20" spans="2:13" ht="18" customHeight="1" x14ac:dyDescent="0.25">
      <c r="B20" s="428" t="s">
        <v>2</v>
      </c>
      <c r="C20" s="414">
        <f t="shared" si="0"/>
        <v>60913</v>
      </c>
      <c r="D20" s="429">
        <v>60913</v>
      </c>
      <c r="E20" s="430">
        <f t="shared" si="1"/>
        <v>2.6803633779451852</v>
      </c>
      <c r="F20" s="421"/>
    </row>
    <row r="21" spans="2:13" ht="18" customHeight="1" x14ac:dyDescent="0.25">
      <c r="B21" s="428" t="s">
        <v>35</v>
      </c>
      <c r="C21" s="414">
        <f t="shared" si="0"/>
        <v>95826</v>
      </c>
      <c r="D21" s="429">
        <v>95826</v>
      </c>
      <c r="E21" s="430">
        <f t="shared" si="1"/>
        <v>4.216645068457888</v>
      </c>
      <c r="F21" s="421"/>
    </row>
    <row r="22" spans="2:13" ht="18" customHeight="1" x14ac:dyDescent="0.25">
      <c r="B22" s="428" t="s">
        <v>42</v>
      </c>
      <c r="C22" s="414">
        <f t="shared" si="0"/>
        <v>274638</v>
      </c>
      <c r="D22" s="429">
        <v>274638</v>
      </c>
      <c r="E22" s="430">
        <f t="shared" si="1"/>
        <v>12.084934864349314</v>
      </c>
      <c r="F22" s="421"/>
    </row>
    <row r="23" spans="2:13" ht="18" customHeight="1" x14ac:dyDescent="0.25">
      <c r="B23" s="428" t="s">
        <v>43</v>
      </c>
      <c r="C23" s="414">
        <f t="shared" si="0"/>
        <v>73141</v>
      </c>
      <c r="D23" s="429">
        <v>73141</v>
      </c>
      <c r="E23" s="430">
        <f t="shared" si="1"/>
        <v>3.2184337961730467</v>
      </c>
      <c r="F23" s="421"/>
    </row>
    <row r="24" spans="2:13" ht="18" customHeight="1" x14ac:dyDescent="0.25">
      <c r="B24" s="428" t="s">
        <v>44</v>
      </c>
      <c r="C24" s="414">
        <f t="shared" si="0"/>
        <v>23677</v>
      </c>
      <c r="D24" s="429">
        <v>23677</v>
      </c>
      <c r="E24" s="430">
        <f t="shared" si="1"/>
        <v>1.0418623889745728</v>
      </c>
      <c r="F24" s="421"/>
    </row>
    <row r="25" spans="2:13" ht="18" customHeight="1" x14ac:dyDescent="0.25">
      <c r="B25" s="428" t="s">
        <v>45</v>
      </c>
      <c r="C25" s="414">
        <f t="shared" si="0"/>
        <v>120805</v>
      </c>
      <c r="D25" s="429">
        <v>120805</v>
      </c>
      <c r="E25" s="430">
        <f t="shared" si="1"/>
        <v>5.3157995480877336</v>
      </c>
      <c r="F25" s="421"/>
    </row>
    <row r="26" spans="2:13" ht="18" customHeight="1" x14ac:dyDescent="0.25">
      <c r="B26" s="428" t="s">
        <v>46</v>
      </c>
      <c r="C26" s="414">
        <f t="shared" si="0"/>
        <v>14704</v>
      </c>
      <c r="D26" s="429">
        <v>14704</v>
      </c>
      <c r="E26" s="431">
        <f t="shared" si="1"/>
        <v>0.64702219738489331</v>
      </c>
      <c r="F26" s="421"/>
    </row>
    <row r="27" spans="2:13" ht="18" customHeight="1" x14ac:dyDescent="0.25">
      <c r="B27" s="432" t="s">
        <v>1</v>
      </c>
      <c r="C27" s="414">
        <f t="shared" si="0"/>
        <v>5886</v>
      </c>
      <c r="D27" s="433">
        <v>5886</v>
      </c>
      <c r="E27" s="434">
        <f t="shared" si="1"/>
        <v>0.25900249277798437</v>
      </c>
      <c r="F27" s="421"/>
    </row>
    <row r="28" spans="2:13" s="412" customFormat="1" ht="3.75" customHeight="1" x14ac:dyDescent="0.25">
      <c r="B28" s="411"/>
      <c r="D28" s="411"/>
      <c r="E28" s="415"/>
      <c r="F28" s="421"/>
    </row>
    <row r="29" spans="2:13" s="412" customFormat="1" ht="18" customHeight="1" x14ac:dyDescent="0.25">
      <c r="B29" s="1220" t="s">
        <v>0</v>
      </c>
      <c r="C29" s="1221"/>
      <c r="D29" s="1222">
        <f>SUM(D10:D28)</f>
        <v>2272565</v>
      </c>
      <c r="E29" s="1223">
        <f>D29*100/$D$29</f>
        <v>100</v>
      </c>
      <c r="F29" s="421"/>
    </row>
    <row r="30" spans="2:13" s="412" customFormat="1" ht="23.25" customHeight="1" x14ac:dyDescent="0.2">
      <c r="B30" s="1441"/>
      <c r="C30" s="1441"/>
      <c r="D30" s="1441"/>
      <c r="E30" s="1441"/>
      <c r="F30" s="1441"/>
      <c r="G30" s="1441"/>
      <c r="H30" s="1441"/>
      <c r="I30" s="1441"/>
      <c r="J30" s="1441"/>
      <c r="K30" s="1441"/>
      <c r="L30" s="1441"/>
      <c r="M30" s="1441"/>
    </row>
    <row r="31" spans="2:13" ht="24" customHeight="1" x14ac:dyDescent="0.2">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47"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0"/>
    </row>
    <row r="2" spans="1:21" s="343" customFormat="1" ht="52.5" customHeight="1" x14ac:dyDescent="0.25">
      <c r="B2" s="1443"/>
      <c r="C2" s="1443"/>
      <c r="D2" s="1443"/>
      <c r="E2" s="1443"/>
      <c r="F2" s="1443"/>
      <c r="G2" s="1443"/>
      <c r="H2" s="1443"/>
      <c r="I2" s="1443"/>
      <c r="O2" s="441"/>
    </row>
    <row r="3" spans="1:21" s="345" customFormat="1" ht="4.5" customHeight="1" x14ac:dyDescent="0.2">
      <c r="B3" s="1444"/>
      <c r="C3" s="1444"/>
      <c r="D3" s="1444"/>
      <c r="E3" s="1444"/>
      <c r="F3" s="1444"/>
      <c r="G3" s="1444"/>
      <c r="H3" s="1444"/>
      <c r="I3" s="1444"/>
      <c r="O3" s="441"/>
    </row>
    <row r="4" spans="1:21" s="345" customFormat="1" ht="17.25" customHeight="1" x14ac:dyDescent="0.2">
      <c r="A4" s="1470" t="s">
        <v>392</v>
      </c>
      <c r="B4" s="1470"/>
      <c r="C4" s="1470"/>
      <c r="D4" s="1470"/>
      <c r="E4" s="1470"/>
      <c r="F4" s="1470"/>
      <c r="G4" s="1470"/>
      <c r="H4" s="1470"/>
      <c r="I4" s="1470"/>
      <c r="J4" s="1470"/>
      <c r="K4" s="1470"/>
      <c r="L4" s="1470"/>
      <c r="M4" s="1470"/>
      <c r="N4" s="1470"/>
      <c r="O4" s="1470"/>
      <c r="P4" s="1470"/>
      <c r="Q4" s="1470"/>
      <c r="R4" s="1470"/>
      <c r="S4" s="1470"/>
      <c r="T4" s="1470"/>
      <c r="U4" s="1470"/>
    </row>
    <row r="5" spans="1:21" s="345" customFormat="1" ht="17.2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row>
    <row r="6" spans="1:21" s="345" customFormat="1" ht="6" customHeight="1" x14ac:dyDescent="0.2">
      <c r="O6" s="441"/>
    </row>
    <row r="7" spans="1:21" s="322" customFormat="1" ht="39.75" customHeight="1" x14ac:dyDescent="0.2">
      <c r="A7" s="316"/>
      <c r="B7" s="1447" t="s">
        <v>12</v>
      </c>
      <c r="C7" s="437"/>
      <c r="D7" s="1472" t="s">
        <v>473</v>
      </c>
      <c r="E7" s="1473"/>
      <c r="F7" s="437"/>
      <c r="G7" s="1472" t="s">
        <v>474</v>
      </c>
      <c r="H7" s="1473"/>
      <c r="I7" s="437"/>
      <c r="J7" s="1472" t="s">
        <v>13</v>
      </c>
      <c r="K7" s="1474"/>
      <c r="L7" s="1473"/>
      <c r="M7" s="319"/>
      <c r="N7" s="319"/>
      <c r="O7" s="320"/>
      <c r="P7" s="320"/>
      <c r="Q7" s="320"/>
      <c r="R7" s="320"/>
      <c r="S7" s="320"/>
      <c r="T7" s="320"/>
      <c r="U7" s="321"/>
    </row>
    <row r="8" spans="1:21" s="322" customFormat="1" ht="26.25" customHeight="1" x14ac:dyDescent="0.2">
      <c r="A8" s="316"/>
      <c r="B8" s="1449"/>
      <c r="C8" s="437"/>
      <c r="D8" s="451" t="s">
        <v>9</v>
      </c>
      <c r="E8" s="733" t="s">
        <v>10</v>
      </c>
      <c r="F8" s="437"/>
      <c r="G8" s="452" t="s">
        <v>9</v>
      </c>
      <c r="H8" s="733" t="s">
        <v>10</v>
      </c>
      <c r="I8" s="437"/>
      <c r="J8" s="452" t="s">
        <v>9</v>
      </c>
      <c r="K8" s="733" t="s">
        <v>111</v>
      </c>
      <c r="L8" s="733"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3">
        <v>8631862</v>
      </c>
      <c r="E10" s="462">
        <v>17.753838233662304</v>
      </c>
      <c r="F10" s="350"/>
      <c r="G10" s="458">
        <v>1059893</v>
      </c>
      <c r="H10" s="466">
        <v>16.24617275870235</v>
      </c>
      <c r="I10" s="350"/>
      <c r="J10" s="470">
        <v>430507</v>
      </c>
      <c r="K10" s="475">
        <f t="shared" ref="K10:K27" si="0">J10*100/D10</f>
        <v>4.9874175467587412</v>
      </c>
      <c r="L10" s="476">
        <f>J10*100/G10</f>
        <v>40.617968040170091</v>
      </c>
      <c r="M10" s="444"/>
      <c r="N10" s="360">
        <f>_xlfn.RANK.EQ(L10,L$10:L$29,0)</f>
        <v>1</v>
      </c>
      <c r="O10" s="360">
        <v>1</v>
      </c>
      <c r="P10" s="360">
        <f>MATCH(O10,N$10:N$29,0)</f>
        <v>1</v>
      </c>
      <c r="Q10" s="361" t="str">
        <f>INDEX(B$10:B$29,P10,1)</f>
        <v>Andalucía</v>
      </c>
      <c r="R10" s="362">
        <f>INDEX(L$10:L$29,P10,1)</f>
        <v>40.617968040170091</v>
      </c>
      <c r="S10" s="329"/>
      <c r="T10" s="329"/>
      <c r="U10" s="329"/>
    </row>
    <row r="11" spans="1:21" s="331" customFormat="1" ht="18" customHeight="1" x14ac:dyDescent="0.25">
      <c r="A11" s="330"/>
      <c r="B11" s="363" t="s">
        <v>7</v>
      </c>
      <c r="C11" s="350"/>
      <c r="D11" s="454">
        <v>1351591</v>
      </c>
      <c r="E11" s="463">
        <v>2.7799248843498505</v>
      </c>
      <c r="F11" s="350"/>
      <c r="G11" s="459">
        <v>185859</v>
      </c>
      <c r="H11" s="467">
        <v>2.8488700489197121</v>
      </c>
      <c r="I11" s="350"/>
      <c r="J11" s="471">
        <v>60372</v>
      </c>
      <c r="K11" s="477">
        <f t="shared" si="0"/>
        <v>4.4667358690609804</v>
      </c>
      <c r="L11" s="478">
        <f>J11*100/G11</f>
        <v>32.48268848966152</v>
      </c>
      <c r="M11" s="444"/>
      <c r="N11" s="360">
        <f t="shared" ref="N11:N26" si="1">_xlfn.RANK.EQ(L11,L$10:L$29,0)</f>
        <v>13</v>
      </c>
      <c r="O11" s="360">
        <v>2</v>
      </c>
      <c r="P11" s="360">
        <f t="shared" ref="P11:P27" si="2">MATCH(O11,N$10:N$29,0)</f>
        <v>4</v>
      </c>
      <c r="Q11" s="361" t="str">
        <f t="shared" ref="Q11:Q28" si="3">INDEX(B$10:B$29,P11,1)</f>
        <v>Balears, Illes</v>
      </c>
      <c r="R11" s="362">
        <f t="shared" ref="R11:R28" si="4">INDEX(L$10:L$29,P11,1)</f>
        <v>40.504037985471371</v>
      </c>
      <c r="S11" s="329"/>
      <c r="T11" s="329"/>
      <c r="U11" s="329"/>
    </row>
    <row r="12" spans="1:21" s="331" customFormat="1" ht="18" customHeight="1" x14ac:dyDescent="0.25">
      <c r="A12" s="330"/>
      <c r="B12" s="363" t="s">
        <v>37</v>
      </c>
      <c r="C12" s="350"/>
      <c r="D12" s="454">
        <v>1009599</v>
      </c>
      <c r="E12" s="463">
        <v>2.0765226931184988</v>
      </c>
      <c r="F12" s="350"/>
      <c r="G12" s="459">
        <v>187814</v>
      </c>
      <c r="H12" s="467">
        <v>2.8788365339736401</v>
      </c>
      <c r="I12" s="350"/>
      <c r="J12" s="471">
        <v>50778</v>
      </c>
      <c r="K12" s="477">
        <f t="shared" si="0"/>
        <v>5.0295216219508934</v>
      </c>
      <c r="L12" s="478">
        <f>J12*100/G12</f>
        <v>27.036323170796638</v>
      </c>
      <c r="M12" s="444"/>
      <c r="N12" s="360">
        <f t="shared" si="1"/>
        <v>17</v>
      </c>
      <c r="O12" s="360">
        <v>3</v>
      </c>
      <c r="P12" s="360">
        <f t="shared" si="2"/>
        <v>11</v>
      </c>
      <c r="Q12" s="361" t="str">
        <f t="shared" si="3"/>
        <v>Extremadura</v>
      </c>
      <c r="R12" s="373">
        <f t="shared" si="4"/>
        <v>40.23342294202736</v>
      </c>
      <c r="S12" s="329"/>
      <c r="T12" s="329"/>
      <c r="U12" s="329"/>
    </row>
    <row r="13" spans="1:21" s="331" customFormat="1" ht="18" customHeight="1" x14ac:dyDescent="0.25">
      <c r="A13" s="330"/>
      <c r="B13" s="363" t="s">
        <v>38</v>
      </c>
      <c r="C13" s="350"/>
      <c r="D13" s="454">
        <v>1231768</v>
      </c>
      <c r="E13" s="463">
        <v>2.533475374537006</v>
      </c>
      <c r="F13" s="350"/>
      <c r="G13" s="459">
        <v>123205</v>
      </c>
      <c r="H13" s="467">
        <v>1.8885016834113664</v>
      </c>
      <c r="I13" s="350"/>
      <c r="J13" s="471">
        <v>49903</v>
      </c>
      <c r="K13" s="477">
        <f t="shared" si="0"/>
        <v>4.0513310948165566</v>
      </c>
      <c r="L13" s="478">
        <f t="shared" ref="L13:L27" si="5">J13*100/G13</f>
        <v>40.504037985471371</v>
      </c>
      <c r="M13" s="444"/>
      <c r="N13" s="360">
        <f t="shared" si="1"/>
        <v>2</v>
      </c>
      <c r="O13" s="360">
        <v>4</v>
      </c>
      <c r="P13" s="360">
        <f t="shared" si="2"/>
        <v>7</v>
      </c>
      <c r="Q13" s="361" t="str">
        <f t="shared" si="3"/>
        <v>Castilla y León</v>
      </c>
      <c r="R13" s="362">
        <f t="shared" si="4"/>
        <v>38.689484468957062</v>
      </c>
      <c r="S13" s="329"/>
      <c r="T13" s="329"/>
      <c r="U13" s="329"/>
    </row>
    <row r="14" spans="1:21" s="331" customFormat="1" ht="18" customHeight="1" x14ac:dyDescent="0.25">
      <c r="A14" s="330"/>
      <c r="B14" s="363" t="s">
        <v>6</v>
      </c>
      <c r="C14" s="350"/>
      <c r="D14" s="454">
        <v>2238754</v>
      </c>
      <c r="E14" s="463">
        <v>4.6046237023905645</v>
      </c>
      <c r="F14" s="350"/>
      <c r="G14" s="459">
        <v>262023</v>
      </c>
      <c r="H14" s="467">
        <v>4.0163213878697812</v>
      </c>
      <c r="I14" s="350"/>
      <c r="J14" s="471">
        <v>78043</v>
      </c>
      <c r="K14" s="477">
        <f t="shared" si="0"/>
        <v>3.4860015883835382</v>
      </c>
      <c r="L14" s="478">
        <f t="shared" si="5"/>
        <v>29.784789884857435</v>
      </c>
      <c r="M14" s="444"/>
      <c r="N14" s="360">
        <f t="shared" si="1"/>
        <v>14</v>
      </c>
      <c r="O14" s="360">
        <v>5</v>
      </c>
      <c r="P14" s="360">
        <f t="shared" si="2"/>
        <v>9</v>
      </c>
      <c r="Q14" s="361" t="str">
        <f t="shared" si="3"/>
        <v>Cataluña</v>
      </c>
      <c r="R14" s="362">
        <f t="shared" si="4"/>
        <v>37.825127771445381</v>
      </c>
      <c r="S14" s="329"/>
      <c r="T14" s="329"/>
      <c r="U14" s="329"/>
    </row>
    <row r="15" spans="1:21" s="331" customFormat="1" ht="18" customHeight="1" x14ac:dyDescent="0.25">
      <c r="A15" s="330"/>
      <c r="B15" s="363" t="s">
        <v>5</v>
      </c>
      <c r="C15" s="350"/>
      <c r="D15" s="455">
        <v>590851</v>
      </c>
      <c r="E15" s="463">
        <v>1.2152503219117274</v>
      </c>
      <c r="F15" s="350"/>
      <c r="G15" s="460">
        <v>102326</v>
      </c>
      <c r="H15" s="467">
        <v>1.5684657542855522</v>
      </c>
      <c r="I15" s="350"/>
      <c r="J15" s="472">
        <v>23666</v>
      </c>
      <c r="K15" s="479">
        <f t="shared" si="0"/>
        <v>4.0054091471453885</v>
      </c>
      <c r="L15" s="478">
        <f t="shared" si="5"/>
        <v>23.128041748920118</v>
      </c>
      <c r="M15" s="444"/>
      <c r="N15" s="360">
        <f t="shared" si="1"/>
        <v>18</v>
      </c>
      <c r="O15" s="360">
        <v>6</v>
      </c>
      <c r="P15" s="360">
        <f t="shared" si="2"/>
        <v>14</v>
      </c>
      <c r="Q15" s="361" t="str">
        <f t="shared" si="3"/>
        <v>Murcia, Región de</v>
      </c>
      <c r="R15" s="362">
        <f t="shared" si="4"/>
        <v>36.678334302850381</v>
      </c>
      <c r="S15" s="329"/>
      <c r="T15" s="329"/>
      <c r="U15" s="329"/>
    </row>
    <row r="16" spans="1:21" s="331" customFormat="1" ht="18" customHeight="1" x14ac:dyDescent="0.25">
      <c r="A16" s="330"/>
      <c r="B16" s="363" t="s">
        <v>4</v>
      </c>
      <c r="C16" s="350"/>
      <c r="D16" s="454">
        <v>2391682</v>
      </c>
      <c r="E16" s="463">
        <v>4.9191629030169768</v>
      </c>
      <c r="F16" s="350"/>
      <c r="G16" s="459">
        <v>417744</v>
      </c>
      <c r="H16" s="467">
        <v>6.4032323950732337</v>
      </c>
      <c r="I16" s="350"/>
      <c r="J16" s="471">
        <v>161623</v>
      </c>
      <c r="K16" s="477">
        <f t="shared" si="0"/>
        <v>6.7577127728519093</v>
      </c>
      <c r="L16" s="478">
        <f t="shared" si="5"/>
        <v>38.689484468957062</v>
      </c>
      <c r="M16" s="444"/>
      <c r="N16" s="360">
        <f t="shared" si="1"/>
        <v>4</v>
      </c>
      <c r="O16" s="360">
        <v>7</v>
      </c>
      <c r="P16" s="360">
        <f t="shared" si="2"/>
        <v>8</v>
      </c>
      <c r="Q16" s="361" t="str">
        <f t="shared" si="3"/>
        <v>Castilla - La Mancha</v>
      </c>
      <c r="R16" s="362">
        <f t="shared" si="4"/>
        <v>36.285271382784842</v>
      </c>
      <c r="S16" s="329"/>
      <c r="T16" s="329"/>
      <c r="U16" s="329"/>
    </row>
    <row r="17" spans="1:21" s="331" customFormat="1" ht="18" customHeight="1" x14ac:dyDescent="0.25">
      <c r="A17" s="330"/>
      <c r="B17" s="363" t="s">
        <v>40</v>
      </c>
      <c r="C17" s="350"/>
      <c r="D17" s="454">
        <v>2104433</v>
      </c>
      <c r="E17" s="463">
        <v>4.3283550009929108</v>
      </c>
      <c r="F17" s="350"/>
      <c r="G17" s="459">
        <v>286422</v>
      </c>
      <c r="H17" s="467">
        <v>4.3903123182180135</v>
      </c>
      <c r="I17" s="350"/>
      <c r="J17" s="471">
        <v>103929</v>
      </c>
      <c r="K17" s="477">
        <f t="shared" si="0"/>
        <v>4.938574903548842</v>
      </c>
      <c r="L17" s="478">
        <f t="shared" si="5"/>
        <v>36.285271382784842</v>
      </c>
      <c r="M17" s="444"/>
      <c r="N17" s="360">
        <f t="shared" si="1"/>
        <v>7</v>
      </c>
      <c r="O17" s="360">
        <v>8</v>
      </c>
      <c r="P17" s="360">
        <f t="shared" si="2"/>
        <v>16</v>
      </c>
      <c r="Q17" s="361" t="str">
        <f t="shared" si="3"/>
        <v>País Vasco</v>
      </c>
      <c r="R17" s="362">
        <f t="shared" si="4"/>
        <v>35.835696572018463</v>
      </c>
      <c r="S17" s="329"/>
      <c r="T17" s="329"/>
      <c r="U17" s="329"/>
    </row>
    <row r="18" spans="1:21" s="331" customFormat="1" ht="18" customHeight="1" x14ac:dyDescent="0.25">
      <c r="A18" s="330"/>
      <c r="B18" s="363" t="s">
        <v>41</v>
      </c>
      <c r="C18" s="350"/>
      <c r="D18" s="454">
        <v>8012231</v>
      </c>
      <c r="E18" s="463">
        <v>16.479393792988624</v>
      </c>
      <c r="F18" s="350"/>
      <c r="G18" s="459">
        <v>1087880</v>
      </c>
      <c r="H18" s="467">
        <v>16.675161002796617</v>
      </c>
      <c r="I18" s="350"/>
      <c r="J18" s="471">
        <v>411492</v>
      </c>
      <c r="K18" s="477">
        <f t="shared" si="0"/>
        <v>5.1357980068223199</v>
      </c>
      <c r="L18" s="478">
        <f t="shared" si="5"/>
        <v>37.825127771445381</v>
      </c>
      <c r="M18" s="444"/>
      <c r="N18" s="360">
        <f t="shared" si="1"/>
        <v>5</v>
      </c>
      <c r="O18" s="360">
        <v>9</v>
      </c>
      <c r="P18" s="360">
        <f t="shared" si="2"/>
        <v>10</v>
      </c>
      <c r="Q18" s="361" t="str">
        <f t="shared" si="3"/>
        <v>Comunitat Valenciana</v>
      </c>
      <c r="R18" s="362">
        <f t="shared" si="4"/>
        <v>35.472446047004475</v>
      </c>
      <c r="S18" s="329"/>
      <c r="T18" s="329"/>
      <c r="U18" s="329"/>
    </row>
    <row r="19" spans="1:21" s="331" customFormat="1" ht="18" customHeight="1" x14ac:dyDescent="0.25">
      <c r="A19" s="330"/>
      <c r="B19" s="363" t="s">
        <v>3</v>
      </c>
      <c r="C19" s="350"/>
      <c r="D19" s="454">
        <v>5319285</v>
      </c>
      <c r="E19" s="463">
        <v>10.94059722094102</v>
      </c>
      <c r="F19" s="350"/>
      <c r="G19" s="459">
        <v>655895</v>
      </c>
      <c r="H19" s="467">
        <v>10.053640774652798</v>
      </c>
      <c r="I19" s="350"/>
      <c r="J19" s="471">
        <v>232662</v>
      </c>
      <c r="K19" s="477">
        <f t="shared" si="0"/>
        <v>4.3739337147755757</v>
      </c>
      <c r="L19" s="478">
        <f t="shared" si="5"/>
        <v>35.472446047004475</v>
      </c>
      <c r="M19" s="444"/>
      <c r="N19" s="360">
        <f t="shared" si="1"/>
        <v>9</v>
      </c>
      <c r="O19" s="360">
        <v>10</v>
      </c>
      <c r="P19" s="360">
        <f t="shared" si="2"/>
        <v>20</v>
      </c>
      <c r="Q19" s="361" t="str">
        <f t="shared" si="3"/>
        <v>TOTAL</v>
      </c>
      <c r="R19" s="373">
        <f t="shared" si="4"/>
        <v>34.834161179836464</v>
      </c>
      <c r="S19" s="329"/>
      <c r="T19" s="329"/>
      <c r="U19" s="329"/>
    </row>
    <row r="20" spans="1:21" s="331" customFormat="1" ht="18" customHeight="1" x14ac:dyDescent="0.25">
      <c r="A20" s="330"/>
      <c r="B20" s="363" t="s">
        <v>2</v>
      </c>
      <c r="C20" s="350"/>
      <c r="D20" s="454">
        <v>1054681</v>
      </c>
      <c r="E20" s="463">
        <v>2.1692464339811264</v>
      </c>
      <c r="F20" s="350"/>
      <c r="G20" s="459">
        <v>151399</v>
      </c>
      <c r="H20" s="467">
        <v>2.3206628494525177</v>
      </c>
      <c r="I20" s="350"/>
      <c r="J20" s="471">
        <v>60913</v>
      </c>
      <c r="K20" s="477">
        <f t="shared" si="0"/>
        <v>5.7754904089482979</v>
      </c>
      <c r="L20" s="478">
        <f t="shared" si="5"/>
        <v>40.23342294202736</v>
      </c>
      <c r="M20" s="444"/>
      <c r="N20" s="360">
        <f t="shared" si="1"/>
        <v>3</v>
      </c>
      <c r="O20" s="360">
        <v>11</v>
      </c>
      <c r="P20" s="360">
        <f t="shared" si="2"/>
        <v>17</v>
      </c>
      <c r="Q20" s="361" t="str">
        <f t="shared" si="3"/>
        <v>Rioja, La</v>
      </c>
      <c r="R20" s="362">
        <f t="shared" si="4"/>
        <v>33.563113444419081</v>
      </c>
      <c r="S20" s="329"/>
      <c r="T20" s="329"/>
      <c r="U20" s="329"/>
    </row>
    <row r="21" spans="1:21" s="331" customFormat="1" ht="18" customHeight="1" x14ac:dyDescent="0.25">
      <c r="A21" s="330"/>
      <c r="B21" s="363" t="s">
        <v>35</v>
      </c>
      <c r="C21" s="350"/>
      <c r="D21" s="454">
        <v>2705833</v>
      </c>
      <c r="E21" s="463">
        <v>5.5653022915919159</v>
      </c>
      <c r="F21" s="350"/>
      <c r="G21" s="459">
        <v>482428</v>
      </c>
      <c r="H21" s="467">
        <v>7.3947168550365534</v>
      </c>
      <c r="I21" s="350"/>
      <c r="J21" s="471">
        <v>95826</v>
      </c>
      <c r="K21" s="477">
        <f t="shared" si="0"/>
        <v>3.5414602453292572</v>
      </c>
      <c r="L21" s="478">
        <f t="shared" si="5"/>
        <v>19.863274934290711</v>
      </c>
      <c r="M21" s="444"/>
      <c r="N21" s="360">
        <f t="shared" si="1"/>
        <v>19</v>
      </c>
      <c r="O21" s="360">
        <v>12</v>
      </c>
      <c r="P21" s="360">
        <f t="shared" si="2"/>
        <v>13</v>
      </c>
      <c r="Q21" s="361" t="str">
        <f t="shared" si="3"/>
        <v>Madrid, Comunidad de</v>
      </c>
      <c r="R21" s="362">
        <f t="shared" si="4"/>
        <v>32.893102626413125</v>
      </c>
      <c r="S21" s="329"/>
      <c r="T21" s="329"/>
      <c r="U21" s="329"/>
    </row>
    <row r="22" spans="1:21" s="331" customFormat="1" ht="18" customHeight="1" x14ac:dyDescent="0.25">
      <c r="A22" s="330"/>
      <c r="B22" s="363" t="s">
        <v>42</v>
      </c>
      <c r="C22" s="350"/>
      <c r="D22" s="454">
        <v>7009268</v>
      </c>
      <c r="E22" s="463">
        <v>14.416519889727814</v>
      </c>
      <c r="F22" s="350"/>
      <c r="G22" s="459">
        <v>834941</v>
      </c>
      <c r="H22" s="467">
        <v>12.798080305581507</v>
      </c>
      <c r="I22" s="350"/>
      <c r="J22" s="471">
        <v>274638</v>
      </c>
      <c r="K22" s="477">
        <f t="shared" si="0"/>
        <v>3.9182122869321021</v>
      </c>
      <c r="L22" s="478">
        <f t="shared" si="5"/>
        <v>32.893102626413125</v>
      </c>
      <c r="M22" s="444"/>
      <c r="N22" s="360">
        <f t="shared" si="1"/>
        <v>12</v>
      </c>
      <c r="O22" s="360">
        <v>13</v>
      </c>
      <c r="P22" s="360">
        <f t="shared" si="2"/>
        <v>2</v>
      </c>
      <c r="Q22" s="361" t="str">
        <f t="shared" si="3"/>
        <v>Aragón</v>
      </c>
      <c r="R22" s="362">
        <f t="shared" si="4"/>
        <v>32.48268848966152</v>
      </c>
      <c r="S22" s="329"/>
      <c r="T22" s="329"/>
      <c r="U22" s="329"/>
    </row>
    <row r="23" spans="1:21" ht="18" customHeight="1" x14ac:dyDescent="0.25">
      <c r="A23" s="332"/>
      <c r="B23" s="363" t="s">
        <v>43</v>
      </c>
      <c r="C23" s="350"/>
      <c r="D23" s="454">
        <v>1568492</v>
      </c>
      <c r="E23" s="463">
        <v>3.226042450492542</v>
      </c>
      <c r="F23" s="350"/>
      <c r="G23" s="459">
        <v>199412</v>
      </c>
      <c r="H23" s="467">
        <v>3.0566121317513688</v>
      </c>
      <c r="I23" s="350"/>
      <c r="J23" s="471">
        <v>73141</v>
      </c>
      <c r="K23" s="477">
        <f t="shared" si="0"/>
        <v>4.6631414122609485</v>
      </c>
      <c r="L23" s="478">
        <f t="shared" si="5"/>
        <v>36.678334302850381</v>
      </c>
      <c r="M23" s="444"/>
      <c r="N23" s="360">
        <f t="shared" si="1"/>
        <v>6</v>
      </c>
      <c r="O23" s="360">
        <v>14</v>
      </c>
      <c r="P23" s="360">
        <f t="shared" si="2"/>
        <v>5</v>
      </c>
      <c r="Q23" s="361" t="str">
        <f t="shared" si="3"/>
        <v>Canarias</v>
      </c>
      <c r="R23" s="362">
        <f t="shared" si="4"/>
        <v>29.784789884857435</v>
      </c>
      <c r="S23" s="329"/>
      <c r="T23" s="329"/>
      <c r="U23" s="329"/>
    </row>
    <row r="24" spans="1:21" s="331" customFormat="1" ht="18" customHeight="1" x14ac:dyDescent="0.25">
      <c r="B24" s="363" t="s">
        <v>44</v>
      </c>
      <c r="C24" s="350"/>
      <c r="D24" s="455">
        <v>678333</v>
      </c>
      <c r="E24" s="463">
        <v>1.3951815205751497</v>
      </c>
      <c r="F24" s="350"/>
      <c r="G24" s="460">
        <v>84373</v>
      </c>
      <c r="H24" s="467">
        <v>1.2932799199258731</v>
      </c>
      <c r="I24" s="350"/>
      <c r="J24" s="473">
        <v>23677</v>
      </c>
      <c r="K24" s="480">
        <f t="shared" si="0"/>
        <v>3.4904685456847888</v>
      </c>
      <c r="L24" s="478">
        <f t="shared" si="5"/>
        <v>28.062294809951052</v>
      </c>
      <c r="M24" s="444"/>
      <c r="N24" s="360">
        <f t="shared" si="1"/>
        <v>15</v>
      </c>
      <c r="O24" s="360">
        <v>15</v>
      </c>
      <c r="P24" s="360">
        <f t="shared" si="2"/>
        <v>15</v>
      </c>
      <c r="Q24" s="361" t="str">
        <f t="shared" si="3"/>
        <v>Navarra, Comunidad Foral de</v>
      </c>
      <c r="R24" s="362">
        <f t="shared" si="4"/>
        <v>28.062294809951052</v>
      </c>
      <c r="S24" s="329"/>
      <c r="T24" s="329"/>
      <c r="U24" s="329"/>
    </row>
    <row r="25" spans="1:21" s="331" customFormat="1" ht="18" customHeight="1" x14ac:dyDescent="0.25">
      <c r="B25" s="363" t="s">
        <v>45</v>
      </c>
      <c r="C25" s="350"/>
      <c r="D25" s="455">
        <v>2227684</v>
      </c>
      <c r="E25" s="463">
        <v>4.5818551514977628</v>
      </c>
      <c r="F25" s="350"/>
      <c r="G25" s="460">
        <v>337108</v>
      </c>
      <c r="H25" s="467">
        <v>5.1672336795701383</v>
      </c>
      <c r="I25" s="350"/>
      <c r="J25" s="473">
        <v>120805</v>
      </c>
      <c r="K25" s="480">
        <f t="shared" si="0"/>
        <v>5.4228966047249072</v>
      </c>
      <c r="L25" s="478">
        <f t="shared" si="5"/>
        <v>35.835696572018463</v>
      </c>
      <c r="M25" s="444"/>
      <c r="N25" s="360">
        <f t="shared" si="1"/>
        <v>8</v>
      </c>
      <c r="O25" s="360">
        <v>16</v>
      </c>
      <c r="P25" s="360">
        <f t="shared" si="2"/>
        <v>18</v>
      </c>
      <c r="Q25" s="361" t="str">
        <f t="shared" si="3"/>
        <v>Ceuta y Melilla</v>
      </c>
      <c r="R25" s="373">
        <f t="shared" si="4"/>
        <v>27.475143537319703</v>
      </c>
      <c r="S25" s="329"/>
      <c r="T25" s="329"/>
      <c r="U25" s="329"/>
    </row>
    <row r="26" spans="1:21" s="331" customFormat="1" ht="18" customHeight="1" x14ac:dyDescent="0.25">
      <c r="B26" s="363" t="s">
        <v>46</v>
      </c>
      <c r="C26" s="350"/>
      <c r="D26" s="455">
        <v>324184</v>
      </c>
      <c r="E26" s="464">
        <v>0.6667750589550181</v>
      </c>
      <c r="F26" s="350"/>
      <c r="G26" s="460">
        <v>43810</v>
      </c>
      <c r="H26" s="468">
        <v>0.67152517146424218</v>
      </c>
      <c r="I26" s="350"/>
      <c r="J26" s="473">
        <v>14704</v>
      </c>
      <c r="K26" s="480">
        <f t="shared" si="0"/>
        <v>4.5356957777064872</v>
      </c>
      <c r="L26" s="481">
        <f t="shared" si="5"/>
        <v>33.563113444419081</v>
      </c>
      <c r="M26" s="444"/>
      <c r="N26" s="360">
        <f t="shared" si="1"/>
        <v>11</v>
      </c>
      <c r="O26" s="360">
        <v>17</v>
      </c>
      <c r="P26" s="360">
        <f t="shared" si="2"/>
        <v>3</v>
      </c>
      <c r="Q26" s="361" t="str">
        <f t="shared" si="3"/>
        <v>Asturias, Principado de</v>
      </c>
      <c r="R26" s="362">
        <f t="shared" si="4"/>
        <v>27.036323170796638</v>
      </c>
      <c r="S26" s="329"/>
      <c r="T26" s="329"/>
      <c r="U26" s="329"/>
    </row>
    <row r="27" spans="1:21" s="331" customFormat="1" ht="18" customHeight="1" x14ac:dyDescent="0.25">
      <c r="B27" s="384" t="s">
        <v>1</v>
      </c>
      <c r="C27" s="350"/>
      <c r="D27" s="456">
        <v>169164</v>
      </c>
      <c r="E27" s="465">
        <v>0.34793307526918876</v>
      </c>
      <c r="F27" s="350"/>
      <c r="G27" s="461">
        <v>21423</v>
      </c>
      <c r="H27" s="469">
        <v>0.32837442931473315</v>
      </c>
      <c r="I27" s="350"/>
      <c r="J27" s="474">
        <v>5886</v>
      </c>
      <c r="K27" s="482">
        <f t="shared" si="0"/>
        <v>3.4794637156841883</v>
      </c>
      <c r="L27" s="483">
        <f t="shared" si="5"/>
        <v>27.475143537319703</v>
      </c>
      <c r="M27" s="444"/>
      <c r="N27" s="360">
        <f>_xlfn.RANK.EQ(L27,L$10:L$29,0)</f>
        <v>16</v>
      </c>
      <c r="O27" s="360">
        <v>18</v>
      </c>
      <c r="P27" s="360">
        <f t="shared" si="2"/>
        <v>6</v>
      </c>
      <c r="Q27" s="361" t="str">
        <f t="shared" si="3"/>
        <v>Cantabria</v>
      </c>
      <c r="R27" s="362">
        <f t="shared" si="4"/>
        <v>23.128041748920118</v>
      </c>
      <c r="S27" s="329"/>
      <c r="T27" s="329"/>
      <c r="U27" s="329"/>
    </row>
    <row r="28" spans="1:21" s="328" customFormat="1" ht="3.75" customHeight="1" x14ac:dyDescent="0.25">
      <c r="A28" s="326"/>
      <c r="B28" s="327"/>
      <c r="D28" s="457"/>
      <c r="E28" s="438"/>
      <c r="G28" s="327"/>
      <c r="H28" s="438"/>
      <c r="J28" s="327"/>
      <c r="K28" s="327"/>
      <c r="L28" s="334"/>
      <c r="M28" s="444"/>
      <c r="N28" s="329"/>
      <c r="O28" s="329"/>
      <c r="P28" s="360">
        <f>MATCH(O29,N$10:N$29,0)</f>
        <v>12</v>
      </c>
      <c r="Q28" s="361" t="str">
        <f t="shared" si="3"/>
        <v>Galicia</v>
      </c>
      <c r="R28" s="362">
        <f t="shared" si="4"/>
        <v>19.863274934290711</v>
      </c>
      <c r="S28" s="329"/>
      <c r="T28" s="329"/>
      <c r="U28" s="329"/>
    </row>
    <row r="29" spans="1:21" s="394" customFormat="1" ht="18" customHeight="1" x14ac:dyDescent="0.25">
      <c r="B29" s="1232" t="s">
        <v>0</v>
      </c>
      <c r="C29" s="320"/>
      <c r="D29" s="1233">
        <f>SUM(D10:D27)</f>
        <v>48619695</v>
      </c>
      <c r="E29" s="1234">
        <f>SUM(E10:E27)</f>
        <v>99.999999999999986</v>
      </c>
      <c r="F29" s="320"/>
      <c r="G29" s="1233">
        <f>SUM(G10:G27)</f>
        <v>6523955</v>
      </c>
      <c r="H29" s="1234">
        <f>SUM(H10:H27)</f>
        <v>100</v>
      </c>
      <c r="I29" s="320"/>
      <c r="J29" s="1233">
        <f>SUM(J10:J27)</f>
        <v>2272565</v>
      </c>
      <c r="K29" s="1235">
        <f>J29*100/D29</f>
        <v>4.6741654796477023</v>
      </c>
      <c r="L29" s="1236">
        <f>J29*100/G29</f>
        <v>34.834161179836464</v>
      </c>
      <c r="M29" s="444"/>
      <c r="N29" s="360">
        <f>_xlfn.RANK.EQ(L29,L$10:L$29,0)</f>
        <v>10</v>
      </c>
      <c r="O29" s="360">
        <v>19</v>
      </c>
      <c r="P29" s="329"/>
      <c r="Q29" s="329"/>
      <c r="R29" s="395"/>
      <c r="S29" s="329"/>
      <c r="T29" s="329"/>
      <c r="U29" s="329"/>
    </row>
    <row r="30" spans="1:21" s="328" customFormat="1" ht="5.25" customHeight="1" x14ac:dyDescent="0.2">
      <c r="B30" s="397" t="s">
        <v>39</v>
      </c>
      <c r="C30" s="446"/>
      <c r="D30" s="446"/>
      <c r="E30" s="446"/>
      <c r="F30" s="446"/>
      <c r="G30" s="446"/>
      <c r="H30" s="446"/>
      <c r="I30" s="446"/>
      <c r="O30" s="447"/>
    </row>
    <row r="31" spans="1:21" s="394" customFormat="1" ht="5.25" customHeight="1" x14ac:dyDescent="0.2">
      <c r="B31" s="397" t="s">
        <v>47</v>
      </c>
      <c r="C31" s="448"/>
      <c r="D31" s="448"/>
      <c r="E31" s="448"/>
      <c r="F31" s="448"/>
      <c r="G31" s="448"/>
      <c r="H31" s="448"/>
      <c r="I31" s="448"/>
      <c r="O31" s="447"/>
    </row>
    <row r="32" spans="1:21" s="394" customFormat="1" ht="13.5" customHeight="1" x14ac:dyDescent="0.2">
      <c r="B32" s="1475" t="s">
        <v>489</v>
      </c>
      <c r="C32" s="1475"/>
      <c r="D32" s="1475"/>
      <c r="E32" s="1475"/>
      <c r="F32" s="1475"/>
      <c r="G32" s="1475"/>
      <c r="H32" s="1475"/>
      <c r="I32" s="1475"/>
      <c r="J32" s="1475"/>
      <c r="K32" s="1475"/>
      <c r="L32" s="1475"/>
      <c r="M32" s="1237"/>
      <c r="O32" s="447"/>
    </row>
    <row r="33" spans="2:17" x14ac:dyDescent="0.2">
      <c r="B33" s="1476" t="s">
        <v>240</v>
      </c>
      <c r="C33" s="1476"/>
      <c r="D33" s="1476"/>
      <c r="E33" s="1476"/>
      <c r="F33" s="1476"/>
      <c r="G33" s="1476"/>
      <c r="H33" s="1476"/>
      <c r="I33" s="1476"/>
      <c r="J33" s="1476"/>
      <c r="K33" s="1476"/>
      <c r="L33" s="1476"/>
      <c r="M33" s="781"/>
      <c r="N33" s="781"/>
      <c r="O33" s="781"/>
      <c r="P33" s="781"/>
      <c r="Q33" s="781"/>
    </row>
    <row r="34" spans="2:17" ht="4.5" customHeight="1" x14ac:dyDescent="0.2">
      <c r="B34" s="1469"/>
      <c r="C34" s="1469"/>
      <c r="D34" s="1469"/>
      <c r="E34" s="1469"/>
      <c r="F34" s="1469"/>
      <c r="G34" s="1469"/>
      <c r="H34" s="1469"/>
      <c r="I34" s="1469"/>
      <c r="J34" s="1469"/>
      <c r="K34" s="1469"/>
      <c r="L34" s="1469"/>
      <c r="M34" s="1469"/>
      <c r="N34" s="1469"/>
      <c r="O34" s="1469"/>
      <c r="P34" s="1469"/>
      <c r="Q34" s="448"/>
    </row>
    <row r="37" spans="2:17" x14ac:dyDescent="0.2">
      <c r="L37" s="450"/>
      <c r="M37" s="450"/>
      <c r="N37" s="450"/>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393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13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171</v>
      </c>
      <c r="K8" s="1457"/>
      <c r="L8" s="1457"/>
      <c r="M8" s="1457"/>
      <c r="N8" s="1457"/>
      <c r="O8" s="1458"/>
      <c r="P8" s="317"/>
      <c r="Q8" s="1456" t="s">
        <v>172</v>
      </c>
      <c r="R8" s="1457"/>
      <c r="S8" s="1457"/>
      <c r="T8" s="1457"/>
      <c r="U8" s="1457"/>
      <c r="V8" s="1458"/>
      <c r="W8" s="317"/>
      <c r="X8" s="1456" t="s">
        <v>173</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211</v>
      </c>
      <c r="L9" s="1435" t="s">
        <v>24</v>
      </c>
      <c r="M9" s="1436"/>
      <c r="N9" s="1437" t="s">
        <v>23</v>
      </c>
      <c r="O9" s="1438"/>
      <c r="P9" s="317"/>
      <c r="Q9" s="1439" t="s">
        <v>9</v>
      </c>
      <c r="R9" s="1433" t="s">
        <v>211</v>
      </c>
      <c r="S9" s="1435" t="s">
        <v>24</v>
      </c>
      <c r="T9" s="1436"/>
      <c r="U9" s="1437" t="s">
        <v>23</v>
      </c>
      <c r="V9" s="1438"/>
      <c r="W9" s="317"/>
      <c r="X9" s="1439" t="s">
        <v>9</v>
      </c>
      <c r="Y9" s="1433" t="s">
        <v>211</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211</v>
      </c>
      <c r="G10" s="406" t="s">
        <v>9</v>
      </c>
      <c r="H10" s="882" t="s">
        <v>211</v>
      </c>
      <c r="I10" s="346"/>
      <c r="J10" s="1440"/>
      <c r="K10" s="1434"/>
      <c r="L10" s="404" t="s">
        <v>9</v>
      </c>
      <c r="M10" s="403" t="s">
        <v>212</v>
      </c>
      <c r="N10" s="407" t="s">
        <v>9</v>
      </c>
      <c r="O10" s="402" t="s">
        <v>212</v>
      </c>
      <c r="P10" s="347"/>
      <c r="Q10" s="1440"/>
      <c r="R10" s="1434"/>
      <c r="S10" s="404" t="s">
        <v>9</v>
      </c>
      <c r="T10" s="403" t="s">
        <v>212</v>
      </c>
      <c r="U10" s="407" t="s">
        <v>9</v>
      </c>
      <c r="V10" s="402" t="s">
        <v>212</v>
      </c>
      <c r="W10" s="347"/>
      <c r="X10" s="1440"/>
      <c r="Y10" s="143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430507</v>
      </c>
      <c r="E12" s="352">
        <f>L12+S12+Z12</f>
        <v>265971</v>
      </c>
      <c r="F12" s="353">
        <f>E12/$D12*100</f>
        <v>61.780876965995915</v>
      </c>
      <c r="G12" s="352">
        <f>N12+U12+AB12</f>
        <v>164536</v>
      </c>
      <c r="H12" s="354">
        <f>G12/$D12*100</f>
        <v>38.219123034004092</v>
      </c>
      <c r="I12" s="350"/>
      <c r="J12" s="355">
        <v>122784</v>
      </c>
      <c r="K12" s="356">
        <v>28.520790602707969</v>
      </c>
      <c r="L12" s="357">
        <v>51410</v>
      </c>
      <c r="M12" s="353">
        <v>41.870276257492833</v>
      </c>
      <c r="N12" s="357">
        <v>71374</v>
      </c>
      <c r="O12" s="358">
        <v>58.129723742507167</v>
      </c>
      <c r="P12" s="350"/>
      <c r="Q12" s="355">
        <v>103440</v>
      </c>
      <c r="R12" s="356">
        <v>24.027483873665236</v>
      </c>
      <c r="S12" s="357">
        <v>67688</v>
      </c>
      <c r="T12" s="353">
        <v>65.436968290796599</v>
      </c>
      <c r="U12" s="357">
        <v>35752</v>
      </c>
      <c r="V12" s="358">
        <v>34.563031709203401</v>
      </c>
      <c r="W12" s="350"/>
      <c r="X12" s="355">
        <v>204283</v>
      </c>
      <c r="Y12" s="356">
        <v>47.451725523626791</v>
      </c>
      <c r="Z12" s="357">
        <v>146873</v>
      </c>
      <c r="AA12" s="353">
        <v>71.896829398432573</v>
      </c>
      <c r="AB12" s="357">
        <v>57410</v>
      </c>
      <c r="AC12" s="358">
        <f t="shared" ref="AC12:AC29" si="0">AB12/$X12*100</f>
        <v>28.103170601567435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60372</v>
      </c>
      <c r="E13" s="365">
        <f t="shared" ref="E13:E29" si="2">L13+S13+Z13</f>
        <v>38519</v>
      </c>
      <c r="F13" s="366">
        <f t="shared" ref="F13:H29" si="3">E13/$D13*100</f>
        <v>63.80275624461671</v>
      </c>
      <c r="G13" s="365">
        <f t="shared" ref="G13:G29" si="4">N13+U13+AB13</f>
        <v>21853</v>
      </c>
      <c r="H13" s="367">
        <f t="shared" si="3"/>
        <v>36.19724375538329</v>
      </c>
      <c r="I13" s="350"/>
      <c r="J13" s="368">
        <v>11490</v>
      </c>
      <c r="K13" s="369">
        <v>19.032001590141125</v>
      </c>
      <c r="L13" s="370">
        <v>4870</v>
      </c>
      <c r="M13" s="371">
        <v>42.384682332463015</v>
      </c>
      <c r="N13" s="370">
        <v>6620</v>
      </c>
      <c r="O13" s="372">
        <v>57.615317667536992</v>
      </c>
      <c r="P13" s="350"/>
      <c r="Q13" s="368">
        <v>11986</v>
      </c>
      <c r="R13" s="369">
        <v>19.853574504737296</v>
      </c>
      <c r="S13" s="370">
        <v>7312</v>
      </c>
      <c r="T13" s="371">
        <v>61.004505256132155</v>
      </c>
      <c r="U13" s="370">
        <v>4674</v>
      </c>
      <c r="V13" s="372">
        <v>38.995494743867845</v>
      </c>
      <c r="W13" s="350"/>
      <c r="X13" s="368">
        <v>36896</v>
      </c>
      <c r="Y13" s="369">
        <v>61.114423905121583</v>
      </c>
      <c r="Z13" s="370">
        <v>26337</v>
      </c>
      <c r="AA13" s="371">
        <v>71.38172159583695</v>
      </c>
      <c r="AB13" s="370">
        <v>10559</v>
      </c>
      <c r="AC13" s="372">
        <f t="shared" si="0"/>
        <v>28.618278404163057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50778</v>
      </c>
      <c r="E14" s="365">
        <f t="shared" si="2"/>
        <v>32711</v>
      </c>
      <c r="F14" s="366">
        <f t="shared" si="3"/>
        <v>64.419630548662809</v>
      </c>
      <c r="G14" s="365">
        <f t="shared" si="4"/>
        <v>18067</v>
      </c>
      <c r="H14" s="367">
        <f t="shared" si="3"/>
        <v>35.580369451337198</v>
      </c>
      <c r="I14" s="350"/>
      <c r="J14" s="368">
        <v>10719</v>
      </c>
      <c r="K14" s="369">
        <v>21.109535625664659</v>
      </c>
      <c r="L14" s="370">
        <v>4526</v>
      </c>
      <c r="M14" s="371">
        <v>42.224088067916782</v>
      </c>
      <c r="N14" s="370">
        <v>6193</v>
      </c>
      <c r="O14" s="372">
        <v>57.775911932083211</v>
      </c>
      <c r="P14" s="350"/>
      <c r="Q14" s="368">
        <v>11658</v>
      </c>
      <c r="R14" s="369">
        <v>22.958761668439088</v>
      </c>
      <c r="S14" s="370">
        <v>7043</v>
      </c>
      <c r="T14" s="371">
        <v>60.413449991422198</v>
      </c>
      <c r="U14" s="370">
        <v>4615</v>
      </c>
      <c r="V14" s="372">
        <v>39.586550008577802</v>
      </c>
      <c r="W14" s="350"/>
      <c r="X14" s="368">
        <v>28401</v>
      </c>
      <c r="Y14" s="369">
        <v>55.931702705896257</v>
      </c>
      <c r="Z14" s="370">
        <v>21142</v>
      </c>
      <c r="AA14" s="371">
        <v>74.441040808422244</v>
      </c>
      <c r="AB14" s="370">
        <v>7259</v>
      </c>
      <c r="AC14" s="372">
        <f t="shared" si="0"/>
        <v>25.558959191577763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49903</v>
      </c>
      <c r="E15" s="365">
        <f t="shared" si="2"/>
        <v>29984</v>
      </c>
      <c r="F15" s="366">
        <f t="shared" si="3"/>
        <v>60.084564054265279</v>
      </c>
      <c r="G15" s="365">
        <f t="shared" si="4"/>
        <v>19919</v>
      </c>
      <c r="H15" s="367">
        <f t="shared" si="3"/>
        <v>39.915435945734721</v>
      </c>
      <c r="I15" s="350"/>
      <c r="J15" s="368">
        <v>14636</v>
      </c>
      <c r="K15" s="369">
        <v>29.32889806224075</v>
      </c>
      <c r="L15" s="370">
        <v>6347</v>
      </c>
      <c r="M15" s="371">
        <v>43.365673681333696</v>
      </c>
      <c r="N15" s="370">
        <v>8289</v>
      </c>
      <c r="O15" s="372">
        <v>56.634326318666304</v>
      </c>
      <c r="P15" s="350"/>
      <c r="Q15" s="368">
        <v>11762</v>
      </c>
      <c r="R15" s="369">
        <v>23.569725267018015</v>
      </c>
      <c r="S15" s="370">
        <v>7005</v>
      </c>
      <c r="T15" s="371">
        <v>59.556197925522866</v>
      </c>
      <c r="U15" s="370">
        <v>4757</v>
      </c>
      <c r="V15" s="372">
        <v>40.443802074477134</v>
      </c>
      <c r="W15" s="350"/>
      <c r="X15" s="368">
        <v>23505</v>
      </c>
      <c r="Y15" s="369">
        <v>47.101376670741239</v>
      </c>
      <c r="Z15" s="370">
        <v>16632</v>
      </c>
      <c r="AA15" s="371">
        <v>70.759412890874287</v>
      </c>
      <c r="AB15" s="370">
        <v>6873</v>
      </c>
      <c r="AC15" s="372">
        <f t="shared" si="0"/>
        <v>29.240587109125716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78043</v>
      </c>
      <c r="E16" s="365">
        <f t="shared" si="2"/>
        <v>45571</v>
      </c>
      <c r="F16" s="366">
        <f t="shared" si="3"/>
        <v>58.392168419973601</v>
      </c>
      <c r="G16" s="365">
        <f t="shared" si="4"/>
        <v>32472</v>
      </c>
      <c r="H16" s="367">
        <f t="shared" si="3"/>
        <v>41.607831580026392</v>
      </c>
      <c r="I16" s="350"/>
      <c r="J16" s="368">
        <v>26641</v>
      </c>
      <c r="K16" s="369">
        <v>34.136309470420152</v>
      </c>
      <c r="L16" s="370">
        <v>11114</v>
      </c>
      <c r="M16" s="371">
        <v>41.717653241244697</v>
      </c>
      <c r="N16" s="370">
        <v>15527</v>
      </c>
      <c r="O16" s="372">
        <v>58.282346758755295</v>
      </c>
      <c r="P16" s="350"/>
      <c r="Q16" s="368">
        <v>18683</v>
      </c>
      <c r="R16" s="369">
        <v>23.939366759350612</v>
      </c>
      <c r="S16" s="370">
        <v>11246</v>
      </c>
      <c r="T16" s="371">
        <v>60.193759032275331</v>
      </c>
      <c r="U16" s="370">
        <v>7437</v>
      </c>
      <c r="V16" s="372">
        <v>39.806240967724669</v>
      </c>
      <c r="W16" s="350"/>
      <c r="X16" s="368">
        <v>32719</v>
      </c>
      <c r="Y16" s="369">
        <v>41.924323770229236</v>
      </c>
      <c r="Z16" s="370">
        <v>23211</v>
      </c>
      <c r="AA16" s="371">
        <v>70.940432164797215</v>
      </c>
      <c r="AB16" s="370">
        <v>9508</v>
      </c>
      <c r="AC16" s="372">
        <f t="shared" si="0"/>
        <v>29.059567835202788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23666</v>
      </c>
      <c r="E17" s="375">
        <f t="shared" si="2"/>
        <v>14514</v>
      </c>
      <c r="F17" s="376">
        <f t="shared" si="3"/>
        <v>61.328488126426095</v>
      </c>
      <c r="G17" s="375">
        <f t="shared" si="4"/>
        <v>9152</v>
      </c>
      <c r="H17" s="367">
        <f t="shared" si="3"/>
        <v>38.671511873573905</v>
      </c>
      <c r="I17" s="350"/>
      <c r="J17" s="377">
        <v>6670</v>
      </c>
      <c r="K17" s="378">
        <v>28.183892504014196</v>
      </c>
      <c r="L17" s="375">
        <v>2826</v>
      </c>
      <c r="M17" s="376">
        <v>42.368815592203894</v>
      </c>
      <c r="N17" s="375">
        <v>3844</v>
      </c>
      <c r="O17" s="372">
        <v>57.631184407796098</v>
      </c>
      <c r="P17" s="350"/>
      <c r="Q17" s="377">
        <v>5098</v>
      </c>
      <c r="R17" s="378">
        <v>21.541451871883716</v>
      </c>
      <c r="S17" s="375">
        <v>2887</v>
      </c>
      <c r="T17" s="376">
        <v>56.630051000392314</v>
      </c>
      <c r="U17" s="375">
        <v>2211</v>
      </c>
      <c r="V17" s="372">
        <v>43.369948999607686</v>
      </c>
      <c r="W17" s="350"/>
      <c r="X17" s="377">
        <v>11898</v>
      </c>
      <c r="Y17" s="378">
        <v>50.274655624102081</v>
      </c>
      <c r="Z17" s="375">
        <v>8801</v>
      </c>
      <c r="AA17" s="376">
        <v>73.970415195831237</v>
      </c>
      <c r="AB17" s="375">
        <v>3097</v>
      </c>
      <c r="AC17" s="372">
        <f t="shared" si="0"/>
        <v>26.029584804168771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161623</v>
      </c>
      <c r="E18" s="365">
        <f t="shared" si="2"/>
        <v>100733</v>
      </c>
      <c r="F18" s="366">
        <f t="shared" si="3"/>
        <v>62.325906585077618</v>
      </c>
      <c r="G18" s="365">
        <f t="shared" si="4"/>
        <v>60890</v>
      </c>
      <c r="H18" s="367">
        <f t="shared" si="3"/>
        <v>37.674093414922382</v>
      </c>
      <c r="I18" s="350"/>
      <c r="J18" s="368">
        <v>32969</v>
      </c>
      <c r="K18" s="369">
        <v>20.398705629768042</v>
      </c>
      <c r="L18" s="370">
        <v>13945</v>
      </c>
      <c r="M18" s="371">
        <v>42.297309593860902</v>
      </c>
      <c r="N18" s="370">
        <v>19024</v>
      </c>
      <c r="O18" s="372">
        <v>57.702690406139098</v>
      </c>
      <c r="P18" s="350"/>
      <c r="Q18" s="368">
        <v>29218</v>
      </c>
      <c r="R18" s="369">
        <v>18.077872580016457</v>
      </c>
      <c r="S18" s="370">
        <v>16733</v>
      </c>
      <c r="T18" s="371">
        <v>57.269491409405163</v>
      </c>
      <c r="U18" s="370">
        <v>12485</v>
      </c>
      <c r="V18" s="372">
        <v>42.730508590594837</v>
      </c>
      <c r="W18" s="350"/>
      <c r="X18" s="368">
        <v>99436</v>
      </c>
      <c r="Y18" s="369">
        <v>61.523421790215508</v>
      </c>
      <c r="Z18" s="370">
        <v>70055</v>
      </c>
      <c r="AA18" s="371">
        <v>70.452351261112682</v>
      </c>
      <c r="AB18" s="370">
        <v>29381</v>
      </c>
      <c r="AC18" s="372">
        <f t="shared" si="0"/>
        <v>29.547648738887322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103929</v>
      </c>
      <c r="E19" s="365">
        <f t="shared" si="2"/>
        <v>64414</v>
      </c>
      <c r="F19" s="366">
        <f t="shared" si="3"/>
        <v>61.97885094631912</v>
      </c>
      <c r="G19" s="365">
        <f t="shared" si="4"/>
        <v>39515</v>
      </c>
      <c r="H19" s="367">
        <f t="shared" si="3"/>
        <v>38.02114905368088</v>
      </c>
      <c r="I19" s="350"/>
      <c r="J19" s="368">
        <v>24175</v>
      </c>
      <c r="K19" s="369">
        <v>23.261072462931423</v>
      </c>
      <c r="L19" s="370">
        <v>10094</v>
      </c>
      <c r="M19" s="371">
        <v>41.753877973112722</v>
      </c>
      <c r="N19" s="370">
        <v>14081</v>
      </c>
      <c r="O19" s="372">
        <v>58.246122026887278</v>
      </c>
      <c r="P19" s="350"/>
      <c r="Q19" s="368">
        <v>21042</v>
      </c>
      <c r="R19" s="369">
        <v>20.246514447363104</v>
      </c>
      <c r="S19" s="370">
        <v>12967</v>
      </c>
      <c r="T19" s="371">
        <v>61.624370307005037</v>
      </c>
      <c r="U19" s="370">
        <v>8075</v>
      </c>
      <c r="V19" s="372">
        <v>38.375629692994963</v>
      </c>
      <c r="W19" s="350"/>
      <c r="X19" s="368">
        <v>58712</v>
      </c>
      <c r="Y19" s="369">
        <v>56.492413089705472</v>
      </c>
      <c r="Z19" s="370">
        <v>41353</v>
      </c>
      <c r="AA19" s="371">
        <v>70.433642185583864</v>
      </c>
      <c r="AB19" s="370">
        <v>17359</v>
      </c>
      <c r="AC19" s="372">
        <f t="shared" si="0"/>
        <v>29.566357814416133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411492</v>
      </c>
      <c r="E20" s="365">
        <f t="shared" si="2"/>
        <v>255000</v>
      </c>
      <c r="F20" s="366">
        <f t="shared" si="3"/>
        <v>61.969613017993062</v>
      </c>
      <c r="G20" s="365">
        <f t="shared" si="4"/>
        <v>156492</v>
      </c>
      <c r="H20" s="367">
        <f t="shared" si="3"/>
        <v>38.030386982006945</v>
      </c>
      <c r="I20" s="350"/>
      <c r="J20" s="368">
        <v>104280</v>
      </c>
      <c r="K20" s="369">
        <v>25.341926453005158</v>
      </c>
      <c r="L20" s="370">
        <v>45683</v>
      </c>
      <c r="M20" s="371">
        <v>43.808016877637129</v>
      </c>
      <c r="N20" s="370">
        <v>58597</v>
      </c>
      <c r="O20" s="372">
        <v>56.191983122362863</v>
      </c>
      <c r="P20" s="350"/>
      <c r="Q20" s="368">
        <v>95029</v>
      </c>
      <c r="R20" s="369">
        <v>23.093766099948478</v>
      </c>
      <c r="S20" s="370">
        <v>58972</v>
      </c>
      <c r="T20" s="371">
        <v>62.056845804964802</v>
      </c>
      <c r="U20" s="370">
        <v>36057</v>
      </c>
      <c r="V20" s="372">
        <v>37.943154195035198</v>
      </c>
      <c r="W20" s="350"/>
      <c r="X20" s="368">
        <v>212183</v>
      </c>
      <c r="Y20" s="369">
        <v>51.564307447046353</v>
      </c>
      <c r="Z20" s="370">
        <v>150345</v>
      </c>
      <c r="AA20" s="371">
        <v>70.856289146632861</v>
      </c>
      <c r="AB20" s="370">
        <v>61838</v>
      </c>
      <c r="AC20" s="372">
        <f t="shared" si="0"/>
        <v>29.143710853367139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232662</v>
      </c>
      <c r="E21" s="365">
        <f t="shared" si="2"/>
        <v>142749</v>
      </c>
      <c r="F21" s="366">
        <f t="shared" si="3"/>
        <v>61.354669004822448</v>
      </c>
      <c r="G21" s="365">
        <f t="shared" si="4"/>
        <v>89913</v>
      </c>
      <c r="H21" s="367">
        <f t="shared" si="3"/>
        <v>38.645330995177552</v>
      </c>
      <c r="I21" s="350"/>
      <c r="J21" s="368">
        <v>61248</v>
      </c>
      <c r="K21" s="369">
        <v>26.324883307115044</v>
      </c>
      <c r="L21" s="370">
        <v>24926</v>
      </c>
      <c r="M21" s="371">
        <v>40.696839080459768</v>
      </c>
      <c r="N21" s="370">
        <v>36322</v>
      </c>
      <c r="O21" s="372">
        <v>59.303160919540232</v>
      </c>
      <c r="P21" s="350"/>
      <c r="Q21" s="368">
        <v>51627</v>
      </c>
      <c r="R21" s="369">
        <v>22.189700079944295</v>
      </c>
      <c r="S21" s="370">
        <v>31727</v>
      </c>
      <c r="T21" s="371">
        <v>61.45427780037577</v>
      </c>
      <c r="U21" s="370">
        <v>19900</v>
      </c>
      <c r="V21" s="372">
        <v>38.54572219962423</v>
      </c>
      <c r="W21" s="350"/>
      <c r="X21" s="368">
        <v>119787</v>
      </c>
      <c r="Y21" s="369">
        <v>51.485416612940661</v>
      </c>
      <c r="Z21" s="370">
        <v>86096</v>
      </c>
      <c r="AA21" s="371">
        <v>71.874243448788263</v>
      </c>
      <c r="AB21" s="370">
        <v>33691</v>
      </c>
      <c r="AC21" s="372">
        <f t="shared" si="0"/>
        <v>28.125756551211733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60913</v>
      </c>
      <c r="E22" s="365">
        <f t="shared" si="2"/>
        <v>38404</v>
      </c>
      <c r="F22" s="366">
        <f t="shared" si="3"/>
        <v>63.04729696452317</v>
      </c>
      <c r="G22" s="365">
        <f t="shared" si="4"/>
        <v>22509</v>
      </c>
      <c r="H22" s="367">
        <f t="shared" si="3"/>
        <v>36.952703035476823</v>
      </c>
      <c r="I22" s="350"/>
      <c r="J22" s="368">
        <v>14342</v>
      </c>
      <c r="K22" s="369">
        <v>23.545056063566069</v>
      </c>
      <c r="L22" s="370">
        <v>6257</v>
      </c>
      <c r="M22" s="371">
        <v>43.627109189792215</v>
      </c>
      <c r="N22" s="370">
        <v>8085</v>
      </c>
      <c r="O22" s="372">
        <v>56.372890810207778</v>
      </c>
      <c r="P22" s="350"/>
      <c r="Q22" s="368">
        <v>13263</v>
      </c>
      <c r="R22" s="369">
        <v>21.773677211761036</v>
      </c>
      <c r="S22" s="370">
        <v>8304</v>
      </c>
      <c r="T22" s="371">
        <v>62.610269169871067</v>
      </c>
      <c r="U22" s="370">
        <v>4959</v>
      </c>
      <c r="V22" s="372">
        <v>37.389730830128933</v>
      </c>
      <c r="W22" s="350"/>
      <c r="X22" s="368">
        <v>33308</v>
      </c>
      <c r="Y22" s="369">
        <v>54.681266724672895</v>
      </c>
      <c r="Z22" s="370">
        <v>23843</v>
      </c>
      <c r="AA22" s="371">
        <v>71.583403386573792</v>
      </c>
      <c r="AB22" s="370">
        <v>9465</v>
      </c>
      <c r="AC22" s="372">
        <f t="shared" si="0"/>
        <v>28.416596613426204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95826</v>
      </c>
      <c r="E23" s="365">
        <f t="shared" si="2"/>
        <v>59297</v>
      </c>
      <c r="F23" s="366">
        <f t="shared" si="3"/>
        <v>61.87986558971469</v>
      </c>
      <c r="G23" s="365">
        <f t="shared" si="4"/>
        <v>36529</v>
      </c>
      <c r="H23" s="367">
        <f t="shared" si="3"/>
        <v>38.12013441028531</v>
      </c>
      <c r="I23" s="350"/>
      <c r="J23" s="368">
        <v>26925</v>
      </c>
      <c r="K23" s="369">
        <v>28.09780226660823</v>
      </c>
      <c r="L23" s="370">
        <v>10554</v>
      </c>
      <c r="M23" s="371">
        <v>39.197771587743738</v>
      </c>
      <c r="N23" s="370">
        <v>16371</v>
      </c>
      <c r="O23" s="372">
        <v>60.802228412256262</v>
      </c>
      <c r="P23" s="350"/>
      <c r="Q23" s="368">
        <v>16818</v>
      </c>
      <c r="R23" s="369">
        <v>17.55056039070816</v>
      </c>
      <c r="S23" s="370">
        <v>9725</v>
      </c>
      <c r="T23" s="371">
        <v>57.824949458913068</v>
      </c>
      <c r="U23" s="370">
        <v>7093</v>
      </c>
      <c r="V23" s="372">
        <v>42.175050541086925</v>
      </c>
      <c r="W23" s="350"/>
      <c r="X23" s="368">
        <v>52083</v>
      </c>
      <c r="Y23" s="369">
        <v>54.35163734268361</v>
      </c>
      <c r="Z23" s="370">
        <v>39018</v>
      </c>
      <c r="AA23" s="371">
        <v>74.915039456252515</v>
      </c>
      <c r="AB23" s="370">
        <v>13065</v>
      </c>
      <c r="AC23" s="372">
        <f t="shared" si="0"/>
        <v>25.084960543747481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274638</v>
      </c>
      <c r="E24" s="365">
        <f t="shared" si="2"/>
        <v>178934</v>
      </c>
      <c r="F24" s="366">
        <f t="shared" si="3"/>
        <v>65.15267370138146</v>
      </c>
      <c r="G24" s="365">
        <f t="shared" si="4"/>
        <v>95704</v>
      </c>
      <c r="H24" s="367">
        <f t="shared" si="3"/>
        <v>34.847326298618547</v>
      </c>
      <c r="I24" s="350"/>
      <c r="J24" s="368">
        <v>64675</v>
      </c>
      <c r="K24" s="369">
        <v>23.549181103853073</v>
      </c>
      <c r="L24" s="370">
        <v>29913</v>
      </c>
      <c r="M24" s="371">
        <v>46.251256281407031</v>
      </c>
      <c r="N24" s="370">
        <v>34762</v>
      </c>
      <c r="O24" s="372">
        <v>53.748743718592962</v>
      </c>
      <c r="P24" s="350"/>
      <c r="Q24" s="368">
        <v>53996</v>
      </c>
      <c r="R24" s="369">
        <v>19.66078983971628</v>
      </c>
      <c r="S24" s="370">
        <v>35085</v>
      </c>
      <c r="T24" s="371">
        <v>64.977035335950802</v>
      </c>
      <c r="U24" s="370">
        <v>18911</v>
      </c>
      <c r="V24" s="372">
        <v>35.022964664049191</v>
      </c>
      <c r="W24" s="350"/>
      <c r="X24" s="368">
        <v>155967</v>
      </c>
      <c r="Y24" s="369">
        <v>56.790029056430647</v>
      </c>
      <c r="Z24" s="370">
        <v>113936</v>
      </c>
      <c r="AA24" s="371">
        <v>73.05135060621798</v>
      </c>
      <c r="AB24" s="370">
        <v>42031</v>
      </c>
      <c r="AC24" s="372">
        <f t="shared" si="0"/>
        <v>26.94864939378202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73141</v>
      </c>
      <c r="E25" s="365">
        <f t="shared" si="2"/>
        <v>41573</v>
      </c>
      <c r="F25" s="366">
        <f t="shared" si="3"/>
        <v>56.839529128669284</v>
      </c>
      <c r="G25" s="365">
        <f t="shared" si="4"/>
        <v>31568</v>
      </c>
      <c r="H25" s="367">
        <f t="shared" si="3"/>
        <v>43.160470871330716</v>
      </c>
      <c r="I25" s="350"/>
      <c r="J25" s="368">
        <v>24650</v>
      </c>
      <c r="K25" s="369">
        <v>33.70202759054429</v>
      </c>
      <c r="L25" s="370">
        <v>9370</v>
      </c>
      <c r="M25" s="371">
        <v>38.012170385395535</v>
      </c>
      <c r="N25" s="370">
        <v>15280</v>
      </c>
      <c r="O25" s="372">
        <v>61.987829614604465</v>
      </c>
      <c r="P25" s="350"/>
      <c r="Q25" s="368">
        <v>17430</v>
      </c>
      <c r="R25" s="369">
        <v>23.830683200940651</v>
      </c>
      <c r="S25" s="370">
        <v>10789</v>
      </c>
      <c r="T25" s="371">
        <v>61.899024670109007</v>
      </c>
      <c r="U25" s="370">
        <v>6641</v>
      </c>
      <c r="V25" s="372">
        <v>38.100975329890993</v>
      </c>
      <c r="W25" s="350"/>
      <c r="X25" s="368">
        <v>31061</v>
      </c>
      <c r="Y25" s="369">
        <v>42.467289208515055</v>
      </c>
      <c r="Z25" s="370">
        <v>21414</v>
      </c>
      <c r="AA25" s="371">
        <v>68.941759763046903</v>
      </c>
      <c r="AB25" s="370">
        <v>9647</v>
      </c>
      <c r="AC25" s="372">
        <f t="shared" si="0"/>
        <v>31.058240236953093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23677</v>
      </c>
      <c r="E26" s="380">
        <f t="shared" si="2"/>
        <v>14696</v>
      </c>
      <c r="F26" s="381">
        <f t="shared" si="3"/>
        <v>62.068674240824429</v>
      </c>
      <c r="G26" s="380">
        <f t="shared" si="4"/>
        <v>8981</v>
      </c>
      <c r="H26" s="367">
        <f t="shared" si="3"/>
        <v>37.931325759175571</v>
      </c>
      <c r="I26" s="350"/>
      <c r="J26" s="377">
        <v>5582</v>
      </c>
      <c r="K26" s="378">
        <v>23.57562191155974</v>
      </c>
      <c r="L26" s="375">
        <v>2457</v>
      </c>
      <c r="M26" s="376">
        <v>44.016481547832321</v>
      </c>
      <c r="N26" s="375">
        <v>3125</v>
      </c>
      <c r="O26" s="372">
        <v>55.983518452167679</v>
      </c>
      <c r="P26" s="350"/>
      <c r="Q26" s="377">
        <v>4488</v>
      </c>
      <c r="R26" s="378">
        <v>18.955104109473329</v>
      </c>
      <c r="S26" s="375">
        <v>2477</v>
      </c>
      <c r="T26" s="376">
        <v>55.191622103386806</v>
      </c>
      <c r="U26" s="375">
        <v>2011</v>
      </c>
      <c r="V26" s="372">
        <v>44.808377896613187</v>
      </c>
      <c r="W26" s="350"/>
      <c r="X26" s="377">
        <v>13607</v>
      </c>
      <c r="Y26" s="378">
        <v>57.469273978966925</v>
      </c>
      <c r="Z26" s="375">
        <v>9762</v>
      </c>
      <c r="AA26" s="376">
        <v>71.742485485411919</v>
      </c>
      <c r="AB26" s="375">
        <v>3845</v>
      </c>
      <c r="AC26" s="372">
        <f t="shared" si="0"/>
        <v>28.257514514588078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120805</v>
      </c>
      <c r="E27" s="380">
        <f t="shared" si="2"/>
        <v>72982</v>
      </c>
      <c r="F27" s="381">
        <f t="shared" si="3"/>
        <v>60.413062373246142</v>
      </c>
      <c r="G27" s="380">
        <f t="shared" si="4"/>
        <v>47823</v>
      </c>
      <c r="H27" s="367">
        <f t="shared" si="3"/>
        <v>39.586937626753858</v>
      </c>
      <c r="I27" s="350"/>
      <c r="J27" s="377">
        <v>31637</v>
      </c>
      <c r="K27" s="378">
        <v>26.188485575928151</v>
      </c>
      <c r="L27" s="375">
        <v>12966</v>
      </c>
      <c r="M27" s="376">
        <v>40.983658374687863</v>
      </c>
      <c r="N27" s="375">
        <v>18671</v>
      </c>
      <c r="O27" s="372">
        <v>59.01634162531213</v>
      </c>
      <c r="P27" s="350"/>
      <c r="Q27" s="377">
        <v>24094</v>
      </c>
      <c r="R27" s="378">
        <v>19.944538719423864</v>
      </c>
      <c r="S27" s="375">
        <v>13599</v>
      </c>
      <c r="T27" s="376">
        <v>56.441437702332529</v>
      </c>
      <c r="U27" s="375">
        <v>10495</v>
      </c>
      <c r="V27" s="372">
        <v>43.558562297667471</v>
      </c>
      <c r="W27" s="350"/>
      <c r="X27" s="377">
        <v>65074</v>
      </c>
      <c r="Y27" s="378">
        <v>53.866975704647992</v>
      </c>
      <c r="Z27" s="375">
        <v>46417</v>
      </c>
      <c r="AA27" s="376">
        <v>71.32956326643513</v>
      </c>
      <c r="AB27" s="375">
        <v>18657</v>
      </c>
      <c r="AC27" s="372">
        <f t="shared" si="0"/>
        <v>28.670436733564863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14704</v>
      </c>
      <c r="E28" s="380">
        <f t="shared" si="2"/>
        <v>9127</v>
      </c>
      <c r="F28" s="381">
        <f t="shared" si="3"/>
        <v>62.071545157780193</v>
      </c>
      <c r="G28" s="380">
        <f t="shared" si="4"/>
        <v>5577</v>
      </c>
      <c r="H28" s="382">
        <f t="shared" si="3"/>
        <v>37.928454842219807</v>
      </c>
      <c r="I28" s="350"/>
      <c r="J28" s="377">
        <v>3410</v>
      </c>
      <c r="K28" s="378">
        <v>23.190968443960827</v>
      </c>
      <c r="L28" s="375">
        <v>1408</v>
      </c>
      <c r="M28" s="376">
        <v>41.29032258064516</v>
      </c>
      <c r="N28" s="375">
        <v>2002</v>
      </c>
      <c r="O28" s="383">
        <v>58.709677419354833</v>
      </c>
      <c r="P28" s="350"/>
      <c r="Q28" s="377">
        <v>2743</v>
      </c>
      <c r="R28" s="378">
        <v>18.654787812840041</v>
      </c>
      <c r="S28" s="375">
        <v>1625</v>
      </c>
      <c r="T28" s="376">
        <v>59.241706161137444</v>
      </c>
      <c r="U28" s="375">
        <v>1118</v>
      </c>
      <c r="V28" s="383">
        <v>40.758293838862556</v>
      </c>
      <c r="W28" s="350"/>
      <c r="X28" s="377">
        <v>8551</v>
      </c>
      <c r="Y28" s="378">
        <v>58.154243743199132</v>
      </c>
      <c r="Z28" s="375">
        <v>6094</v>
      </c>
      <c r="AA28" s="376">
        <v>71.266518535843758</v>
      </c>
      <c r="AB28" s="375">
        <v>2457</v>
      </c>
      <c r="AC28" s="383">
        <f t="shared" si="0"/>
        <v>28.733481464156242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5886</v>
      </c>
      <c r="E29" s="386">
        <f t="shared" si="2"/>
        <v>3206</v>
      </c>
      <c r="F29" s="387">
        <f t="shared" si="3"/>
        <v>54.468229697587503</v>
      </c>
      <c r="G29" s="386">
        <f t="shared" si="4"/>
        <v>2680</v>
      </c>
      <c r="H29" s="388">
        <f t="shared" si="3"/>
        <v>45.531770302412504</v>
      </c>
      <c r="I29" s="350"/>
      <c r="J29" s="389">
        <v>3137</v>
      </c>
      <c r="K29" s="390">
        <v>53.29595650696568</v>
      </c>
      <c r="L29" s="391">
        <v>1209</v>
      </c>
      <c r="M29" s="392">
        <v>38.540006375518011</v>
      </c>
      <c r="N29" s="391">
        <v>1928</v>
      </c>
      <c r="O29" s="393">
        <v>61.459993624481989</v>
      </c>
      <c r="P29" s="350"/>
      <c r="Q29" s="389">
        <v>1092</v>
      </c>
      <c r="R29" s="390">
        <v>18.55249745158002</v>
      </c>
      <c r="S29" s="391">
        <v>744</v>
      </c>
      <c r="T29" s="392">
        <v>68.131868131868131</v>
      </c>
      <c r="U29" s="391">
        <v>348</v>
      </c>
      <c r="V29" s="393">
        <v>31.868131868131865</v>
      </c>
      <c r="W29" s="350"/>
      <c r="X29" s="389">
        <v>1657</v>
      </c>
      <c r="Y29" s="390">
        <v>28.151546041454299</v>
      </c>
      <c r="Z29" s="391">
        <v>1253</v>
      </c>
      <c r="AA29" s="392">
        <v>75.618587809293899</v>
      </c>
      <c r="AB29" s="391">
        <v>404</v>
      </c>
      <c r="AC29" s="393">
        <f t="shared" si="0"/>
        <v>24.381412190706094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2272565</v>
      </c>
      <c r="E31" s="1226">
        <f>L31+S31+Z31</f>
        <v>1408385</v>
      </c>
      <c r="F31" s="1227">
        <f>E31/$D31*100</f>
        <v>61.973364898253735</v>
      </c>
      <c r="G31" s="1226">
        <f>N31+U31+AB31</f>
        <v>864180</v>
      </c>
      <c r="H31" s="1228">
        <f>G31/$D31*100</f>
        <v>38.026635101746265</v>
      </c>
      <c r="I31" s="320"/>
      <c r="J31" s="1229">
        <f>SUM(J12:J29)</f>
        <v>589970</v>
      </c>
      <c r="K31" s="1230">
        <f>J31/$D31*100</f>
        <v>25.96053358209776</v>
      </c>
      <c r="L31" s="1226">
        <f>SUM(L12:L29)</f>
        <v>249875</v>
      </c>
      <c r="M31" s="1227">
        <f>L31/$J31*100</f>
        <v>42.353848500771221</v>
      </c>
      <c r="N31" s="1226">
        <f>SUM(N12:N29)</f>
        <v>340095</v>
      </c>
      <c r="O31" s="1231">
        <f>N31/$J31*100</f>
        <v>57.646151499228772</v>
      </c>
      <c r="P31" s="320"/>
      <c r="Q31" s="1229">
        <f>SUM(Q12:Q29)</f>
        <v>493467</v>
      </c>
      <c r="R31" s="1230">
        <f>Q31/$D31*100</f>
        <v>21.714098386624805</v>
      </c>
      <c r="S31" s="1226">
        <f>SUM(S12:S29)</f>
        <v>305928</v>
      </c>
      <c r="T31" s="1227">
        <f>S31/$Q31*100</f>
        <v>61.995634966471926</v>
      </c>
      <c r="U31" s="1226">
        <f>SUM(U12:U29)</f>
        <v>187539</v>
      </c>
      <c r="V31" s="1231">
        <f>U31/$Q31*100</f>
        <v>38.004365033528074</v>
      </c>
      <c r="W31" s="320"/>
      <c r="X31" s="1229">
        <f>SUM(X12:X29)</f>
        <v>1189128</v>
      </c>
      <c r="Y31" s="1230">
        <f>X31/$D31*100</f>
        <v>52.325368031277428</v>
      </c>
      <c r="Z31" s="1226">
        <f>SUM(Z12:Z29)</f>
        <v>852582</v>
      </c>
      <c r="AA31" s="1227">
        <f>Z31/$X31*100</f>
        <v>71.698084646900924</v>
      </c>
      <c r="AB31" s="1226">
        <f>SUM(AB12:AB29)</f>
        <v>336546</v>
      </c>
      <c r="AC31" s="1231">
        <f>AB31/$X31*100</f>
        <v>28.301915353099076</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30" s="396" customFormat="1" ht="5.25" customHeight="1" x14ac:dyDescent="0.2">
      <c r="B33" s="397" t="s">
        <v>47</v>
      </c>
      <c r="C33" s="398"/>
      <c r="I33" s="398"/>
    </row>
    <row r="34" spans="2:30" s="396" customFormat="1" ht="13.5" customHeight="1" x14ac:dyDescent="0.2">
      <c r="B34" s="1478"/>
      <c r="C34" s="1478"/>
      <c r="D34" s="1478"/>
      <c r="E34" s="1478"/>
      <c r="F34" s="1478"/>
      <c r="G34" s="1478"/>
      <c r="H34" s="1478"/>
      <c r="I34" s="1478"/>
      <c r="J34" s="1478"/>
      <c r="K34" s="1478"/>
      <c r="L34" s="1478"/>
      <c r="M34" s="1478"/>
      <c r="N34" s="1478"/>
      <c r="O34" s="1478"/>
    </row>
    <row r="35" spans="2:30" s="396" customFormat="1" ht="29.25" customHeight="1" x14ac:dyDescent="0.2">
      <c r="B35" s="1478"/>
      <c r="C35" s="1478"/>
      <c r="D35" s="1478"/>
      <c r="E35" s="1478"/>
      <c r="F35" s="1478"/>
      <c r="G35" s="1478"/>
      <c r="H35" s="1478"/>
      <c r="I35" s="1478"/>
      <c r="J35" s="1478"/>
      <c r="K35" s="1478"/>
      <c r="L35" s="1478"/>
      <c r="M35" s="1478"/>
    </row>
    <row r="36" spans="2:30" s="396" customFormat="1" ht="4.5" customHeight="1" x14ac:dyDescent="0.2">
      <c r="B36" s="1477"/>
      <c r="C36" s="1477"/>
      <c r="D36" s="1477"/>
      <c r="E36" s="1322"/>
      <c r="F36" s="1322"/>
      <c r="G36" s="1322"/>
    </row>
    <row r="37" spans="2:30"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30"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30" s="396" customFormat="1" x14ac:dyDescent="0.2"/>
    <row r="40" spans="2:30" s="396" customFormat="1" x14ac:dyDescent="0.2"/>
    <row r="41" spans="2:30" s="329" customFormat="1" x14ac:dyDescent="0.2">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
    <row r="44" spans="2:30" s="396" customFormat="1" x14ac:dyDescent="0.2"/>
    <row r="45" spans="2:30" s="396" customFormat="1" x14ac:dyDescent="0.2"/>
    <row r="46" spans="2:30"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3"/>
      <c r="C2" s="1443"/>
    </row>
    <row r="3" spans="1:38" s="345" customFormat="1" ht="4.5" customHeight="1" x14ac:dyDescent="0.2">
      <c r="B3" s="1444"/>
      <c r="C3" s="1444"/>
    </row>
    <row r="4" spans="1:38" s="489" customFormat="1" ht="17.25" customHeight="1" x14ac:dyDescent="0.2">
      <c r="A4" s="1470" t="s">
        <v>394</v>
      </c>
      <c r="B4" s="1470"/>
      <c r="C4" s="1470"/>
      <c r="D4" s="1470"/>
      <c r="E4" s="1470"/>
      <c r="F4" s="1470"/>
      <c r="G4" s="1470"/>
      <c r="H4" s="1470"/>
      <c r="I4" s="1470"/>
      <c r="J4" s="1470"/>
      <c r="K4" s="1470"/>
      <c r="L4" s="1470"/>
      <c r="M4" s="1470"/>
      <c r="N4" s="1470"/>
    </row>
    <row r="5" spans="1:38" s="489" customFormat="1" ht="17.25" customHeight="1" x14ac:dyDescent="0.2">
      <c r="B5" s="1471" t="str">
        <f>porsaad!$B$6</f>
        <v>Situación a 30 de septiembre de 2025</v>
      </c>
      <c r="C5" s="1471"/>
      <c r="D5" s="1471"/>
      <c r="E5" s="1471"/>
      <c r="F5" s="1471"/>
      <c r="G5" s="1471"/>
      <c r="H5" s="1471"/>
      <c r="I5" s="1471"/>
      <c r="J5" s="1471"/>
      <c r="K5" s="1471"/>
      <c r="L5" s="1471"/>
      <c r="M5" s="1471"/>
      <c r="N5" s="1471"/>
    </row>
    <row r="6" spans="1:38" s="489" customFormat="1" ht="6" customHeight="1" x14ac:dyDescent="0.2"/>
    <row r="7" spans="1:38" s="437" customFormat="1" ht="12.75" customHeight="1" x14ac:dyDescent="0.2">
      <c r="A7" s="485"/>
      <c r="B7" s="1447" t="s">
        <v>12</v>
      </c>
      <c r="D7" s="1450" t="s">
        <v>29</v>
      </c>
      <c r="E7" s="1451"/>
      <c r="F7" s="486"/>
      <c r="G7" s="1481"/>
      <c r="H7" s="1481"/>
      <c r="I7" s="486"/>
      <c r="J7" s="1481"/>
      <c r="K7" s="1481"/>
      <c r="L7" s="486"/>
      <c r="M7" s="1481"/>
      <c r="N7" s="1482"/>
      <c r="O7" s="485"/>
      <c r="P7" s="485"/>
      <c r="W7" s="487"/>
    </row>
    <row r="8" spans="1:38" s="437" customFormat="1" ht="33.75" customHeight="1" x14ac:dyDescent="0.2">
      <c r="A8" s="485"/>
      <c r="B8" s="1448"/>
      <c r="D8" s="1479"/>
      <c r="E8" s="1480"/>
      <c r="F8" s="488"/>
      <c r="G8" s="1456" t="s">
        <v>218</v>
      </c>
      <c r="H8" s="1458"/>
      <c r="J8" s="1456" t="s">
        <v>172</v>
      </c>
      <c r="K8" s="1458"/>
      <c r="M8" s="1456" t="s">
        <v>173</v>
      </c>
      <c r="N8" s="1458"/>
      <c r="O8" s="485"/>
      <c r="P8" s="485"/>
      <c r="W8" s="487"/>
    </row>
    <row r="9" spans="1:38" s="437" customFormat="1" ht="6" customHeight="1" x14ac:dyDescent="0.2">
      <c r="A9" s="485"/>
      <c r="B9" s="1448"/>
      <c r="D9" s="1483" t="s">
        <v>9</v>
      </c>
      <c r="E9" s="1490" t="s">
        <v>217</v>
      </c>
      <c r="G9" s="1485" t="s">
        <v>9</v>
      </c>
      <c r="H9" s="1487" t="s">
        <v>217</v>
      </c>
      <c r="J9" s="1485" t="s">
        <v>9</v>
      </c>
      <c r="K9" s="1487" t="s">
        <v>217</v>
      </c>
      <c r="M9" s="1485" t="s">
        <v>9</v>
      </c>
      <c r="N9" s="1487" t="s">
        <v>217</v>
      </c>
      <c r="O9" s="485"/>
      <c r="P9" s="485"/>
      <c r="W9" s="487"/>
    </row>
    <row r="10" spans="1:38" s="437" customFormat="1" ht="27.75" customHeight="1" x14ac:dyDescent="0.2">
      <c r="A10" s="485"/>
      <c r="B10" s="1449"/>
      <c r="D10" s="1484"/>
      <c r="E10" s="1491"/>
      <c r="F10" s="490"/>
      <c r="G10" s="1486"/>
      <c r="H10" s="1488"/>
      <c r="I10" s="491"/>
      <c r="J10" s="1486"/>
      <c r="K10" s="1488"/>
      <c r="L10" s="491"/>
      <c r="M10" s="1486"/>
      <c r="N10" s="1488"/>
      <c r="O10" s="485"/>
      <c r="P10" s="492"/>
      <c r="Q10" s="493"/>
      <c r="R10" s="493"/>
      <c r="S10" s="493"/>
      <c r="T10" s="493"/>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4">
        <f t="shared" ref="D12:D29" si="0">G12+J12+M12</f>
        <v>430507</v>
      </c>
      <c r="E12" s="495">
        <f>D12/'20pobl'!D12*100</f>
        <v>4.9874175467587412</v>
      </c>
      <c r="F12" s="350"/>
      <c r="G12" s="355">
        <v>122784</v>
      </c>
      <c r="H12" s="495">
        <v>1.7493965006655838</v>
      </c>
      <c r="I12" s="350"/>
      <c r="J12" s="355">
        <v>103440</v>
      </c>
      <c r="K12" s="495">
        <v>8.7930247444080898</v>
      </c>
      <c r="L12" s="350"/>
      <c r="M12" s="355">
        <v>204283</v>
      </c>
      <c r="N12" s="495">
        <f>M12/'20pobl'!X12*100</f>
        <v>46.765302431631817</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6">
        <f t="shared" si="0"/>
        <v>60372</v>
      </c>
      <c r="E13" s="497">
        <f>D13/'20pobl'!D13*100</f>
        <v>4.4667358690609813</v>
      </c>
      <c r="F13" s="350"/>
      <c r="G13" s="368">
        <v>11490</v>
      </c>
      <c r="H13" s="498">
        <v>1.0953748298308033</v>
      </c>
      <c r="I13" s="350"/>
      <c r="J13" s="368">
        <v>11986</v>
      </c>
      <c r="K13" s="498">
        <v>5.8367501972204101</v>
      </c>
      <c r="L13" s="350"/>
      <c r="M13" s="368">
        <v>36896</v>
      </c>
      <c r="N13" s="498">
        <f>M13/'20pobl'!X13*100</f>
        <v>37.927241701873953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6">
        <f t="shared" si="0"/>
        <v>50778</v>
      </c>
      <c r="E14" s="497">
        <f>D14/'20pobl'!D14*100</f>
        <v>5.0295216219508934</v>
      </c>
      <c r="F14" s="350"/>
      <c r="G14" s="368">
        <v>10719</v>
      </c>
      <c r="H14" s="498">
        <v>1.4742247907423249</v>
      </c>
      <c r="I14" s="350"/>
      <c r="J14" s="368">
        <v>11658</v>
      </c>
      <c r="K14" s="498">
        <v>5.9055058280017629</v>
      </c>
      <c r="L14" s="350"/>
      <c r="M14" s="368">
        <v>28401</v>
      </c>
      <c r="N14" s="498">
        <f>M14/'20pobl'!X14*100</f>
        <v>33.375246780107169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6">
        <f t="shared" si="0"/>
        <v>49903</v>
      </c>
      <c r="E15" s="497">
        <f>D15/'20pobl'!D15*100</f>
        <v>4.0513310948165566</v>
      </c>
      <c r="F15" s="350"/>
      <c r="G15" s="368">
        <v>14636</v>
      </c>
      <c r="H15" s="498">
        <v>1.4258492161531298</v>
      </c>
      <c r="I15" s="350"/>
      <c r="J15" s="368">
        <v>11762</v>
      </c>
      <c r="K15" s="498">
        <v>7.7989589894904361</v>
      </c>
      <c r="L15" s="350"/>
      <c r="M15" s="368">
        <v>23505</v>
      </c>
      <c r="N15" s="498">
        <f>M15/'20pobl'!X15*100</f>
        <v>43.146649044550912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6">
        <f t="shared" si="0"/>
        <v>78043</v>
      </c>
      <c r="E16" s="497">
        <f>D16/'20pobl'!D16*100</f>
        <v>3.4860015883835382</v>
      </c>
      <c r="F16" s="350"/>
      <c r="G16" s="368">
        <v>26641</v>
      </c>
      <c r="H16" s="498">
        <v>1.4476302465117441</v>
      </c>
      <c r="I16" s="350"/>
      <c r="J16" s="368">
        <v>18683</v>
      </c>
      <c r="K16" s="498">
        <v>6.2930726686023402</v>
      </c>
      <c r="L16" s="350"/>
      <c r="M16" s="368">
        <v>32719</v>
      </c>
      <c r="N16" s="498">
        <f>M16/'20pobl'!X16*100</f>
        <v>32.218327195383736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23666</v>
      </c>
      <c r="E17" s="499">
        <f>D17/'20pobl'!D17*100</f>
        <v>4.0054091471453885</v>
      </c>
      <c r="F17" s="350"/>
      <c r="G17" s="377">
        <v>6670</v>
      </c>
      <c r="H17" s="499">
        <v>1.4857550174860223</v>
      </c>
      <c r="I17" s="350"/>
      <c r="J17" s="377">
        <v>5098</v>
      </c>
      <c r="K17" s="499">
        <v>5.067141110636225</v>
      </c>
      <c r="L17" s="350"/>
      <c r="M17" s="377">
        <v>11898</v>
      </c>
      <c r="N17" s="499">
        <f>M17/'20pobl'!X17*100</f>
        <v>28.800348567002327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6">
        <f t="shared" si="0"/>
        <v>161623</v>
      </c>
      <c r="E18" s="497">
        <f>D18/'20pobl'!D18*100</f>
        <v>6.7577127728519093</v>
      </c>
      <c r="F18" s="350"/>
      <c r="G18" s="368">
        <v>32969</v>
      </c>
      <c r="H18" s="498">
        <v>1.8852140300316784</v>
      </c>
      <c r="I18" s="350"/>
      <c r="J18" s="368">
        <v>29218</v>
      </c>
      <c r="K18" s="498">
        <v>6.9246484113930347</v>
      </c>
      <c r="L18" s="350"/>
      <c r="M18" s="368">
        <v>99436</v>
      </c>
      <c r="N18" s="498">
        <f>M18/'20pobl'!X18*100</f>
        <v>45.009958355965964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6">
        <f t="shared" si="0"/>
        <v>103929</v>
      </c>
      <c r="E19" s="497">
        <f>D19/'20pobl'!D19*100</f>
        <v>4.938574903548842</v>
      </c>
      <c r="F19" s="350"/>
      <c r="G19" s="368">
        <v>24175</v>
      </c>
      <c r="H19" s="498">
        <v>1.4312076076898621</v>
      </c>
      <c r="I19" s="350"/>
      <c r="J19" s="368">
        <v>21042</v>
      </c>
      <c r="K19" s="498">
        <v>7.4555420521342297</v>
      </c>
      <c r="L19" s="350"/>
      <c r="M19" s="368">
        <v>58712</v>
      </c>
      <c r="N19" s="498">
        <f>M19/'20pobl'!X19*100</f>
        <v>44.122133962590276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6">
        <f t="shared" si="0"/>
        <v>411492</v>
      </c>
      <c r="E20" s="497">
        <f>D20/'20pobl'!D20*100</f>
        <v>5.1357980068223199</v>
      </c>
      <c r="F20" s="350"/>
      <c r="G20" s="368">
        <v>104280</v>
      </c>
      <c r="H20" s="498">
        <v>1.6175635007685287</v>
      </c>
      <c r="I20" s="350"/>
      <c r="J20" s="368">
        <v>95029</v>
      </c>
      <c r="K20" s="498">
        <v>8.6382539689754072</v>
      </c>
      <c r="L20" s="350"/>
      <c r="M20" s="368">
        <v>212183</v>
      </c>
      <c r="N20" s="498">
        <f>M20/'20pobl'!X20*100</f>
        <v>45.591240279929437</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6">
        <f t="shared" si="0"/>
        <v>232662</v>
      </c>
      <c r="E21" s="497">
        <f>D21/'20pobl'!D21*100</f>
        <v>4.3739337147755766</v>
      </c>
      <c r="F21" s="350"/>
      <c r="G21" s="368">
        <v>61248</v>
      </c>
      <c r="H21" s="498">
        <v>1.4427432473877839</v>
      </c>
      <c r="I21" s="350"/>
      <c r="J21" s="368">
        <v>51627</v>
      </c>
      <c r="K21" s="498">
        <v>6.6771600180033834</v>
      </c>
      <c r="L21" s="350"/>
      <c r="M21" s="368">
        <v>119787</v>
      </c>
      <c r="N21" s="498">
        <f>M21/'20pobl'!X21*100</f>
        <v>39.81605512363263</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6">
        <f t="shared" si="0"/>
        <v>60913</v>
      </c>
      <c r="E22" s="497">
        <f>D22/'20pobl'!D22*100</f>
        <v>5.7754904089482979</v>
      </c>
      <c r="F22" s="350"/>
      <c r="G22" s="368">
        <v>14342</v>
      </c>
      <c r="H22" s="498">
        <v>1.7517417261898947</v>
      </c>
      <c r="I22" s="350"/>
      <c r="J22" s="368">
        <v>13263</v>
      </c>
      <c r="K22" s="498">
        <v>8.2233823565883775</v>
      </c>
      <c r="L22" s="350"/>
      <c r="M22" s="368">
        <v>33308</v>
      </c>
      <c r="N22" s="498">
        <f>M22/'20pobl'!X22*100</f>
        <v>44.607534585972758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6">
        <f t="shared" si="0"/>
        <v>95826</v>
      </c>
      <c r="E23" s="497">
        <f>D23/'20pobl'!D23*100</f>
        <v>3.5414602453292572</v>
      </c>
      <c r="F23" s="350"/>
      <c r="G23" s="368">
        <v>26925</v>
      </c>
      <c r="H23" s="498">
        <v>1.3557797760458261</v>
      </c>
      <c r="I23" s="350"/>
      <c r="J23" s="368">
        <v>16818</v>
      </c>
      <c r="K23" s="498">
        <v>3.5135513442707884</v>
      </c>
      <c r="L23" s="350"/>
      <c r="M23" s="368">
        <v>52083</v>
      </c>
      <c r="N23" s="498">
        <f>M23/'20pobl'!X23*100</f>
        <v>21.590598184305435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6">
        <f t="shared" si="0"/>
        <v>274638</v>
      </c>
      <c r="E24" s="497">
        <f>D24/'20pobl'!D24*100</f>
        <v>3.9182122869321017</v>
      </c>
      <c r="F24" s="350"/>
      <c r="G24" s="368">
        <v>64675</v>
      </c>
      <c r="H24" s="498">
        <v>1.1337999663059368</v>
      </c>
      <c r="I24" s="350"/>
      <c r="J24" s="368">
        <v>53996</v>
      </c>
      <c r="K24" s="498">
        <v>5.9156324498667789</v>
      </c>
      <c r="L24" s="350"/>
      <c r="M24" s="368">
        <v>155967</v>
      </c>
      <c r="N24" s="498">
        <f>M24/'20pobl'!X24*100</f>
        <v>39.764067603019647</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6">
        <f t="shared" si="0"/>
        <v>73141</v>
      </c>
      <c r="E25" s="497">
        <f>D25/'20pobl'!D25*100</f>
        <v>4.6631414122609485</v>
      </c>
      <c r="F25" s="350"/>
      <c r="G25" s="368">
        <v>24650</v>
      </c>
      <c r="H25" s="498">
        <v>1.8859926978035264</v>
      </c>
      <c r="I25" s="350"/>
      <c r="J25" s="368">
        <v>17430</v>
      </c>
      <c r="K25" s="498">
        <v>9.2186128182616329</v>
      </c>
      <c r="L25" s="350"/>
      <c r="M25" s="368">
        <v>31061</v>
      </c>
      <c r="N25" s="498">
        <f>M25/'20pobl'!X25*100</f>
        <v>42.893639351506614</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0">
        <f t="shared" si="0"/>
        <v>23677</v>
      </c>
      <c r="E26" s="501">
        <f>D26/'20pobl'!D26*100</f>
        <v>3.4904685456847893</v>
      </c>
      <c r="F26" s="350"/>
      <c r="G26" s="377">
        <v>5582</v>
      </c>
      <c r="H26" s="499">
        <v>1.0380326844544283</v>
      </c>
      <c r="I26" s="350"/>
      <c r="J26" s="377">
        <v>4488</v>
      </c>
      <c r="K26" s="499">
        <v>4.5933249408947159</v>
      </c>
      <c r="L26" s="350"/>
      <c r="M26" s="377">
        <v>13607</v>
      </c>
      <c r="N26" s="499">
        <f>M26/'20pobl'!X26*100</f>
        <v>31.734222678296565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0">
        <f t="shared" si="0"/>
        <v>120805</v>
      </c>
      <c r="E27" s="501">
        <f>D27/'20pobl'!D27*100</f>
        <v>5.4228966047249072</v>
      </c>
      <c r="F27" s="350"/>
      <c r="G27" s="377">
        <v>31637</v>
      </c>
      <c r="H27" s="499">
        <v>1.8641427253239873</v>
      </c>
      <c r="I27" s="350"/>
      <c r="J27" s="377">
        <v>24094</v>
      </c>
      <c r="K27" s="499">
        <v>6.5516622524839976</v>
      </c>
      <c r="L27" s="350"/>
      <c r="M27" s="377">
        <v>65074</v>
      </c>
      <c r="N27" s="499">
        <f>M27/'20pobl'!X27*100</f>
        <v>39.972726602619232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0">
        <f t="shared" si="0"/>
        <v>14704</v>
      </c>
      <c r="E28" s="501">
        <f>D28/'20pobl'!D28*100</f>
        <v>4.5356957777064872</v>
      </c>
      <c r="F28" s="350"/>
      <c r="G28" s="377">
        <v>3410</v>
      </c>
      <c r="H28" s="499">
        <v>1.3505592344982731</v>
      </c>
      <c r="I28" s="350"/>
      <c r="J28" s="377">
        <v>2743</v>
      </c>
      <c r="K28" s="499">
        <v>5.5776973443409661</v>
      </c>
      <c r="L28" s="350"/>
      <c r="M28" s="377">
        <v>8551</v>
      </c>
      <c r="N28" s="499">
        <f>M28/'20pobl'!X28*100</f>
        <v>37.97406519229061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2">
        <f t="shared" si="0"/>
        <v>5886</v>
      </c>
      <c r="E29" s="503">
        <f>D29/'20pobl'!D29*100</f>
        <v>3.4794637156841883</v>
      </c>
      <c r="F29" s="350"/>
      <c r="G29" s="389">
        <v>3137</v>
      </c>
      <c r="H29" s="504">
        <v>2.1244895333166283</v>
      </c>
      <c r="I29" s="350"/>
      <c r="J29" s="389">
        <v>1092</v>
      </c>
      <c r="K29" s="504">
        <v>6.5806918163191526</v>
      </c>
      <c r="L29" s="350"/>
      <c r="M29" s="389">
        <v>1657</v>
      </c>
      <c r="N29" s="504">
        <f>M29/'20pobl'!X29*100</f>
        <v>33.740582366116875</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2" t="s">
        <v>0</v>
      </c>
      <c r="C31" s="320"/>
      <c r="D31" s="1238">
        <f>G31+J31+M31</f>
        <v>2272565</v>
      </c>
      <c r="E31" s="1239">
        <f>D31/'20pobl'!D31*100</f>
        <v>4.6741654796477023</v>
      </c>
      <c r="F31" s="320"/>
      <c r="G31" s="1238">
        <f>SUM(G12:G29)</f>
        <v>589970</v>
      </c>
      <c r="H31" s="1239">
        <f>G31/'20pobl'!J31*100</f>
        <v>1.5248120076109046</v>
      </c>
      <c r="I31" s="320"/>
      <c r="J31" s="1238">
        <f>SUM(J12:J29)</f>
        <v>493467</v>
      </c>
      <c r="K31" s="1239">
        <f>J31/'20pobl'!Q31*100</f>
        <v>7.071820971651495</v>
      </c>
      <c r="L31" s="320"/>
      <c r="M31" s="1238">
        <f>SUM(M12:M29)</f>
        <v>1189128</v>
      </c>
      <c r="N31" s="1239">
        <f>M31/'20pobl'!X31*100</f>
        <v>40.303494333376037</v>
      </c>
      <c r="O31" s="359"/>
      <c r="P31" s="360"/>
      <c r="Q31" s="360"/>
      <c r="T31" s="395"/>
      <c r="V31" s="360"/>
      <c r="W31" s="360"/>
      <c r="Z31" s="395"/>
      <c r="AB31" s="360"/>
      <c r="AC31" s="360"/>
      <c r="AF31" s="395"/>
      <c r="AH31" s="360"/>
      <c r="AI31" s="360"/>
      <c r="AL31" s="395"/>
    </row>
    <row r="32" spans="1:38" s="493" customFormat="1" ht="5.25" customHeight="1" x14ac:dyDescent="0.2">
      <c r="B32" s="397" t="s">
        <v>39</v>
      </c>
      <c r="C32" s="506"/>
      <c r="F32" s="506"/>
    </row>
    <row r="33" spans="2:14" s="493" customFormat="1" ht="5.25" hidden="1" customHeight="1" x14ac:dyDescent="0.2">
      <c r="B33" s="397" t="s">
        <v>47</v>
      </c>
      <c r="C33" s="506"/>
      <c r="F33" s="506"/>
    </row>
    <row r="34" spans="2:14" s="493" customFormat="1" ht="13.5" customHeight="1" x14ac:dyDescent="0.2">
      <c r="B34" s="1475" t="str">
        <f>'20pobl'!B34:H34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
      <c r="B35" s="1489"/>
      <c r="C35" s="1489"/>
      <c r="D35" s="1489"/>
      <c r="E35" s="507"/>
    </row>
    <row r="36" spans="2:14" ht="4.5" customHeight="1" x14ac:dyDescent="0.2">
      <c r="B36" s="1469"/>
      <c r="C36" s="1469"/>
      <c r="D36" s="1469"/>
      <c r="E36" s="449"/>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98"/>
      <c r="C2" s="1498"/>
      <c r="D2" s="1498"/>
      <c r="E2" s="1498"/>
      <c r="F2" s="1498"/>
      <c r="G2" s="1498"/>
      <c r="H2" s="1498"/>
      <c r="I2" s="1498"/>
      <c r="O2" s="37"/>
    </row>
    <row r="3" spans="1:50" s="38" customFormat="1" ht="4.5" customHeight="1" x14ac:dyDescent="0.2">
      <c r="B3" s="1499"/>
      <c r="C3" s="1499"/>
      <c r="D3" s="1499"/>
      <c r="E3" s="1499"/>
      <c r="F3" s="1499"/>
      <c r="G3" s="1499"/>
      <c r="H3" s="1499"/>
      <c r="I3" s="1499"/>
      <c r="O3" s="37"/>
    </row>
    <row r="4" spans="1:50" s="38" customFormat="1" ht="17.25" customHeight="1" x14ac:dyDescent="0.2">
      <c r="A4" s="1499" t="s">
        <v>191</v>
      </c>
      <c r="B4" s="1499"/>
      <c r="C4" s="1499"/>
      <c r="D4" s="1499"/>
      <c r="E4" s="1499"/>
      <c r="F4" s="1499"/>
      <c r="G4" s="1499"/>
      <c r="H4" s="1499"/>
      <c r="I4" s="1499"/>
      <c r="J4" s="1499"/>
      <c r="K4" s="1499"/>
      <c r="L4" s="1499"/>
      <c r="M4" s="1499"/>
      <c r="N4" s="1499"/>
      <c r="O4" s="1499"/>
      <c r="P4" s="1499"/>
      <c r="Q4" s="1499"/>
      <c r="R4" s="1499"/>
      <c r="S4" s="1499"/>
      <c r="T4" s="1499"/>
      <c r="U4" s="1499"/>
      <c r="V4" s="1499"/>
      <c r="W4" s="1499"/>
      <c r="X4" s="1499"/>
      <c r="Y4" s="1499"/>
      <c r="Z4" s="1499"/>
    </row>
    <row r="5" spans="1:50" s="38" customFormat="1" ht="17.25" customHeight="1" x14ac:dyDescent="0.2">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
      <c r="O6" s="37"/>
    </row>
    <row r="7" spans="1:50" s="41" customFormat="1" ht="12.75" customHeight="1" x14ac:dyDescent="0.2">
      <c r="A7" s="39"/>
      <c r="B7" s="1500" t="s">
        <v>12</v>
      </c>
      <c r="C7" s="40"/>
      <c r="D7" s="1495" t="s">
        <v>109</v>
      </c>
      <c r="E7" s="1493"/>
      <c r="F7" s="181"/>
      <c r="G7" s="1493"/>
      <c r="H7" s="1493"/>
      <c r="I7" s="181"/>
      <c r="J7" s="1493"/>
      <c r="K7" s="1493"/>
      <c r="L7" s="181"/>
      <c r="M7" s="1493"/>
      <c r="N7" s="1494"/>
      <c r="O7" s="40"/>
      <c r="P7" s="1495" t="s">
        <v>13</v>
      </c>
      <c r="Q7" s="1493"/>
      <c r="R7" s="181"/>
      <c r="S7" s="1493"/>
      <c r="T7" s="1493"/>
      <c r="U7" s="181"/>
      <c r="V7" s="1493"/>
      <c r="W7" s="1493"/>
      <c r="X7" s="181"/>
      <c r="Y7" s="1493"/>
      <c r="Z7" s="1494"/>
      <c r="AA7" s="116"/>
      <c r="AB7" s="116"/>
      <c r="AC7" s="117"/>
      <c r="AD7" s="117"/>
      <c r="AE7" s="117"/>
      <c r="AF7" s="117"/>
      <c r="AG7" s="117"/>
      <c r="AH7" s="117"/>
      <c r="AI7" s="118"/>
    </row>
    <row r="8" spans="1:50" s="41" customFormat="1" ht="33.75" customHeight="1" x14ac:dyDescent="0.2">
      <c r="A8" s="39"/>
      <c r="B8" s="1501"/>
      <c r="C8" s="40"/>
      <c r="D8" s="1504"/>
      <c r="E8" s="1505"/>
      <c r="F8" s="40"/>
      <c r="G8" s="1495" t="s">
        <v>168</v>
      </c>
      <c r="H8" s="1494"/>
      <c r="I8" s="40"/>
      <c r="J8" s="1495" t="s">
        <v>174</v>
      </c>
      <c r="K8" s="1494"/>
      <c r="L8" s="40"/>
      <c r="M8" s="1495" t="s">
        <v>169</v>
      </c>
      <c r="N8" s="1494"/>
      <c r="O8" s="40"/>
      <c r="P8" s="1504"/>
      <c r="Q8" s="1506"/>
      <c r="R8" s="130"/>
      <c r="S8" s="1495" t="s">
        <v>171</v>
      </c>
      <c r="T8" s="1494"/>
      <c r="U8" s="40"/>
      <c r="V8" s="1495" t="s">
        <v>172</v>
      </c>
      <c r="W8" s="1494"/>
      <c r="X8" s="40"/>
      <c r="Y8" s="1495" t="s">
        <v>173</v>
      </c>
      <c r="Z8" s="1494"/>
      <c r="AA8" s="116"/>
      <c r="AB8" s="116"/>
      <c r="AC8" s="117"/>
      <c r="AD8" s="117"/>
      <c r="AE8" s="117"/>
      <c r="AF8" s="117"/>
      <c r="AG8" s="117"/>
      <c r="AH8" s="117"/>
      <c r="AI8" s="118"/>
    </row>
    <row r="9" spans="1:50" s="46" customFormat="1" ht="36.75" customHeight="1" x14ac:dyDescent="0.2">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3" t="s">
        <v>216</v>
      </c>
      <c r="C33" s="1503"/>
      <c r="D33" s="1503"/>
      <c r="E33" s="1503"/>
      <c r="F33" s="1503"/>
      <c r="G33" s="1503"/>
      <c r="H33" s="1503"/>
      <c r="I33" s="1503"/>
      <c r="J33" s="1503"/>
      <c r="K33" s="1503"/>
      <c r="L33" s="1503"/>
      <c r="M33" s="1503"/>
      <c r="O33" s="86"/>
    </row>
    <row r="34" spans="2:19" ht="29.25" customHeight="1" x14ac:dyDescent="0.2">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
      <c r="B35" s="1496"/>
      <c r="C35" s="1496"/>
      <c r="D35" s="1496"/>
      <c r="E35" s="1496"/>
      <c r="F35" s="1496"/>
      <c r="G35" s="1496"/>
      <c r="H35" s="1496"/>
      <c r="I35" s="1496"/>
      <c r="J35" s="1496"/>
      <c r="K35" s="1496"/>
      <c r="L35" s="1496"/>
      <c r="M35" s="1496"/>
      <c r="N35" s="1496"/>
      <c r="O35" s="1496"/>
      <c r="P35" s="1496"/>
      <c r="Q35" s="89"/>
      <c r="R35" s="89"/>
      <c r="S35" s="89"/>
    </row>
    <row r="38" spans="2:19" x14ac:dyDescent="0.2">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9" zoomScale="80" zoomScaleNormal="80" workbookViewId="0">
      <selection activeCell="AE21" sqref="AE21"/>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47"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0"/>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43"/>
      <c r="C2" s="1443"/>
      <c r="D2" s="1443"/>
      <c r="E2" s="1443"/>
      <c r="F2" s="1443"/>
      <c r="G2" s="1443"/>
      <c r="H2" s="1443"/>
      <c r="I2" s="1443"/>
      <c r="O2" s="441"/>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row>
    <row r="3" spans="1:50" s="345" customFormat="1" ht="4.5" customHeight="1" x14ac:dyDescent="0.2">
      <c r="B3" s="1444"/>
      <c r="C3" s="1444"/>
      <c r="D3" s="1444"/>
      <c r="E3" s="1444"/>
      <c r="F3" s="1444"/>
      <c r="G3" s="1444"/>
      <c r="H3" s="1444"/>
      <c r="I3" s="1444"/>
      <c r="O3" s="441"/>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row>
    <row r="4" spans="1:50" s="489" customFormat="1" ht="17.25" customHeight="1" x14ac:dyDescent="0.2">
      <c r="A4" s="1470" t="s">
        <v>395</v>
      </c>
      <c r="B4" s="1470"/>
      <c r="C4" s="1470"/>
      <c r="D4" s="1470"/>
      <c r="E4" s="1470"/>
      <c r="F4" s="1470"/>
      <c r="G4" s="1470"/>
      <c r="H4" s="1470"/>
      <c r="I4" s="1470"/>
      <c r="J4" s="1470"/>
      <c r="K4" s="1470"/>
      <c r="L4" s="1470"/>
      <c r="M4" s="1470"/>
      <c r="N4" s="1470"/>
      <c r="O4" s="1470"/>
      <c r="P4" s="1470"/>
      <c r="Q4" s="1470"/>
      <c r="R4" s="1470"/>
      <c r="S4" s="1470"/>
      <c r="T4" s="1470"/>
      <c r="U4" s="1470"/>
      <c r="V4" s="1470"/>
      <c r="W4" s="1470"/>
      <c r="X4" s="1470"/>
      <c r="Y4" s="1470"/>
      <c r="Z4" s="1470"/>
    </row>
    <row r="5" spans="1:50" s="489" customFormat="1" ht="17.2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row>
    <row r="6" spans="1:50" s="345" customFormat="1" ht="6" customHeight="1" x14ac:dyDescent="0.2">
      <c r="O6" s="441"/>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row>
    <row r="7" spans="1:50" s="510" customFormat="1" ht="12.75" customHeight="1" x14ac:dyDescent="0.2">
      <c r="A7" s="509"/>
      <c r="B7" s="1508" t="s">
        <v>12</v>
      </c>
      <c r="D7" s="1508" t="s">
        <v>473</v>
      </c>
      <c r="E7" s="1508"/>
      <c r="G7" s="1508"/>
      <c r="H7" s="1508"/>
      <c r="J7" s="1508"/>
      <c r="K7" s="1508"/>
      <c r="M7" s="1508"/>
      <c r="N7" s="1508"/>
      <c r="P7" s="1508" t="s">
        <v>13</v>
      </c>
      <c r="Q7" s="1508"/>
      <c r="S7" s="1508"/>
      <c r="T7" s="1508"/>
      <c r="V7" s="1508"/>
      <c r="W7" s="1508"/>
      <c r="Y7" s="1508"/>
      <c r="Z7" s="1508"/>
      <c r="AA7" s="509"/>
      <c r="AB7" s="509"/>
      <c r="AI7" s="511"/>
    </row>
    <row r="8" spans="1:50" s="510" customFormat="1" ht="33.75" customHeight="1" x14ac:dyDescent="0.2">
      <c r="A8" s="509"/>
      <c r="B8" s="1508"/>
      <c r="D8" s="1508"/>
      <c r="E8" s="1508"/>
      <c r="G8" s="1508" t="s">
        <v>168</v>
      </c>
      <c r="H8" s="1508"/>
      <c r="J8" s="1508" t="s">
        <v>174</v>
      </c>
      <c r="K8" s="1508"/>
      <c r="M8" s="1508" t="s">
        <v>169</v>
      </c>
      <c r="N8" s="1508"/>
      <c r="P8" s="1508"/>
      <c r="Q8" s="1508"/>
      <c r="S8" s="1508" t="s">
        <v>171</v>
      </c>
      <c r="T8" s="1508"/>
      <c r="V8" s="1508" t="s">
        <v>172</v>
      </c>
      <c r="W8" s="1508"/>
      <c r="Y8" s="1508" t="s">
        <v>173</v>
      </c>
      <c r="Z8" s="1508"/>
      <c r="AA8" s="509"/>
      <c r="AB8" s="509"/>
      <c r="AI8" s="511"/>
    </row>
    <row r="9" spans="1:50" s="510" customFormat="1" ht="36.75" customHeight="1" x14ac:dyDescent="0.2">
      <c r="A9" s="509"/>
      <c r="B9" s="1508"/>
      <c r="D9" s="509" t="s">
        <v>9</v>
      </c>
      <c r="E9" s="509" t="s">
        <v>10</v>
      </c>
      <c r="G9" s="509" t="s">
        <v>9</v>
      </c>
      <c r="H9" s="509" t="s">
        <v>10</v>
      </c>
      <c r="J9" s="509" t="s">
        <v>9</v>
      </c>
      <c r="K9" s="509" t="s">
        <v>10</v>
      </c>
      <c r="M9" s="509" t="s">
        <v>9</v>
      </c>
      <c r="N9" s="509" t="s">
        <v>10</v>
      </c>
      <c r="P9" s="509" t="s">
        <v>9</v>
      </c>
      <c r="Q9" s="509" t="s">
        <v>111</v>
      </c>
      <c r="S9" s="509" t="s">
        <v>9</v>
      </c>
      <c r="T9" s="509" t="s">
        <v>111</v>
      </c>
      <c r="V9" s="509" t="s">
        <v>9</v>
      </c>
      <c r="W9" s="509" t="s">
        <v>10</v>
      </c>
      <c r="Y9" s="509" t="s">
        <v>9</v>
      </c>
      <c r="Z9" s="509" t="s">
        <v>10</v>
      </c>
      <c r="AA9" s="509"/>
      <c r="AB9" s="516"/>
      <c r="AC9" s="396"/>
      <c r="AD9" s="396"/>
      <c r="AE9" s="396"/>
      <c r="AF9" s="396"/>
    </row>
    <row r="10" spans="1:50" s="396" customFormat="1" ht="4.5" customHeight="1" x14ac:dyDescent="0.2">
      <c r="A10" s="516"/>
      <c r="B10" s="509"/>
      <c r="D10" s="509"/>
      <c r="E10" s="509"/>
      <c r="G10" s="509"/>
      <c r="H10" s="509"/>
      <c r="J10" s="509"/>
      <c r="K10" s="509"/>
      <c r="M10" s="509"/>
      <c r="N10" s="509"/>
      <c r="P10" s="509"/>
      <c r="Q10" s="509"/>
      <c r="S10" s="509"/>
      <c r="T10" s="509"/>
      <c r="V10" s="509"/>
      <c r="W10" s="509"/>
      <c r="Y10" s="509"/>
      <c r="Z10" s="509"/>
      <c r="AA10" s="509"/>
      <c r="AB10" s="516"/>
    </row>
    <row r="11" spans="1:50" s="396" customFormat="1" ht="18" customHeight="1" x14ac:dyDescent="0.25">
      <c r="A11" s="516"/>
      <c r="B11" s="554" t="s">
        <v>8</v>
      </c>
      <c r="C11" s="555"/>
      <c r="D11" s="556">
        <f>G11+J11+M11</f>
        <v>8631862</v>
      </c>
      <c r="E11" s="557">
        <f t="shared" ref="E11:E28" si="0">D11*100/$D$30</f>
        <v>17.753838233662304</v>
      </c>
      <c r="F11" s="555"/>
      <c r="G11" s="558">
        <f>'20pobl'!J12</f>
        <v>7018649</v>
      </c>
      <c r="H11" s="559">
        <f>G11*100/$G$30</f>
        <v>18.140109280821513</v>
      </c>
      <c r="I11" s="555"/>
      <c r="J11" s="558">
        <f>'20pobl'!Q12</f>
        <v>1176387</v>
      </c>
      <c r="K11" s="559">
        <f>J11*100/$J$30</f>
        <v>16.858671922090405</v>
      </c>
      <c r="L11" s="555"/>
      <c r="M11" s="558">
        <f>'20pobl'!X12</f>
        <v>436826</v>
      </c>
      <c r="N11" s="559">
        <f t="shared" ref="N11:N28" si="1">M11*100/$M$30</f>
        <v>14.805482854386845</v>
      </c>
      <c r="O11" s="555"/>
      <c r="P11" s="560">
        <f>S11+V11+Y11</f>
        <v>430507</v>
      </c>
      <c r="Q11" s="561">
        <f>P11*100/D11</f>
        <v>4.9874175467587412</v>
      </c>
      <c r="R11" s="555"/>
      <c r="S11" s="558">
        <f>'23solcasaad'!J12</f>
        <v>122784</v>
      </c>
      <c r="T11" s="562">
        <f>S11*100/G11</f>
        <v>1.7493965006655838</v>
      </c>
      <c r="U11" s="555"/>
      <c r="V11" s="558">
        <f>'23solcasaad'!Q12</f>
        <v>103440</v>
      </c>
      <c r="W11" s="562">
        <f>V11*100/J11</f>
        <v>8.7930247444080898</v>
      </c>
      <c r="X11" s="555"/>
      <c r="Y11" s="558">
        <f>'23solcasaad'!X12</f>
        <v>204283</v>
      </c>
      <c r="Z11" s="562">
        <f>Y11*100/M11</f>
        <v>46.765302431631817</v>
      </c>
      <c r="AA11" s="563"/>
      <c r="AB11" s="564">
        <f>_xlfn.RANK.EQ(Q11,Q$11:Q$30,0)</f>
        <v>6</v>
      </c>
      <c r="AC11" s="564">
        <v>1</v>
      </c>
      <c r="AD11" s="564">
        <f>MATCH(AC11,AB$11:AB$30,0)</f>
        <v>7</v>
      </c>
      <c r="AE11" s="565" t="str">
        <f t="shared" ref="AE11:AE29" si="2">INDEX(B$11:B$30,AD11,1)</f>
        <v>Castilla y León</v>
      </c>
      <c r="AF11" s="566">
        <f t="shared" ref="AF11:AF29" si="3">INDEX(Q$11:Q$30,AD11,1)</f>
        <v>6.7577127728519093</v>
      </c>
      <c r="AH11" s="564">
        <f>_xlfn.RANK.EQ(T11,T$11:T$30,0)</f>
        <v>6</v>
      </c>
      <c r="AI11" s="564">
        <v>1</v>
      </c>
      <c r="AJ11" s="564">
        <f>MATCH(AI11,AH$11:AH$30,0)</f>
        <v>18</v>
      </c>
      <c r="AK11" s="565" t="str">
        <f>INDEX(B$11:B$30,AJ11,1)</f>
        <v>Ceuta y Melilla</v>
      </c>
      <c r="AL11" s="566">
        <f>INDEX(T$11:T$30,AJ11,1)</f>
        <v>2.1244895333166283</v>
      </c>
      <c r="AN11" s="564">
        <f>_xlfn.RANK.EQ(W11,W$11:W$30,0)</f>
        <v>2</v>
      </c>
      <c r="AO11" s="564">
        <v>1</v>
      </c>
      <c r="AP11" s="564">
        <f>MATCH(AO11,AN$11:AN$30,0)</f>
        <v>14</v>
      </c>
      <c r="AQ11" s="565" t="str">
        <f>INDEX(B$11:B$30,AP11,1)</f>
        <v>Murcia, Región de</v>
      </c>
      <c r="AR11" s="566">
        <f>INDEX(W$11:W$30,AP11,1)</f>
        <v>9.2186128182616329</v>
      </c>
      <c r="AT11" s="564">
        <f>_xlfn.RANK.EQ(Z11,Z$11:Z$30,0)</f>
        <v>1</v>
      </c>
      <c r="AU11" s="564">
        <v>1</v>
      </c>
      <c r="AV11" s="564">
        <f>MATCH(AU11,AT$11:AT$30,0)</f>
        <v>1</v>
      </c>
      <c r="AW11" s="565" t="str">
        <f>INDEX(B$11:B$30,AV11,1)</f>
        <v>Andalucía</v>
      </c>
      <c r="AX11" s="566">
        <f>INDEX(Z$11:Z$30,AV11,1)</f>
        <v>46.765302431631817</v>
      </c>
    </row>
    <row r="12" spans="1:50" s="396" customFormat="1" ht="18" customHeight="1" x14ac:dyDescent="0.25">
      <c r="A12" s="516"/>
      <c r="B12" s="554" t="s">
        <v>7</v>
      </c>
      <c r="C12" s="555"/>
      <c r="D12" s="556">
        <f t="shared" ref="D12:D28" si="4">G12+J12+M12</f>
        <v>1351591</v>
      </c>
      <c r="E12" s="557">
        <f t="shared" si="0"/>
        <v>2.7799248843498505</v>
      </c>
      <c r="F12" s="555"/>
      <c r="G12" s="558">
        <f>'20pobl'!J13</f>
        <v>1048956</v>
      </c>
      <c r="H12" s="559">
        <f t="shared" ref="H12:H28" si="5">G12*100/$G$30</f>
        <v>2.7110881981380479</v>
      </c>
      <c r="I12" s="555"/>
      <c r="J12" s="558">
        <f>'20pobl'!Q13</f>
        <v>205354</v>
      </c>
      <c r="K12" s="559">
        <f t="shared" ref="K12:K28" si="6">J12*100/$J$30</f>
        <v>2.9429054502378498</v>
      </c>
      <c r="L12" s="555"/>
      <c r="M12" s="558">
        <f>'20pobl'!X13</f>
        <v>97281</v>
      </c>
      <c r="N12" s="559">
        <f t="shared" si="1"/>
        <v>3.2971759408954751</v>
      </c>
      <c r="O12" s="555"/>
      <c r="P12" s="560">
        <f t="shared" ref="P12:P28" si="7">S12+V12+Y12</f>
        <v>60372</v>
      </c>
      <c r="Q12" s="561">
        <f t="shared" ref="Q12:Q28" si="8">P12*100/D12</f>
        <v>4.4667358690609804</v>
      </c>
      <c r="R12" s="555"/>
      <c r="S12" s="558">
        <f>'23solcasaad'!J13</f>
        <v>11490</v>
      </c>
      <c r="T12" s="562">
        <f t="shared" ref="T12:T28" si="9">S12*100/G12</f>
        <v>1.0953748298308033</v>
      </c>
      <c r="U12" s="555"/>
      <c r="V12" s="558">
        <f>'23solcasaad'!Q13</f>
        <v>11986</v>
      </c>
      <c r="W12" s="562">
        <f t="shared" ref="W12:W28" si="10">V12*100/J12</f>
        <v>5.8367501972204092</v>
      </c>
      <c r="X12" s="555"/>
      <c r="Y12" s="558">
        <f>'23solcasaad'!X13</f>
        <v>36896</v>
      </c>
      <c r="Z12" s="562">
        <f t="shared" ref="Z12:Z28" si="11">Y12*100/M12</f>
        <v>37.927241701873953</v>
      </c>
      <c r="AA12" s="563"/>
      <c r="AB12" s="564">
        <f t="shared" ref="AB12:AB28" si="12">_xlfn.RANK.EQ(Q12,Q$11:Q$30,0)</f>
        <v>11</v>
      </c>
      <c r="AC12" s="564">
        <v>2</v>
      </c>
      <c r="AD12" s="564">
        <f t="shared" ref="AD12:AD28" si="13">MATCH(AC12,AB$11:AB$30,0)</f>
        <v>11</v>
      </c>
      <c r="AE12" s="565" t="str">
        <f t="shared" si="2"/>
        <v>Extremadura</v>
      </c>
      <c r="AF12" s="566">
        <f t="shared" si="3"/>
        <v>5.7754904089482979</v>
      </c>
      <c r="AH12" s="564">
        <f t="shared" ref="AH12:AH30" si="14">_xlfn.RANK.EQ(T12,T$11:T$30,0)</f>
        <v>18</v>
      </c>
      <c r="AI12" s="564">
        <v>2</v>
      </c>
      <c r="AJ12" s="564">
        <f t="shared" ref="AJ12:AJ28" si="15">MATCH(AI12,AH$11:AH$30,0)</f>
        <v>14</v>
      </c>
      <c r="AK12" s="565" t="str">
        <f t="shared" ref="AK12:AK29" si="16">INDEX(B$11:B$30,AJ12,1)</f>
        <v>Murcia, Región de</v>
      </c>
      <c r="AL12" s="566">
        <f t="shared" ref="AL12:AL29" si="17">INDEX(T$11:T$30,AJ12,1)</f>
        <v>1.8859926978035262</v>
      </c>
      <c r="AN12" s="564">
        <f t="shared" ref="AN12:AN30" si="18">_xlfn.RANK.EQ(W12,W$11:W$30,0)</f>
        <v>15</v>
      </c>
      <c r="AO12" s="564">
        <v>2</v>
      </c>
      <c r="AP12" s="564">
        <f t="shared" ref="AP12:AP28" si="19">MATCH(AO12,AN$11:AN$30,0)</f>
        <v>1</v>
      </c>
      <c r="AQ12" s="565" t="str">
        <f t="shared" ref="AQ12:AQ29" si="20">INDEX(B$11:B$30,AP12,1)</f>
        <v>Andalucía</v>
      </c>
      <c r="AR12" s="566">
        <f t="shared" ref="AR12:AR28" si="21">INDEX(W$11:W$30,AP12,1)</f>
        <v>8.7930247444080898</v>
      </c>
      <c r="AT12" s="564">
        <f t="shared" ref="AT12:AT30" si="22">_xlfn.RANK.EQ(Z12,Z$11:Z$30,0)</f>
        <v>13</v>
      </c>
      <c r="AU12" s="564">
        <v>2</v>
      </c>
      <c r="AV12" s="564">
        <f t="shared" ref="AV12:AV28" si="23">MATCH(AU12,AT$11:AT$30,0)</f>
        <v>9</v>
      </c>
      <c r="AW12" s="565" t="str">
        <f t="shared" ref="AW12:AW29" si="24">INDEX(B$11:B$30,AV12,1)</f>
        <v>Cataluña</v>
      </c>
      <c r="AX12" s="566">
        <f t="shared" ref="AX12:AX29" si="25">INDEX(Z$11:Z$30,AV12,1)</f>
        <v>45.591240279929437</v>
      </c>
    </row>
    <row r="13" spans="1:50" s="396" customFormat="1" ht="18" customHeight="1" x14ac:dyDescent="0.25">
      <c r="A13" s="516"/>
      <c r="B13" s="554" t="s">
        <v>37</v>
      </c>
      <c r="C13" s="555"/>
      <c r="D13" s="556">
        <f t="shared" si="4"/>
        <v>1009599</v>
      </c>
      <c r="E13" s="557">
        <f t="shared" si="0"/>
        <v>2.0765226931184988</v>
      </c>
      <c r="F13" s="555"/>
      <c r="G13" s="558">
        <f>'20pobl'!J14</f>
        <v>727094</v>
      </c>
      <c r="H13" s="559">
        <f t="shared" si="5"/>
        <v>1.8792170141902862</v>
      </c>
      <c r="I13" s="555"/>
      <c r="J13" s="558">
        <f>'20pobl'!Q14</f>
        <v>197409</v>
      </c>
      <c r="K13" s="559">
        <f t="shared" si="6"/>
        <v>2.8290465344040228</v>
      </c>
      <c r="L13" s="555"/>
      <c r="M13" s="558">
        <f>'20pobl'!X14</f>
        <v>85096</v>
      </c>
      <c r="N13" s="559">
        <f t="shared" si="1"/>
        <v>2.8841858519797428</v>
      </c>
      <c r="O13" s="555"/>
      <c r="P13" s="560">
        <f t="shared" si="7"/>
        <v>50778</v>
      </c>
      <c r="Q13" s="561">
        <f t="shared" si="8"/>
        <v>5.0295216219508934</v>
      </c>
      <c r="R13" s="555"/>
      <c r="S13" s="558">
        <f>'23solcasaad'!J14</f>
        <v>10719</v>
      </c>
      <c r="T13" s="562">
        <f t="shared" si="9"/>
        <v>1.4742247907423249</v>
      </c>
      <c r="U13" s="555"/>
      <c r="V13" s="558">
        <f>'23solcasaad'!Q14</f>
        <v>11658</v>
      </c>
      <c r="W13" s="562">
        <f t="shared" si="10"/>
        <v>5.9055058280017629</v>
      </c>
      <c r="X13" s="555"/>
      <c r="Y13" s="558">
        <f>'23solcasaad'!X14</f>
        <v>28401</v>
      </c>
      <c r="Z13" s="562">
        <f t="shared" si="11"/>
        <v>33.375246780107176</v>
      </c>
      <c r="AA13" s="563"/>
      <c r="AB13" s="564">
        <f t="shared" si="12"/>
        <v>5</v>
      </c>
      <c r="AC13" s="564">
        <v>3</v>
      </c>
      <c r="AD13" s="564">
        <f t="shared" si="13"/>
        <v>16</v>
      </c>
      <c r="AE13" s="565" t="str">
        <f t="shared" si="2"/>
        <v>País Vasco</v>
      </c>
      <c r="AF13" s="567">
        <f t="shared" si="3"/>
        <v>5.4228966047249072</v>
      </c>
      <c r="AH13" s="564">
        <f t="shared" si="14"/>
        <v>10</v>
      </c>
      <c r="AI13" s="564">
        <v>3</v>
      </c>
      <c r="AJ13" s="564">
        <f t="shared" si="15"/>
        <v>7</v>
      </c>
      <c r="AK13" s="565" t="str">
        <f t="shared" si="16"/>
        <v>Castilla y León</v>
      </c>
      <c r="AL13" s="566">
        <f t="shared" si="17"/>
        <v>1.8852140300316784</v>
      </c>
      <c r="AN13" s="564">
        <f t="shared" si="18"/>
        <v>14</v>
      </c>
      <c r="AO13" s="564">
        <v>3</v>
      </c>
      <c r="AP13" s="564">
        <f t="shared" si="19"/>
        <v>9</v>
      </c>
      <c r="AQ13" s="565" t="str">
        <f t="shared" si="20"/>
        <v>Cataluña</v>
      </c>
      <c r="AR13" s="566">
        <f t="shared" si="21"/>
        <v>8.6382539689754072</v>
      </c>
      <c r="AT13" s="564">
        <f t="shared" si="22"/>
        <v>15</v>
      </c>
      <c r="AU13" s="564">
        <v>3</v>
      </c>
      <c r="AV13" s="564">
        <f t="shared" si="23"/>
        <v>7</v>
      </c>
      <c r="AW13" s="565" t="str">
        <f t="shared" si="24"/>
        <v>Castilla y León</v>
      </c>
      <c r="AX13" s="566">
        <f t="shared" si="25"/>
        <v>45.009958355965964</v>
      </c>
    </row>
    <row r="14" spans="1:50" s="396" customFormat="1" ht="18" customHeight="1" x14ac:dyDescent="0.25">
      <c r="A14" s="516"/>
      <c r="B14" s="554" t="s">
        <v>38</v>
      </c>
      <c r="C14" s="555"/>
      <c r="D14" s="556">
        <f t="shared" si="4"/>
        <v>1231768</v>
      </c>
      <c r="E14" s="557">
        <f t="shared" si="0"/>
        <v>2.533475374537006</v>
      </c>
      <c r="F14" s="555"/>
      <c r="G14" s="558">
        <f>'20pobl'!J15</f>
        <v>1026476</v>
      </c>
      <c r="H14" s="559">
        <f t="shared" si="5"/>
        <v>2.6529873219391003</v>
      </c>
      <c r="I14" s="555"/>
      <c r="J14" s="558">
        <f>'20pobl'!Q15</f>
        <v>150815</v>
      </c>
      <c r="K14" s="559">
        <f t="shared" si="6"/>
        <v>2.1613130763346287</v>
      </c>
      <c r="L14" s="555"/>
      <c r="M14" s="558">
        <f>'20pobl'!X15</f>
        <v>54477</v>
      </c>
      <c r="N14" s="559">
        <f t="shared" si="1"/>
        <v>1.8464063253067176</v>
      </c>
      <c r="O14" s="555"/>
      <c r="P14" s="560">
        <f t="shared" si="7"/>
        <v>49903</v>
      </c>
      <c r="Q14" s="561">
        <f t="shared" si="8"/>
        <v>4.0513310948165566</v>
      </c>
      <c r="R14" s="555"/>
      <c r="S14" s="558">
        <f>'23solcasaad'!J15</f>
        <v>14636</v>
      </c>
      <c r="T14" s="562">
        <f t="shared" si="9"/>
        <v>1.4258492161531298</v>
      </c>
      <c r="U14" s="555"/>
      <c r="V14" s="558">
        <f>'23solcasaad'!Q15</f>
        <v>11762</v>
      </c>
      <c r="W14" s="562">
        <f t="shared" si="10"/>
        <v>7.7989589894904352</v>
      </c>
      <c r="X14" s="555"/>
      <c r="Y14" s="558">
        <f>'23solcasaad'!X15</f>
        <v>23505</v>
      </c>
      <c r="Z14" s="562">
        <f t="shared" si="11"/>
        <v>43.146649044550912</v>
      </c>
      <c r="AA14" s="563"/>
      <c r="AB14" s="564">
        <f t="shared" si="12"/>
        <v>13</v>
      </c>
      <c r="AC14" s="564">
        <v>4</v>
      </c>
      <c r="AD14" s="564">
        <f t="shared" si="13"/>
        <v>9</v>
      </c>
      <c r="AE14" s="565" t="str">
        <f t="shared" si="2"/>
        <v>Cataluña</v>
      </c>
      <c r="AF14" s="566">
        <f t="shared" si="3"/>
        <v>5.1357980068223199</v>
      </c>
      <c r="AH14" s="564">
        <f t="shared" si="14"/>
        <v>14</v>
      </c>
      <c r="AI14" s="564">
        <v>4</v>
      </c>
      <c r="AJ14" s="564">
        <f t="shared" si="15"/>
        <v>16</v>
      </c>
      <c r="AK14" s="565" t="str">
        <f t="shared" si="16"/>
        <v>País Vasco</v>
      </c>
      <c r="AL14" s="566">
        <f t="shared" si="17"/>
        <v>1.8641427253239873</v>
      </c>
      <c r="AN14" s="564">
        <f t="shared" si="18"/>
        <v>5</v>
      </c>
      <c r="AO14" s="564">
        <v>4</v>
      </c>
      <c r="AP14" s="564">
        <f t="shared" si="19"/>
        <v>11</v>
      </c>
      <c r="AQ14" s="565" t="str">
        <f t="shared" si="20"/>
        <v>Extremadura</v>
      </c>
      <c r="AR14" s="566">
        <f t="shared" si="21"/>
        <v>8.2233823565883775</v>
      </c>
      <c r="AT14" s="564">
        <f t="shared" si="22"/>
        <v>6</v>
      </c>
      <c r="AU14" s="564">
        <v>4</v>
      </c>
      <c r="AV14" s="564">
        <f t="shared" si="23"/>
        <v>11</v>
      </c>
      <c r="AW14" s="565" t="str">
        <f t="shared" si="24"/>
        <v>Extremadura</v>
      </c>
      <c r="AX14" s="566">
        <f t="shared" si="25"/>
        <v>44.607534585972758</v>
      </c>
    </row>
    <row r="15" spans="1:50" s="396" customFormat="1" ht="18" customHeight="1" x14ac:dyDescent="0.25">
      <c r="A15" s="516"/>
      <c r="B15" s="554" t="s">
        <v>6</v>
      </c>
      <c r="C15" s="555"/>
      <c r="D15" s="556">
        <f t="shared" si="4"/>
        <v>2238754</v>
      </c>
      <c r="E15" s="557">
        <f t="shared" si="0"/>
        <v>4.6046237023905645</v>
      </c>
      <c r="F15" s="555"/>
      <c r="G15" s="558">
        <f>'20pobl'!J16</f>
        <v>1840318</v>
      </c>
      <c r="H15" s="559">
        <f t="shared" si="5"/>
        <v>4.7564096212052895</v>
      </c>
      <c r="I15" s="555"/>
      <c r="J15" s="558">
        <f>'20pobl'!Q16</f>
        <v>296882</v>
      </c>
      <c r="K15" s="559">
        <f t="shared" si="6"/>
        <v>4.2545830900664869</v>
      </c>
      <c r="L15" s="555"/>
      <c r="M15" s="558">
        <f>'20pobl'!X16</f>
        <v>101554</v>
      </c>
      <c r="N15" s="559">
        <f t="shared" si="1"/>
        <v>3.4420020918956329</v>
      </c>
      <c r="O15" s="555"/>
      <c r="P15" s="560">
        <f t="shared" si="7"/>
        <v>78043</v>
      </c>
      <c r="Q15" s="561">
        <f t="shared" si="8"/>
        <v>3.4860015883835382</v>
      </c>
      <c r="R15" s="555"/>
      <c r="S15" s="558">
        <f>'23solcasaad'!J16</f>
        <v>26641</v>
      </c>
      <c r="T15" s="562">
        <f t="shared" si="9"/>
        <v>1.4476302465117441</v>
      </c>
      <c r="U15" s="555"/>
      <c r="V15" s="558">
        <f>'23solcasaad'!Q16</f>
        <v>18683</v>
      </c>
      <c r="W15" s="562">
        <f t="shared" si="10"/>
        <v>6.2930726686023402</v>
      </c>
      <c r="X15" s="555"/>
      <c r="Y15" s="558">
        <f>'23solcasaad'!X16</f>
        <v>32719</v>
      </c>
      <c r="Z15" s="562">
        <f t="shared" si="11"/>
        <v>32.218327195383736</v>
      </c>
      <c r="AA15" s="563"/>
      <c r="AB15" s="564">
        <f t="shared" si="12"/>
        <v>18</v>
      </c>
      <c r="AC15" s="564">
        <v>5</v>
      </c>
      <c r="AD15" s="564">
        <f t="shared" si="13"/>
        <v>3</v>
      </c>
      <c r="AE15" s="565" t="str">
        <f t="shared" si="2"/>
        <v>Asturias, Principado de</v>
      </c>
      <c r="AF15" s="566">
        <f t="shared" si="3"/>
        <v>5.0295216219508934</v>
      </c>
      <c r="AH15" s="564">
        <f t="shared" si="14"/>
        <v>11</v>
      </c>
      <c r="AI15" s="564">
        <v>5</v>
      </c>
      <c r="AJ15" s="564">
        <f t="shared" si="15"/>
        <v>11</v>
      </c>
      <c r="AK15" s="565" t="str">
        <f t="shared" si="16"/>
        <v>Extremadura</v>
      </c>
      <c r="AL15" s="566">
        <f t="shared" si="17"/>
        <v>1.7517417261898947</v>
      </c>
      <c r="AN15" s="564">
        <f t="shared" si="18"/>
        <v>12</v>
      </c>
      <c r="AO15" s="564">
        <v>5</v>
      </c>
      <c r="AP15" s="564">
        <f t="shared" si="19"/>
        <v>4</v>
      </c>
      <c r="AQ15" s="565" t="str">
        <f t="shared" si="20"/>
        <v>Balears, Illes</v>
      </c>
      <c r="AR15" s="566">
        <f t="shared" si="21"/>
        <v>7.7989589894904352</v>
      </c>
      <c r="AT15" s="564">
        <f t="shared" si="22"/>
        <v>16</v>
      </c>
      <c r="AU15" s="564">
        <v>5</v>
      </c>
      <c r="AV15" s="564">
        <f t="shared" si="23"/>
        <v>8</v>
      </c>
      <c r="AW15" s="565" t="str">
        <f t="shared" si="24"/>
        <v>Castilla - La Mancha</v>
      </c>
      <c r="AX15" s="566">
        <f t="shared" si="25"/>
        <v>44.122133962590276</v>
      </c>
    </row>
    <row r="16" spans="1:50" s="396" customFormat="1" ht="18" customHeight="1" x14ac:dyDescent="0.25">
      <c r="A16" s="516"/>
      <c r="B16" s="554" t="s">
        <v>5</v>
      </c>
      <c r="C16" s="555"/>
      <c r="D16" s="568">
        <f t="shared" si="4"/>
        <v>590851</v>
      </c>
      <c r="E16" s="557">
        <f t="shared" si="0"/>
        <v>1.2152503219117274</v>
      </c>
      <c r="F16" s="555"/>
      <c r="G16" s="569">
        <f>'20pobl'!J17</f>
        <v>448930</v>
      </c>
      <c r="H16" s="559">
        <f t="shared" si="5"/>
        <v>1.1602858697506033</v>
      </c>
      <c r="I16" s="555"/>
      <c r="J16" s="569">
        <f>'20pobl'!Q17</f>
        <v>100609</v>
      </c>
      <c r="K16" s="559">
        <f t="shared" si="6"/>
        <v>1.4418164459566398</v>
      </c>
      <c r="L16" s="555"/>
      <c r="M16" s="569">
        <f>'20pobl'!X17</f>
        <v>41312</v>
      </c>
      <c r="N16" s="559">
        <f t="shared" si="1"/>
        <v>1.4002007840202493</v>
      </c>
      <c r="O16" s="555"/>
      <c r="P16" s="569">
        <f t="shared" si="7"/>
        <v>23666</v>
      </c>
      <c r="Q16" s="561">
        <f t="shared" si="8"/>
        <v>4.0054091471453885</v>
      </c>
      <c r="R16" s="555"/>
      <c r="S16" s="569">
        <f>'23solcasaad'!J17</f>
        <v>6670</v>
      </c>
      <c r="T16" s="562">
        <f t="shared" si="9"/>
        <v>1.4857550174860223</v>
      </c>
      <c r="U16" s="555"/>
      <c r="V16" s="569">
        <f>'23solcasaad'!Q17</f>
        <v>5098</v>
      </c>
      <c r="W16" s="562">
        <f t="shared" si="10"/>
        <v>5.067141110636225</v>
      </c>
      <c r="X16" s="555"/>
      <c r="Y16" s="569">
        <f>'23solcasaad'!X17</f>
        <v>11898</v>
      </c>
      <c r="Z16" s="562">
        <f t="shared" si="11"/>
        <v>28.800348567002324</v>
      </c>
      <c r="AA16" s="563"/>
      <c r="AB16" s="564">
        <f t="shared" si="12"/>
        <v>14</v>
      </c>
      <c r="AC16" s="564">
        <v>6</v>
      </c>
      <c r="AD16" s="564">
        <f t="shared" si="13"/>
        <v>1</v>
      </c>
      <c r="AE16" s="565" t="str">
        <f t="shared" si="2"/>
        <v>Andalucía</v>
      </c>
      <c r="AF16" s="566">
        <f t="shared" si="3"/>
        <v>4.9874175467587412</v>
      </c>
      <c r="AH16" s="564">
        <f t="shared" si="14"/>
        <v>9</v>
      </c>
      <c r="AI16" s="564">
        <v>6</v>
      </c>
      <c r="AJ16" s="564">
        <f t="shared" si="15"/>
        <v>1</v>
      </c>
      <c r="AK16" s="565" t="str">
        <f t="shared" si="16"/>
        <v>Andalucía</v>
      </c>
      <c r="AL16" s="566">
        <f t="shared" si="17"/>
        <v>1.7493965006655838</v>
      </c>
      <c r="AN16" s="564">
        <f t="shared" si="18"/>
        <v>17</v>
      </c>
      <c r="AO16" s="564">
        <v>6</v>
      </c>
      <c r="AP16" s="564">
        <f t="shared" si="19"/>
        <v>8</v>
      </c>
      <c r="AQ16" s="565" t="str">
        <f t="shared" si="20"/>
        <v>Castilla - La Mancha</v>
      </c>
      <c r="AR16" s="566">
        <f t="shared" si="21"/>
        <v>7.4555420521342297</v>
      </c>
      <c r="AT16" s="564">
        <f t="shared" si="22"/>
        <v>18</v>
      </c>
      <c r="AU16" s="564">
        <v>6</v>
      </c>
      <c r="AV16" s="564">
        <f t="shared" si="23"/>
        <v>4</v>
      </c>
      <c r="AW16" s="565" t="str">
        <f t="shared" si="24"/>
        <v>Balears, Illes</v>
      </c>
      <c r="AX16" s="566">
        <f t="shared" si="25"/>
        <v>43.146649044550912</v>
      </c>
    </row>
    <row r="17" spans="1:50" s="396" customFormat="1" ht="18" customHeight="1" x14ac:dyDescent="0.25">
      <c r="A17" s="516"/>
      <c r="B17" s="554" t="s">
        <v>4</v>
      </c>
      <c r="C17" s="555"/>
      <c r="D17" s="556">
        <f t="shared" si="4"/>
        <v>2391682</v>
      </c>
      <c r="E17" s="557">
        <f t="shared" si="0"/>
        <v>4.9191629030169768</v>
      </c>
      <c r="F17" s="555"/>
      <c r="G17" s="558">
        <f>'20pobl'!J18</f>
        <v>1748820</v>
      </c>
      <c r="H17" s="559">
        <f t="shared" si="5"/>
        <v>4.5199276830179542</v>
      </c>
      <c r="I17" s="555"/>
      <c r="J17" s="558">
        <f>'20pobl'!Q18</f>
        <v>421942</v>
      </c>
      <c r="K17" s="559">
        <f t="shared" si="6"/>
        <v>6.0468041113601823</v>
      </c>
      <c r="L17" s="555"/>
      <c r="M17" s="558">
        <f>'20pobl'!X18</f>
        <v>220920</v>
      </c>
      <c r="N17" s="559">
        <f t="shared" si="1"/>
        <v>7.4877119772887646</v>
      </c>
      <c r="O17" s="555"/>
      <c r="P17" s="560">
        <f t="shared" si="7"/>
        <v>161623</v>
      </c>
      <c r="Q17" s="561">
        <f>P17*100/D17</f>
        <v>6.7577127728519093</v>
      </c>
      <c r="R17" s="555"/>
      <c r="S17" s="558">
        <f>'23solcasaad'!J18</f>
        <v>32969</v>
      </c>
      <c r="T17" s="562">
        <f>S17*100/G17</f>
        <v>1.8852140300316784</v>
      </c>
      <c r="U17" s="555"/>
      <c r="V17" s="558">
        <f>'23solcasaad'!Q18</f>
        <v>29218</v>
      </c>
      <c r="W17" s="562">
        <f>V17*100/J17</f>
        <v>6.9246484113930347</v>
      </c>
      <c r="X17" s="555"/>
      <c r="Y17" s="558">
        <f>'23solcasaad'!X18</f>
        <v>99436</v>
      </c>
      <c r="Z17" s="562">
        <f>Y17*100/M17</f>
        <v>45.009958355965964</v>
      </c>
      <c r="AA17" s="563"/>
      <c r="AB17" s="564">
        <f t="shared" si="12"/>
        <v>1</v>
      </c>
      <c r="AC17" s="564">
        <v>7</v>
      </c>
      <c r="AD17" s="564">
        <f t="shared" si="13"/>
        <v>8</v>
      </c>
      <c r="AE17" s="565" t="str">
        <f t="shared" si="2"/>
        <v>Castilla - La Mancha</v>
      </c>
      <c r="AF17" s="566">
        <f t="shared" si="3"/>
        <v>4.938574903548842</v>
      </c>
      <c r="AH17" s="564">
        <f t="shared" si="14"/>
        <v>3</v>
      </c>
      <c r="AI17" s="564">
        <v>7</v>
      </c>
      <c r="AJ17" s="564">
        <f t="shared" si="15"/>
        <v>9</v>
      </c>
      <c r="AK17" s="565" t="str">
        <f t="shared" si="16"/>
        <v>Cataluña</v>
      </c>
      <c r="AL17" s="566">
        <f t="shared" si="17"/>
        <v>1.6175635007685287</v>
      </c>
      <c r="AN17" s="564">
        <f t="shared" si="18"/>
        <v>8</v>
      </c>
      <c r="AO17" s="564">
        <v>7</v>
      </c>
      <c r="AP17" s="564">
        <f t="shared" si="19"/>
        <v>20</v>
      </c>
      <c r="AQ17" s="565" t="str">
        <f t="shared" si="20"/>
        <v>TOTAL</v>
      </c>
      <c r="AR17" s="566">
        <f t="shared" si="21"/>
        <v>7.0718209716514941</v>
      </c>
      <c r="AT17" s="564">
        <f t="shared" si="22"/>
        <v>3</v>
      </c>
      <c r="AU17" s="564">
        <v>7</v>
      </c>
      <c r="AV17" s="564">
        <f t="shared" si="23"/>
        <v>14</v>
      </c>
      <c r="AW17" s="565" t="str">
        <f t="shared" si="24"/>
        <v>Murcia, Región de</v>
      </c>
      <c r="AX17" s="566">
        <f t="shared" si="25"/>
        <v>42.893639351506614</v>
      </c>
    </row>
    <row r="18" spans="1:50" s="396" customFormat="1" ht="18" customHeight="1" x14ac:dyDescent="0.25">
      <c r="A18" s="516"/>
      <c r="B18" s="554" t="s">
        <v>40</v>
      </c>
      <c r="C18" s="555"/>
      <c r="D18" s="556">
        <f t="shared" si="4"/>
        <v>2104433</v>
      </c>
      <c r="E18" s="557">
        <f t="shared" si="0"/>
        <v>4.3283550009929108</v>
      </c>
      <c r="F18" s="555"/>
      <c r="G18" s="558">
        <f>'20pobl'!J19</f>
        <v>1689133</v>
      </c>
      <c r="H18" s="559">
        <f t="shared" si="5"/>
        <v>4.3656631368575187</v>
      </c>
      <c r="I18" s="555"/>
      <c r="J18" s="558">
        <f>'20pobl'!Q19</f>
        <v>282233</v>
      </c>
      <c r="K18" s="559">
        <f t="shared" si="6"/>
        <v>4.0446498920740721</v>
      </c>
      <c r="L18" s="555"/>
      <c r="M18" s="558">
        <f>'20pobl'!X19</f>
        <v>133067</v>
      </c>
      <c r="N18" s="559">
        <f t="shared" si="1"/>
        <v>4.5100822455272684</v>
      </c>
      <c r="O18" s="555"/>
      <c r="P18" s="560">
        <f t="shared" si="7"/>
        <v>103929</v>
      </c>
      <c r="Q18" s="561">
        <f t="shared" si="8"/>
        <v>4.938574903548842</v>
      </c>
      <c r="R18" s="555"/>
      <c r="S18" s="558">
        <f>'23solcasaad'!J19</f>
        <v>24175</v>
      </c>
      <c r="T18" s="562">
        <f t="shared" si="9"/>
        <v>1.4312076076898621</v>
      </c>
      <c r="U18" s="555"/>
      <c r="V18" s="558">
        <f>'23solcasaad'!Q19</f>
        <v>21042</v>
      </c>
      <c r="W18" s="562">
        <f t="shared" si="10"/>
        <v>7.4555420521342297</v>
      </c>
      <c r="X18" s="555"/>
      <c r="Y18" s="558">
        <f>'23solcasaad'!X19</f>
        <v>58712</v>
      </c>
      <c r="Z18" s="562">
        <f t="shared" si="11"/>
        <v>44.122133962590276</v>
      </c>
      <c r="AA18" s="563"/>
      <c r="AB18" s="564">
        <f t="shared" si="12"/>
        <v>7</v>
      </c>
      <c r="AC18" s="564">
        <v>8</v>
      </c>
      <c r="AD18" s="564">
        <f t="shared" si="13"/>
        <v>20</v>
      </c>
      <c r="AE18" s="565" t="str">
        <f t="shared" si="2"/>
        <v>TOTAL</v>
      </c>
      <c r="AF18" s="566">
        <f t="shared" si="3"/>
        <v>4.6741654796477023</v>
      </c>
      <c r="AH18" s="564">
        <f t="shared" si="14"/>
        <v>13</v>
      </c>
      <c r="AI18" s="564">
        <v>8</v>
      </c>
      <c r="AJ18" s="564">
        <f t="shared" si="15"/>
        <v>20</v>
      </c>
      <c r="AK18" s="565" t="str">
        <f t="shared" si="16"/>
        <v>TOTAL</v>
      </c>
      <c r="AL18" s="566">
        <f t="shared" si="17"/>
        <v>1.5248120076109046</v>
      </c>
      <c r="AN18" s="564">
        <f t="shared" si="18"/>
        <v>6</v>
      </c>
      <c r="AO18" s="564">
        <v>8</v>
      </c>
      <c r="AP18" s="564">
        <f t="shared" si="19"/>
        <v>7</v>
      </c>
      <c r="AQ18" s="565" t="str">
        <f t="shared" si="20"/>
        <v>Castilla y León</v>
      </c>
      <c r="AR18" s="566">
        <f t="shared" si="21"/>
        <v>6.9246484113930347</v>
      </c>
      <c r="AT18" s="564">
        <f t="shared" si="22"/>
        <v>5</v>
      </c>
      <c r="AU18" s="564">
        <v>8</v>
      </c>
      <c r="AV18" s="564">
        <f t="shared" si="23"/>
        <v>20</v>
      </c>
      <c r="AW18" s="565" t="str">
        <f t="shared" si="24"/>
        <v>TOTAL</v>
      </c>
      <c r="AX18" s="566">
        <f t="shared" si="25"/>
        <v>40.303494333376037</v>
      </c>
    </row>
    <row r="19" spans="1:50" s="396" customFormat="1" ht="18" customHeight="1" x14ac:dyDescent="0.25">
      <c r="A19" s="516"/>
      <c r="B19" s="554" t="s">
        <v>41</v>
      </c>
      <c r="C19" s="555"/>
      <c r="D19" s="556">
        <f t="shared" si="4"/>
        <v>8012231</v>
      </c>
      <c r="E19" s="557">
        <f t="shared" si="0"/>
        <v>16.479393792988624</v>
      </c>
      <c r="F19" s="555"/>
      <c r="G19" s="558">
        <f>'20pobl'!J20</f>
        <v>6446733</v>
      </c>
      <c r="H19" s="559">
        <f t="shared" si="5"/>
        <v>16.661958893268253</v>
      </c>
      <c r="I19" s="555"/>
      <c r="J19" s="558">
        <f>'20pobl'!Q20</f>
        <v>1100095</v>
      </c>
      <c r="K19" s="559">
        <f t="shared" si="6"/>
        <v>15.765339712298799</v>
      </c>
      <c r="L19" s="555"/>
      <c r="M19" s="558">
        <f>'20pobl'!X20</f>
        <v>465403</v>
      </c>
      <c r="N19" s="559">
        <f t="shared" si="1"/>
        <v>15.774052224181256</v>
      </c>
      <c r="O19" s="555"/>
      <c r="P19" s="560">
        <f t="shared" si="7"/>
        <v>411492</v>
      </c>
      <c r="Q19" s="561">
        <f t="shared" si="8"/>
        <v>5.1357980068223199</v>
      </c>
      <c r="R19" s="555"/>
      <c r="S19" s="558">
        <f>'23solcasaad'!J20</f>
        <v>104280</v>
      </c>
      <c r="T19" s="562">
        <f t="shared" si="9"/>
        <v>1.6175635007685287</v>
      </c>
      <c r="U19" s="555"/>
      <c r="V19" s="558">
        <f>'23solcasaad'!Q20</f>
        <v>95029</v>
      </c>
      <c r="W19" s="562">
        <f t="shared" si="10"/>
        <v>8.6382539689754072</v>
      </c>
      <c r="X19" s="555"/>
      <c r="Y19" s="558">
        <f>'23solcasaad'!X20</f>
        <v>212183</v>
      </c>
      <c r="Z19" s="562">
        <f t="shared" si="11"/>
        <v>45.591240279929437</v>
      </c>
      <c r="AA19" s="563"/>
      <c r="AB19" s="564">
        <f t="shared" si="12"/>
        <v>4</v>
      </c>
      <c r="AC19" s="564">
        <v>9</v>
      </c>
      <c r="AD19" s="564">
        <f t="shared" si="13"/>
        <v>14</v>
      </c>
      <c r="AE19" s="565" t="str">
        <f t="shared" si="2"/>
        <v>Murcia, Región de</v>
      </c>
      <c r="AF19" s="566">
        <f t="shared" si="3"/>
        <v>4.6631414122609485</v>
      </c>
      <c r="AH19" s="564">
        <f t="shared" si="14"/>
        <v>7</v>
      </c>
      <c r="AI19" s="564">
        <v>9</v>
      </c>
      <c r="AJ19" s="564">
        <f t="shared" si="15"/>
        <v>6</v>
      </c>
      <c r="AK19" s="565" t="str">
        <f t="shared" si="16"/>
        <v>Cantabria</v>
      </c>
      <c r="AL19" s="566">
        <f t="shared" si="17"/>
        <v>1.4857550174860223</v>
      </c>
      <c r="AN19" s="564">
        <f t="shared" si="18"/>
        <v>3</v>
      </c>
      <c r="AO19" s="564">
        <v>9</v>
      </c>
      <c r="AP19" s="564">
        <f t="shared" si="19"/>
        <v>10</v>
      </c>
      <c r="AQ19" s="565" t="str">
        <f t="shared" si="20"/>
        <v>Comunitat Valenciana</v>
      </c>
      <c r="AR19" s="566">
        <f t="shared" si="21"/>
        <v>6.6771600180033834</v>
      </c>
      <c r="AT19" s="564">
        <f t="shared" si="22"/>
        <v>2</v>
      </c>
      <c r="AU19" s="564">
        <v>9</v>
      </c>
      <c r="AV19" s="564">
        <f t="shared" si="23"/>
        <v>16</v>
      </c>
      <c r="AW19" s="565" t="str">
        <f t="shared" si="24"/>
        <v>País Vasco</v>
      </c>
      <c r="AX19" s="566">
        <f t="shared" si="25"/>
        <v>39.972726602619232</v>
      </c>
    </row>
    <row r="20" spans="1:50" s="396" customFormat="1" ht="18" customHeight="1" x14ac:dyDescent="0.25">
      <c r="A20" s="516"/>
      <c r="B20" s="554" t="s">
        <v>3</v>
      </c>
      <c r="C20" s="555"/>
      <c r="D20" s="556">
        <f t="shared" si="4"/>
        <v>5319285</v>
      </c>
      <c r="E20" s="557">
        <f t="shared" si="0"/>
        <v>10.94059722094102</v>
      </c>
      <c r="F20" s="555"/>
      <c r="G20" s="558">
        <f>'20pobl'!J21</f>
        <v>4245246</v>
      </c>
      <c r="H20" s="559">
        <f t="shared" si="5"/>
        <v>10.972086845199184</v>
      </c>
      <c r="I20" s="555"/>
      <c r="J20" s="558">
        <f>'20pobl'!Q21</f>
        <v>773188</v>
      </c>
      <c r="K20" s="559">
        <f t="shared" si="6"/>
        <v>11.080471669694784</v>
      </c>
      <c r="L20" s="555"/>
      <c r="M20" s="558">
        <f>'20pobl'!X21</f>
        <v>300851</v>
      </c>
      <c r="N20" s="559">
        <f t="shared" si="1"/>
        <v>10.196838837947231</v>
      </c>
      <c r="O20" s="555"/>
      <c r="P20" s="560">
        <f t="shared" si="7"/>
        <v>232662</v>
      </c>
      <c r="Q20" s="561">
        <f t="shared" si="8"/>
        <v>4.3739337147755757</v>
      </c>
      <c r="R20" s="555"/>
      <c r="S20" s="558">
        <f>'23solcasaad'!J21</f>
        <v>61248</v>
      </c>
      <c r="T20" s="562">
        <f t="shared" si="9"/>
        <v>1.4427432473877839</v>
      </c>
      <c r="U20" s="555"/>
      <c r="V20" s="558">
        <f>'23solcasaad'!Q21</f>
        <v>51627</v>
      </c>
      <c r="W20" s="562">
        <f t="shared" si="10"/>
        <v>6.6771600180033834</v>
      </c>
      <c r="X20" s="555"/>
      <c r="Y20" s="558">
        <f>'23solcasaad'!X21</f>
        <v>119787</v>
      </c>
      <c r="Z20" s="562">
        <f t="shared" si="11"/>
        <v>39.81605512363263</v>
      </c>
      <c r="AA20" s="563"/>
      <c r="AB20" s="564">
        <f t="shared" si="12"/>
        <v>12</v>
      </c>
      <c r="AC20" s="564">
        <v>10</v>
      </c>
      <c r="AD20" s="564">
        <f t="shared" si="13"/>
        <v>17</v>
      </c>
      <c r="AE20" s="565" t="str">
        <f t="shared" si="2"/>
        <v>Rioja, La</v>
      </c>
      <c r="AF20" s="567">
        <f t="shared" si="3"/>
        <v>4.5356957777064872</v>
      </c>
      <c r="AH20" s="564">
        <f t="shared" si="14"/>
        <v>12</v>
      </c>
      <c r="AI20" s="564">
        <v>10</v>
      </c>
      <c r="AJ20" s="564">
        <f t="shared" si="15"/>
        <v>3</v>
      </c>
      <c r="AK20" s="565" t="str">
        <f t="shared" si="16"/>
        <v>Asturias, Principado de</v>
      </c>
      <c r="AL20" s="566">
        <f t="shared" si="17"/>
        <v>1.4742247907423249</v>
      </c>
      <c r="AN20" s="564">
        <f t="shared" si="18"/>
        <v>9</v>
      </c>
      <c r="AO20" s="564">
        <v>10</v>
      </c>
      <c r="AP20" s="564">
        <f t="shared" si="19"/>
        <v>18</v>
      </c>
      <c r="AQ20" s="565" t="str">
        <f t="shared" si="20"/>
        <v>Ceuta y Melilla</v>
      </c>
      <c r="AR20" s="566">
        <f t="shared" si="21"/>
        <v>6.5806918163191517</v>
      </c>
      <c r="AT20" s="564">
        <f t="shared" si="22"/>
        <v>10</v>
      </c>
      <c r="AU20" s="564">
        <v>10</v>
      </c>
      <c r="AV20" s="564">
        <f t="shared" si="23"/>
        <v>10</v>
      </c>
      <c r="AW20" s="565" t="str">
        <f t="shared" si="24"/>
        <v>Comunitat Valenciana</v>
      </c>
      <c r="AX20" s="566">
        <f t="shared" si="25"/>
        <v>39.81605512363263</v>
      </c>
    </row>
    <row r="21" spans="1:50" s="329" customFormat="1" ht="18" customHeight="1" x14ac:dyDescent="0.25">
      <c r="A21" s="348"/>
      <c r="B21" s="545" t="s">
        <v>2</v>
      </c>
      <c r="C21" s="570"/>
      <c r="D21" s="571">
        <f t="shared" si="4"/>
        <v>1054681</v>
      </c>
      <c r="E21" s="572">
        <f t="shared" si="0"/>
        <v>2.1692464339811264</v>
      </c>
      <c r="F21" s="570"/>
      <c r="G21" s="573">
        <f>'20pobl'!J22</f>
        <v>818728</v>
      </c>
      <c r="H21" s="574">
        <f t="shared" si="5"/>
        <v>2.1160504523403914</v>
      </c>
      <c r="I21" s="570"/>
      <c r="J21" s="573">
        <f>'20pobl'!Q22</f>
        <v>161284</v>
      </c>
      <c r="K21" s="574">
        <f t="shared" si="6"/>
        <v>2.3113431568713603</v>
      </c>
      <c r="L21" s="570"/>
      <c r="M21" s="573">
        <f>'20pobl'!X22</f>
        <v>74669</v>
      </c>
      <c r="N21" s="574">
        <f t="shared" si="1"/>
        <v>2.5307802174188612</v>
      </c>
      <c r="O21" s="570"/>
      <c r="P21" s="575">
        <f t="shared" si="7"/>
        <v>60913</v>
      </c>
      <c r="Q21" s="576">
        <f t="shared" si="8"/>
        <v>5.7754904089482979</v>
      </c>
      <c r="R21" s="570"/>
      <c r="S21" s="573">
        <f>'23solcasaad'!J22</f>
        <v>14342</v>
      </c>
      <c r="T21" s="577">
        <f t="shared" si="9"/>
        <v>1.7517417261898947</v>
      </c>
      <c r="U21" s="570"/>
      <c r="V21" s="573">
        <f>'23solcasaad'!Q22</f>
        <v>13263</v>
      </c>
      <c r="W21" s="577">
        <f t="shared" si="10"/>
        <v>8.2233823565883775</v>
      </c>
      <c r="X21" s="570"/>
      <c r="Y21" s="573">
        <f>'23solcasaad'!X22</f>
        <v>33308</v>
      </c>
      <c r="Z21" s="562">
        <f t="shared" si="11"/>
        <v>44.607534585972758</v>
      </c>
      <c r="AA21" s="563"/>
      <c r="AB21" s="564">
        <f t="shared" si="12"/>
        <v>2</v>
      </c>
      <c r="AC21" s="564">
        <v>11</v>
      </c>
      <c r="AD21" s="564">
        <f t="shared" si="13"/>
        <v>2</v>
      </c>
      <c r="AE21" s="565" t="str">
        <f t="shared" si="2"/>
        <v>Aragón</v>
      </c>
      <c r="AF21" s="566">
        <f t="shared" si="3"/>
        <v>4.4667358690609804</v>
      </c>
      <c r="AG21" s="396"/>
      <c r="AH21" s="564">
        <f t="shared" si="14"/>
        <v>5</v>
      </c>
      <c r="AI21" s="564">
        <v>11</v>
      </c>
      <c r="AJ21" s="564">
        <f t="shared" si="15"/>
        <v>5</v>
      </c>
      <c r="AK21" s="565" t="str">
        <f t="shared" si="16"/>
        <v>Canarias</v>
      </c>
      <c r="AL21" s="566">
        <f t="shared" si="17"/>
        <v>1.4476302465117441</v>
      </c>
      <c r="AM21" s="396"/>
      <c r="AN21" s="564">
        <f t="shared" si="18"/>
        <v>4</v>
      </c>
      <c r="AO21" s="564">
        <v>11</v>
      </c>
      <c r="AP21" s="564">
        <f t="shared" si="19"/>
        <v>16</v>
      </c>
      <c r="AQ21" s="565" t="str">
        <f t="shared" si="20"/>
        <v>País Vasco</v>
      </c>
      <c r="AR21" s="566">
        <f t="shared" si="21"/>
        <v>6.5516622524839976</v>
      </c>
      <c r="AS21" s="396"/>
      <c r="AT21" s="564">
        <f t="shared" si="22"/>
        <v>4</v>
      </c>
      <c r="AU21" s="564">
        <v>11</v>
      </c>
      <c r="AV21" s="564">
        <f t="shared" si="23"/>
        <v>13</v>
      </c>
      <c r="AW21" s="565" t="str">
        <f t="shared" si="24"/>
        <v>Madrid, Comunidad de</v>
      </c>
      <c r="AX21" s="566">
        <f t="shared" si="25"/>
        <v>39.764067603019647</v>
      </c>
    </row>
    <row r="22" spans="1:50" s="329" customFormat="1" ht="18" customHeight="1" x14ac:dyDescent="0.25">
      <c r="A22" s="348"/>
      <c r="B22" s="545" t="s">
        <v>35</v>
      </c>
      <c r="C22" s="570"/>
      <c r="D22" s="571">
        <f t="shared" si="4"/>
        <v>2705833</v>
      </c>
      <c r="E22" s="572">
        <f t="shared" si="0"/>
        <v>5.5653022915919159</v>
      </c>
      <c r="F22" s="570"/>
      <c r="G22" s="573">
        <f>'20pobl'!J23</f>
        <v>1985942</v>
      </c>
      <c r="H22" s="574">
        <f t="shared" si="5"/>
        <v>5.1327833754577608</v>
      </c>
      <c r="I22" s="570"/>
      <c r="J22" s="573">
        <f>'20pobl'!Q23</f>
        <v>478661</v>
      </c>
      <c r="K22" s="574">
        <f t="shared" si="6"/>
        <v>6.8596378240321565</v>
      </c>
      <c r="L22" s="570"/>
      <c r="M22" s="573">
        <f>'20pobl'!X23</f>
        <v>241230</v>
      </c>
      <c r="N22" s="574">
        <f t="shared" si="1"/>
        <v>8.1760852810128952</v>
      </c>
      <c r="O22" s="570"/>
      <c r="P22" s="575">
        <f t="shared" si="7"/>
        <v>95826</v>
      </c>
      <c r="Q22" s="576">
        <f t="shared" si="8"/>
        <v>3.5414602453292572</v>
      </c>
      <c r="R22" s="570"/>
      <c r="S22" s="573">
        <f>'23solcasaad'!J23</f>
        <v>26925</v>
      </c>
      <c r="T22" s="577">
        <f t="shared" si="9"/>
        <v>1.3557797760458261</v>
      </c>
      <c r="U22" s="570"/>
      <c r="V22" s="573">
        <f>'23solcasaad'!Q23</f>
        <v>16818</v>
      </c>
      <c r="W22" s="577">
        <f t="shared" si="10"/>
        <v>3.5135513442707889</v>
      </c>
      <c r="X22" s="570"/>
      <c r="Y22" s="573">
        <f>'23solcasaad'!X23</f>
        <v>52083</v>
      </c>
      <c r="Z22" s="562">
        <f t="shared" si="11"/>
        <v>21.590598184305435</v>
      </c>
      <c r="AA22" s="563"/>
      <c r="AB22" s="564">
        <f t="shared" si="12"/>
        <v>16</v>
      </c>
      <c r="AC22" s="564">
        <v>12</v>
      </c>
      <c r="AD22" s="564">
        <f t="shared" si="13"/>
        <v>10</v>
      </c>
      <c r="AE22" s="565" t="str">
        <f t="shared" si="2"/>
        <v>Comunitat Valenciana</v>
      </c>
      <c r="AF22" s="566">
        <f t="shared" si="3"/>
        <v>4.3739337147755757</v>
      </c>
      <c r="AG22" s="396"/>
      <c r="AH22" s="564">
        <f t="shared" si="14"/>
        <v>15</v>
      </c>
      <c r="AI22" s="564">
        <v>12</v>
      </c>
      <c r="AJ22" s="564">
        <f t="shared" si="15"/>
        <v>10</v>
      </c>
      <c r="AK22" s="565" t="str">
        <f t="shared" si="16"/>
        <v>Comunitat Valenciana</v>
      </c>
      <c r="AL22" s="566">
        <f t="shared" si="17"/>
        <v>1.4427432473877839</v>
      </c>
      <c r="AM22" s="396"/>
      <c r="AN22" s="564">
        <f t="shared" si="18"/>
        <v>19</v>
      </c>
      <c r="AO22" s="564">
        <v>12</v>
      </c>
      <c r="AP22" s="564">
        <f t="shared" si="19"/>
        <v>5</v>
      </c>
      <c r="AQ22" s="565" t="str">
        <f t="shared" si="20"/>
        <v>Canarias</v>
      </c>
      <c r="AR22" s="566">
        <f t="shared" si="21"/>
        <v>6.2930726686023402</v>
      </c>
      <c r="AS22" s="396"/>
      <c r="AT22" s="564">
        <f t="shared" si="22"/>
        <v>19</v>
      </c>
      <c r="AU22" s="564">
        <v>12</v>
      </c>
      <c r="AV22" s="564">
        <f t="shared" si="23"/>
        <v>17</v>
      </c>
      <c r="AW22" s="565" t="str">
        <f t="shared" si="24"/>
        <v>Rioja, La</v>
      </c>
      <c r="AX22" s="566">
        <f t="shared" si="25"/>
        <v>37.97406519229061</v>
      </c>
    </row>
    <row r="23" spans="1:50" s="329" customFormat="1" ht="18" customHeight="1" x14ac:dyDescent="0.25">
      <c r="A23" s="348"/>
      <c r="B23" s="545" t="s">
        <v>42</v>
      </c>
      <c r="C23" s="570"/>
      <c r="D23" s="571">
        <f t="shared" si="4"/>
        <v>7009268</v>
      </c>
      <c r="E23" s="572">
        <f t="shared" si="0"/>
        <v>14.416519889727814</v>
      </c>
      <c r="F23" s="570"/>
      <c r="G23" s="573">
        <f>'20pobl'!J24</f>
        <v>5704269</v>
      </c>
      <c r="H23" s="574">
        <f t="shared" si="5"/>
        <v>14.743017214167919</v>
      </c>
      <c r="I23" s="570"/>
      <c r="J23" s="573">
        <f>'20pobl'!Q24</f>
        <v>912768</v>
      </c>
      <c r="K23" s="574">
        <f t="shared" si="6"/>
        <v>13.080777204255586</v>
      </c>
      <c r="L23" s="570"/>
      <c r="M23" s="573">
        <f>'20pobl'!X24</f>
        <v>392231</v>
      </c>
      <c r="N23" s="574">
        <f t="shared" si="1"/>
        <v>13.294010304924631</v>
      </c>
      <c r="O23" s="570"/>
      <c r="P23" s="575">
        <f t="shared" si="7"/>
        <v>274638</v>
      </c>
      <c r="Q23" s="576">
        <f t="shared" si="8"/>
        <v>3.9182122869321021</v>
      </c>
      <c r="R23" s="570"/>
      <c r="S23" s="573">
        <f>'23solcasaad'!J24</f>
        <v>64675</v>
      </c>
      <c r="T23" s="577">
        <f t="shared" si="9"/>
        <v>1.1337999663059368</v>
      </c>
      <c r="U23" s="570"/>
      <c r="V23" s="573">
        <f>'23solcasaad'!Q24</f>
        <v>53996</v>
      </c>
      <c r="W23" s="577">
        <f t="shared" si="10"/>
        <v>5.9156324498667789</v>
      </c>
      <c r="X23" s="570"/>
      <c r="Y23" s="573">
        <f>'23solcasaad'!X24</f>
        <v>155967</v>
      </c>
      <c r="Z23" s="562">
        <f t="shared" si="11"/>
        <v>39.764067603019647</v>
      </c>
      <c r="AA23" s="563"/>
      <c r="AB23" s="564">
        <f t="shared" si="12"/>
        <v>15</v>
      </c>
      <c r="AC23" s="564">
        <v>13</v>
      </c>
      <c r="AD23" s="564">
        <f t="shared" si="13"/>
        <v>4</v>
      </c>
      <c r="AE23" s="565" t="str">
        <f t="shared" si="2"/>
        <v>Balears, Illes</v>
      </c>
      <c r="AF23" s="566">
        <f t="shared" si="3"/>
        <v>4.0513310948165566</v>
      </c>
      <c r="AG23" s="396"/>
      <c r="AH23" s="564">
        <f t="shared" si="14"/>
        <v>17</v>
      </c>
      <c r="AI23" s="564">
        <v>13</v>
      </c>
      <c r="AJ23" s="564">
        <f t="shared" si="15"/>
        <v>8</v>
      </c>
      <c r="AK23" s="565" t="str">
        <f t="shared" si="16"/>
        <v>Castilla - La Mancha</v>
      </c>
      <c r="AL23" s="566">
        <f t="shared" si="17"/>
        <v>1.4312076076898621</v>
      </c>
      <c r="AM23" s="396"/>
      <c r="AN23" s="564">
        <f t="shared" si="18"/>
        <v>13</v>
      </c>
      <c r="AO23" s="564">
        <v>13</v>
      </c>
      <c r="AP23" s="564">
        <f t="shared" si="19"/>
        <v>13</v>
      </c>
      <c r="AQ23" s="565" t="str">
        <f t="shared" si="20"/>
        <v>Madrid, Comunidad de</v>
      </c>
      <c r="AR23" s="566">
        <f t="shared" si="21"/>
        <v>5.9156324498667789</v>
      </c>
      <c r="AS23" s="396"/>
      <c r="AT23" s="564">
        <f t="shared" si="22"/>
        <v>11</v>
      </c>
      <c r="AU23" s="564">
        <v>13</v>
      </c>
      <c r="AV23" s="564">
        <f t="shared" si="23"/>
        <v>2</v>
      </c>
      <c r="AW23" s="565" t="str">
        <f t="shared" si="24"/>
        <v>Aragón</v>
      </c>
      <c r="AX23" s="566">
        <f t="shared" si="25"/>
        <v>37.927241701873953</v>
      </c>
    </row>
    <row r="24" spans="1:50" s="329" customFormat="1" ht="18" customHeight="1" x14ac:dyDescent="0.25">
      <c r="A24" s="348"/>
      <c r="B24" s="545" t="s">
        <v>43</v>
      </c>
      <c r="C24" s="570"/>
      <c r="D24" s="571">
        <f t="shared" si="4"/>
        <v>1568492</v>
      </c>
      <c r="E24" s="572">
        <f t="shared" si="0"/>
        <v>3.226042450492542</v>
      </c>
      <c r="F24" s="570"/>
      <c r="G24" s="573">
        <f>'20pobl'!J25</f>
        <v>1307004</v>
      </c>
      <c r="H24" s="574">
        <f t="shared" si="5"/>
        <v>3.3780283627904519</v>
      </c>
      <c r="I24" s="570"/>
      <c r="J24" s="573">
        <f>'20pobl'!Q25</f>
        <v>189074</v>
      </c>
      <c r="K24" s="574">
        <f t="shared" si="6"/>
        <v>2.7095985717262443</v>
      </c>
      <c r="L24" s="570"/>
      <c r="M24" s="573">
        <f>'20pobl'!X25</f>
        <v>72414</v>
      </c>
      <c r="N24" s="574">
        <f t="shared" si="1"/>
        <v>2.4543507836474228</v>
      </c>
      <c r="O24" s="570"/>
      <c r="P24" s="575">
        <f t="shared" si="7"/>
        <v>73141</v>
      </c>
      <c r="Q24" s="576">
        <f t="shared" si="8"/>
        <v>4.6631414122609485</v>
      </c>
      <c r="R24" s="570"/>
      <c r="S24" s="573">
        <f>'23solcasaad'!J25</f>
        <v>24650</v>
      </c>
      <c r="T24" s="577">
        <f t="shared" si="9"/>
        <v>1.8859926978035262</v>
      </c>
      <c r="U24" s="570"/>
      <c r="V24" s="573">
        <f>'23solcasaad'!Q25</f>
        <v>17430</v>
      </c>
      <c r="W24" s="577">
        <f t="shared" si="10"/>
        <v>9.2186128182616329</v>
      </c>
      <c r="X24" s="570"/>
      <c r="Y24" s="573">
        <f>'23solcasaad'!X25</f>
        <v>31061</v>
      </c>
      <c r="Z24" s="562">
        <f t="shared" si="11"/>
        <v>42.893639351506614</v>
      </c>
      <c r="AA24" s="563"/>
      <c r="AB24" s="564">
        <f t="shared" si="12"/>
        <v>9</v>
      </c>
      <c r="AC24" s="564">
        <v>14</v>
      </c>
      <c r="AD24" s="564">
        <f t="shared" si="13"/>
        <v>6</v>
      </c>
      <c r="AE24" s="565" t="str">
        <f t="shared" si="2"/>
        <v>Cantabria</v>
      </c>
      <c r="AF24" s="566">
        <f t="shared" si="3"/>
        <v>4.0054091471453885</v>
      </c>
      <c r="AG24" s="396"/>
      <c r="AH24" s="564">
        <f t="shared" si="14"/>
        <v>2</v>
      </c>
      <c r="AI24" s="564">
        <v>14</v>
      </c>
      <c r="AJ24" s="564">
        <f t="shared" si="15"/>
        <v>4</v>
      </c>
      <c r="AK24" s="565" t="str">
        <f t="shared" si="16"/>
        <v>Balears, Illes</v>
      </c>
      <c r="AL24" s="566">
        <f t="shared" si="17"/>
        <v>1.4258492161531298</v>
      </c>
      <c r="AM24" s="396"/>
      <c r="AN24" s="564">
        <f t="shared" si="18"/>
        <v>1</v>
      </c>
      <c r="AO24" s="564">
        <v>14</v>
      </c>
      <c r="AP24" s="564">
        <f t="shared" si="19"/>
        <v>3</v>
      </c>
      <c r="AQ24" s="565" t="str">
        <f t="shared" si="20"/>
        <v>Asturias, Principado de</v>
      </c>
      <c r="AR24" s="566">
        <f t="shared" si="21"/>
        <v>5.9055058280017629</v>
      </c>
      <c r="AS24" s="396"/>
      <c r="AT24" s="564">
        <f t="shared" si="22"/>
        <v>7</v>
      </c>
      <c r="AU24" s="564">
        <v>14</v>
      </c>
      <c r="AV24" s="564">
        <f t="shared" si="23"/>
        <v>18</v>
      </c>
      <c r="AW24" s="565" t="str">
        <f t="shared" si="24"/>
        <v>Ceuta y Melilla</v>
      </c>
      <c r="AX24" s="566">
        <f t="shared" si="25"/>
        <v>33.740582366116882</v>
      </c>
    </row>
    <row r="25" spans="1:50" s="329" customFormat="1" ht="18" customHeight="1" x14ac:dyDescent="0.25">
      <c r="B25" s="545" t="s">
        <v>44</v>
      </c>
      <c r="C25" s="570"/>
      <c r="D25" s="578">
        <f t="shared" si="4"/>
        <v>678333</v>
      </c>
      <c r="E25" s="572">
        <f t="shared" si="0"/>
        <v>1.3951815205751497</v>
      </c>
      <c r="F25" s="570"/>
      <c r="G25" s="579">
        <f>'20pobl'!J26</f>
        <v>537748</v>
      </c>
      <c r="H25" s="574">
        <f t="shared" si="5"/>
        <v>1.3898411910245414</v>
      </c>
      <c r="I25" s="570"/>
      <c r="J25" s="579">
        <f>'20pobl'!Q26</f>
        <v>97707</v>
      </c>
      <c r="K25" s="574">
        <f t="shared" si="6"/>
        <v>1.4002282050819053</v>
      </c>
      <c r="L25" s="570"/>
      <c r="M25" s="579">
        <f>'20pobl'!X26</f>
        <v>42878</v>
      </c>
      <c r="N25" s="574">
        <f t="shared" si="1"/>
        <v>1.4532777211759356</v>
      </c>
      <c r="O25" s="570"/>
      <c r="P25" s="580">
        <f t="shared" si="7"/>
        <v>23677</v>
      </c>
      <c r="Q25" s="576">
        <f t="shared" si="8"/>
        <v>3.4904685456847888</v>
      </c>
      <c r="R25" s="570"/>
      <c r="S25" s="579">
        <f>'23solcasaad'!J26</f>
        <v>5582</v>
      </c>
      <c r="T25" s="577">
        <f t="shared" si="9"/>
        <v>1.0380326844544285</v>
      </c>
      <c r="U25" s="570"/>
      <c r="V25" s="579">
        <f>'23solcasaad'!Q26</f>
        <v>4488</v>
      </c>
      <c r="W25" s="577">
        <f t="shared" si="10"/>
        <v>4.5933249408947159</v>
      </c>
      <c r="X25" s="570"/>
      <c r="Y25" s="579">
        <f>'23solcasaad'!X26</f>
        <v>13607</v>
      </c>
      <c r="Z25" s="562">
        <f t="shared" si="11"/>
        <v>31.734222678296561</v>
      </c>
      <c r="AA25" s="563"/>
      <c r="AB25" s="564">
        <f t="shared" si="12"/>
        <v>17</v>
      </c>
      <c r="AC25" s="564">
        <v>15</v>
      </c>
      <c r="AD25" s="564">
        <f t="shared" si="13"/>
        <v>13</v>
      </c>
      <c r="AE25" s="565" t="str">
        <f t="shared" si="2"/>
        <v>Madrid, Comunidad de</v>
      </c>
      <c r="AF25" s="566">
        <f t="shared" si="3"/>
        <v>3.9182122869321021</v>
      </c>
      <c r="AG25" s="396"/>
      <c r="AH25" s="564">
        <f t="shared" si="14"/>
        <v>19</v>
      </c>
      <c r="AI25" s="564">
        <v>15</v>
      </c>
      <c r="AJ25" s="564">
        <f t="shared" si="15"/>
        <v>12</v>
      </c>
      <c r="AK25" s="565" t="str">
        <f t="shared" si="16"/>
        <v>Galicia</v>
      </c>
      <c r="AL25" s="566">
        <f t="shared" si="17"/>
        <v>1.3557797760458261</v>
      </c>
      <c r="AM25" s="396"/>
      <c r="AN25" s="564">
        <f t="shared" si="18"/>
        <v>18</v>
      </c>
      <c r="AO25" s="564">
        <v>15</v>
      </c>
      <c r="AP25" s="564">
        <f t="shared" si="19"/>
        <v>2</v>
      </c>
      <c r="AQ25" s="565" t="str">
        <f t="shared" si="20"/>
        <v>Aragón</v>
      </c>
      <c r="AR25" s="566">
        <f t="shared" si="21"/>
        <v>5.8367501972204092</v>
      </c>
      <c r="AS25" s="396"/>
      <c r="AT25" s="564">
        <f t="shared" si="22"/>
        <v>17</v>
      </c>
      <c r="AU25" s="564">
        <v>15</v>
      </c>
      <c r="AV25" s="564">
        <f t="shared" si="23"/>
        <v>3</v>
      </c>
      <c r="AW25" s="565" t="str">
        <f t="shared" si="24"/>
        <v>Asturias, Principado de</v>
      </c>
      <c r="AX25" s="566">
        <f t="shared" si="25"/>
        <v>33.375246780107176</v>
      </c>
    </row>
    <row r="26" spans="1:50" s="329" customFormat="1" ht="18" customHeight="1" x14ac:dyDescent="0.25">
      <c r="B26" s="545" t="s">
        <v>45</v>
      </c>
      <c r="C26" s="570"/>
      <c r="D26" s="578">
        <f t="shared" si="4"/>
        <v>2227684</v>
      </c>
      <c r="E26" s="572">
        <f t="shared" si="0"/>
        <v>4.5818551514977628</v>
      </c>
      <c r="F26" s="570"/>
      <c r="G26" s="579">
        <f>'20pobl'!J27</f>
        <v>1697134</v>
      </c>
      <c r="H26" s="574">
        <f t="shared" si="5"/>
        <v>4.38634218981427</v>
      </c>
      <c r="I26" s="570"/>
      <c r="J26" s="579">
        <f>'20pobl'!Q27</f>
        <v>367754</v>
      </c>
      <c r="K26" s="574">
        <f t="shared" si="6"/>
        <v>5.2702418796165169</v>
      </c>
      <c r="L26" s="570"/>
      <c r="M26" s="579">
        <f>'20pobl'!X27</f>
        <v>162796</v>
      </c>
      <c r="N26" s="574">
        <f t="shared" si="1"/>
        <v>5.5176967185166657</v>
      </c>
      <c r="O26" s="570"/>
      <c r="P26" s="580">
        <f t="shared" si="7"/>
        <v>120805</v>
      </c>
      <c r="Q26" s="576">
        <f t="shared" si="8"/>
        <v>5.4228966047249072</v>
      </c>
      <c r="R26" s="570"/>
      <c r="S26" s="579">
        <f>'23solcasaad'!J27</f>
        <v>31637</v>
      </c>
      <c r="T26" s="577">
        <f t="shared" si="9"/>
        <v>1.8641427253239873</v>
      </c>
      <c r="U26" s="570"/>
      <c r="V26" s="579">
        <f>'23solcasaad'!Q27</f>
        <v>24094</v>
      </c>
      <c r="W26" s="577">
        <f t="shared" si="10"/>
        <v>6.5516622524839976</v>
      </c>
      <c r="X26" s="570"/>
      <c r="Y26" s="579">
        <f>'23solcasaad'!X27</f>
        <v>65074</v>
      </c>
      <c r="Z26" s="562">
        <f t="shared" si="11"/>
        <v>39.972726602619232</v>
      </c>
      <c r="AA26" s="563"/>
      <c r="AB26" s="564">
        <f t="shared" si="12"/>
        <v>3</v>
      </c>
      <c r="AC26" s="564">
        <v>16</v>
      </c>
      <c r="AD26" s="564">
        <f t="shared" si="13"/>
        <v>12</v>
      </c>
      <c r="AE26" s="565" t="str">
        <f t="shared" si="2"/>
        <v>Galicia</v>
      </c>
      <c r="AF26" s="567">
        <f t="shared" si="3"/>
        <v>3.5414602453292572</v>
      </c>
      <c r="AG26" s="396"/>
      <c r="AH26" s="564">
        <f t="shared" si="14"/>
        <v>4</v>
      </c>
      <c r="AI26" s="564">
        <v>16</v>
      </c>
      <c r="AJ26" s="564">
        <f t="shared" si="15"/>
        <v>17</v>
      </c>
      <c r="AK26" s="565" t="str">
        <f t="shared" si="16"/>
        <v>Rioja, La</v>
      </c>
      <c r="AL26" s="566">
        <f t="shared" si="17"/>
        <v>1.3505592344982731</v>
      </c>
      <c r="AM26" s="396"/>
      <c r="AN26" s="564">
        <f t="shared" si="18"/>
        <v>11</v>
      </c>
      <c r="AO26" s="564">
        <v>16</v>
      </c>
      <c r="AP26" s="564">
        <f t="shared" si="19"/>
        <v>17</v>
      </c>
      <c r="AQ26" s="565" t="str">
        <f t="shared" si="20"/>
        <v>Rioja, La</v>
      </c>
      <c r="AR26" s="566">
        <f t="shared" si="21"/>
        <v>5.5776973443409652</v>
      </c>
      <c r="AS26" s="396"/>
      <c r="AT26" s="564">
        <f t="shared" si="22"/>
        <v>9</v>
      </c>
      <c r="AU26" s="564">
        <v>16</v>
      </c>
      <c r="AV26" s="564">
        <f t="shared" si="23"/>
        <v>5</v>
      </c>
      <c r="AW26" s="565" t="str">
        <f t="shared" si="24"/>
        <v>Canarias</v>
      </c>
      <c r="AX26" s="566">
        <f t="shared" si="25"/>
        <v>32.218327195383736</v>
      </c>
    </row>
    <row r="27" spans="1:50" s="329" customFormat="1" ht="18" customHeight="1" x14ac:dyDescent="0.25">
      <c r="B27" s="545" t="s">
        <v>46</v>
      </c>
      <c r="C27" s="570"/>
      <c r="D27" s="578">
        <f t="shared" si="4"/>
        <v>324184</v>
      </c>
      <c r="E27" s="581">
        <f t="shared" si="0"/>
        <v>0.6667750589550181</v>
      </c>
      <c r="F27" s="570"/>
      <c r="G27" s="579">
        <f>'20pobl'!J28</f>
        <v>252488</v>
      </c>
      <c r="H27" s="582">
        <f t="shared" si="5"/>
        <v>0.65257001911565349</v>
      </c>
      <c r="I27" s="570"/>
      <c r="J27" s="579">
        <f>'20pobl'!Q28</f>
        <v>49178</v>
      </c>
      <c r="K27" s="582">
        <f t="shared" si="6"/>
        <v>0.70476447613290694</v>
      </c>
      <c r="L27" s="570"/>
      <c r="M27" s="579">
        <f>'20pobl'!X28</f>
        <v>22518</v>
      </c>
      <c r="N27" s="582">
        <f t="shared" si="1"/>
        <v>0.76320975151452297</v>
      </c>
      <c r="O27" s="570"/>
      <c r="P27" s="580">
        <f t="shared" si="7"/>
        <v>14704</v>
      </c>
      <c r="Q27" s="583">
        <f t="shared" si="8"/>
        <v>4.5356957777064872</v>
      </c>
      <c r="R27" s="570"/>
      <c r="S27" s="579">
        <f>'23solcasaad'!J28</f>
        <v>3410</v>
      </c>
      <c r="T27" s="584">
        <f t="shared" si="9"/>
        <v>1.3505592344982731</v>
      </c>
      <c r="U27" s="570"/>
      <c r="V27" s="579">
        <f>'23solcasaad'!Q28</f>
        <v>2743</v>
      </c>
      <c r="W27" s="584">
        <f t="shared" si="10"/>
        <v>5.5776973443409652</v>
      </c>
      <c r="X27" s="570"/>
      <c r="Y27" s="579">
        <f>'23solcasaad'!X28</f>
        <v>8551</v>
      </c>
      <c r="Z27" s="585">
        <f t="shared" si="11"/>
        <v>37.97406519229061</v>
      </c>
      <c r="AA27" s="563"/>
      <c r="AB27" s="564">
        <f t="shared" si="12"/>
        <v>10</v>
      </c>
      <c r="AC27" s="564">
        <v>17</v>
      </c>
      <c r="AD27" s="564">
        <f t="shared" si="13"/>
        <v>15</v>
      </c>
      <c r="AE27" s="565" t="str">
        <f t="shared" si="2"/>
        <v>Navarra, Comunidad Foral de</v>
      </c>
      <c r="AF27" s="566">
        <f t="shared" si="3"/>
        <v>3.4904685456847888</v>
      </c>
      <c r="AG27" s="396"/>
      <c r="AH27" s="564">
        <f t="shared" si="14"/>
        <v>16</v>
      </c>
      <c r="AI27" s="564">
        <v>17</v>
      </c>
      <c r="AJ27" s="564">
        <f t="shared" si="15"/>
        <v>13</v>
      </c>
      <c r="AK27" s="565" t="str">
        <f t="shared" si="16"/>
        <v>Madrid, Comunidad de</v>
      </c>
      <c r="AL27" s="566">
        <f t="shared" si="17"/>
        <v>1.1337999663059368</v>
      </c>
      <c r="AM27" s="396"/>
      <c r="AN27" s="564">
        <f t="shared" si="18"/>
        <v>16</v>
      </c>
      <c r="AO27" s="564">
        <v>17</v>
      </c>
      <c r="AP27" s="564">
        <f t="shared" si="19"/>
        <v>6</v>
      </c>
      <c r="AQ27" s="565" t="str">
        <f t="shared" si="20"/>
        <v>Cantabria</v>
      </c>
      <c r="AR27" s="566">
        <f t="shared" si="21"/>
        <v>5.067141110636225</v>
      </c>
      <c r="AS27" s="396"/>
      <c r="AT27" s="564">
        <f t="shared" si="22"/>
        <v>12</v>
      </c>
      <c r="AU27" s="564">
        <v>17</v>
      </c>
      <c r="AV27" s="564">
        <f t="shared" si="23"/>
        <v>15</v>
      </c>
      <c r="AW27" s="565" t="str">
        <f t="shared" si="24"/>
        <v>Navarra, Comunidad Foral de</v>
      </c>
      <c r="AX27" s="566">
        <f t="shared" si="25"/>
        <v>31.734222678296561</v>
      </c>
    </row>
    <row r="28" spans="1:50" s="329" customFormat="1" ht="18" customHeight="1" x14ac:dyDescent="0.25">
      <c r="B28" s="545" t="s">
        <v>1</v>
      </c>
      <c r="C28" s="570"/>
      <c r="D28" s="578">
        <f t="shared" si="4"/>
        <v>169164</v>
      </c>
      <c r="E28" s="581">
        <f t="shared" si="0"/>
        <v>0.34793307526918876</v>
      </c>
      <c r="F28" s="570"/>
      <c r="G28" s="579">
        <f>'20pobl'!J29</f>
        <v>147659</v>
      </c>
      <c r="H28" s="582">
        <f t="shared" si="5"/>
        <v>0.38163333090126372</v>
      </c>
      <c r="I28" s="570"/>
      <c r="J28" s="579">
        <f>'20pobl'!Q29</f>
        <v>16594</v>
      </c>
      <c r="K28" s="582">
        <f t="shared" si="6"/>
        <v>0.23780677776545323</v>
      </c>
      <c r="L28" s="570"/>
      <c r="M28" s="579">
        <f>'20pobl'!X29</f>
        <v>4911</v>
      </c>
      <c r="N28" s="582">
        <f t="shared" si="1"/>
        <v>0.16645008835988198</v>
      </c>
      <c r="O28" s="570"/>
      <c r="P28" s="580">
        <f t="shared" si="7"/>
        <v>5886</v>
      </c>
      <c r="Q28" s="583">
        <f t="shared" si="8"/>
        <v>3.4794637156841883</v>
      </c>
      <c r="R28" s="570"/>
      <c r="S28" s="579">
        <f>'23solcasaad'!J29</f>
        <v>3137</v>
      </c>
      <c r="T28" s="584">
        <f t="shared" si="9"/>
        <v>2.1244895333166283</v>
      </c>
      <c r="U28" s="570"/>
      <c r="V28" s="579">
        <f>'23solcasaad'!Q29</f>
        <v>1092</v>
      </c>
      <c r="W28" s="584">
        <f t="shared" si="10"/>
        <v>6.5806918163191517</v>
      </c>
      <c r="X28" s="570"/>
      <c r="Y28" s="579">
        <f>'23solcasaad'!X29</f>
        <v>1657</v>
      </c>
      <c r="Z28" s="585">
        <f t="shared" si="11"/>
        <v>33.740582366116882</v>
      </c>
      <c r="AA28" s="563"/>
      <c r="AB28" s="564">
        <f t="shared" si="12"/>
        <v>19</v>
      </c>
      <c r="AC28" s="564">
        <v>18</v>
      </c>
      <c r="AD28" s="564">
        <f t="shared" si="13"/>
        <v>5</v>
      </c>
      <c r="AE28" s="565" t="str">
        <f t="shared" si="2"/>
        <v>Canarias</v>
      </c>
      <c r="AF28" s="566">
        <f t="shared" si="3"/>
        <v>3.4860015883835382</v>
      </c>
      <c r="AG28" s="396"/>
      <c r="AH28" s="564">
        <f t="shared" si="14"/>
        <v>1</v>
      </c>
      <c r="AI28" s="564">
        <v>18</v>
      </c>
      <c r="AJ28" s="564">
        <f t="shared" si="15"/>
        <v>2</v>
      </c>
      <c r="AK28" s="565" t="str">
        <f t="shared" si="16"/>
        <v>Aragón</v>
      </c>
      <c r="AL28" s="566">
        <f t="shared" si="17"/>
        <v>1.0953748298308033</v>
      </c>
      <c r="AM28" s="396"/>
      <c r="AN28" s="564">
        <f t="shared" si="18"/>
        <v>10</v>
      </c>
      <c r="AO28" s="564">
        <v>18</v>
      </c>
      <c r="AP28" s="564">
        <f t="shared" si="19"/>
        <v>15</v>
      </c>
      <c r="AQ28" s="565" t="str">
        <f t="shared" si="20"/>
        <v>Navarra, Comunidad Foral de</v>
      </c>
      <c r="AR28" s="566">
        <f t="shared" si="21"/>
        <v>4.5933249408947159</v>
      </c>
      <c r="AS28" s="396"/>
      <c r="AT28" s="564">
        <f t="shared" si="22"/>
        <v>14</v>
      </c>
      <c r="AU28" s="564">
        <v>18</v>
      </c>
      <c r="AV28" s="564">
        <f t="shared" si="23"/>
        <v>6</v>
      </c>
      <c r="AW28" s="565" t="str">
        <f t="shared" si="24"/>
        <v>Cantabria</v>
      </c>
      <c r="AX28" s="566">
        <f t="shared" si="25"/>
        <v>28.800348567002324</v>
      </c>
    </row>
    <row r="29" spans="1:50" s="329" customFormat="1" ht="3.75" customHeight="1" x14ac:dyDescent="0.25">
      <c r="A29" s="348"/>
      <c r="B29" s="319"/>
      <c r="D29" s="319"/>
      <c r="E29" s="540"/>
      <c r="G29" s="319"/>
      <c r="H29" s="541"/>
      <c r="J29" s="319"/>
      <c r="K29" s="541"/>
      <c r="M29" s="319"/>
      <c r="N29" s="541"/>
      <c r="P29" s="319"/>
      <c r="Q29" s="542"/>
      <c r="S29" s="319"/>
      <c r="T29" s="543"/>
      <c r="V29" s="319"/>
      <c r="W29" s="541"/>
      <c r="Y29" s="319"/>
      <c r="Z29" s="544"/>
      <c r="AA29" s="563"/>
      <c r="AB29" s="396"/>
      <c r="AC29" s="396"/>
      <c r="AD29" s="564">
        <f>MATCH(AC30,AB$11:AB$30,0)</f>
        <v>18</v>
      </c>
      <c r="AE29" s="565" t="str">
        <f t="shared" si="2"/>
        <v>Ceuta y Melilla</v>
      </c>
      <c r="AF29" s="566">
        <f t="shared" si="3"/>
        <v>3.4794637156841883</v>
      </c>
      <c r="AG29" s="396"/>
      <c r="AH29" s="396"/>
      <c r="AI29" s="396"/>
      <c r="AJ29" s="564">
        <f>MATCH(AI30,AH$11:AH$30,0)</f>
        <v>15</v>
      </c>
      <c r="AK29" s="565" t="str">
        <f t="shared" si="16"/>
        <v>Navarra, Comunidad Foral de</v>
      </c>
      <c r="AL29" s="566">
        <f t="shared" si="17"/>
        <v>1.0380326844544285</v>
      </c>
      <c r="AM29" s="396"/>
      <c r="AN29" s="396"/>
      <c r="AO29" s="396"/>
      <c r="AP29" s="564">
        <f>MATCH(AO30,AN$11:AN$30,0)</f>
        <v>12</v>
      </c>
      <c r="AQ29" s="565" t="str">
        <f t="shared" si="20"/>
        <v>Galicia</v>
      </c>
      <c r="AR29" s="566">
        <f>INDEX(W$11:W$30,AP29,1)</f>
        <v>3.5135513442707889</v>
      </c>
      <c r="AS29" s="396"/>
      <c r="AT29" s="396"/>
      <c r="AU29" s="396"/>
      <c r="AV29" s="564">
        <f>MATCH(AU30,AT$11:AT$30,0)</f>
        <v>12</v>
      </c>
      <c r="AW29" s="565" t="str">
        <f t="shared" si="24"/>
        <v>Galicia</v>
      </c>
      <c r="AX29" s="566">
        <f t="shared" si="25"/>
        <v>21.590598184305435</v>
      </c>
    </row>
    <row r="30" spans="1:50" s="329" customFormat="1" ht="18" customHeight="1" x14ac:dyDescent="0.25">
      <c r="B30" s="545" t="s">
        <v>0</v>
      </c>
      <c r="C30" s="320"/>
      <c r="D30" s="546">
        <f>SUM(D11:D28)</f>
        <v>48619695</v>
      </c>
      <c r="E30" s="543">
        <f>SUM(E11:E28)</f>
        <v>99.999999999999986</v>
      </c>
      <c r="F30" s="320"/>
      <c r="G30" s="546">
        <f>SUM(G11:G28)</f>
        <v>38691327</v>
      </c>
      <c r="H30" s="547">
        <f>SUM(H11:H28)</f>
        <v>100</v>
      </c>
      <c r="I30" s="320"/>
      <c r="J30" s="546">
        <f>SUM(J11:J28)</f>
        <v>6977934</v>
      </c>
      <c r="K30" s="547">
        <f>SUM(K11:K28)</f>
        <v>100</v>
      </c>
      <c r="L30" s="320"/>
      <c r="M30" s="546">
        <f>SUM(M11:M28)</f>
        <v>2950434</v>
      </c>
      <c r="N30" s="547">
        <f>SUM(N11:N28)</f>
        <v>100</v>
      </c>
      <c r="O30" s="320"/>
      <c r="P30" s="546">
        <f>SUM(P11:P28)</f>
        <v>2272565</v>
      </c>
      <c r="Q30" s="542">
        <f>P30*100/D30</f>
        <v>4.6741654796477023</v>
      </c>
      <c r="R30" s="320"/>
      <c r="S30" s="546">
        <f>SUM(S11:S28)</f>
        <v>589970</v>
      </c>
      <c r="T30" s="543">
        <f>S30*100/G30</f>
        <v>1.5248120076109046</v>
      </c>
      <c r="U30" s="320"/>
      <c r="V30" s="546">
        <f>SUM(V11:V28)</f>
        <v>493467</v>
      </c>
      <c r="W30" s="543">
        <f>V30*100/J30</f>
        <v>7.0718209716514941</v>
      </c>
      <c r="X30" s="320"/>
      <c r="Y30" s="546">
        <f>SUM(Y11:Y28)</f>
        <v>1189128</v>
      </c>
      <c r="Z30" s="548">
        <f>Y30*100/M30</f>
        <v>40.303494333376037</v>
      </c>
      <c r="AA30" s="563"/>
      <c r="AB30" s="564">
        <f>_xlfn.RANK.EQ(Q30,Q$11:Q$30,0)</f>
        <v>8</v>
      </c>
      <c r="AC30" s="564">
        <v>19</v>
      </c>
      <c r="AD30" s="396"/>
      <c r="AE30" s="396"/>
      <c r="AF30" s="586"/>
      <c r="AG30" s="396"/>
      <c r="AH30" s="564">
        <f t="shared" si="14"/>
        <v>8</v>
      </c>
      <c r="AI30" s="564">
        <v>19</v>
      </c>
      <c r="AJ30" s="396"/>
      <c r="AK30" s="396"/>
      <c r="AL30" s="586"/>
      <c r="AM30" s="396"/>
      <c r="AN30" s="564">
        <f t="shared" si="18"/>
        <v>7</v>
      </c>
      <c r="AO30" s="564">
        <v>19</v>
      </c>
      <c r="AP30" s="396"/>
      <c r="AQ30" s="396"/>
      <c r="AR30" s="586"/>
      <c r="AS30" s="396"/>
      <c r="AT30" s="564">
        <f t="shared" si="22"/>
        <v>8</v>
      </c>
      <c r="AU30" s="564">
        <v>19</v>
      </c>
      <c r="AV30" s="396"/>
      <c r="AW30" s="396"/>
      <c r="AX30" s="586"/>
    </row>
    <row r="31" spans="1:50" s="329" customFormat="1" ht="5.25" customHeight="1" x14ac:dyDescent="0.2">
      <c r="B31" s="587" t="s">
        <v>39</v>
      </c>
      <c r="C31" s="588"/>
      <c r="D31" s="588"/>
      <c r="E31" s="588"/>
      <c r="F31" s="588"/>
      <c r="G31" s="588"/>
      <c r="H31" s="588"/>
      <c r="I31" s="588"/>
      <c r="R31" s="588"/>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87" t="s">
        <v>47</v>
      </c>
      <c r="C32" s="588"/>
      <c r="D32" s="588"/>
      <c r="E32" s="588"/>
      <c r="F32" s="588"/>
      <c r="G32" s="588"/>
      <c r="H32" s="588"/>
      <c r="I32" s="588"/>
      <c r="R32" s="588"/>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509" t="s">
        <v>170</v>
      </c>
      <c r="C33" s="1509"/>
      <c r="D33" s="1509"/>
      <c r="E33" s="1509"/>
      <c r="F33" s="1509"/>
      <c r="G33" s="1509"/>
      <c r="H33" s="1509"/>
      <c r="I33" s="1509"/>
      <c r="J33" s="1509"/>
      <c r="K33" s="1509"/>
      <c r="L33" s="1509"/>
      <c r="M33" s="150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510"/>
      <c r="C34" s="1510"/>
      <c r="D34" s="1510"/>
      <c r="E34" s="1510"/>
      <c r="F34" s="1510"/>
      <c r="G34" s="1510"/>
      <c r="H34" s="1510"/>
      <c r="I34" s="1510"/>
      <c r="J34" s="1510"/>
      <c r="K34" s="1510"/>
      <c r="L34" s="1510"/>
      <c r="M34" s="1510"/>
      <c r="N34" s="1510"/>
      <c r="O34" s="1510"/>
      <c r="P34" s="1510"/>
    </row>
    <row r="35" spans="2:50" s="329" customFormat="1" ht="4.5" customHeight="1" x14ac:dyDescent="0.2">
      <c r="B35" s="1432"/>
      <c r="C35" s="1432"/>
      <c r="D35" s="1432"/>
      <c r="E35" s="1432"/>
      <c r="F35" s="1432"/>
      <c r="G35" s="1432"/>
      <c r="H35" s="1432"/>
      <c r="I35" s="1432"/>
      <c r="J35" s="1432"/>
      <c r="K35" s="1432"/>
      <c r="L35" s="1432"/>
      <c r="M35" s="1432"/>
      <c r="N35" s="1432"/>
      <c r="O35" s="1432"/>
      <c r="P35" s="143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89"/>
      <c r="M38" s="589"/>
      <c r="N38" s="589"/>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65"/>
  <sheetViews>
    <sheetView topLeftCell="A16" zoomScaleNormal="100" workbookViewId="0">
      <selection activeCell="U31" activeCellId="5" sqref="K31 M31 O31 Q31 S31 U31"/>
    </sheetView>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3" bestFit="1" customWidth="1"/>
    <col min="26" max="26" width="4.85546875" style="593" customWidth="1"/>
    <col min="27" max="27" width="10.7109375" style="1324"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4"/>
      <c r="Y1" s="594"/>
      <c r="Z1" s="594"/>
      <c r="AA1" s="1101"/>
      <c r="AB1" s="342"/>
      <c r="AC1" s="342"/>
      <c r="AD1" s="311"/>
    </row>
    <row r="2" spans="1:34" s="343" customFormat="1" x14ac:dyDescent="0.25">
      <c r="B2" s="1443"/>
      <c r="C2" s="1443"/>
      <c r="X2" s="595"/>
      <c r="Y2" s="595"/>
      <c r="Z2" s="595"/>
      <c r="AA2" s="1392"/>
      <c r="AB2" s="553"/>
      <c r="AC2" s="553"/>
      <c r="AD2" s="887"/>
    </row>
    <row r="3" spans="1:34" s="345" customFormat="1" ht="32.25" customHeight="1" x14ac:dyDescent="0.2">
      <c r="B3" s="1444"/>
      <c r="C3" s="1444"/>
      <c r="X3" s="595"/>
      <c r="Y3" s="595"/>
      <c r="Z3" s="595"/>
      <c r="AA3" s="1392"/>
      <c r="AB3" s="553"/>
      <c r="AC3" s="553"/>
      <c r="AD3" s="887"/>
    </row>
    <row r="4" spans="1:34" s="489" customFormat="1" ht="19.5" customHeight="1" x14ac:dyDescent="0.2">
      <c r="A4" s="1515" t="s">
        <v>396</v>
      </c>
      <c r="B4" s="1515"/>
      <c r="C4" s="1515"/>
      <c r="D4" s="1515"/>
      <c r="E4" s="1515"/>
      <c r="F4" s="1515"/>
      <c r="G4" s="1515"/>
      <c r="H4" s="1515"/>
      <c r="I4" s="1515"/>
      <c r="J4" s="1515"/>
      <c r="K4" s="1515"/>
      <c r="L4" s="1515"/>
      <c r="M4" s="1515"/>
      <c r="N4" s="1515"/>
      <c r="O4" s="1515"/>
      <c r="P4" s="1515"/>
      <c r="Q4" s="1515"/>
      <c r="R4" s="1515"/>
      <c r="S4" s="1515"/>
      <c r="T4" s="1515"/>
      <c r="U4" s="1515"/>
      <c r="V4" s="1515"/>
      <c r="AA4" s="1392"/>
      <c r="AB4" s="553"/>
      <c r="AC4" s="553"/>
      <c r="AD4" s="887"/>
    </row>
    <row r="5" spans="1:34" s="489" customFormat="1" ht="15.75"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AA5" s="1392"/>
      <c r="AB5" s="553"/>
      <c r="AC5" s="553"/>
      <c r="AD5" s="887"/>
    </row>
    <row r="6" spans="1:34" s="489" customFormat="1" ht="6" customHeight="1" x14ac:dyDescent="0.2">
      <c r="AA6" s="1392"/>
      <c r="AB6" s="553"/>
      <c r="AC6" s="553"/>
      <c r="AD6" s="887"/>
    </row>
    <row r="7" spans="1:34" s="437" customFormat="1" ht="7.5" customHeight="1" x14ac:dyDescent="0.2">
      <c r="A7" s="485"/>
      <c r="B7" s="1447" t="s">
        <v>12</v>
      </c>
      <c r="D7" s="1472" t="s">
        <v>13</v>
      </c>
      <c r="E7" s="590"/>
      <c r="F7" s="1512"/>
      <c r="G7" s="1512"/>
      <c r="H7" s="486"/>
      <c r="I7" s="442"/>
      <c r="J7" s="442"/>
      <c r="K7" s="442"/>
      <c r="L7" s="442"/>
      <c r="M7" s="486"/>
      <c r="N7" s="486"/>
      <c r="O7" s="486"/>
      <c r="P7" s="486"/>
      <c r="Q7" s="486"/>
      <c r="R7" s="486"/>
      <c r="S7" s="591"/>
      <c r="T7" s="486"/>
      <c r="U7" s="486"/>
      <c r="V7" s="592"/>
      <c r="AA7" s="1393"/>
      <c r="AB7" s="510"/>
      <c r="AC7" s="510"/>
      <c r="AD7" s="320"/>
    </row>
    <row r="8" spans="1:34" s="437" customFormat="1" ht="15" customHeight="1" x14ac:dyDescent="0.2">
      <c r="A8" s="485"/>
      <c r="B8" s="1448"/>
      <c r="D8" s="1511"/>
      <c r="F8" s="1472" t="s">
        <v>241</v>
      </c>
      <c r="G8" s="1473"/>
      <c r="I8" s="1472" t="s">
        <v>242</v>
      </c>
      <c r="J8" s="1474"/>
      <c r="K8" s="1520" t="s">
        <v>371</v>
      </c>
      <c r="L8" s="1521"/>
      <c r="M8" s="1521"/>
      <c r="N8" s="1521"/>
      <c r="O8" s="1521"/>
      <c r="P8" s="1521"/>
      <c r="Q8" s="1521"/>
      <c r="R8" s="1521"/>
      <c r="S8" s="1521"/>
      <c r="T8" s="1521"/>
      <c r="U8" s="1521"/>
      <c r="V8" s="1522"/>
      <c r="AA8" s="1393"/>
      <c r="AB8" s="510"/>
      <c r="AC8" s="510"/>
      <c r="AD8" s="320"/>
    </row>
    <row r="9" spans="1:34" s="437" customFormat="1" ht="25.5" customHeight="1" x14ac:dyDescent="0.2">
      <c r="A9" s="485"/>
      <c r="B9" s="1448"/>
      <c r="D9" s="1483"/>
      <c r="E9" s="488"/>
      <c r="F9" s="1513"/>
      <c r="G9" s="1514"/>
      <c r="I9" s="1513"/>
      <c r="J9" s="1519"/>
      <c r="K9" s="1516" t="s">
        <v>372</v>
      </c>
      <c r="L9" s="1517"/>
      <c r="M9" s="1516" t="s">
        <v>373</v>
      </c>
      <c r="N9" s="1518"/>
      <c r="O9" s="1516" t="s">
        <v>374</v>
      </c>
      <c r="P9" s="1517"/>
      <c r="Q9" s="1524" t="s">
        <v>375</v>
      </c>
      <c r="R9" s="1524"/>
      <c r="S9" s="1525" t="s">
        <v>376</v>
      </c>
      <c r="T9" s="1526"/>
      <c r="U9" s="1527" t="s">
        <v>377</v>
      </c>
      <c r="V9" s="1528"/>
      <c r="AA9" s="1393"/>
      <c r="AB9" s="510"/>
      <c r="AC9" s="510"/>
      <c r="AD9" s="320"/>
    </row>
    <row r="10" spans="1:34" s="437" customFormat="1" ht="38.25" x14ac:dyDescent="0.2">
      <c r="A10" s="485"/>
      <c r="B10" s="1449"/>
      <c r="D10" s="596" t="s">
        <v>9</v>
      </c>
      <c r="E10" s="490"/>
      <c r="F10" s="452" t="s">
        <v>9</v>
      </c>
      <c r="G10" s="401" t="s">
        <v>211</v>
      </c>
      <c r="H10" s="491"/>
      <c r="I10" s="400" t="s">
        <v>9</v>
      </c>
      <c r="J10" s="406" t="s">
        <v>211</v>
      </c>
      <c r="K10" s="597" t="s">
        <v>9</v>
      </c>
      <c r="L10" s="403" t="s">
        <v>378</v>
      </c>
      <c r="M10" s="405" t="s">
        <v>9</v>
      </c>
      <c r="N10" s="403" t="s">
        <v>378</v>
      </c>
      <c r="O10" s="407" t="s">
        <v>9</v>
      </c>
      <c r="P10" s="403" t="s">
        <v>378</v>
      </c>
      <c r="Q10" s="406" t="s">
        <v>9</v>
      </c>
      <c r="R10" s="731" t="s">
        <v>378</v>
      </c>
      <c r="S10" s="406" t="s">
        <v>9</v>
      </c>
      <c r="T10" s="732" t="s">
        <v>378</v>
      </c>
      <c r="U10" s="407" t="s">
        <v>9</v>
      </c>
      <c r="V10" s="731" t="s">
        <v>378</v>
      </c>
      <c r="AA10" s="1394" t="s">
        <v>207</v>
      </c>
      <c r="AB10" s="1395" t="s">
        <v>379</v>
      </c>
      <c r="AC10" s="1396" t="s">
        <v>380</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3"/>
      <c r="Y11" s="593"/>
      <c r="Z11" s="593"/>
      <c r="AA11" s="1394">
        <v>44286</v>
      </c>
      <c r="AB11" s="1395">
        <v>27728</v>
      </c>
      <c r="AC11" s="1395">
        <v>26286</v>
      </c>
      <c r="AD11" s="329"/>
    </row>
    <row r="12" spans="1:34" s="331" customFormat="1" x14ac:dyDescent="0.25">
      <c r="A12" s="330"/>
      <c r="B12" s="349" t="s">
        <v>8</v>
      </c>
      <c r="C12" s="350"/>
      <c r="D12" s="601">
        <v>430507</v>
      </c>
      <c r="E12" s="350"/>
      <c r="F12" s="355">
        <v>3955</v>
      </c>
      <c r="G12" s="358">
        <v>0.91868424903660106</v>
      </c>
      <c r="H12" s="350"/>
      <c r="I12" s="355">
        <v>3147</v>
      </c>
      <c r="J12" s="358">
        <v>0.73099856680611464</v>
      </c>
      <c r="K12" s="355">
        <v>2853</v>
      </c>
      <c r="L12" s="358">
        <v>90.657769304099148</v>
      </c>
      <c r="M12" s="355">
        <v>53</v>
      </c>
      <c r="N12" s="358">
        <v>1.6841436288528757</v>
      </c>
      <c r="O12" s="355">
        <v>1</v>
      </c>
      <c r="P12" s="358">
        <v>3.1776294884016523E-2</v>
      </c>
      <c r="Q12" s="355">
        <v>159</v>
      </c>
      <c r="R12" s="358">
        <v>5.0524308865586276</v>
      </c>
      <c r="S12" s="355">
        <v>21</v>
      </c>
      <c r="T12" s="358">
        <v>0.66730219256434697</v>
      </c>
      <c r="U12" s="355">
        <v>60</v>
      </c>
      <c r="V12" s="358">
        <v>1.9065776930409915</v>
      </c>
      <c r="X12" s="602"/>
      <c r="Y12" s="602"/>
      <c r="Z12" s="602"/>
      <c r="AA12" s="1394">
        <v>44316</v>
      </c>
      <c r="AB12" s="1395">
        <v>26001</v>
      </c>
      <c r="AC12" s="1395">
        <v>20329</v>
      </c>
      <c r="AD12" s="360"/>
      <c r="AE12" s="360"/>
      <c r="AF12" s="360"/>
      <c r="AG12" s="361"/>
      <c r="AH12" s="603"/>
    </row>
    <row r="13" spans="1:34" s="331" customFormat="1" x14ac:dyDescent="0.25">
      <c r="A13" s="330"/>
      <c r="B13" s="363" t="s">
        <v>7</v>
      </c>
      <c r="C13" s="350"/>
      <c r="D13" s="604">
        <v>60372</v>
      </c>
      <c r="E13" s="350"/>
      <c r="F13" s="368">
        <v>957</v>
      </c>
      <c r="G13" s="372">
        <v>1.5851719340091435</v>
      </c>
      <c r="H13" s="350"/>
      <c r="I13" s="368">
        <v>722</v>
      </c>
      <c r="J13" s="372">
        <v>1.1959186377791029</v>
      </c>
      <c r="K13" s="368">
        <v>690</v>
      </c>
      <c r="L13" s="372">
        <v>95.56786703601108</v>
      </c>
      <c r="M13" s="368">
        <v>11</v>
      </c>
      <c r="N13" s="372">
        <v>1.5235457063711912</v>
      </c>
      <c r="O13" s="368">
        <v>0</v>
      </c>
      <c r="P13" s="372">
        <v>0</v>
      </c>
      <c r="Q13" s="368">
        <v>11</v>
      </c>
      <c r="R13" s="372">
        <v>1.5235457063711912</v>
      </c>
      <c r="S13" s="368">
        <v>2</v>
      </c>
      <c r="T13" s="372">
        <v>0.2770083102493075</v>
      </c>
      <c r="U13" s="368">
        <v>8</v>
      </c>
      <c r="V13" s="372">
        <v>1.10803324099723</v>
      </c>
      <c r="X13" s="602"/>
      <c r="Y13" s="602"/>
      <c r="Z13" s="602"/>
      <c r="AA13" s="1394">
        <v>44347</v>
      </c>
      <c r="AB13" s="1395">
        <v>27218</v>
      </c>
      <c r="AC13" s="1395">
        <v>17469</v>
      </c>
      <c r="AD13" s="360"/>
      <c r="AE13" s="360"/>
      <c r="AF13" s="360"/>
      <c r="AG13" s="361"/>
      <c r="AH13" s="603"/>
    </row>
    <row r="14" spans="1:34" s="331" customFormat="1" x14ac:dyDescent="0.25">
      <c r="A14" s="330"/>
      <c r="B14" s="363" t="s">
        <v>37</v>
      </c>
      <c r="C14" s="350"/>
      <c r="D14" s="604">
        <v>50778</v>
      </c>
      <c r="E14" s="350"/>
      <c r="F14" s="368">
        <v>106</v>
      </c>
      <c r="G14" s="372">
        <v>0.20875182165504746</v>
      </c>
      <c r="H14" s="350"/>
      <c r="I14" s="368">
        <v>618</v>
      </c>
      <c r="J14" s="372">
        <v>1.217062507385088</v>
      </c>
      <c r="K14" s="368">
        <v>516</v>
      </c>
      <c r="L14" s="372">
        <v>83.495145631067956</v>
      </c>
      <c r="M14" s="368"/>
      <c r="N14" s="372">
        <v>0</v>
      </c>
      <c r="O14" s="368">
        <v>0</v>
      </c>
      <c r="P14" s="372">
        <v>0</v>
      </c>
      <c r="Q14" s="368">
        <v>94</v>
      </c>
      <c r="R14" s="372">
        <v>15.210355987055015</v>
      </c>
      <c r="S14" s="368">
        <v>0</v>
      </c>
      <c r="T14" s="372">
        <v>0</v>
      </c>
      <c r="U14" s="368">
        <v>8</v>
      </c>
      <c r="V14" s="372">
        <v>1.2944983818770228</v>
      </c>
      <c r="X14" s="602"/>
      <c r="Y14" s="602"/>
      <c r="Z14" s="602"/>
      <c r="AA14" s="1394">
        <v>44377</v>
      </c>
      <c r="AB14" s="1395">
        <v>28579</v>
      </c>
      <c r="AC14" s="1395">
        <v>20931</v>
      </c>
      <c r="AD14" s="360"/>
      <c r="AE14" s="360"/>
      <c r="AF14" s="360"/>
      <c r="AG14" s="361"/>
      <c r="AH14" s="603"/>
    </row>
    <row r="15" spans="1:34" s="331" customFormat="1" x14ac:dyDescent="0.25">
      <c r="A15" s="330"/>
      <c r="B15" s="363" t="s">
        <v>38</v>
      </c>
      <c r="C15" s="350"/>
      <c r="D15" s="604">
        <v>49903</v>
      </c>
      <c r="E15" s="350"/>
      <c r="F15" s="368">
        <v>982</v>
      </c>
      <c r="G15" s="372">
        <v>1.9678175660781918</v>
      </c>
      <c r="H15" s="350"/>
      <c r="I15" s="368">
        <v>379</v>
      </c>
      <c r="J15" s="372">
        <v>0.75947337835400686</v>
      </c>
      <c r="K15" s="368">
        <v>363</v>
      </c>
      <c r="L15" s="372">
        <v>95.778364116094977</v>
      </c>
      <c r="M15" s="368">
        <v>14</v>
      </c>
      <c r="N15" s="372">
        <v>3.6939313984168867</v>
      </c>
      <c r="O15" s="368">
        <v>0</v>
      </c>
      <c r="P15" s="372">
        <v>0</v>
      </c>
      <c r="Q15" s="368">
        <v>0</v>
      </c>
      <c r="R15" s="372">
        <v>0</v>
      </c>
      <c r="S15" s="368">
        <v>2</v>
      </c>
      <c r="T15" s="372">
        <v>0.52770448548812665</v>
      </c>
      <c r="U15" s="368">
        <v>0</v>
      </c>
      <c r="V15" s="372">
        <v>0</v>
      </c>
      <c r="X15" s="602"/>
      <c r="Y15" s="602"/>
      <c r="Z15" s="602"/>
      <c r="AA15" s="1394">
        <v>44408</v>
      </c>
      <c r="AB15" s="1395">
        <v>30723</v>
      </c>
      <c r="AC15" s="1395">
        <v>25882</v>
      </c>
      <c r="AD15" s="360"/>
      <c r="AE15" s="360"/>
      <c r="AF15" s="360"/>
      <c r="AG15" s="361"/>
      <c r="AH15" s="603"/>
    </row>
    <row r="16" spans="1:34" s="331" customFormat="1" x14ac:dyDescent="0.25">
      <c r="A16" s="330"/>
      <c r="B16" s="363" t="s">
        <v>6</v>
      </c>
      <c r="C16" s="350"/>
      <c r="D16" s="604">
        <v>78043</v>
      </c>
      <c r="E16" s="350"/>
      <c r="F16" s="368">
        <v>915</v>
      </c>
      <c r="G16" s="372">
        <v>1.1724305831400639</v>
      </c>
      <c r="H16" s="350"/>
      <c r="I16" s="368">
        <v>668</v>
      </c>
      <c r="J16" s="372">
        <v>0.85593839293722684</v>
      </c>
      <c r="K16" s="368">
        <v>600</v>
      </c>
      <c r="L16" s="372">
        <v>89.820359281437121</v>
      </c>
      <c r="M16" s="368">
        <v>3</v>
      </c>
      <c r="N16" s="372">
        <v>0.44910179640718562</v>
      </c>
      <c r="O16" s="368">
        <v>0</v>
      </c>
      <c r="P16" s="372">
        <v>0</v>
      </c>
      <c r="Q16" s="368">
        <v>14</v>
      </c>
      <c r="R16" s="372">
        <v>2.0958083832335328</v>
      </c>
      <c r="S16" s="368">
        <v>25</v>
      </c>
      <c r="T16" s="372">
        <v>3.7425149700598799</v>
      </c>
      <c r="U16" s="368">
        <v>26</v>
      </c>
      <c r="V16" s="372">
        <v>3.8922155688622757</v>
      </c>
      <c r="X16" s="602"/>
      <c r="Y16" s="602"/>
      <c r="Z16" s="602"/>
      <c r="AA16" s="1394">
        <v>44439</v>
      </c>
      <c r="AB16" s="1395">
        <v>23332</v>
      </c>
      <c r="AC16" s="1395">
        <v>22391</v>
      </c>
      <c r="AD16" s="360"/>
      <c r="AE16" s="360"/>
      <c r="AF16" s="360"/>
      <c r="AG16" s="361"/>
      <c r="AH16" s="603"/>
    </row>
    <row r="17" spans="1:34" s="331" customFormat="1" x14ac:dyDescent="0.25">
      <c r="A17" s="330"/>
      <c r="B17" s="363" t="s">
        <v>5</v>
      </c>
      <c r="C17" s="350"/>
      <c r="D17" s="605">
        <v>23666</v>
      </c>
      <c r="E17" s="350"/>
      <c r="F17" s="377">
        <v>347</v>
      </c>
      <c r="G17" s="372">
        <v>1.4662384855911434</v>
      </c>
      <c r="H17" s="350"/>
      <c r="I17" s="377">
        <v>364</v>
      </c>
      <c r="J17" s="372">
        <v>1.5380714949716894</v>
      </c>
      <c r="K17" s="377">
        <v>185</v>
      </c>
      <c r="L17" s="372">
        <v>50.824175824175825</v>
      </c>
      <c r="M17" s="377">
        <v>6</v>
      </c>
      <c r="N17" s="372">
        <v>1.6483516483516485</v>
      </c>
      <c r="O17" s="377">
        <v>0</v>
      </c>
      <c r="P17" s="372">
        <v>0</v>
      </c>
      <c r="Q17" s="377">
        <v>117</v>
      </c>
      <c r="R17" s="372">
        <v>32.142857142857146</v>
      </c>
      <c r="S17" s="377">
        <v>0</v>
      </c>
      <c r="T17" s="372">
        <v>0</v>
      </c>
      <c r="U17" s="377">
        <v>56</v>
      </c>
      <c r="V17" s="372">
        <v>15.384615384615385</v>
      </c>
      <c r="X17" s="602"/>
      <c r="Y17" s="602"/>
      <c r="Z17" s="602"/>
      <c r="AA17" s="1394">
        <v>44469</v>
      </c>
      <c r="AB17" s="1395">
        <v>26490</v>
      </c>
      <c r="AC17" s="1395">
        <v>22335</v>
      </c>
      <c r="AD17" s="360"/>
      <c r="AE17" s="360"/>
      <c r="AF17" s="360"/>
      <c r="AG17" s="361"/>
      <c r="AH17" s="603"/>
    </row>
    <row r="18" spans="1:34" s="331" customFormat="1" x14ac:dyDescent="0.25">
      <c r="A18" s="330"/>
      <c r="B18" s="363" t="s">
        <v>4</v>
      </c>
      <c r="C18" s="350"/>
      <c r="D18" s="604">
        <v>161623</v>
      </c>
      <c r="E18" s="350"/>
      <c r="F18" s="368">
        <v>1801</v>
      </c>
      <c r="G18" s="372">
        <v>1.1143216002672887</v>
      </c>
      <c r="H18" s="350"/>
      <c r="I18" s="368">
        <v>1550</v>
      </c>
      <c r="J18" s="372">
        <v>0.95902192138495135</v>
      </c>
      <c r="K18" s="368">
        <v>1476</v>
      </c>
      <c r="L18" s="372">
        <v>95.225806451612911</v>
      </c>
      <c r="M18" s="368">
        <v>43</v>
      </c>
      <c r="N18" s="372">
        <v>2.7741935483870965</v>
      </c>
      <c r="O18" s="368">
        <v>0</v>
      </c>
      <c r="P18" s="372">
        <v>0</v>
      </c>
      <c r="Q18" s="368">
        <v>1</v>
      </c>
      <c r="R18" s="372">
        <v>6.4516129032258063E-2</v>
      </c>
      <c r="S18" s="368">
        <v>0</v>
      </c>
      <c r="T18" s="372">
        <v>0</v>
      </c>
      <c r="U18" s="368">
        <v>30</v>
      </c>
      <c r="V18" s="372">
        <v>1.935483870967742</v>
      </c>
      <c r="X18" s="602"/>
      <c r="Y18" s="602"/>
      <c r="Z18" s="602"/>
      <c r="AA18" s="1394">
        <v>44500</v>
      </c>
      <c r="AB18" s="1395">
        <v>29231</v>
      </c>
      <c r="AC18" s="1395">
        <v>19576</v>
      </c>
      <c r="AD18" s="360"/>
      <c r="AE18" s="360"/>
      <c r="AF18" s="360"/>
      <c r="AG18" s="361"/>
      <c r="AH18" s="603"/>
    </row>
    <row r="19" spans="1:34" s="331" customFormat="1" x14ac:dyDescent="0.25">
      <c r="A19" s="330"/>
      <c r="B19" s="363" t="s">
        <v>40</v>
      </c>
      <c r="C19" s="350"/>
      <c r="D19" s="604">
        <v>103929</v>
      </c>
      <c r="E19" s="350"/>
      <c r="F19" s="368">
        <v>1198</v>
      </c>
      <c r="G19" s="372">
        <v>1.1527100231889078</v>
      </c>
      <c r="H19" s="350"/>
      <c r="I19" s="368">
        <v>1532</v>
      </c>
      <c r="J19" s="372">
        <v>1.4740832683851477</v>
      </c>
      <c r="K19" s="368">
        <v>972</v>
      </c>
      <c r="L19" s="372">
        <v>63.446475195822451</v>
      </c>
      <c r="M19" s="368">
        <v>28</v>
      </c>
      <c r="N19" s="372">
        <v>1.8276762402088773</v>
      </c>
      <c r="O19" s="368">
        <v>33</v>
      </c>
      <c r="P19" s="372">
        <v>2.1540469973890342</v>
      </c>
      <c r="Q19" s="368">
        <v>60</v>
      </c>
      <c r="R19" s="372">
        <v>3.9164490861618799</v>
      </c>
      <c r="S19" s="368">
        <v>2</v>
      </c>
      <c r="T19" s="372">
        <v>0.13054830287206268</v>
      </c>
      <c r="U19" s="368">
        <v>437</v>
      </c>
      <c r="V19" s="372">
        <v>28.524804177545693</v>
      </c>
      <c r="X19" s="602"/>
      <c r="Y19" s="602"/>
      <c r="Z19" s="602"/>
      <c r="AA19" s="1394">
        <v>44530</v>
      </c>
      <c r="AB19" s="1395">
        <v>29856</v>
      </c>
      <c r="AC19" s="1395">
        <v>21916</v>
      </c>
      <c r="AD19" s="360"/>
      <c r="AE19" s="360"/>
      <c r="AF19" s="360"/>
      <c r="AG19" s="361"/>
      <c r="AH19" s="603"/>
    </row>
    <row r="20" spans="1:34" s="331" customFormat="1" x14ac:dyDescent="0.25">
      <c r="A20" s="330"/>
      <c r="B20" s="363" t="s">
        <v>41</v>
      </c>
      <c r="C20" s="350"/>
      <c r="D20" s="604">
        <v>411492</v>
      </c>
      <c r="E20" s="350"/>
      <c r="F20" s="368">
        <v>5946</v>
      </c>
      <c r="G20" s="372">
        <v>1.4449855647254382</v>
      </c>
      <c r="H20" s="350"/>
      <c r="I20" s="368">
        <v>3812</v>
      </c>
      <c r="J20" s="372">
        <v>0.92638496009642946</v>
      </c>
      <c r="K20" s="368">
        <v>3063</v>
      </c>
      <c r="L20" s="372">
        <v>80.351521511017836</v>
      </c>
      <c r="M20" s="368">
        <v>77</v>
      </c>
      <c r="N20" s="372">
        <v>2.0199370409233999</v>
      </c>
      <c r="O20" s="368">
        <v>177</v>
      </c>
      <c r="P20" s="372">
        <v>4.6432318992654773</v>
      </c>
      <c r="Q20" s="368">
        <v>0</v>
      </c>
      <c r="R20" s="372">
        <v>0</v>
      </c>
      <c r="S20" s="368">
        <v>296</v>
      </c>
      <c r="T20" s="372">
        <v>7.7649527806925498</v>
      </c>
      <c r="U20" s="368">
        <v>199</v>
      </c>
      <c r="V20" s="372">
        <v>5.2203567681007348</v>
      </c>
      <c r="X20" s="602"/>
      <c r="Y20" s="602"/>
      <c r="Z20" s="602"/>
      <c r="AA20" s="1394">
        <v>44561</v>
      </c>
      <c r="AB20" s="1395">
        <v>24104</v>
      </c>
      <c r="AC20" s="1395">
        <v>29010</v>
      </c>
      <c r="AD20" s="360"/>
      <c r="AE20" s="360"/>
      <c r="AF20" s="360"/>
      <c r="AG20" s="361"/>
      <c r="AH20" s="603"/>
    </row>
    <row r="21" spans="1:34" s="331" customFormat="1" x14ac:dyDescent="0.25">
      <c r="A21" s="330"/>
      <c r="B21" s="363" t="s">
        <v>3</v>
      </c>
      <c r="C21" s="350"/>
      <c r="D21" s="604">
        <v>232662</v>
      </c>
      <c r="E21" s="350"/>
      <c r="F21" s="368">
        <v>6029</v>
      </c>
      <c r="G21" s="372">
        <v>2.5913127197393644</v>
      </c>
      <c r="H21" s="350"/>
      <c r="I21" s="368">
        <v>2140</v>
      </c>
      <c r="J21" s="372">
        <v>0.9197892221333952</v>
      </c>
      <c r="K21" s="368">
        <v>1992</v>
      </c>
      <c r="L21" s="372">
        <v>93.0841121495327</v>
      </c>
      <c r="M21" s="368">
        <v>31</v>
      </c>
      <c r="N21" s="372">
        <v>1.4485981308411215</v>
      </c>
      <c r="O21" s="368">
        <v>0</v>
      </c>
      <c r="P21" s="372">
        <v>0</v>
      </c>
      <c r="Q21" s="368">
        <v>52</v>
      </c>
      <c r="R21" s="372">
        <v>2.4299065420560746</v>
      </c>
      <c r="S21" s="368">
        <v>19</v>
      </c>
      <c r="T21" s="372">
        <v>0.88785046728971972</v>
      </c>
      <c r="U21" s="368">
        <v>46</v>
      </c>
      <c r="V21" s="372">
        <v>2.1495327102803738</v>
      </c>
      <c r="X21" s="602"/>
      <c r="Y21" s="602"/>
      <c r="Z21" s="602"/>
      <c r="AA21" s="1394">
        <v>44592</v>
      </c>
      <c r="AB21" s="1395">
        <v>22642</v>
      </c>
      <c r="AC21" s="1395">
        <v>24609</v>
      </c>
      <c r="AD21" s="360"/>
      <c r="AE21" s="360"/>
      <c r="AF21" s="360"/>
      <c r="AG21" s="361"/>
      <c r="AH21" s="603"/>
    </row>
    <row r="22" spans="1:34" s="331" customFormat="1" x14ac:dyDescent="0.25">
      <c r="A22" s="330"/>
      <c r="B22" s="363" t="s">
        <v>2</v>
      </c>
      <c r="C22" s="350"/>
      <c r="D22" s="604">
        <v>60913</v>
      </c>
      <c r="E22" s="350"/>
      <c r="F22" s="368">
        <v>964</v>
      </c>
      <c r="G22" s="372">
        <v>1.5825849982762301</v>
      </c>
      <c r="H22" s="350"/>
      <c r="I22" s="368">
        <v>732</v>
      </c>
      <c r="J22" s="372">
        <v>1.201713919852905</v>
      </c>
      <c r="K22" s="368">
        <v>573</v>
      </c>
      <c r="L22" s="372">
        <v>78.278688524590166</v>
      </c>
      <c r="M22" s="368">
        <v>13</v>
      </c>
      <c r="N22" s="372">
        <v>1.7759562841530054</v>
      </c>
      <c r="O22" s="368">
        <v>0</v>
      </c>
      <c r="P22" s="372">
        <v>0</v>
      </c>
      <c r="Q22" s="368">
        <v>11</v>
      </c>
      <c r="R22" s="372">
        <v>1.5027322404371584</v>
      </c>
      <c r="S22" s="368">
        <v>4</v>
      </c>
      <c r="T22" s="372">
        <v>0.54644808743169404</v>
      </c>
      <c r="U22" s="368">
        <v>131</v>
      </c>
      <c r="V22" s="372">
        <v>17.89617486338798</v>
      </c>
      <c r="X22" s="602"/>
      <c r="Y22" s="602"/>
      <c r="Z22" s="602"/>
      <c r="AA22" s="1394">
        <v>44620</v>
      </c>
      <c r="AB22" s="1395">
        <v>24889</v>
      </c>
      <c r="AC22" s="1395">
        <v>26478</v>
      </c>
      <c r="AD22" s="360"/>
      <c r="AE22" s="360"/>
      <c r="AF22" s="360"/>
      <c r="AG22" s="361"/>
      <c r="AH22" s="603"/>
    </row>
    <row r="23" spans="1:34" s="331" customFormat="1" x14ac:dyDescent="0.25">
      <c r="A23" s="330"/>
      <c r="B23" s="363" t="s">
        <v>35</v>
      </c>
      <c r="C23" s="350"/>
      <c r="D23" s="604">
        <v>95826</v>
      </c>
      <c r="E23" s="350"/>
      <c r="F23" s="368">
        <v>2281</v>
      </c>
      <c r="G23" s="372">
        <v>2.3803560620290947</v>
      </c>
      <c r="H23" s="350"/>
      <c r="I23" s="368">
        <v>1054</v>
      </c>
      <c r="J23" s="372">
        <v>1.0999102540020453</v>
      </c>
      <c r="K23" s="368">
        <v>996</v>
      </c>
      <c r="L23" s="372">
        <v>94.497153700189756</v>
      </c>
      <c r="M23" s="368">
        <v>16</v>
      </c>
      <c r="N23" s="372">
        <v>1.5180265654648957</v>
      </c>
      <c r="O23" s="368">
        <v>0</v>
      </c>
      <c r="P23" s="372">
        <v>0</v>
      </c>
      <c r="Q23" s="368">
        <v>30</v>
      </c>
      <c r="R23" s="372">
        <v>2.8462998102466792</v>
      </c>
      <c r="S23" s="368">
        <v>3</v>
      </c>
      <c r="T23" s="372">
        <v>0.28462998102466791</v>
      </c>
      <c r="U23" s="368">
        <v>9</v>
      </c>
      <c r="V23" s="372">
        <v>0.85388994307400379</v>
      </c>
      <c r="X23" s="602"/>
      <c r="Y23" s="602"/>
      <c r="Z23" s="602"/>
      <c r="AA23" s="1394">
        <v>44651</v>
      </c>
      <c r="AB23" s="1395">
        <v>30256</v>
      </c>
      <c r="AC23" s="1395">
        <v>24903</v>
      </c>
      <c r="AD23" s="360"/>
      <c r="AE23" s="360"/>
      <c r="AF23" s="360"/>
      <c r="AG23" s="361"/>
      <c r="AH23" s="603"/>
    </row>
    <row r="24" spans="1:34" s="331" customFormat="1" x14ac:dyDescent="0.25">
      <c r="A24" s="330"/>
      <c r="B24" s="363" t="s">
        <v>42</v>
      </c>
      <c r="C24" s="350"/>
      <c r="D24" s="604">
        <v>274638</v>
      </c>
      <c r="E24" s="350"/>
      <c r="F24" s="368">
        <v>4952</v>
      </c>
      <c r="G24" s="372">
        <v>1.8031008090650238</v>
      </c>
      <c r="H24" s="350"/>
      <c r="I24" s="368">
        <v>2340</v>
      </c>
      <c r="J24" s="372">
        <v>0.85203067310423175</v>
      </c>
      <c r="K24" s="368">
        <v>1730</v>
      </c>
      <c r="L24" s="372">
        <v>73.931623931623932</v>
      </c>
      <c r="M24" s="368">
        <v>175</v>
      </c>
      <c r="N24" s="372">
        <v>7.4786324786324787</v>
      </c>
      <c r="O24" s="368">
        <v>0</v>
      </c>
      <c r="P24" s="372">
        <v>0</v>
      </c>
      <c r="Q24" s="368">
        <v>28</v>
      </c>
      <c r="R24" s="372">
        <v>1.1965811965811968</v>
      </c>
      <c r="S24" s="368">
        <v>0</v>
      </c>
      <c r="T24" s="372">
        <v>0</v>
      </c>
      <c r="U24" s="368">
        <v>407</v>
      </c>
      <c r="V24" s="372">
        <v>17.393162393162392</v>
      </c>
      <c r="X24" s="602"/>
      <c r="Y24" s="602"/>
      <c r="Z24" s="602"/>
      <c r="AA24" s="1394">
        <v>44681</v>
      </c>
      <c r="AB24" s="1395">
        <v>32696</v>
      </c>
      <c r="AC24" s="1395">
        <v>22635</v>
      </c>
      <c r="AD24" s="360"/>
      <c r="AE24" s="360"/>
      <c r="AF24" s="360"/>
      <c r="AG24" s="361"/>
      <c r="AH24" s="603"/>
    </row>
    <row r="25" spans="1:34" x14ac:dyDescent="0.25">
      <c r="A25" s="332"/>
      <c r="B25" s="363" t="s">
        <v>43</v>
      </c>
      <c r="C25" s="350"/>
      <c r="D25" s="604">
        <v>73141</v>
      </c>
      <c r="E25" s="350"/>
      <c r="F25" s="368">
        <v>1881</v>
      </c>
      <c r="G25" s="372">
        <v>2.5717449857125279</v>
      </c>
      <c r="H25" s="350"/>
      <c r="I25" s="368">
        <v>917</v>
      </c>
      <c r="J25" s="372">
        <v>1.2537427708125402</v>
      </c>
      <c r="K25" s="368">
        <v>521</v>
      </c>
      <c r="L25" s="372">
        <v>56.815703380588879</v>
      </c>
      <c r="M25" s="368">
        <v>15</v>
      </c>
      <c r="N25" s="372">
        <v>1.6357688113413305</v>
      </c>
      <c r="O25" s="368">
        <v>0</v>
      </c>
      <c r="P25" s="372">
        <v>0</v>
      </c>
      <c r="Q25" s="368">
        <v>278</v>
      </c>
      <c r="R25" s="372">
        <v>30.316248636859321</v>
      </c>
      <c r="S25" s="368">
        <v>49</v>
      </c>
      <c r="T25" s="372">
        <v>5.343511450381679</v>
      </c>
      <c r="U25" s="368">
        <v>54</v>
      </c>
      <c r="V25" s="372">
        <v>5.8887677208287892</v>
      </c>
      <c r="X25" s="602"/>
      <c r="Y25" s="602"/>
      <c r="Z25" s="602"/>
      <c r="AA25" s="1394">
        <v>44712</v>
      </c>
      <c r="AB25" s="1395">
        <v>38586</v>
      </c>
      <c r="AC25" s="1395">
        <v>22335</v>
      </c>
      <c r="AD25" s="360"/>
      <c r="AE25" s="360"/>
      <c r="AF25" s="360"/>
      <c r="AG25" s="361"/>
      <c r="AH25" s="603"/>
    </row>
    <row r="26" spans="1:34" s="331" customFormat="1" x14ac:dyDescent="0.25">
      <c r="B26" s="363" t="s">
        <v>44</v>
      </c>
      <c r="C26" s="350"/>
      <c r="D26" s="606">
        <v>23677</v>
      </c>
      <c r="E26" s="350"/>
      <c r="F26" s="377">
        <v>209</v>
      </c>
      <c r="G26" s="372">
        <v>0.88271318156861089</v>
      </c>
      <c r="H26" s="350"/>
      <c r="I26" s="377">
        <v>263</v>
      </c>
      <c r="J26" s="372">
        <v>1.1107826160408836</v>
      </c>
      <c r="K26" s="377">
        <v>259</v>
      </c>
      <c r="L26" s="372">
        <v>98.479087452471475</v>
      </c>
      <c r="M26" s="377">
        <v>4</v>
      </c>
      <c r="N26" s="372">
        <v>1.520912547528517</v>
      </c>
      <c r="O26" s="377">
        <v>0</v>
      </c>
      <c r="P26" s="372">
        <v>0</v>
      </c>
      <c r="Q26" s="377">
        <v>0</v>
      </c>
      <c r="R26" s="372">
        <v>0</v>
      </c>
      <c r="S26" s="377">
        <v>0</v>
      </c>
      <c r="T26" s="372">
        <v>0</v>
      </c>
      <c r="U26" s="377">
        <v>0</v>
      </c>
      <c r="V26" s="372">
        <v>0</v>
      </c>
      <c r="X26" s="602"/>
      <c r="Y26" s="602"/>
      <c r="Z26" s="602"/>
      <c r="AA26" s="1394">
        <v>44742</v>
      </c>
      <c r="AB26" s="1395">
        <v>41750</v>
      </c>
      <c r="AC26" s="1395">
        <v>23105</v>
      </c>
      <c r="AD26" s="360"/>
      <c r="AE26" s="360"/>
      <c r="AF26" s="360"/>
      <c r="AG26" s="361"/>
      <c r="AH26" s="603"/>
    </row>
    <row r="27" spans="1:34" s="331" customFormat="1" x14ac:dyDescent="0.25">
      <c r="B27" s="363" t="s">
        <v>45</v>
      </c>
      <c r="C27" s="350"/>
      <c r="D27" s="606">
        <v>120805</v>
      </c>
      <c r="E27" s="350"/>
      <c r="F27" s="377">
        <v>1817</v>
      </c>
      <c r="G27" s="372">
        <v>1.5040768180124995</v>
      </c>
      <c r="H27" s="350"/>
      <c r="I27" s="377">
        <v>1145</v>
      </c>
      <c r="J27" s="372">
        <v>0.9478084516369355</v>
      </c>
      <c r="K27" s="377">
        <v>1078</v>
      </c>
      <c r="L27" s="372">
        <v>94.148471615720524</v>
      </c>
      <c r="M27" s="377">
        <v>44</v>
      </c>
      <c r="N27" s="372">
        <v>3.8427947598253276</v>
      </c>
      <c r="O27" s="377">
        <v>0</v>
      </c>
      <c r="P27" s="372">
        <v>0</v>
      </c>
      <c r="Q27" s="377">
        <v>1</v>
      </c>
      <c r="R27" s="372">
        <v>8.7336244541484712E-2</v>
      </c>
      <c r="S27" s="377">
        <v>18</v>
      </c>
      <c r="T27" s="372">
        <v>1.572052401746725</v>
      </c>
      <c r="U27" s="377">
        <v>4</v>
      </c>
      <c r="V27" s="372">
        <v>0.34934497816593885</v>
      </c>
      <c r="X27" s="602"/>
      <c r="Y27" s="602"/>
      <c r="Z27" s="602"/>
      <c r="AA27" s="1394">
        <v>44773</v>
      </c>
      <c r="AB27" s="1395">
        <v>30827</v>
      </c>
      <c r="AC27" s="1395">
        <v>22962</v>
      </c>
      <c r="AD27" s="360"/>
      <c r="AE27" s="360"/>
      <c r="AF27" s="360"/>
      <c r="AG27" s="361"/>
      <c r="AH27" s="603"/>
    </row>
    <row r="28" spans="1:34" s="331" customFormat="1" x14ac:dyDescent="0.25">
      <c r="B28" s="363" t="s">
        <v>46</v>
      </c>
      <c r="C28" s="350"/>
      <c r="D28" s="606">
        <v>14704</v>
      </c>
      <c r="E28" s="350"/>
      <c r="F28" s="377">
        <v>221</v>
      </c>
      <c r="G28" s="383">
        <v>1.5029923830250271</v>
      </c>
      <c r="H28" s="350"/>
      <c r="I28" s="377">
        <v>237</v>
      </c>
      <c r="J28" s="383">
        <v>1.6118063112078345</v>
      </c>
      <c r="K28" s="377">
        <v>81</v>
      </c>
      <c r="L28" s="383">
        <v>34.177215189873415</v>
      </c>
      <c r="M28" s="377">
        <v>0</v>
      </c>
      <c r="N28" s="383">
        <v>0</v>
      </c>
      <c r="O28" s="377">
        <v>102</v>
      </c>
      <c r="P28" s="383">
        <v>43.037974683544306</v>
      </c>
      <c r="Q28" s="377">
        <v>0</v>
      </c>
      <c r="R28" s="383">
        <v>0</v>
      </c>
      <c r="S28" s="377">
        <v>0</v>
      </c>
      <c r="T28" s="383">
        <v>0</v>
      </c>
      <c r="U28" s="377">
        <v>54</v>
      </c>
      <c r="V28" s="383">
        <v>22.784810126582279</v>
      </c>
      <c r="X28" s="602"/>
      <c r="Y28" s="602"/>
      <c r="Z28" s="602"/>
      <c r="AA28" s="1394">
        <v>44804</v>
      </c>
      <c r="AB28" s="1395">
        <v>26047</v>
      </c>
      <c r="AC28" s="1395">
        <v>23877</v>
      </c>
      <c r="AD28" s="360"/>
      <c r="AE28" s="360"/>
      <c r="AF28" s="360"/>
      <c r="AG28" s="361"/>
      <c r="AH28" s="603"/>
    </row>
    <row r="29" spans="1:34" s="331" customFormat="1" x14ac:dyDescent="0.25">
      <c r="B29" s="384" t="s">
        <v>1</v>
      </c>
      <c r="C29" s="350"/>
      <c r="D29" s="607">
        <v>5886</v>
      </c>
      <c r="E29" s="350"/>
      <c r="F29" s="389">
        <v>79</v>
      </c>
      <c r="G29" s="393">
        <v>1.3421678559293237</v>
      </c>
      <c r="H29" s="350"/>
      <c r="I29" s="389">
        <v>47</v>
      </c>
      <c r="J29" s="393">
        <v>0.79850492694529385</v>
      </c>
      <c r="K29" s="389">
        <v>38</v>
      </c>
      <c r="L29" s="393">
        <v>80.851063829787222</v>
      </c>
      <c r="M29" s="389">
        <v>2</v>
      </c>
      <c r="N29" s="393">
        <v>4.2553191489361701</v>
      </c>
      <c r="O29" s="389">
        <v>0</v>
      </c>
      <c r="P29" s="393">
        <v>0</v>
      </c>
      <c r="Q29" s="389">
        <v>2</v>
      </c>
      <c r="R29" s="393">
        <v>4.2553191489361701</v>
      </c>
      <c r="S29" s="389">
        <v>1</v>
      </c>
      <c r="T29" s="393">
        <v>0</v>
      </c>
      <c r="U29" s="389">
        <v>4</v>
      </c>
      <c r="V29" s="393">
        <v>8.5106382978723403</v>
      </c>
      <c r="X29" s="602"/>
      <c r="Y29" s="602"/>
      <c r="Z29" s="602"/>
      <c r="AA29" s="1394">
        <v>44834</v>
      </c>
      <c r="AB29" s="1395">
        <v>32379</v>
      </c>
      <c r="AC29" s="1395">
        <v>24010</v>
      </c>
      <c r="AD29" s="360"/>
      <c r="AE29" s="360"/>
      <c r="AF29" s="360"/>
      <c r="AG29" s="361"/>
      <c r="AH29" s="603"/>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3"/>
      <c r="Y30" s="593"/>
      <c r="Z30" s="602"/>
      <c r="AA30" s="1394">
        <v>44865</v>
      </c>
      <c r="AB30" s="1395">
        <v>29932</v>
      </c>
      <c r="AC30" s="1395">
        <v>19815</v>
      </c>
      <c r="AD30" s="329"/>
      <c r="AE30" s="329"/>
      <c r="AF30" s="360"/>
      <c r="AG30" s="361"/>
      <c r="AH30" s="603"/>
    </row>
    <row r="31" spans="1:34" s="329" customFormat="1" x14ac:dyDescent="0.25">
      <c r="B31" s="1232" t="s">
        <v>0</v>
      </c>
      <c r="C31" s="320"/>
      <c r="D31" s="1240">
        <v>2272565</v>
      </c>
      <c r="E31" s="320"/>
      <c r="F31" s="1238">
        <v>34640</v>
      </c>
      <c r="G31" s="1239">
        <v>1.5242688327946614</v>
      </c>
      <c r="H31" s="320"/>
      <c r="I31" s="1238">
        <v>21667</v>
      </c>
      <c r="J31" s="1239">
        <v>0.95341607390767702</v>
      </c>
      <c r="K31" s="1238">
        <v>17986</v>
      </c>
      <c r="L31" s="1239">
        <v>83.011030599529235</v>
      </c>
      <c r="M31" s="1238">
        <v>535</v>
      </c>
      <c r="N31" s="1239">
        <v>2.4691927816495132</v>
      </c>
      <c r="O31" s="1238">
        <v>313</v>
      </c>
      <c r="P31" s="1239">
        <v>1.4445931601052291</v>
      </c>
      <c r="Q31" s="1238">
        <v>858</v>
      </c>
      <c r="R31" s="1239">
        <v>3.9599390778603407</v>
      </c>
      <c r="S31" s="1238">
        <f>SUM(S12:S29)</f>
        <v>442</v>
      </c>
      <c r="T31" s="1239">
        <v>2.0353533022568886</v>
      </c>
      <c r="U31" s="1238">
        <v>1533</v>
      </c>
      <c r="V31" s="1239">
        <v>7.0752757649882314</v>
      </c>
      <c r="X31" s="360"/>
      <c r="Y31" s="360"/>
      <c r="AA31" s="1394">
        <v>44895</v>
      </c>
      <c r="AB31" s="1395">
        <v>32038</v>
      </c>
      <c r="AC31" s="1395">
        <v>20330</v>
      </c>
      <c r="AD31" s="360"/>
      <c r="AE31" s="360"/>
      <c r="AH31" s="395"/>
    </row>
    <row r="32" spans="1:34" s="328" customFormat="1" ht="5.25" customHeight="1" x14ac:dyDescent="0.2">
      <c r="B32" s="608"/>
      <c r="C32" s="506"/>
      <c r="D32" s="493"/>
      <c r="E32" s="506"/>
      <c r="F32" s="493"/>
      <c r="G32" s="493"/>
      <c r="H32" s="493"/>
      <c r="I32" s="493"/>
      <c r="J32" s="493"/>
      <c r="K32" s="493"/>
      <c r="L32" s="493"/>
      <c r="M32" s="493"/>
      <c r="N32" s="493"/>
      <c r="O32" s="493"/>
      <c r="P32" s="493"/>
      <c r="Q32" s="493"/>
      <c r="R32" s="493"/>
      <c r="S32" s="493"/>
      <c r="T32" s="493"/>
      <c r="U32" s="493"/>
      <c r="V32" s="493"/>
      <c r="X32" s="593"/>
      <c r="Y32" s="593"/>
      <c r="Z32" s="593"/>
      <c r="AA32" s="1394">
        <v>44926</v>
      </c>
      <c r="AB32" s="1395">
        <v>25446</v>
      </c>
      <c r="AC32" s="1395">
        <v>23015</v>
      </c>
      <c r="AD32" s="329"/>
    </row>
    <row r="33" spans="2:30" s="394" customFormat="1" x14ac:dyDescent="0.2">
      <c r="B33" s="1523" t="s">
        <v>381</v>
      </c>
      <c r="C33" s="1523"/>
      <c r="D33" s="1523"/>
      <c r="E33" s="1523"/>
      <c r="F33" s="1523"/>
      <c r="G33" s="1523"/>
      <c r="H33" s="1523"/>
      <c r="I33" s="1523"/>
      <c r="J33" s="1523"/>
      <c r="K33" s="1523"/>
      <c r="L33" s="1523"/>
      <c r="M33" s="1523"/>
      <c r="N33" s="1523"/>
      <c r="O33" s="1523"/>
      <c r="P33" s="1523"/>
      <c r="Q33" s="1523"/>
      <c r="R33" s="1523"/>
      <c r="S33" s="1523"/>
      <c r="T33" s="1523"/>
      <c r="U33" s="1523"/>
      <c r="V33" s="1523"/>
      <c r="X33" s="593"/>
      <c r="Y33" s="593"/>
      <c r="Z33" s="593"/>
      <c r="AA33" s="1394">
        <v>44957</v>
      </c>
      <c r="AB33" s="1395">
        <v>28819</v>
      </c>
      <c r="AC33" s="1395">
        <v>24165</v>
      </c>
      <c r="AD33" s="329"/>
    </row>
    <row r="34" spans="2:30" s="394" customFormat="1" ht="12" customHeight="1" x14ac:dyDescent="0.2">
      <c r="B34" s="1523"/>
      <c r="C34" s="1523"/>
      <c r="D34" s="1523"/>
      <c r="E34" s="1523"/>
      <c r="F34" s="1523"/>
      <c r="G34" s="1523"/>
      <c r="H34" s="1523"/>
      <c r="I34" s="1523"/>
      <c r="J34" s="1523"/>
      <c r="K34" s="1523"/>
      <c r="L34" s="1523"/>
      <c r="M34" s="1523"/>
      <c r="N34" s="1523"/>
      <c r="O34" s="1523"/>
      <c r="P34" s="1523"/>
      <c r="Q34" s="1523"/>
      <c r="R34" s="1523"/>
      <c r="S34" s="1523"/>
      <c r="T34" s="1523"/>
      <c r="U34" s="1523"/>
      <c r="V34" s="1523"/>
      <c r="X34" s="593"/>
      <c r="Y34" s="593"/>
      <c r="Z34" s="593"/>
      <c r="AA34" s="1394">
        <v>44985</v>
      </c>
      <c r="AB34" s="1395">
        <v>34747</v>
      </c>
      <c r="AC34" s="1395">
        <v>23214</v>
      </c>
      <c r="AD34" s="329"/>
    </row>
    <row r="35" spans="2:30" x14ac:dyDescent="0.2">
      <c r="B35" s="1489"/>
      <c r="C35" s="1489"/>
      <c r="D35" s="1489"/>
      <c r="AA35" s="1394">
        <v>45016</v>
      </c>
      <c r="AB35" s="1395">
        <v>39866</v>
      </c>
      <c r="AC35" s="1395">
        <v>28170</v>
      </c>
    </row>
    <row r="36" spans="2:30" x14ac:dyDescent="0.2">
      <c r="B36" s="1469"/>
      <c r="C36" s="1469"/>
      <c r="D36" s="1469"/>
      <c r="AA36" s="1394">
        <v>45046</v>
      </c>
      <c r="AB36" s="1395">
        <v>35704</v>
      </c>
      <c r="AC36" s="1395">
        <v>24597</v>
      </c>
    </row>
    <row r="37" spans="2:30" x14ac:dyDescent="0.2">
      <c r="AA37" s="1394">
        <v>45077</v>
      </c>
      <c r="AB37" s="1395">
        <v>38659</v>
      </c>
      <c r="AC37" s="1395">
        <v>21489</v>
      </c>
    </row>
    <row r="38" spans="2:30" x14ac:dyDescent="0.2">
      <c r="AA38" s="1394">
        <v>45107</v>
      </c>
      <c r="AB38" s="1395">
        <v>38600</v>
      </c>
      <c r="AC38" s="1395">
        <v>21018</v>
      </c>
    </row>
    <row r="39" spans="2:30" x14ac:dyDescent="0.2">
      <c r="AA39" s="1394">
        <v>45138</v>
      </c>
      <c r="AB39" s="1395">
        <v>27853</v>
      </c>
      <c r="AC39" s="1395">
        <v>19454</v>
      </c>
    </row>
    <row r="40" spans="2:30" x14ac:dyDescent="0.2">
      <c r="AA40" s="1394">
        <v>45169</v>
      </c>
      <c r="AB40" s="1395">
        <v>23854</v>
      </c>
      <c r="AC40" s="1395">
        <v>17588</v>
      </c>
    </row>
    <row r="41" spans="2:30" x14ac:dyDescent="0.2">
      <c r="AA41" s="1394">
        <v>45199</v>
      </c>
      <c r="AB41" s="1395">
        <v>30663</v>
      </c>
      <c r="AC41" s="1395">
        <v>23194</v>
      </c>
    </row>
    <row r="42" spans="2:30" x14ac:dyDescent="0.2">
      <c r="AA42" s="1394">
        <v>45230</v>
      </c>
      <c r="AB42" s="1395">
        <v>29848</v>
      </c>
      <c r="AC42" s="1395">
        <v>22671</v>
      </c>
    </row>
    <row r="43" spans="2:30" x14ac:dyDescent="0.2">
      <c r="AA43" s="1394">
        <v>45260</v>
      </c>
      <c r="AB43" s="1395">
        <v>25851</v>
      </c>
      <c r="AC43" s="1395">
        <v>49513</v>
      </c>
    </row>
    <row r="44" spans="2:30" x14ac:dyDescent="0.2">
      <c r="AA44" s="1394">
        <v>45291</v>
      </c>
      <c r="AB44" s="1395">
        <v>20461</v>
      </c>
      <c r="AC44" s="1395">
        <v>20498</v>
      </c>
    </row>
    <row r="45" spans="2:30" x14ac:dyDescent="0.2">
      <c r="AA45" s="1394">
        <v>45322</v>
      </c>
      <c r="AB45" s="1395">
        <v>31387</v>
      </c>
      <c r="AC45" s="1395">
        <v>25158</v>
      </c>
    </row>
    <row r="46" spans="2:30" x14ac:dyDescent="0.2">
      <c r="AA46" s="1394">
        <v>45351</v>
      </c>
      <c r="AB46" s="1395">
        <v>32616</v>
      </c>
      <c r="AC46" s="1395">
        <v>29865</v>
      </c>
    </row>
    <row r="47" spans="2:30" x14ac:dyDescent="0.2">
      <c r="AA47" s="1394">
        <v>45382</v>
      </c>
      <c r="AB47" s="1395">
        <v>37480</v>
      </c>
      <c r="AC47" s="1395">
        <v>24763</v>
      </c>
    </row>
    <row r="48" spans="2:30" x14ac:dyDescent="0.2">
      <c r="AA48" s="1394">
        <v>45412</v>
      </c>
      <c r="AB48" s="1395">
        <v>30764</v>
      </c>
      <c r="AC48" s="1395">
        <v>22655</v>
      </c>
    </row>
    <row r="49" spans="27:29" x14ac:dyDescent="0.2">
      <c r="AA49" s="1394">
        <v>45443</v>
      </c>
      <c r="AB49" s="1395">
        <v>29722</v>
      </c>
      <c r="AC49" s="1395">
        <v>24266</v>
      </c>
    </row>
    <row r="50" spans="27:29" x14ac:dyDescent="0.2">
      <c r="AA50" s="1394">
        <v>45473</v>
      </c>
      <c r="AB50" s="1395">
        <v>31629</v>
      </c>
      <c r="AC50" s="1395">
        <v>22269</v>
      </c>
    </row>
    <row r="51" spans="27:29" x14ac:dyDescent="0.2">
      <c r="AA51" s="1394">
        <v>45504</v>
      </c>
      <c r="AB51" s="1395">
        <v>35840</v>
      </c>
      <c r="AC51" s="1395">
        <v>19983</v>
      </c>
    </row>
    <row r="52" spans="27:29" x14ac:dyDescent="0.2">
      <c r="AA52" s="1394">
        <v>45535</v>
      </c>
      <c r="AB52" s="1395">
        <v>29604</v>
      </c>
      <c r="AC52" s="1395">
        <v>21249</v>
      </c>
    </row>
    <row r="53" spans="27:29" x14ac:dyDescent="0.2">
      <c r="AA53" s="1394">
        <v>45565</v>
      </c>
      <c r="AB53" s="1395">
        <v>23701</v>
      </c>
      <c r="AC53" s="1395">
        <v>20835</v>
      </c>
    </row>
    <row r="54" spans="27:29" x14ac:dyDescent="0.2">
      <c r="AA54" s="1394">
        <v>45596</v>
      </c>
      <c r="AB54" s="1395">
        <v>33448</v>
      </c>
      <c r="AC54" s="1395">
        <v>20199</v>
      </c>
    </row>
    <row r="55" spans="27:29" x14ac:dyDescent="0.2">
      <c r="AA55" s="1394">
        <v>45626</v>
      </c>
      <c r="AB55" s="1395">
        <v>38672</v>
      </c>
      <c r="AC55" s="1395">
        <v>23837</v>
      </c>
    </row>
    <row r="56" spans="27:29" x14ac:dyDescent="0.2">
      <c r="AA56" s="1394">
        <v>45657</v>
      </c>
      <c r="AB56" s="1395">
        <v>24521</v>
      </c>
      <c r="AC56" s="1395">
        <v>20029</v>
      </c>
    </row>
    <row r="57" spans="27:29" x14ac:dyDescent="0.2">
      <c r="AA57" s="1394">
        <v>45688</v>
      </c>
      <c r="AB57" s="1395">
        <v>34073</v>
      </c>
      <c r="AC57" s="1395">
        <v>22714</v>
      </c>
    </row>
    <row r="58" spans="27:29" x14ac:dyDescent="0.2">
      <c r="AA58" s="1394">
        <v>45716</v>
      </c>
      <c r="AB58" s="1395">
        <v>32194</v>
      </c>
      <c r="AC58" s="1395">
        <v>29041</v>
      </c>
    </row>
    <row r="59" spans="27:29" x14ac:dyDescent="0.2">
      <c r="AA59" s="1394">
        <v>45747</v>
      </c>
      <c r="AB59" s="1395">
        <v>38750</v>
      </c>
      <c r="AC59" s="1395">
        <v>23815</v>
      </c>
    </row>
    <row r="60" spans="27:29" x14ac:dyDescent="0.2">
      <c r="AA60" s="1394">
        <v>45777</v>
      </c>
      <c r="AB60" s="1395">
        <v>40829</v>
      </c>
      <c r="AC60" s="1395">
        <v>25297</v>
      </c>
    </row>
    <row r="61" spans="27:29" x14ac:dyDescent="0.2">
      <c r="AA61" s="1394">
        <v>45808</v>
      </c>
      <c r="AB61" s="1395">
        <v>37634</v>
      </c>
      <c r="AC61" s="1395">
        <v>22544</v>
      </c>
    </row>
    <row r="62" spans="27:29" x14ac:dyDescent="0.2">
      <c r="AA62" s="1394">
        <v>45838</v>
      </c>
      <c r="AB62" s="1395">
        <v>35197</v>
      </c>
      <c r="AC62" s="1395">
        <v>21765</v>
      </c>
    </row>
    <row r="63" spans="27:29" x14ac:dyDescent="0.2">
      <c r="AA63" s="1394">
        <v>45869</v>
      </c>
      <c r="AB63" s="1395">
        <v>36966</v>
      </c>
      <c r="AC63" s="1395">
        <v>24142</v>
      </c>
    </row>
    <row r="64" spans="27:29" x14ac:dyDescent="0.2">
      <c r="AA64" s="1394">
        <v>45900</v>
      </c>
      <c r="AB64" s="1395">
        <v>29522</v>
      </c>
      <c r="AC64" s="1395">
        <v>21903</v>
      </c>
    </row>
    <row r="65" spans="27:29" x14ac:dyDescent="0.2">
      <c r="AA65" s="1394">
        <v>45930</v>
      </c>
      <c r="AB65" s="1395">
        <v>34640</v>
      </c>
      <c r="AC65" s="1395">
        <v>21667</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1" customWidth="1"/>
    <col min="2" max="2" width="10" style="611" customWidth="1"/>
    <col min="3" max="3" width="1" style="611" customWidth="1"/>
    <col min="4" max="4" width="0.7109375" style="611" customWidth="1"/>
    <col min="5" max="5" width="7.5703125" style="611" customWidth="1"/>
    <col min="6" max="6" width="6" style="611" customWidth="1"/>
    <col min="7" max="7" width="0.5703125" style="611" customWidth="1"/>
    <col min="8" max="8" width="8" style="611" customWidth="1"/>
    <col min="9" max="9" width="6.140625" style="611" customWidth="1"/>
    <col min="10" max="10" width="0.5703125" style="611" customWidth="1"/>
    <col min="11" max="11" width="8.28515625" style="611" bestFit="1" customWidth="1"/>
    <col min="12" max="12" width="5.85546875" style="611" customWidth="1"/>
    <col min="13" max="13" width="0.5703125" style="611" customWidth="1"/>
    <col min="14" max="14" width="6.85546875" style="611" customWidth="1"/>
    <col min="15" max="15" width="6.140625" style="611" customWidth="1"/>
    <col min="16" max="16" width="0.5703125" style="611" customWidth="1"/>
    <col min="17" max="17" width="7" style="611" customWidth="1"/>
    <col min="18" max="18" width="5" style="611" customWidth="1"/>
    <col min="19" max="19" width="0.5703125" style="611" customWidth="1"/>
    <col min="20" max="20" width="8.140625" style="611" customWidth="1"/>
    <col min="21" max="21" width="5.42578125" style="611" customWidth="1"/>
    <col min="22" max="22" width="0.7109375" style="611" customWidth="1"/>
    <col min="23" max="23" width="8.28515625" style="611" bestFit="1" customWidth="1"/>
    <col min="24" max="24" width="6.140625" style="611" customWidth="1"/>
    <col min="25" max="25" width="0.5703125" style="611" customWidth="1"/>
    <col min="26" max="26" width="9.85546875" style="611" bestFit="1" customWidth="1"/>
    <col min="27" max="27" width="6.140625" style="611" customWidth="1"/>
    <col min="28" max="28" width="0.7109375" style="611" customWidth="1"/>
    <col min="29" max="29" width="9.85546875" style="611" bestFit="1" customWidth="1"/>
    <col min="30" max="30" width="7.7109375" style="611" bestFit="1" customWidth="1"/>
    <col min="31" max="16384" width="11.42578125" style="611"/>
  </cols>
  <sheetData>
    <row r="1" spans="2:30" hidden="1" x14ac:dyDescent="0.2">
      <c r="E1" s="612" t="s">
        <v>36</v>
      </c>
      <c r="F1" s="612"/>
      <c r="H1" s="612" t="s">
        <v>21</v>
      </c>
      <c r="K1" s="612" t="s">
        <v>20</v>
      </c>
      <c r="N1" s="612" t="s">
        <v>19</v>
      </c>
      <c r="Q1" s="612" t="s">
        <v>18</v>
      </c>
      <c r="T1" s="612" t="s">
        <v>17</v>
      </c>
      <c r="W1" s="612" t="s">
        <v>16</v>
      </c>
      <c r="Z1" s="612" t="s">
        <v>15</v>
      </c>
    </row>
    <row r="2" spans="2:30" s="609" customFormat="1" x14ac:dyDescent="0.2">
      <c r="C2" s="613"/>
      <c r="D2" s="613"/>
      <c r="AB2" s="613"/>
    </row>
    <row r="3" spans="2:30" s="615" customFormat="1" ht="47.25" customHeight="1" x14ac:dyDescent="0.25">
      <c r="B3" s="1532"/>
      <c r="C3" s="1532"/>
      <c r="D3" s="1532"/>
      <c r="E3" s="1532"/>
      <c r="F3" s="1532"/>
      <c r="G3" s="1532"/>
      <c r="H3" s="1532"/>
      <c r="I3" s="1532"/>
      <c r="J3" s="1532"/>
      <c r="K3" s="1532"/>
      <c r="L3" s="614"/>
      <c r="M3" s="614"/>
      <c r="W3" s="616"/>
      <c r="AA3" s="616"/>
      <c r="AD3" s="616"/>
    </row>
    <row r="4" spans="2:30" s="617" customFormat="1" ht="7.5" customHeight="1" x14ac:dyDescent="0.2">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0" s="617" customFormat="1" ht="21" x14ac:dyDescent="0.2">
      <c r="B5" s="1534" t="s">
        <v>397</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c r="AD5" s="1534"/>
    </row>
    <row r="6" spans="2:30" s="617" customFormat="1" ht="16.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18"/>
    </row>
    <row r="7" spans="2:30" s="617" customFormat="1" ht="5.25" customHeight="1" x14ac:dyDescent="0.2">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20"/>
      <c r="AD7" s="619"/>
    </row>
    <row r="8" spans="2:30" s="622" customFormat="1" ht="21.75" customHeight="1" x14ac:dyDescent="0.2">
      <c r="B8" s="1466" t="s">
        <v>27</v>
      </c>
      <c r="C8" s="621"/>
      <c r="D8" s="621"/>
      <c r="E8" s="1536" t="s">
        <v>26</v>
      </c>
      <c r="F8" s="1537"/>
      <c r="G8" s="1537"/>
      <c r="H8" s="1537"/>
      <c r="I8" s="1537"/>
      <c r="J8" s="1537"/>
      <c r="K8" s="1537"/>
      <c r="L8" s="1537"/>
      <c r="M8" s="1537"/>
      <c r="N8" s="1537"/>
      <c r="O8" s="1537"/>
      <c r="P8" s="1537"/>
      <c r="Q8" s="1537"/>
      <c r="R8" s="1537"/>
      <c r="S8" s="1537"/>
      <c r="T8" s="1537"/>
      <c r="U8" s="1537"/>
      <c r="V8" s="1537"/>
      <c r="W8" s="1537"/>
      <c r="X8" s="1537"/>
      <c r="Y8" s="1537"/>
      <c r="Z8" s="1537"/>
      <c r="AA8" s="1538"/>
      <c r="AB8" s="621"/>
      <c r="AC8" s="1464" t="s">
        <v>0</v>
      </c>
      <c r="AD8" s="1465"/>
    </row>
    <row r="9" spans="2:30" s="622" customFormat="1" ht="21.75" customHeight="1" x14ac:dyDescent="0.2">
      <c r="B9" s="1535"/>
      <c r="C9" s="621"/>
      <c r="D9" s="623"/>
      <c r="E9" s="1529" t="s">
        <v>22</v>
      </c>
      <c r="F9" s="1530"/>
      <c r="G9" s="623"/>
      <c r="H9" s="1529" t="s">
        <v>21</v>
      </c>
      <c r="I9" s="1530"/>
      <c r="J9" s="623"/>
      <c r="K9" s="1529" t="s">
        <v>20</v>
      </c>
      <c r="L9" s="1530"/>
      <c r="M9" s="623"/>
      <c r="N9" s="1529" t="s">
        <v>19</v>
      </c>
      <c r="O9" s="1530"/>
      <c r="P9" s="623"/>
      <c r="Q9" s="1529" t="s">
        <v>18</v>
      </c>
      <c r="R9" s="1530"/>
      <c r="S9" s="623"/>
      <c r="T9" s="1529" t="s">
        <v>17</v>
      </c>
      <c r="U9" s="1530"/>
      <c r="V9" s="623"/>
      <c r="W9" s="1529" t="s">
        <v>16</v>
      </c>
      <c r="X9" s="1530"/>
      <c r="Y9" s="623"/>
      <c r="Z9" s="1529" t="s">
        <v>15</v>
      </c>
      <c r="AA9" s="1530"/>
      <c r="AB9" s="621"/>
      <c r="AC9" s="1539"/>
      <c r="AD9" s="1540"/>
    </row>
    <row r="10" spans="2:30" s="622" customFormat="1" ht="21.75" customHeight="1" x14ac:dyDescent="0.2">
      <c r="B10" s="1467"/>
      <c r="C10" s="624"/>
      <c r="D10" s="623"/>
      <c r="E10" s="1210" t="s">
        <v>9</v>
      </c>
      <c r="F10" s="423" t="s">
        <v>25</v>
      </c>
      <c r="G10" s="625"/>
      <c r="H10" s="654" t="s">
        <v>9</v>
      </c>
      <c r="I10" s="423" t="s">
        <v>25</v>
      </c>
      <c r="J10" s="625"/>
      <c r="K10" s="654" t="s">
        <v>9</v>
      </c>
      <c r="L10" s="423" t="s">
        <v>25</v>
      </c>
      <c r="M10" s="625"/>
      <c r="N10" s="654" t="s">
        <v>9</v>
      </c>
      <c r="O10" s="423" t="s">
        <v>25</v>
      </c>
      <c r="P10" s="625"/>
      <c r="Q10" s="654" t="s">
        <v>9</v>
      </c>
      <c r="R10" s="423" t="s">
        <v>25</v>
      </c>
      <c r="S10" s="625"/>
      <c r="T10" s="654" t="s">
        <v>9</v>
      </c>
      <c r="U10" s="423" t="s">
        <v>25</v>
      </c>
      <c r="V10" s="625"/>
      <c r="W10" s="654" t="s">
        <v>9</v>
      </c>
      <c r="X10" s="423" t="s">
        <v>25</v>
      </c>
      <c r="Y10" s="625"/>
      <c r="Z10" s="654" t="s">
        <v>9</v>
      </c>
      <c r="AA10" s="423" t="s">
        <v>25</v>
      </c>
      <c r="AB10" s="624"/>
      <c r="AC10" s="655" t="s">
        <v>9</v>
      </c>
      <c r="AD10" s="656" t="s">
        <v>25</v>
      </c>
    </row>
    <row r="11" spans="2:30" s="627" customFormat="1" ht="9" customHeight="1" x14ac:dyDescent="0.2">
      <c r="B11" s="626"/>
      <c r="D11" s="626"/>
      <c r="E11" s="626"/>
      <c r="F11" s="626"/>
      <c r="G11" s="626"/>
      <c r="H11" s="626"/>
      <c r="I11" s="626"/>
      <c r="J11" s="626"/>
      <c r="K11" s="626"/>
      <c r="L11" s="626"/>
      <c r="M11" s="626"/>
      <c r="N11" s="626"/>
      <c r="O11" s="626"/>
      <c r="P11" s="626"/>
      <c r="Q11" s="626"/>
      <c r="R11" s="626"/>
      <c r="S11" s="626"/>
      <c r="T11" s="626"/>
      <c r="U11" s="626"/>
      <c r="V11" s="626"/>
      <c r="W11" s="626"/>
      <c r="X11" s="626"/>
      <c r="Y11" s="626"/>
      <c r="Z11" s="626"/>
      <c r="AA11" s="626"/>
      <c r="AC11" s="626"/>
      <c r="AD11" s="626"/>
    </row>
    <row r="12" spans="2:30" s="629" customFormat="1" ht="21" customHeight="1" x14ac:dyDescent="0.2">
      <c r="B12" s="628" t="s">
        <v>24</v>
      </c>
      <c r="D12" s="630"/>
      <c r="E12" s="631">
        <v>2853</v>
      </c>
      <c r="F12" s="632">
        <v>0.20257245000479274</v>
      </c>
      <c r="G12" s="630"/>
      <c r="H12" s="631">
        <v>49181</v>
      </c>
      <c r="I12" s="632">
        <v>3.4920139024485493</v>
      </c>
      <c r="J12" s="630"/>
      <c r="K12" s="631">
        <v>28703</v>
      </c>
      <c r="L12" s="632">
        <v>2.0380080730766088</v>
      </c>
      <c r="M12" s="630"/>
      <c r="N12" s="631">
        <v>38158</v>
      </c>
      <c r="O12" s="632">
        <v>2.7093443909158363</v>
      </c>
      <c r="P12" s="630"/>
      <c r="Q12" s="631">
        <v>47893</v>
      </c>
      <c r="R12" s="632">
        <v>3.4005616362003286</v>
      </c>
      <c r="S12" s="630"/>
      <c r="T12" s="631">
        <v>83087</v>
      </c>
      <c r="U12" s="632">
        <v>5.8994522094455704</v>
      </c>
      <c r="V12" s="630"/>
      <c r="W12" s="631">
        <v>305928</v>
      </c>
      <c r="X12" s="632">
        <v>21.721901326696891</v>
      </c>
      <c r="Y12" s="630"/>
      <c r="Z12" s="631">
        <v>852582</v>
      </c>
      <c r="AA12" s="632">
        <f>Z12*100/$AC$12</f>
        <v>60.536146011211422</v>
      </c>
      <c r="AB12" s="633"/>
      <c r="AC12" s="634">
        <f>E12+H12+K12+N12+Q12+T12+W12+Z12</f>
        <v>1408385</v>
      </c>
      <c r="AD12" s="443">
        <f>F12+I12+L12+O12+R12+U12+X12+AA12</f>
        <v>100</v>
      </c>
    </row>
    <row r="13" spans="2:30" s="629" customFormat="1" ht="20.25" customHeight="1" x14ac:dyDescent="0.2">
      <c r="B13" s="635" t="s">
        <v>23</v>
      </c>
      <c r="D13" s="630"/>
      <c r="E13" s="636">
        <v>3645</v>
      </c>
      <c r="F13" s="637">
        <v>0.42178712768173299</v>
      </c>
      <c r="G13" s="630"/>
      <c r="H13" s="636">
        <v>104291</v>
      </c>
      <c r="I13" s="637">
        <v>12.068203383554351</v>
      </c>
      <c r="J13" s="630"/>
      <c r="K13" s="636">
        <v>46661</v>
      </c>
      <c r="L13" s="637">
        <v>5.3994538174917261</v>
      </c>
      <c r="M13" s="630"/>
      <c r="N13" s="636">
        <v>49572</v>
      </c>
      <c r="O13" s="637">
        <v>5.7363049364715684</v>
      </c>
      <c r="P13" s="630"/>
      <c r="Q13" s="636">
        <v>52708</v>
      </c>
      <c r="R13" s="637">
        <v>6.0991922979008999</v>
      </c>
      <c r="S13" s="630"/>
      <c r="T13" s="636">
        <v>83218</v>
      </c>
      <c r="U13" s="637">
        <v>9.6297067740517015</v>
      </c>
      <c r="V13" s="630"/>
      <c r="W13" s="636">
        <v>187539</v>
      </c>
      <c r="X13" s="637">
        <v>21.70138165659932</v>
      </c>
      <c r="Y13" s="630"/>
      <c r="Z13" s="636">
        <v>336546</v>
      </c>
      <c r="AA13" s="637">
        <f>Z13*100/$AC$13</f>
        <v>38.943970006248698</v>
      </c>
      <c r="AB13" s="633"/>
      <c r="AC13" s="638">
        <f>E13+H13+K13+N13+Q13+T13+W13+Z13</f>
        <v>864180</v>
      </c>
      <c r="AD13" s="639">
        <f>F13+I13+L13+O13+R13+U13+X13+AA13</f>
        <v>100</v>
      </c>
    </row>
    <row r="14" spans="2:30" s="645" customFormat="1" ht="3" customHeight="1" x14ac:dyDescent="0.2">
      <c r="B14" s="640"/>
      <c r="C14" s="641"/>
      <c r="D14" s="633"/>
      <c r="E14" s="642"/>
      <c r="F14" s="643"/>
      <c r="G14" s="633"/>
      <c r="H14" s="642"/>
      <c r="I14" s="643"/>
      <c r="J14" s="633"/>
      <c r="K14" s="642"/>
      <c r="L14" s="643"/>
      <c r="M14" s="633"/>
      <c r="N14" s="642"/>
      <c r="O14" s="643"/>
      <c r="P14" s="633"/>
      <c r="Q14" s="642"/>
      <c r="R14" s="643"/>
      <c r="S14" s="633"/>
      <c r="T14" s="642"/>
      <c r="U14" s="643"/>
      <c r="V14" s="633"/>
      <c r="W14" s="642"/>
      <c r="X14" s="643"/>
      <c r="Y14" s="633"/>
      <c r="Z14" s="642"/>
      <c r="AA14" s="643"/>
      <c r="AB14" s="633"/>
      <c r="AC14" s="642"/>
      <c r="AD14" s="644"/>
    </row>
    <row r="15" spans="2:30" s="914" customFormat="1" ht="18" customHeight="1" x14ac:dyDescent="0.2">
      <c r="B15" s="1220" t="s">
        <v>0</v>
      </c>
      <c r="C15" s="1221"/>
      <c r="D15" s="1241"/>
      <c r="E15" s="1222">
        <f>SUM(E12:E13)</f>
        <v>6498</v>
      </c>
      <c r="F15" s="1242">
        <f>E15*100/$AC$15</f>
        <v>0.28593241557447202</v>
      </c>
      <c r="G15" s="1241"/>
      <c r="H15" s="1222">
        <f>SUM(H12:H13)</f>
        <v>153472</v>
      </c>
      <c r="I15" s="1242">
        <f>H15*100/$AC$15</f>
        <v>6.7532501820629989</v>
      </c>
      <c r="J15" s="1241"/>
      <c r="K15" s="1222">
        <f>SUM(K12:K13)</f>
        <v>75364</v>
      </c>
      <c r="L15" s="1242">
        <f>K15*100/$AC$15</f>
        <v>3.316252780448524</v>
      </c>
      <c r="M15" s="1241"/>
      <c r="N15" s="1222">
        <f>SUM(N12:N13)</f>
        <v>87730</v>
      </c>
      <c r="O15" s="1242">
        <f>N15*100/$AC$15</f>
        <v>3.8603956322481423</v>
      </c>
      <c r="P15" s="1241"/>
      <c r="Q15" s="1222">
        <f>SUM(Q12:Q13)</f>
        <v>100601</v>
      </c>
      <c r="R15" s="1242">
        <f>Q15*100/$AC$15</f>
        <v>4.4267600706690455</v>
      </c>
      <c r="S15" s="1241"/>
      <c r="T15" s="1222">
        <f>SUM(T12:T13)</f>
        <v>166305</v>
      </c>
      <c r="U15" s="1242">
        <f>T15*100/$AC$15</f>
        <v>7.3179425010945778</v>
      </c>
      <c r="V15" s="1241"/>
      <c r="W15" s="1222">
        <f>SUM(W12:W13)</f>
        <v>493467</v>
      </c>
      <c r="X15" s="1242">
        <f>W15*100/$AC$15</f>
        <v>21.714098386624805</v>
      </c>
      <c r="Y15" s="1241"/>
      <c r="Z15" s="1222">
        <f>SUM(Z12:Z13)</f>
        <v>1189128</v>
      </c>
      <c r="AA15" s="1242">
        <f>Z15*100/$AC$15</f>
        <v>52.325368031277435</v>
      </c>
      <c r="AB15" s="1241"/>
      <c r="AC15" s="1222">
        <f>E15+H15+K15+N15+Q15+T15+W15+Z15</f>
        <v>2272565</v>
      </c>
      <c r="AD15" s="1243">
        <f>F15+I15+L15+O15+R15+U15+X15+AA15</f>
        <v>100</v>
      </c>
    </row>
    <row r="16" spans="2:30" s="627" customFormat="1" ht="5.25" customHeight="1" x14ac:dyDescent="0.2">
      <c r="B16" s="647"/>
      <c r="C16" s="647"/>
      <c r="D16" s="647"/>
      <c r="E16" s="647"/>
      <c r="F16" s="647"/>
      <c r="G16" s="647"/>
      <c r="H16" s="647"/>
      <c r="I16" s="647"/>
      <c r="J16" s="647"/>
      <c r="K16" s="647"/>
      <c r="L16" s="647"/>
      <c r="M16" s="647"/>
      <c r="N16" s="647"/>
      <c r="O16" s="648"/>
      <c r="P16" s="648"/>
    </row>
    <row r="17" spans="2:16" s="627" customFormat="1" ht="12.75" customHeight="1" x14ac:dyDescent="0.2">
      <c r="B17" s="648"/>
      <c r="C17" s="648"/>
      <c r="D17" s="648"/>
      <c r="E17" s="648"/>
      <c r="F17" s="648"/>
      <c r="G17" s="648"/>
      <c r="H17" s="648"/>
      <c r="I17" s="648"/>
      <c r="J17" s="648"/>
      <c r="K17" s="648"/>
      <c r="L17" s="648"/>
      <c r="M17" s="648"/>
      <c r="N17" s="648"/>
      <c r="O17" s="648"/>
      <c r="P17" s="648"/>
    </row>
    <row r="18" spans="2:16" s="645" customFormat="1" ht="24.75" customHeight="1" x14ac:dyDescent="0.2">
      <c r="B18" s="649"/>
      <c r="C18" s="649"/>
      <c r="D18" s="649"/>
      <c r="E18" s="649" t="s">
        <v>22</v>
      </c>
      <c r="F18" s="649" t="s">
        <v>21</v>
      </c>
      <c r="G18" s="649"/>
      <c r="H18" s="649" t="s">
        <v>20</v>
      </c>
      <c r="I18" s="649" t="s">
        <v>19</v>
      </c>
      <c r="J18" s="649"/>
      <c r="K18" s="649" t="s">
        <v>18</v>
      </c>
      <c r="L18" s="649" t="s">
        <v>17</v>
      </c>
      <c r="M18" s="649"/>
      <c r="N18" s="649" t="s">
        <v>16</v>
      </c>
      <c r="O18" s="649" t="s">
        <v>15</v>
      </c>
      <c r="P18" s="649"/>
    </row>
    <row r="19" spans="2:16" s="645" customFormat="1" x14ac:dyDescent="0.2">
      <c r="B19" s="650"/>
      <c r="C19" s="650"/>
      <c r="D19" s="650"/>
      <c r="E19" s="650">
        <f>E15</f>
        <v>6498</v>
      </c>
      <c r="F19" s="651">
        <f>H15</f>
        <v>153472</v>
      </c>
      <c r="G19" s="651"/>
      <c r="H19" s="651">
        <f>K15</f>
        <v>75364</v>
      </c>
      <c r="I19" s="651">
        <f>N15</f>
        <v>87730</v>
      </c>
      <c r="J19" s="651"/>
      <c r="K19" s="651">
        <f>Q15</f>
        <v>100601</v>
      </c>
      <c r="L19" s="651">
        <f>T15</f>
        <v>166305</v>
      </c>
      <c r="M19" s="651"/>
      <c r="N19" s="651">
        <f>W15</f>
        <v>493467</v>
      </c>
      <c r="O19" s="651">
        <f>Z15</f>
        <v>1189128</v>
      </c>
      <c r="P19" s="651"/>
    </row>
    <row r="20" spans="2:16" s="627" customFormat="1" x14ac:dyDescent="0.2">
      <c r="B20" s="648"/>
      <c r="C20" s="648"/>
      <c r="D20" s="648"/>
      <c r="E20" s="648"/>
      <c r="F20" s="648"/>
      <c r="G20" s="648"/>
      <c r="H20" s="648"/>
      <c r="I20" s="648"/>
      <c r="J20" s="648"/>
      <c r="K20" s="648"/>
      <c r="L20" s="648"/>
      <c r="M20" s="648"/>
      <c r="N20" s="648"/>
      <c r="O20" s="648"/>
      <c r="P20" s="648"/>
    </row>
    <row r="21" spans="2:16" s="627" customFormat="1" x14ac:dyDescent="0.2">
      <c r="B21" s="648"/>
      <c r="C21" s="648"/>
      <c r="D21" s="648"/>
      <c r="E21" s="648"/>
      <c r="F21" s="648"/>
      <c r="G21" s="648"/>
      <c r="H21" s="648"/>
      <c r="I21" s="648"/>
      <c r="J21" s="648"/>
      <c r="K21" s="648"/>
      <c r="L21" s="648"/>
      <c r="M21" s="648"/>
      <c r="N21" s="648"/>
      <c r="O21" s="648"/>
      <c r="P21" s="648"/>
    </row>
    <row r="22" spans="2:16" s="627" customFormat="1" x14ac:dyDescent="0.2">
      <c r="B22" s="648"/>
      <c r="C22" s="648"/>
      <c r="D22" s="648"/>
      <c r="E22" s="648"/>
      <c r="F22" s="648"/>
      <c r="G22" s="648"/>
      <c r="H22" s="648"/>
      <c r="I22" s="648"/>
      <c r="J22" s="648"/>
      <c r="K22" s="648"/>
      <c r="L22" s="648"/>
      <c r="M22" s="648"/>
      <c r="N22" s="648"/>
      <c r="O22" s="648"/>
      <c r="P22" s="648"/>
    </row>
    <row r="23" spans="2:16" s="627" customFormat="1" x14ac:dyDescent="0.2">
      <c r="B23" s="648"/>
      <c r="C23" s="648"/>
      <c r="D23" s="648"/>
      <c r="E23" s="648"/>
      <c r="F23" s="648"/>
      <c r="G23" s="648"/>
      <c r="H23" s="648"/>
      <c r="I23" s="648"/>
      <c r="J23" s="648"/>
      <c r="K23" s="648"/>
      <c r="L23" s="648"/>
      <c r="M23" s="648"/>
      <c r="N23" s="648"/>
      <c r="O23" s="648"/>
      <c r="P23" s="648"/>
    </row>
    <row r="24" spans="2:16" s="627" customFormat="1" x14ac:dyDescent="0.2">
      <c r="B24" s="648"/>
      <c r="C24" s="648"/>
      <c r="D24" s="648"/>
      <c r="E24" s="648"/>
      <c r="F24" s="648"/>
      <c r="G24" s="648"/>
      <c r="H24" s="648"/>
      <c r="I24" s="648"/>
      <c r="J24" s="648"/>
      <c r="K24" s="648"/>
      <c r="L24" s="648"/>
      <c r="M24" s="648"/>
      <c r="N24" s="648"/>
      <c r="O24" s="648"/>
      <c r="P24" s="648"/>
    </row>
    <row r="25" spans="2:16" s="627" customFormat="1" x14ac:dyDescent="0.2">
      <c r="B25" s="648"/>
      <c r="C25" s="648"/>
      <c r="D25" s="648"/>
      <c r="E25" s="648"/>
      <c r="F25" s="648"/>
      <c r="G25" s="648"/>
      <c r="H25" s="648"/>
      <c r="I25" s="648"/>
      <c r="J25" s="648"/>
      <c r="K25" s="648"/>
      <c r="L25" s="648"/>
      <c r="M25" s="648"/>
      <c r="N25" s="648"/>
      <c r="O25" s="648"/>
      <c r="P25" s="648"/>
    </row>
    <row r="26" spans="2:16" s="627" customFormat="1" x14ac:dyDescent="0.2">
      <c r="B26" s="648"/>
      <c r="C26" s="648"/>
      <c r="D26" s="648"/>
      <c r="E26" s="648"/>
      <c r="F26" s="648"/>
      <c r="G26" s="648"/>
      <c r="H26" s="648"/>
      <c r="I26" s="648"/>
      <c r="J26" s="648"/>
      <c r="K26" s="648"/>
      <c r="L26" s="648"/>
      <c r="M26" s="648"/>
      <c r="N26" s="648"/>
      <c r="O26" s="648"/>
      <c r="P26" s="648"/>
    </row>
    <row r="27" spans="2:16" s="627" customFormat="1" x14ac:dyDescent="0.2">
      <c r="B27" s="648"/>
      <c r="C27" s="648"/>
      <c r="D27" s="648"/>
      <c r="E27" s="648"/>
      <c r="F27" s="648"/>
      <c r="G27" s="648"/>
      <c r="H27" s="648"/>
      <c r="I27" s="648"/>
      <c r="J27" s="648"/>
      <c r="K27" s="648"/>
      <c r="L27" s="648"/>
      <c r="M27" s="648"/>
      <c r="N27" s="648"/>
      <c r="O27" s="648"/>
      <c r="P27" s="648"/>
    </row>
    <row r="28" spans="2:16" s="627" customFormat="1" x14ac:dyDescent="0.2">
      <c r="B28" s="648"/>
      <c r="C28" s="648"/>
      <c r="D28" s="648"/>
      <c r="E28" s="648"/>
      <c r="F28" s="648"/>
      <c r="G28" s="648"/>
      <c r="H28" s="648"/>
      <c r="I28" s="648"/>
      <c r="J28" s="648"/>
      <c r="K28" s="648"/>
      <c r="L28" s="648"/>
      <c r="M28" s="648"/>
      <c r="N28" s="648"/>
      <c r="O28" s="648"/>
      <c r="P28" s="648"/>
    </row>
    <row r="29" spans="2:16" s="627" customFormat="1" x14ac:dyDescent="0.2">
      <c r="B29" s="648"/>
      <c r="C29" s="648"/>
      <c r="D29" s="648"/>
      <c r="E29" s="648"/>
      <c r="F29" s="648"/>
      <c r="G29" s="648"/>
      <c r="H29" s="648"/>
      <c r="I29" s="648"/>
      <c r="J29" s="648"/>
      <c r="K29" s="648"/>
      <c r="L29" s="648"/>
      <c r="M29" s="648"/>
      <c r="N29" s="648"/>
      <c r="O29" s="648"/>
      <c r="P29" s="648"/>
    </row>
    <row r="30" spans="2:16" s="627" customFormat="1" x14ac:dyDescent="0.2">
      <c r="B30" s="648"/>
      <c r="C30" s="648"/>
      <c r="D30" s="648"/>
      <c r="E30" s="648"/>
      <c r="F30" s="648"/>
      <c r="G30" s="648"/>
      <c r="H30" s="648"/>
      <c r="I30" s="648"/>
      <c r="J30" s="648"/>
      <c r="K30" s="648"/>
      <c r="L30" s="648"/>
      <c r="M30" s="648"/>
      <c r="N30" s="648"/>
      <c r="O30" s="648"/>
      <c r="P30" s="648"/>
    </row>
    <row r="31" spans="2:16" s="627" customFormat="1" ht="5.25" customHeight="1" x14ac:dyDescent="0.2">
      <c r="B31" s="648"/>
      <c r="C31" s="648"/>
      <c r="D31" s="648"/>
      <c r="E31" s="648"/>
      <c r="F31" s="648"/>
      <c r="G31" s="648"/>
      <c r="H31" s="648"/>
      <c r="I31" s="648"/>
      <c r="J31" s="648"/>
      <c r="K31" s="648"/>
      <c r="L31" s="648"/>
      <c r="M31" s="648"/>
      <c r="N31" s="648"/>
      <c r="O31" s="648"/>
      <c r="P31" s="648"/>
    </row>
    <row r="32" spans="2:16" s="627" customFormat="1" ht="5.25" customHeight="1" x14ac:dyDescent="0.2">
      <c r="B32" s="648"/>
      <c r="C32" s="648"/>
      <c r="D32" s="648"/>
      <c r="E32" s="648"/>
      <c r="F32" s="648"/>
      <c r="G32" s="648"/>
      <c r="H32" s="648"/>
      <c r="I32" s="648"/>
      <c r="J32" s="648"/>
      <c r="K32" s="648"/>
      <c r="L32" s="648"/>
      <c r="M32" s="648"/>
      <c r="N32" s="648"/>
      <c r="O32" s="648"/>
      <c r="P32" s="648"/>
    </row>
    <row r="33" spans="2:16" s="627" customFormat="1" ht="16.5" customHeight="1" x14ac:dyDescent="0.2">
      <c r="B33" s="648"/>
      <c r="C33" s="648"/>
      <c r="D33" s="648"/>
      <c r="E33" s="648"/>
      <c r="F33" s="648"/>
      <c r="G33" s="648"/>
      <c r="H33" s="648"/>
      <c r="I33" s="648"/>
      <c r="J33" s="648"/>
      <c r="K33" s="648"/>
      <c r="L33" s="648"/>
      <c r="M33" s="648"/>
      <c r="N33" s="648"/>
      <c r="O33" s="648"/>
      <c r="P33" s="648"/>
    </row>
    <row r="34" spans="2:16" s="627" customFormat="1" x14ac:dyDescent="0.2">
      <c r="B34" s="648"/>
      <c r="C34" s="648"/>
      <c r="D34" s="648"/>
      <c r="E34" s="648"/>
      <c r="F34" s="648"/>
      <c r="G34" s="648"/>
      <c r="H34" s="648"/>
      <c r="I34" s="648"/>
      <c r="J34" s="648"/>
      <c r="K34" s="648"/>
      <c r="L34" s="648"/>
      <c r="M34" s="648"/>
      <c r="N34" s="648"/>
      <c r="O34" s="648"/>
      <c r="P34" s="648"/>
    </row>
    <row r="35" spans="2:16" s="627" customFormat="1" x14ac:dyDescent="0.2"/>
    <row r="36" spans="2:16" s="646" customFormat="1" x14ac:dyDescent="0.2">
      <c r="B36" s="1531" t="s">
        <v>14</v>
      </c>
      <c r="C36" s="1531"/>
      <c r="D36" s="1531"/>
      <c r="E36" s="1531"/>
      <c r="F36" s="1531"/>
      <c r="G36" s="1531"/>
      <c r="H36" s="1531"/>
      <c r="I36" s="1531"/>
      <c r="J36" s="1531"/>
      <c r="K36" s="1531"/>
    </row>
    <row r="37" spans="2:16" s="653" customFormat="1" ht="12.75" customHeight="1" x14ac:dyDescent="0.2">
      <c r="B37" s="1541"/>
      <c r="C37" s="1542"/>
      <c r="D37" s="1542"/>
      <c r="E37" s="1542"/>
      <c r="F37" s="1542"/>
      <c r="G37" s="1542"/>
      <c r="H37" s="1542"/>
      <c r="I37" s="1542"/>
      <c r="J37" s="1542"/>
      <c r="K37" s="1542"/>
      <c r="L37" s="1542"/>
      <c r="M37" s="1542"/>
      <c r="N37" s="1542"/>
      <c r="O37" s="1542"/>
      <c r="P37" s="652"/>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406"/>
      <c r="C2" s="1406"/>
      <c r="D2" s="1406"/>
      <c r="E2" s="1406"/>
      <c r="F2" s="1406"/>
      <c r="G2" s="1406"/>
      <c r="H2" s="1406"/>
      <c r="I2" s="1406"/>
      <c r="J2" s="1406"/>
      <c r="K2" s="1406"/>
      <c r="L2" s="1406"/>
      <c r="M2" s="1406"/>
      <c r="N2" s="1406"/>
      <c r="O2" s="1406"/>
      <c r="P2" s="1406"/>
      <c r="Q2" s="1406"/>
      <c r="R2" s="1406"/>
      <c r="S2" s="210"/>
      <c r="T2" s="210"/>
    </row>
    <row r="3" spans="1:20" x14ac:dyDescent="0.2">
      <c r="C3" s="1407" t="s">
        <v>289</v>
      </c>
      <c r="D3" s="1407"/>
      <c r="E3" s="1407"/>
    </row>
    <row r="5" spans="1:20" ht="23.25" customHeight="1" x14ac:dyDescent="0.2">
      <c r="B5" s="1408" t="s">
        <v>290</v>
      </c>
      <c r="C5" s="1409"/>
      <c r="D5" s="1409"/>
      <c r="E5" s="1409"/>
      <c r="F5" s="1409"/>
      <c r="G5" s="1409"/>
      <c r="H5" s="1409"/>
      <c r="I5" s="1409"/>
      <c r="J5" s="1409"/>
      <c r="K5" s="1409"/>
      <c r="L5" s="1409"/>
      <c r="M5" s="1409"/>
      <c r="N5" s="1409"/>
      <c r="O5" s="1409"/>
      <c r="P5" s="1409"/>
      <c r="Q5" s="1410">
        <v>45930</v>
      </c>
      <c r="R5" s="1411"/>
      <c r="S5" s="141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412" t="s">
        <v>291</v>
      </c>
      <c r="C7" s="1412"/>
      <c r="D7" s="1412"/>
      <c r="E7" s="1412"/>
      <c r="F7" s="1412"/>
      <c r="G7" s="1412"/>
      <c r="H7" s="1412"/>
      <c r="I7" s="1412"/>
      <c r="J7" s="1412"/>
      <c r="K7" s="1412"/>
      <c r="L7" s="1412"/>
      <c r="M7" s="1412"/>
      <c r="N7" s="1412"/>
      <c r="O7" s="1412"/>
      <c r="P7" s="1412"/>
      <c r="Q7" s="1412"/>
      <c r="R7" s="1412"/>
      <c r="S7" s="1412"/>
    </row>
    <row r="8" spans="1:20" ht="18.75" customHeight="1" x14ac:dyDescent="0.2">
      <c r="B8" s="1405" t="s">
        <v>292</v>
      </c>
      <c r="C8" s="1405"/>
      <c r="D8" s="1405"/>
      <c r="E8" s="1405"/>
      <c r="F8" s="1405"/>
      <c r="G8" s="1405"/>
      <c r="H8" s="1405"/>
      <c r="I8" s="1405"/>
      <c r="J8" s="1405"/>
      <c r="K8" s="1405"/>
      <c r="L8" s="1405"/>
      <c r="M8" s="1405"/>
      <c r="N8" s="1405"/>
      <c r="O8" s="1405"/>
      <c r="P8" s="1405"/>
      <c r="Q8" s="1405"/>
      <c r="R8" s="1405"/>
      <c r="S8" s="1405"/>
    </row>
    <row r="9" spans="1:20" ht="18.75" customHeight="1" x14ac:dyDescent="0.2">
      <c r="B9" s="1405" t="s">
        <v>293</v>
      </c>
      <c r="C9" s="1405"/>
      <c r="D9" s="1405"/>
      <c r="E9" s="1405"/>
      <c r="F9" s="1405"/>
      <c r="G9" s="1405"/>
      <c r="H9" s="1405"/>
      <c r="I9" s="1405"/>
      <c r="J9" s="1405"/>
      <c r="K9" s="1405"/>
      <c r="L9" s="1405"/>
      <c r="M9" s="1405"/>
      <c r="N9" s="1405"/>
      <c r="O9" s="1405"/>
      <c r="P9" s="1405"/>
      <c r="Q9" s="1405"/>
      <c r="R9" s="1405"/>
      <c r="S9" s="1405"/>
    </row>
    <row r="10" spans="1:20" ht="18.75" customHeight="1" x14ac:dyDescent="0.2">
      <c r="B10" s="1405" t="s">
        <v>294</v>
      </c>
      <c r="C10" s="1405"/>
      <c r="D10" s="1405"/>
      <c r="E10" s="1405"/>
      <c r="F10" s="1405"/>
      <c r="G10" s="1405"/>
      <c r="H10" s="1405"/>
      <c r="I10" s="1405"/>
      <c r="J10" s="1405"/>
      <c r="K10" s="1405"/>
      <c r="L10" s="1405"/>
      <c r="M10" s="1405"/>
      <c r="N10" s="1405"/>
      <c r="O10" s="1405"/>
      <c r="P10" s="1405"/>
      <c r="Q10" s="1405"/>
      <c r="R10" s="1405"/>
      <c r="S10" s="1405"/>
    </row>
    <row r="11" spans="1:20" ht="18.75" customHeight="1" x14ac:dyDescent="0.2">
      <c r="B11" s="1405" t="s">
        <v>295</v>
      </c>
      <c r="C11" s="1405"/>
      <c r="D11" s="1405"/>
      <c r="E11" s="1405"/>
      <c r="F11" s="1405"/>
      <c r="G11" s="1405"/>
      <c r="H11" s="1405"/>
      <c r="I11" s="1405"/>
      <c r="J11" s="1405"/>
      <c r="K11" s="1405"/>
      <c r="L11" s="1405"/>
      <c r="M11" s="1405"/>
      <c r="N11" s="1405"/>
      <c r="O11" s="1405"/>
      <c r="P11" s="1405"/>
      <c r="Q11" s="1405"/>
      <c r="R11" s="1405"/>
      <c r="S11" s="1405"/>
    </row>
    <row r="12" spans="1:20" ht="18.75" customHeight="1" x14ac:dyDescent="0.2">
      <c r="B12" s="1405" t="s">
        <v>296</v>
      </c>
      <c r="C12" s="1405"/>
      <c r="D12" s="1405"/>
      <c r="E12" s="1405"/>
      <c r="F12" s="1405"/>
      <c r="G12" s="1405"/>
      <c r="H12" s="1405"/>
      <c r="I12" s="1405"/>
      <c r="J12" s="1405"/>
      <c r="K12" s="1405"/>
      <c r="L12" s="1405"/>
      <c r="M12" s="1405"/>
      <c r="N12" s="1405"/>
      <c r="O12" s="1405"/>
      <c r="P12" s="1405"/>
      <c r="Q12" s="1405"/>
      <c r="R12" s="1405"/>
      <c r="S12" s="1405"/>
    </row>
    <row r="13" spans="1:20" ht="18.75" customHeight="1" x14ac:dyDescent="0.2">
      <c r="B13" s="1405" t="s">
        <v>297</v>
      </c>
      <c r="C13" s="1405"/>
      <c r="D13" s="1405"/>
      <c r="E13" s="1405"/>
      <c r="F13" s="1405"/>
      <c r="G13" s="1405"/>
      <c r="H13" s="1405"/>
      <c r="I13" s="1405"/>
      <c r="J13" s="1405"/>
      <c r="K13" s="1405"/>
      <c r="L13" s="1405"/>
      <c r="M13" s="1405"/>
      <c r="N13" s="1405"/>
      <c r="O13" s="1405"/>
      <c r="P13" s="1405"/>
      <c r="Q13" s="1405"/>
      <c r="R13" s="1405"/>
      <c r="S13" s="1405"/>
    </row>
    <row r="14" spans="1:20" ht="18.75" customHeight="1" x14ac:dyDescent="0.2">
      <c r="B14" s="1405" t="s">
        <v>298</v>
      </c>
      <c r="C14" s="1405"/>
      <c r="D14" s="1405"/>
      <c r="E14" s="1405"/>
      <c r="F14" s="1405"/>
      <c r="G14" s="1405"/>
      <c r="H14" s="1405"/>
      <c r="I14" s="1405"/>
      <c r="J14" s="1405"/>
      <c r="K14" s="1405"/>
      <c r="L14" s="1405"/>
      <c r="M14" s="1405"/>
      <c r="N14" s="1405"/>
      <c r="O14" s="1405"/>
      <c r="P14" s="1405"/>
      <c r="Q14" s="1405"/>
      <c r="R14" s="1405"/>
      <c r="S14" s="1405"/>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412" t="s">
        <v>299</v>
      </c>
      <c r="C16" s="1412"/>
      <c r="D16" s="1412"/>
      <c r="E16" s="1412"/>
      <c r="F16" s="1412"/>
      <c r="G16" s="1412"/>
      <c r="H16" s="1412"/>
      <c r="I16" s="1412"/>
      <c r="J16" s="1412"/>
      <c r="K16" s="1412"/>
      <c r="L16" s="1412"/>
      <c r="M16" s="1412"/>
      <c r="N16" s="1412"/>
      <c r="O16" s="1412"/>
      <c r="P16" s="1412"/>
      <c r="Q16" s="1412"/>
      <c r="R16" s="1412"/>
      <c r="S16" s="1412"/>
    </row>
    <row r="17" spans="2:21" ht="18.75" customHeight="1" x14ac:dyDescent="0.2">
      <c r="B17" s="1405" t="s">
        <v>300</v>
      </c>
      <c r="C17" s="1405"/>
      <c r="D17" s="1405"/>
      <c r="E17" s="1405"/>
      <c r="F17" s="1405"/>
      <c r="G17" s="1405"/>
      <c r="H17" s="1405"/>
      <c r="I17" s="1405"/>
      <c r="J17" s="1405"/>
      <c r="K17" s="1405"/>
      <c r="L17" s="1405"/>
      <c r="M17" s="1405"/>
      <c r="N17" s="1405"/>
      <c r="O17" s="1405"/>
      <c r="P17" s="1405"/>
      <c r="Q17" s="1405"/>
      <c r="R17" s="1405"/>
      <c r="S17" s="1405"/>
      <c r="T17" s="214"/>
    </row>
    <row r="18" spans="2:21" ht="18.75" customHeight="1" x14ac:dyDescent="0.2">
      <c r="B18" s="1405" t="s">
        <v>301</v>
      </c>
      <c r="C18" s="1405"/>
      <c r="D18" s="1405"/>
      <c r="E18" s="1405"/>
      <c r="F18" s="1405"/>
      <c r="G18" s="1405"/>
      <c r="H18" s="1405"/>
      <c r="I18" s="1405"/>
      <c r="J18" s="1405"/>
      <c r="K18" s="1405"/>
      <c r="L18" s="1405"/>
      <c r="M18" s="1405"/>
      <c r="N18" s="1405"/>
      <c r="O18" s="1405"/>
      <c r="P18" s="1405"/>
      <c r="Q18" s="1405"/>
      <c r="R18" s="1405"/>
      <c r="S18" s="1405"/>
      <c r="T18" s="214"/>
    </row>
    <row r="19" spans="2:21" ht="18.75" customHeight="1" x14ac:dyDescent="0.2">
      <c r="B19" s="1405" t="s">
        <v>302</v>
      </c>
      <c r="C19" s="1405"/>
      <c r="D19" s="1405"/>
      <c r="E19" s="1405"/>
      <c r="F19" s="1405"/>
      <c r="G19" s="1405"/>
      <c r="H19" s="1405"/>
      <c r="I19" s="1405"/>
      <c r="J19" s="1405"/>
      <c r="K19" s="1405"/>
      <c r="L19" s="1405"/>
      <c r="M19" s="1405"/>
      <c r="N19" s="1405"/>
      <c r="O19" s="1405"/>
      <c r="P19" s="1405"/>
      <c r="Q19" s="1405"/>
      <c r="R19" s="1405"/>
      <c r="S19" s="1405"/>
      <c r="T19" s="214"/>
    </row>
    <row r="20" spans="2:21" ht="18.75" customHeight="1" x14ac:dyDescent="0.2">
      <c r="B20" s="1405" t="s">
        <v>303</v>
      </c>
      <c r="C20" s="1405"/>
      <c r="D20" s="1405"/>
      <c r="E20" s="1405"/>
      <c r="F20" s="1405"/>
      <c r="G20" s="1405"/>
      <c r="H20" s="1405"/>
      <c r="I20" s="1405"/>
      <c r="J20" s="1405"/>
      <c r="K20" s="1405"/>
      <c r="L20" s="1405"/>
      <c r="M20" s="1405"/>
      <c r="N20" s="1405"/>
      <c r="O20" s="1405"/>
      <c r="P20" s="1405"/>
      <c r="Q20" s="1405"/>
      <c r="R20" s="1405"/>
      <c r="S20" s="1405"/>
      <c r="T20" s="214"/>
    </row>
    <row r="21" spans="2:21" ht="18.75" customHeight="1" x14ac:dyDescent="0.2">
      <c r="B21" s="1405" t="s">
        <v>304</v>
      </c>
      <c r="C21" s="1405"/>
      <c r="D21" s="1405"/>
      <c r="E21" s="1405"/>
      <c r="F21" s="1405"/>
      <c r="G21" s="1405"/>
      <c r="H21" s="1405"/>
      <c r="I21" s="1405"/>
      <c r="J21" s="1405"/>
      <c r="K21" s="1405"/>
      <c r="L21" s="1405"/>
      <c r="M21" s="1405"/>
      <c r="N21" s="1405"/>
      <c r="O21" s="1405"/>
      <c r="P21" s="1405"/>
      <c r="Q21" s="1405"/>
      <c r="R21" s="1405"/>
      <c r="S21" s="1405"/>
      <c r="T21" s="1405"/>
    </row>
    <row r="22" spans="2:21" ht="18.75" customHeight="1" x14ac:dyDescent="0.2">
      <c r="B22" s="1405" t="s">
        <v>305</v>
      </c>
      <c r="C22" s="1405"/>
      <c r="D22" s="1405"/>
      <c r="E22" s="1405"/>
      <c r="F22" s="1405"/>
      <c r="G22" s="1405"/>
      <c r="H22" s="1405"/>
      <c r="I22" s="1405"/>
      <c r="J22" s="1405"/>
      <c r="K22" s="1405"/>
      <c r="L22" s="1405"/>
      <c r="M22" s="1405"/>
      <c r="N22" s="1405"/>
      <c r="O22" s="1405"/>
      <c r="P22" s="1405"/>
      <c r="Q22" s="1405"/>
      <c r="R22" s="1405"/>
      <c r="S22" s="1405"/>
      <c r="T22" s="214"/>
    </row>
    <row r="23" spans="2:21" ht="18.75" customHeight="1" x14ac:dyDescent="0.2">
      <c r="B23" s="1405" t="s">
        <v>306</v>
      </c>
      <c r="C23" s="1405"/>
      <c r="D23" s="1405"/>
      <c r="E23" s="1405"/>
      <c r="F23" s="1405"/>
      <c r="G23" s="1405"/>
      <c r="H23" s="1405"/>
      <c r="I23" s="1405"/>
      <c r="J23" s="1405"/>
      <c r="K23" s="1405"/>
      <c r="L23" s="1405"/>
      <c r="M23" s="1405"/>
      <c r="N23" s="1405"/>
      <c r="O23" s="1405"/>
      <c r="P23" s="1405"/>
      <c r="Q23" s="1405"/>
      <c r="R23" s="1405"/>
      <c r="S23" s="1405"/>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412" t="s">
        <v>307</v>
      </c>
      <c r="C25" s="1412"/>
      <c r="D25" s="1412"/>
      <c r="E25" s="1412"/>
      <c r="F25" s="1412"/>
      <c r="G25" s="1412"/>
      <c r="H25" s="1412"/>
      <c r="I25" s="1412"/>
      <c r="J25" s="1412"/>
      <c r="K25" s="1412"/>
      <c r="L25" s="1412"/>
      <c r="M25" s="1412"/>
      <c r="N25" s="1412"/>
      <c r="O25" s="1412"/>
      <c r="P25" s="1412"/>
      <c r="Q25" s="1412"/>
      <c r="R25" s="1412"/>
      <c r="S25" s="1412"/>
    </row>
    <row r="26" spans="2:21" ht="18.75" customHeight="1" x14ac:dyDescent="0.2">
      <c r="B26" s="1405" t="s">
        <v>308</v>
      </c>
      <c r="C26" s="1405"/>
      <c r="D26" s="1405"/>
      <c r="E26" s="1405"/>
      <c r="F26" s="1405"/>
      <c r="G26" s="1405"/>
      <c r="H26" s="1405"/>
      <c r="I26" s="1405"/>
      <c r="J26" s="1405"/>
      <c r="K26" s="1405"/>
      <c r="L26" s="1405"/>
      <c r="M26" s="1405"/>
      <c r="N26" s="1405"/>
      <c r="O26" s="1405"/>
      <c r="P26" s="1405"/>
      <c r="Q26" s="1405"/>
      <c r="R26" s="1405"/>
      <c r="S26" s="1405"/>
      <c r="T26" s="1405"/>
      <c r="U26" s="1405"/>
    </row>
    <row r="27" spans="2:21" ht="18.75" customHeight="1" x14ac:dyDescent="0.2">
      <c r="B27" s="1405" t="s">
        <v>309</v>
      </c>
      <c r="C27" s="1405"/>
      <c r="D27" s="1405"/>
      <c r="E27" s="1405"/>
      <c r="F27" s="1405"/>
      <c r="G27" s="1405"/>
      <c r="H27" s="1405"/>
      <c r="I27" s="1405"/>
      <c r="J27" s="1405"/>
      <c r="K27" s="1405"/>
      <c r="L27" s="1405"/>
      <c r="M27" s="1405"/>
      <c r="N27" s="1405"/>
      <c r="O27" s="1405"/>
      <c r="P27" s="1405"/>
      <c r="Q27" s="1405"/>
      <c r="R27" s="1405"/>
      <c r="S27" s="1405"/>
      <c r="T27" s="1405"/>
      <c r="U27" s="1405"/>
    </row>
    <row r="28" spans="2:21" ht="18.75" customHeight="1" x14ac:dyDescent="0.2">
      <c r="B28" s="1405" t="s">
        <v>310</v>
      </c>
      <c r="C28" s="1405"/>
      <c r="D28" s="1405"/>
      <c r="E28" s="1405"/>
      <c r="F28" s="1405"/>
      <c r="G28" s="1405"/>
      <c r="H28" s="1405"/>
      <c r="I28" s="1405"/>
      <c r="J28" s="1405"/>
      <c r="K28" s="1405"/>
      <c r="L28" s="1405"/>
      <c r="M28" s="1405"/>
      <c r="N28" s="1405"/>
      <c r="O28" s="1405"/>
      <c r="P28" s="1405"/>
      <c r="Q28" s="1405"/>
      <c r="R28" s="1405"/>
      <c r="S28" s="1405"/>
      <c r="T28" s="1405"/>
      <c r="U28" s="1405"/>
    </row>
    <row r="29" spans="2:21" ht="18.75" customHeight="1" x14ac:dyDescent="0.2">
      <c r="B29" s="1405" t="s">
        <v>311</v>
      </c>
      <c r="C29" s="1405"/>
      <c r="D29" s="1405"/>
      <c r="E29" s="1405"/>
      <c r="F29" s="1405"/>
      <c r="G29" s="1405"/>
      <c r="H29" s="1405"/>
      <c r="I29" s="1405"/>
      <c r="J29" s="1405"/>
      <c r="K29" s="1405"/>
      <c r="L29" s="1405"/>
      <c r="M29" s="1405"/>
      <c r="N29" s="1405"/>
      <c r="O29" s="1405"/>
      <c r="P29" s="1405"/>
      <c r="Q29" s="1405"/>
      <c r="R29" s="1405"/>
      <c r="S29" s="1405"/>
      <c r="T29" s="1405"/>
      <c r="U29" s="1405"/>
    </row>
    <row r="30" spans="2:21" ht="15" customHeight="1" x14ac:dyDescent="0.2">
      <c r="B30" s="1405" t="s">
        <v>312</v>
      </c>
      <c r="C30" s="1405"/>
      <c r="D30" s="1405"/>
      <c r="E30" s="1405"/>
      <c r="F30" s="1405"/>
      <c r="G30" s="1405"/>
      <c r="H30" s="1405"/>
      <c r="I30" s="1405"/>
      <c r="J30" s="1405"/>
      <c r="K30" s="1405"/>
      <c r="L30" s="1405"/>
      <c r="M30" s="1405"/>
      <c r="N30" s="1405"/>
      <c r="O30" s="1405"/>
      <c r="P30" s="1405"/>
      <c r="Q30" s="1405"/>
      <c r="R30" s="1405"/>
      <c r="S30" s="1405"/>
      <c r="T30" s="1405"/>
      <c r="U30" s="1405"/>
    </row>
    <row r="31" spans="2:21" ht="18.75" customHeight="1" x14ac:dyDescent="0.2">
      <c r="B31" s="1405" t="s">
        <v>313</v>
      </c>
      <c r="C31" s="1405"/>
      <c r="D31" s="1405"/>
      <c r="E31" s="1405"/>
      <c r="F31" s="1405"/>
      <c r="G31" s="1405"/>
      <c r="H31" s="1405"/>
      <c r="I31" s="1405"/>
      <c r="J31" s="1405"/>
      <c r="K31" s="1405"/>
      <c r="L31" s="1405"/>
      <c r="M31" s="1405"/>
      <c r="N31" s="1405"/>
      <c r="O31" s="1405"/>
      <c r="P31" s="1405"/>
      <c r="Q31" s="1405"/>
      <c r="R31" s="1405"/>
      <c r="S31" s="1405"/>
      <c r="T31" s="1405"/>
      <c r="U31" s="1405"/>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2" customWidth="1"/>
    <col min="2" max="2" width="28.7109375" style="662" customWidth="1"/>
    <col min="3" max="3" width="0.5703125" style="662" customWidth="1"/>
    <col min="4" max="4" width="10.140625" style="662" customWidth="1"/>
    <col min="5" max="5" width="8.85546875" style="662" customWidth="1"/>
    <col min="6" max="6" width="0.5703125" style="662" customWidth="1"/>
    <col min="7" max="7" width="1.28515625" style="662" hidden="1" customWidth="1"/>
    <col min="8" max="8" width="10.42578125" style="662" customWidth="1"/>
    <col min="9" max="9" width="10.7109375" style="662" customWidth="1"/>
    <col min="10" max="10" width="0.5703125" style="662" customWidth="1"/>
    <col min="11" max="11" width="10.140625" style="662" customWidth="1"/>
    <col min="12" max="12" width="11.5703125" style="662" customWidth="1"/>
    <col min="13" max="13" width="0.5703125" style="662" customWidth="1"/>
    <col min="14" max="14" width="8.85546875" style="662" customWidth="1"/>
    <col min="15" max="15" width="8.42578125" style="662" customWidth="1"/>
    <col min="16" max="16" width="0.5703125" style="662" customWidth="1"/>
    <col min="17" max="17" width="9.7109375" style="662" customWidth="1"/>
    <col min="18" max="18" width="8.42578125" style="662" customWidth="1"/>
    <col min="19" max="19" width="0.28515625" style="662" customWidth="1"/>
    <col min="20" max="20" width="12.42578125" style="662" customWidth="1"/>
    <col min="21" max="21" width="8.42578125" style="662" customWidth="1"/>
    <col min="22" max="22" width="0.5703125" style="662" customWidth="1"/>
    <col min="23" max="23" width="9.7109375" style="662" customWidth="1"/>
    <col min="24" max="24" width="8.42578125" style="662" customWidth="1"/>
    <col min="25" max="25" width="11.42578125" style="662"/>
    <col min="26" max="26" width="11.42578125" style="696"/>
    <col min="27" max="16384" width="11.42578125" style="662"/>
  </cols>
  <sheetData>
    <row r="1" spans="1:26" ht="9.75" customHeight="1" x14ac:dyDescent="0.25"/>
    <row r="2" spans="1:26" s="615" customFormat="1" ht="49.5" customHeight="1" x14ac:dyDescent="0.25">
      <c r="B2" s="1532"/>
      <c r="C2" s="1532"/>
      <c r="D2" s="1532"/>
      <c r="E2" s="1532"/>
      <c r="F2" s="1532"/>
      <c r="G2" s="663"/>
      <c r="H2" s="1547"/>
      <c r="I2" s="1547"/>
      <c r="J2" s="1547"/>
      <c r="K2" s="1547"/>
      <c r="L2" s="1547"/>
      <c r="M2" s="1547"/>
      <c r="N2" s="1547"/>
      <c r="O2" s="1547"/>
      <c r="P2" s="663"/>
      <c r="Q2" s="663"/>
      <c r="R2" s="663"/>
      <c r="T2" s="614"/>
      <c r="U2" s="663"/>
      <c r="V2" s="663"/>
      <c r="W2" s="663"/>
      <c r="X2" s="663"/>
      <c r="Z2" s="1211"/>
    </row>
    <row r="3" spans="1:26" s="615" customFormat="1" ht="3" customHeight="1" x14ac:dyDescent="0.25">
      <c r="B3" s="614"/>
      <c r="C3" s="614"/>
      <c r="D3" s="614"/>
      <c r="E3" s="614"/>
      <c r="F3" s="614"/>
      <c r="G3" s="663"/>
      <c r="H3" s="663"/>
      <c r="I3" s="663"/>
      <c r="J3" s="663"/>
      <c r="K3" s="614"/>
      <c r="L3" s="663"/>
      <c r="M3" s="663"/>
      <c r="N3" s="614"/>
      <c r="O3" s="663"/>
      <c r="P3" s="663"/>
      <c r="Q3" s="663"/>
      <c r="R3" s="663"/>
      <c r="T3" s="614"/>
      <c r="U3" s="663"/>
      <c r="V3" s="663"/>
      <c r="W3" s="663"/>
      <c r="X3" s="663"/>
      <c r="Z3" s="1211"/>
    </row>
    <row r="4" spans="1:26" s="619" customFormat="1" ht="15" customHeight="1" x14ac:dyDescent="0.2">
      <c r="B4" s="1534" t="s">
        <v>398</v>
      </c>
      <c r="C4" s="1534"/>
      <c r="D4" s="1534"/>
      <c r="E4" s="1534"/>
      <c r="F4" s="1534"/>
      <c r="G4" s="1534"/>
      <c r="H4" s="1534"/>
      <c r="I4" s="1534"/>
      <c r="J4" s="1534"/>
      <c r="K4" s="1534"/>
      <c r="L4" s="1534"/>
      <c r="M4" s="1534"/>
      <c r="N4" s="1534"/>
      <c r="O4" s="1534"/>
      <c r="P4" s="1534"/>
      <c r="Q4" s="1534"/>
      <c r="R4" s="1534"/>
      <c r="S4" s="1534"/>
      <c r="T4" s="1534"/>
      <c r="U4" s="1534"/>
      <c r="V4" s="1534"/>
      <c r="W4" s="1534"/>
      <c r="X4" s="1534"/>
      <c r="Z4" s="1211"/>
    </row>
    <row r="5" spans="1:26" s="619"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W5" s="1471"/>
      <c r="X5" s="1471"/>
      <c r="Z5" s="1211"/>
    </row>
    <row r="6" spans="1:26" s="619" customFormat="1" ht="4.5" customHeight="1" x14ac:dyDescent="0.2">
      <c r="G6" s="664"/>
      <c r="H6" s="664"/>
      <c r="I6" s="664"/>
      <c r="J6" s="664"/>
      <c r="K6" s="664"/>
      <c r="L6" s="664"/>
      <c r="M6" s="664"/>
      <c r="N6" s="664"/>
      <c r="O6" s="664"/>
      <c r="P6" s="664"/>
      <c r="Q6" s="664"/>
      <c r="R6" s="664"/>
      <c r="T6" s="664"/>
      <c r="U6" s="664"/>
      <c r="V6" s="664"/>
      <c r="W6" s="664"/>
      <c r="X6" s="664"/>
      <c r="Z6" s="1211"/>
    </row>
    <row r="7" spans="1:26" s="624" customFormat="1" ht="52.5" customHeight="1" x14ac:dyDescent="0.25">
      <c r="A7" s="657"/>
      <c r="B7" s="1548" t="s">
        <v>12</v>
      </c>
      <c r="C7" s="621"/>
      <c r="D7" s="1543" t="s">
        <v>29</v>
      </c>
      <c r="E7" s="1544"/>
      <c r="F7" s="665"/>
      <c r="G7" s="666"/>
      <c r="H7" s="1543" t="s">
        <v>243</v>
      </c>
      <c r="I7" s="1544"/>
      <c r="J7" s="623"/>
      <c r="K7" s="1543" t="s">
        <v>31</v>
      </c>
      <c r="L7" s="1544"/>
      <c r="M7" s="623"/>
      <c r="N7" s="1543" t="s">
        <v>49</v>
      </c>
      <c r="O7" s="1544"/>
      <c r="P7" s="623"/>
      <c r="Q7" s="1543" t="s">
        <v>50</v>
      </c>
      <c r="R7" s="1544"/>
      <c r="T7" s="1545" t="s">
        <v>51</v>
      </c>
      <c r="U7" s="1546"/>
      <c r="V7" s="623"/>
      <c r="W7" s="1543" t="s">
        <v>113</v>
      </c>
      <c r="X7" s="1544"/>
      <c r="Z7" s="1212"/>
    </row>
    <row r="8" spans="1:26" s="624" customFormat="1" ht="36" customHeight="1" x14ac:dyDescent="0.25">
      <c r="A8" s="657"/>
      <c r="B8" s="1549"/>
      <c r="D8" s="704" t="s">
        <v>9</v>
      </c>
      <c r="E8" s="706" t="s">
        <v>10</v>
      </c>
      <c r="F8" s="665"/>
      <c r="G8" s="666"/>
      <c r="H8" s="705" t="s">
        <v>9</v>
      </c>
      <c r="I8" s="707" t="s">
        <v>186</v>
      </c>
      <c r="J8" s="667"/>
      <c r="K8" s="704" t="s">
        <v>9</v>
      </c>
      <c r="L8" s="706" t="s">
        <v>476</v>
      </c>
      <c r="M8" s="667"/>
      <c r="N8" s="704" t="s">
        <v>9</v>
      </c>
      <c r="O8" s="706" t="s">
        <v>476</v>
      </c>
      <c r="P8" s="667"/>
      <c r="Q8" s="704" t="s">
        <v>9</v>
      </c>
      <c r="R8" s="706" t="s">
        <v>476</v>
      </c>
      <c r="T8" s="704" t="s">
        <v>9</v>
      </c>
      <c r="U8" s="706" t="s">
        <v>476</v>
      </c>
      <c r="V8" s="667"/>
      <c r="W8" s="704" t="s">
        <v>9</v>
      </c>
      <c r="X8" s="706" t="s">
        <v>476</v>
      </c>
      <c r="Z8" s="1212" t="s">
        <v>477</v>
      </c>
    </row>
    <row r="9" spans="1:26" s="627" customFormat="1" ht="4.5" customHeight="1" x14ac:dyDescent="0.25">
      <c r="A9" s="658"/>
      <c r="B9" s="626"/>
      <c r="D9" s="626"/>
      <c r="E9" s="626"/>
      <c r="F9" s="668"/>
      <c r="H9" s="668"/>
      <c r="I9" s="626"/>
      <c r="J9" s="626"/>
      <c r="K9" s="668"/>
      <c r="L9" s="626"/>
      <c r="M9" s="626"/>
      <c r="N9" s="668"/>
      <c r="O9" s="626"/>
      <c r="P9" s="626"/>
      <c r="Q9" s="626"/>
      <c r="R9" s="626"/>
      <c r="T9" s="668"/>
      <c r="U9" s="626"/>
      <c r="V9" s="626"/>
      <c r="W9" s="626"/>
      <c r="X9" s="626"/>
      <c r="Z9" s="693"/>
    </row>
    <row r="10" spans="1:26" s="629" customFormat="1" ht="18" customHeight="1" x14ac:dyDescent="0.2">
      <c r="A10" s="669"/>
      <c r="B10" s="670" t="s">
        <v>8</v>
      </c>
      <c r="D10" s="671">
        <v>430507</v>
      </c>
      <c r="E10" s="672">
        <v>18.943660577365225</v>
      </c>
      <c r="F10" s="673"/>
      <c r="G10" s="674"/>
      <c r="H10" s="671">
        <v>400745</v>
      </c>
      <c r="I10" s="672">
        <v>93.086755848336963</v>
      </c>
      <c r="J10" s="675"/>
      <c r="K10" s="671">
        <v>76325</v>
      </c>
      <c r="L10" s="672">
        <v>19.045777239890704</v>
      </c>
      <c r="M10" s="676">
        <v>53364</v>
      </c>
      <c r="N10" s="671">
        <v>140467</v>
      </c>
      <c r="O10" s="672">
        <v>35.051466643376713</v>
      </c>
      <c r="P10" s="674">
        <v>53364</v>
      </c>
      <c r="Q10" s="671">
        <v>108237</v>
      </c>
      <c r="R10" s="672">
        <f t="shared" ref="R10:R27" si="0">Q10*100/H10</f>
        <v>27.008945838376025</v>
      </c>
      <c r="S10" s="677"/>
      <c r="T10" s="671">
        <f t="shared" ref="T10:T27" si="1">K10+N10+Q10</f>
        <v>325029</v>
      </c>
      <c r="U10" s="672">
        <f>T10*100/H10</f>
        <v>81.106189721643446</v>
      </c>
      <c r="V10" s="674">
        <v>53364</v>
      </c>
      <c r="W10" s="671">
        <v>75716</v>
      </c>
      <c r="X10" s="672">
        <f>W10*100/H10</f>
        <v>18.893810278356561</v>
      </c>
      <c r="Z10" s="848"/>
    </row>
    <row r="11" spans="1:26" s="629" customFormat="1" ht="18" customHeight="1" x14ac:dyDescent="0.2">
      <c r="A11" s="669"/>
      <c r="B11" s="678" t="s">
        <v>7</v>
      </c>
      <c r="D11" s="679">
        <v>60372</v>
      </c>
      <c r="E11" s="680">
        <v>2.656557678218225</v>
      </c>
      <c r="F11" s="673"/>
      <c r="G11" s="674"/>
      <c r="H11" s="679">
        <v>55898</v>
      </c>
      <c r="I11" s="680">
        <v>92.589279798582126</v>
      </c>
      <c r="J11" s="675"/>
      <c r="K11" s="679">
        <v>14012</v>
      </c>
      <c r="L11" s="680">
        <v>25.067086478943789</v>
      </c>
      <c r="M11" s="676">
        <v>5161</v>
      </c>
      <c r="N11" s="679">
        <v>17157</v>
      </c>
      <c r="O11" s="680">
        <v>30.693405846363017</v>
      </c>
      <c r="P11" s="674">
        <v>5161</v>
      </c>
      <c r="Q11" s="679">
        <v>16892</v>
      </c>
      <c r="R11" s="680">
        <f t="shared" si="0"/>
        <v>30.2193280618269</v>
      </c>
      <c r="S11" s="677"/>
      <c r="T11" s="679">
        <f t="shared" si="1"/>
        <v>48061</v>
      </c>
      <c r="U11" s="680">
        <f t="shared" ref="U11:U27" si="2">T11*100/H11</f>
        <v>85.979820387133714</v>
      </c>
      <c r="V11" s="674">
        <v>5161</v>
      </c>
      <c r="W11" s="679">
        <v>7837</v>
      </c>
      <c r="X11" s="680">
        <f t="shared" ref="X11:X27" si="3">W11*100/H11</f>
        <v>14.020179612866292</v>
      </c>
      <c r="Z11" s="848"/>
    </row>
    <row r="12" spans="1:26" s="629" customFormat="1" ht="18" customHeight="1" x14ac:dyDescent="0.2">
      <c r="A12" s="669"/>
      <c r="B12" s="678" t="s">
        <v>37</v>
      </c>
      <c r="D12" s="679">
        <v>50778</v>
      </c>
      <c r="E12" s="680">
        <v>2.2343915355556385</v>
      </c>
      <c r="F12" s="673"/>
      <c r="G12" s="674"/>
      <c r="H12" s="679">
        <v>43521</v>
      </c>
      <c r="I12" s="680">
        <v>85.70837764386151</v>
      </c>
      <c r="J12" s="675"/>
      <c r="K12" s="679">
        <v>7908</v>
      </c>
      <c r="L12" s="680">
        <v>18.17053836079134</v>
      </c>
      <c r="M12" s="676">
        <v>3593</v>
      </c>
      <c r="N12" s="679">
        <v>11391</v>
      </c>
      <c r="O12" s="680">
        <v>26.173571379334113</v>
      </c>
      <c r="P12" s="674">
        <v>3593</v>
      </c>
      <c r="Q12" s="679">
        <v>15349</v>
      </c>
      <c r="R12" s="680">
        <f t="shared" si="0"/>
        <v>35.268031525010912</v>
      </c>
      <c r="S12" s="677"/>
      <c r="T12" s="679">
        <f t="shared" si="1"/>
        <v>34648</v>
      </c>
      <c r="U12" s="680">
        <f t="shared" si="2"/>
        <v>79.612141265136373</v>
      </c>
      <c r="V12" s="674">
        <v>3593</v>
      </c>
      <c r="W12" s="679">
        <v>8873</v>
      </c>
      <c r="X12" s="680">
        <f t="shared" si="3"/>
        <v>20.387858734863627</v>
      </c>
      <c r="Z12" s="848"/>
    </row>
    <row r="13" spans="1:26" s="629" customFormat="1" ht="18" customHeight="1" x14ac:dyDescent="0.2">
      <c r="A13" s="669"/>
      <c r="B13" s="678" t="s">
        <v>38</v>
      </c>
      <c r="D13" s="679">
        <v>49903</v>
      </c>
      <c r="E13" s="680">
        <v>2.1958887864593533</v>
      </c>
      <c r="F13" s="673"/>
      <c r="G13" s="674"/>
      <c r="H13" s="679">
        <v>46462</v>
      </c>
      <c r="I13" s="680">
        <v>93.104622968558999</v>
      </c>
      <c r="J13" s="675"/>
      <c r="K13" s="679">
        <v>8750</v>
      </c>
      <c r="L13" s="680">
        <v>18.832594378201541</v>
      </c>
      <c r="M13" s="676">
        <v>2742</v>
      </c>
      <c r="N13" s="679">
        <v>11902</v>
      </c>
      <c r="O13" s="680">
        <v>25.616632947354827</v>
      </c>
      <c r="P13" s="674">
        <v>2742</v>
      </c>
      <c r="Q13" s="679">
        <v>16577</v>
      </c>
      <c r="R13" s="680">
        <f t="shared" si="0"/>
        <v>35.678619086565362</v>
      </c>
      <c r="S13" s="677"/>
      <c r="T13" s="679">
        <f t="shared" si="1"/>
        <v>37229</v>
      </c>
      <c r="U13" s="680">
        <f t="shared" si="2"/>
        <v>80.127846412121727</v>
      </c>
      <c r="V13" s="674">
        <v>2742</v>
      </c>
      <c r="W13" s="679">
        <v>9233</v>
      </c>
      <c r="X13" s="680">
        <f t="shared" si="3"/>
        <v>19.872153587878266</v>
      </c>
      <c r="Z13" s="848"/>
    </row>
    <row r="14" spans="1:26" s="629" customFormat="1" ht="18" customHeight="1" x14ac:dyDescent="0.2">
      <c r="A14" s="669"/>
      <c r="B14" s="678" t="s">
        <v>6</v>
      </c>
      <c r="D14" s="679">
        <v>78043</v>
      </c>
      <c r="E14" s="680">
        <v>3.4341371973958941</v>
      </c>
      <c r="F14" s="673"/>
      <c r="G14" s="674"/>
      <c r="H14" s="679">
        <v>72415</v>
      </c>
      <c r="I14" s="680">
        <v>92.788590905013905</v>
      </c>
      <c r="J14" s="675"/>
      <c r="K14" s="679">
        <v>21860</v>
      </c>
      <c r="L14" s="680">
        <v>30.18711592902023</v>
      </c>
      <c r="M14" s="676">
        <v>7296</v>
      </c>
      <c r="N14" s="679">
        <v>22919</v>
      </c>
      <c r="O14" s="680">
        <v>31.649520127045502</v>
      </c>
      <c r="P14" s="674">
        <v>7296</v>
      </c>
      <c r="Q14" s="679">
        <v>19603</v>
      </c>
      <c r="R14" s="680">
        <f t="shared" si="0"/>
        <v>27.070358351170338</v>
      </c>
      <c r="S14" s="677"/>
      <c r="T14" s="679">
        <f t="shared" si="1"/>
        <v>64382</v>
      </c>
      <c r="U14" s="680">
        <f t="shared" si="2"/>
        <v>88.90699440723607</v>
      </c>
      <c r="V14" s="674">
        <v>7296</v>
      </c>
      <c r="W14" s="679">
        <v>8033</v>
      </c>
      <c r="X14" s="680">
        <f t="shared" si="3"/>
        <v>11.09300559276393</v>
      </c>
      <c r="Z14" s="848"/>
    </row>
    <row r="15" spans="1:26" s="629" customFormat="1" ht="18" customHeight="1" x14ac:dyDescent="0.2">
      <c r="A15" s="669"/>
      <c r="B15" s="678" t="s">
        <v>5</v>
      </c>
      <c r="D15" s="679">
        <v>23666</v>
      </c>
      <c r="E15" s="680">
        <v>1.0413783544145052</v>
      </c>
      <c r="F15" s="673"/>
      <c r="G15" s="674"/>
      <c r="H15" s="679">
        <v>23214</v>
      </c>
      <c r="I15" s="680">
        <v>98.090087044705484</v>
      </c>
      <c r="J15" s="675"/>
      <c r="K15" s="679">
        <v>5170</v>
      </c>
      <c r="L15" s="680">
        <v>22.27104333591798</v>
      </c>
      <c r="M15" s="676">
        <v>3462</v>
      </c>
      <c r="N15" s="679">
        <v>8005</v>
      </c>
      <c r="O15" s="680">
        <v>34.483501335401051</v>
      </c>
      <c r="P15" s="674">
        <v>3462</v>
      </c>
      <c r="Q15" s="679">
        <v>5283</v>
      </c>
      <c r="R15" s="680">
        <f t="shared" si="0"/>
        <v>22.757818557766864</v>
      </c>
      <c r="S15" s="677"/>
      <c r="T15" s="679">
        <f t="shared" si="1"/>
        <v>18458</v>
      </c>
      <c r="U15" s="680">
        <f t="shared" si="2"/>
        <v>79.512363229085892</v>
      </c>
      <c r="V15" s="674">
        <v>3462</v>
      </c>
      <c r="W15" s="679">
        <v>4756</v>
      </c>
      <c r="X15" s="680">
        <f t="shared" si="3"/>
        <v>20.487636770914104</v>
      </c>
      <c r="Z15" s="848"/>
    </row>
    <row r="16" spans="1:26" s="629" customFormat="1" ht="18" customHeight="1" x14ac:dyDescent="0.2">
      <c r="A16" s="669"/>
      <c r="B16" s="678" t="s">
        <v>4</v>
      </c>
      <c r="D16" s="679">
        <v>161623</v>
      </c>
      <c r="E16" s="680">
        <v>7.1119197910730829</v>
      </c>
      <c r="F16" s="673"/>
      <c r="G16" s="674"/>
      <c r="H16" s="679">
        <v>158834</v>
      </c>
      <c r="I16" s="680">
        <v>98.27437926532734</v>
      </c>
      <c r="J16" s="675"/>
      <c r="K16" s="679">
        <v>34656</v>
      </c>
      <c r="L16" s="680">
        <v>21.819006006270698</v>
      </c>
      <c r="M16" s="676">
        <v>14325</v>
      </c>
      <c r="N16" s="679">
        <v>42085</v>
      </c>
      <c r="O16" s="680">
        <v>26.496216175378066</v>
      </c>
      <c r="P16" s="674">
        <v>14325</v>
      </c>
      <c r="Q16" s="679">
        <v>50922</v>
      </c>
      <c r="R16" s="680">
        <f t="shared" si="0"/>
        <v>32.059886422302533</v>
      </c>
      <c r="S16" s="677"/>
      <c r="T16" s="679">
        <f t="shared" si="1"/>
        <v>127663</v>
      </c>
      <c r="U16" s="680">
        <f t="shared" si="2"/>
        <v>80.37510860395129</v>
      </c>
      <c r="V16" s="674">
        <v>14325</v>
      </c>
      <c r="W16" s="679">
        <v>31171</v>
      </c>
      <c r="X16" s="680">
        <f t="shared" si="3"/>
        <v>19.624891396048707</v>
      </c>
      <c r="Z16" s="848"/>
    </row>
    <row r="17" spans="1:26" s="629" customFormat="1" ht="18" customHeight="1" x14ac:dyDescent="0.2">
      <c r="A17" s="669"/>
      <c r="B17" s="678" t="s">
        <v>40</v>
      </c>
      <c r="D17" s="679">
        <v>103929</v>
      </c>
      <c r="E17" s="680">
        <v>4.5732025266604035</v>
      </c>
      <c r="F17" s="673"/>
      <c r="G17" s="674"/>
      <c r="H17" s="679">
        <v>100471</v>
      </c>
      <c r="I17" s="680">
        <v>96.672728497339534</v>
      </c>
      <c r="J17" s="675"/>
      <c r="K17" s="679">
        <v>24491</v>
      </c>
      <c r="L17" s="680">
        <v>24.376188153795624</v>
      </c>
      <c r="M17" s="676">
        <v>9188</v>
      </c>
      <c r="N17" s="679">
        <v>27080</v>
      </c>
      <c r="O17" s="680">
        <v>26.953051129181556</v>
      </c>
      <c r="P17" s="674">
        <v>9188</v>
      </c>
      <c r="Q17" s="679">
        <v>31673</v>
      </c>
      <c r="R17" s="680">
        <f t="shared" si="0"/>
        <v>31.524519513093331</v>
      </c>
      <c r="S17" s="677"/>
      <c r="T17" s="679">
        <f t="shared" si="1"/>
        <v>83244</v>
      </c>
      <c r="U17" s="680">
        <f t="shared" si="2"/>
        <v>82.853758796070508</v>
      </c>
      <c r="V17" s="674">
        <v>9188</v>
      </c>
      <c r="W17" s="679">
        <v>17227</v>
      </c>
      <c r="X17" s="680">
        <f t="shared" si="3"/>
        <v>17.146241203929492</v>
      </c>
      <c r="Z17" s="848"/>
    </row>
    <row r="18" spans="1:26" s="629" customFormat="1" ht="18" customHeight="1" x14ac:dyDescent="0.2">
      <c r="A18" s="669"/>
      <c r="B18" s="678" t="s">
        <v>41</v>
      </c>
      <c r="D18" s="679">
        <v>411492</v>
      </c>
      <c r="E18" s="680">
        <v>18.10694083557566</v>
      </c>
      <c r="F18" s="673"/>
      <c r="G18" s="674"/>
      <c r="H18" s="679">
        <v>367600</v>
      </c>
      <c r="I18" s="680">
        <v>89.33344998201666</v>
      </c>
      <c r="J18" s="675"/>
      <c r="K18" s="679">
        <v>49225</v>
      </c>
      <c r="L18" s="680">
        <v>13.390914036996735</v>
      </c>
      <c r="M18" s="676">
        <v>34612</v>
      </c>
      <c r="N18" s="679">
        <v>104789</v>
      </c>
      <c r="O18" s="680">
        <v>28.50625680087051</v>
      </c>
      <c r="P18" s="674">
        <v>34612</v>
      </c>
      <c r="Q18" s="679">
        <v>126418</v>
      </c>
      <c r="R18" s="680">
        <f t="shared" si="0"/>
        <v>34.390097932535362</v>
      </c>
      <c r="S18" s="677"/>
      <c r="T18" s="679">
        <f t="shared" si="1"/>
        <v>280432</v>
      </c>
      <c r="U18" s="680">
        <f t="shared" si="2"/>
        <v>76.287268770402605</v>
      </c>
      <c r="V18" s="674">
        <v>34612</v>
      </c>
      <c r="W18" s="679">
        <v>87168</v>
      </c>
      <c r="X18" s="680">
        <f t="shared" si="3"/>
        <v>23.712731229597388</v>
      </c>
      <c r="Z18" s="848"/>
    </row>
    <row r="19" spans="1:26" s="629" customFormat="1" ht="18" customHeight="1" x14ac:dyDescent="0.2">
      <c r="A19" s="669"/>
      <c r="B19" s="678" t="s">
        <v>3</v>
      </c>
      <c r="D19" s="679">
        <v>232662</v>
      </c>
      <c r="E19" s="680">
        <v>10.237858983131396</v>
      </c>
      <c r="F19" s="673"/>
      <c r="G19" s="674"/>
      <c r="H19" s="679">
        <v>214222</v>
      </c>
      <c r="I19" s="680">
        <v>92.074339599934675</v>
      </c>
      <c r="J19" s="675"/>
      <c r="K19" s="679">
        <v>49167</v>
      </c>
      <c r="L19" s="680">
        <v>22.951424223469111</v>
      </c>
      <c r="M19" s="676">
        <v>13397</v>
      </c>
      <c r="N19" s="679">
        <v>68930</v>
      </c>
      <c r="O19" s="680">
        <v>32.176900598444604</v>
      </c>
      <c r="P19" s="674">
        <v>13397</v>
      </c>
      <c r="Q19" s="679">
        <v>65748</v>
      </c>
      <c r="R19" s="680">
        <f t="shared" si="0"/>
        <v>30.691525613615781</v>
      </c>
      <c r="S19" s="677"/>
      <c r="T19" s="679">
        <f t="shared" si="1"/>
        <v>183845</v>
      </c>
      <c r="U19" s="680">
        <f t="shared" si="2"/>
        <v>85.819850435529503</v>
      </c>
      <c r="V19" s="674">
        <v>13397</v>
      </c>
      <c r="W19" s="679">
        <v>30377</v>
      </c>
      <c r="X19" s="680">
        <f t="shared" si="3"/>
        <v>14.180149564470502</v>
      </c>
      <c r="Z19" s="848"/>
    </row>
    <row r="20" spans="1:26" s="629" customFormat="1" ht="18" customHeight="1" x14ac:dyDescent="0.2">
      <c r="A20" s="669"/>
      <c r="B20" s="678" t="s">
        <v>2</v>
      </c>
      <c r="D20" s="679">
        <v>60913</v>
      </c>
      <c r="E20" s="680">
        <v>2.6803633779451852</v>
      </c>
      <c r="F20" s="673"/>
      <c r="G20" s="674"/>
      <c r="H20" s="679">
        <v>57010</v>
      </c>
      <c r="I20" s="680">
        <v>93.592500779800702</v>
      </c>
      <c r="J20" s="675"/>
      <c r="K20" s="679">
        <v>13029</v>
      </c>
      <c r="L20" s="680">
        <v>22.853885283283635</v>
      </c>
      <c r="M20" s="676">
        <v>6540</v>
      </c>
      <c r="N20" s="679">
        <v>13733</v>
      </c>
      <c r="O20" s="680">
        <v>24.08875635853359</v>
      </c>
      <c r="P20" s="674">
        <v>6540</v>
      </c>
      <c r="Q20" s="679">
        <v>14603</v>
      </c>
      <c r="R20" s="680">
        <f t="shared" si="0"/>
        <v>25.614804420277146</v>
      </c>
      <c r="S20" s="677"/>
      <c r="T20" s="679">
        <f t="shared" si="1"/>
        <v>41365</v>
      </c>
      <c r="U20" s="680">
        <f t="shared" si="2"/>
        <v>72.557446062094371</v>
      </c>
      <c r="V20" s="674">
        <v>6540</v>
      </c>
      <c r="W20" s="679">
        <v>15645</v>
      </c>
      <c r="X20" s="680">
        <f t="shared" si="3"/>
        <v>27.442553937905629</v>
      </c>
      <c r="Z20" s="848"/>
    </row>
    <row r="21" spans="1:26" s="629" customFormat="1" ht="18" customHeight="1" x14ac:dyDescent="0.2">
      <c r="A21" s="669"/>
      <c r="B21" s="678" t="s">
        <v>35</v>
      </c>
      <c r="D21" s="679">
        <v>95826</v>
      </c>
      <c r="E21" s="680">
        <v>4.216645068457888</v>
      </c>
      <c r="F21" s="673"/>
      <c r="G21" s="674"/>
      <c r="H21" s="679">
        <v>95714</v>
      </c>
      <c r="I21" s="680">
        <v>99.883121491035837</v>
      </c>
      <c r="J21" s="675"/>
      <c r="K21" s="679">
        <v>27815</v>
      </c>
      <c r="L21" s="680">
        <v>29.060534509058236</v>
      </c>
      <c r="M21" s="676">
        <v>13798</v>
      </c>
      <c r="N21" s="679">
        <v>30116</v>
      </c>
      <c r="O21" s="680">
        <v>31.464571536034438</v>
      </c>
      <c r="P21" s="674">
        <v>13798</v>
      </c>
      <c r="Q21" s="679">
        <v>31504</v>
      </c>
      <c r="R21" s="680">
        <f t="shared" si="0"/>
        <v>32.914725118582446</v>
      </c>
      <c r="S21" s="677"/>
      <c r="T21" s="679">
        <f t="shared" si="1"/>
        <v>89435</v>
      </c>
      <c r="U21" s="680">
        <f t="shared" si="2"/>
        <v>93.439831163675109</v>
      </c>
      <c r="V21" s="674">
        <v>13798</v>
      </c>
      <c r="W21" s="679">
        <v>6279</v>
      </c>
      <c r="X21" s="680">
        <f t="shared" si="3"/>
        <v>6.5601688363248849</v>
      </c>
      <c r="Z21" s="848"/>
    </row>
    <row r="22" spans="1:26" s="629" customFormat="1" ht="18" customHeight="1" x14ac:dyDescent="0.2">
      <c r="A22" s="669"/>
      <c r="B22" s="678" t="s">
        <v>42</v>
      </c>
      <c r="D22" s="679">
        <v>274638</v>
      </c>
      <c r="E22" s="680">
        <v>12.084934864349314</v>
      </c>
      <c r="F22" s="673"/>
      <c r="G22" s="674"/>
      <c r="H22" s="679">
        <v>274049</v>
      </c>
      <c r="I22" s="680">
        <v>99.785535869034874</v>
      </c>
      <c r="J22" s="675"/>
      <c r="K22" s="679">
        <v>68128</v>
      </c>
      <c r="L22" s="680">
        <v>24.85978784815854</v>
      </c>
      <c r="M22" s="676">
        <v>24812</v>
      </c>
      <c r="N22" s="679">
        <v>81502</v>
      </c>
      <c r="O22" s="680">
        <v>29.739937018562372</v>
      </c>
      <c r="P22" s="674">
        <v>24812</v>
      </c>
      <c r="Q22" s="679">
        <v>67970</v>
      </c>
      <c r="R22" s="680">
        <f t="shared" si="0"/>
        <v>24.802133924955026</v>
      </c>
      <c r="S22" s="677"/>
      <c r="T22" s="679">
        <f t="shared" si="1"/>
        <v>217600</v>
      </c>
      <c r="U22" s="680">
        <f t="shared" si="2"/>
        <v>79.401858791675934</v>
      </c>
      <c r="V22" s="674">
        <v>24812</v>
      </c>
      <c r="W22" s="679">
        <v>56449</v>
      </c>
      <c r="X22" s="680">
        <f t="shared" si="3"/>
        <v>20.598141208324058</v>
      </c>
      <c r="Z22" s="848"/>
    </row>
    <row r="23" spans="1:26" s="629" customFormat="1" ht="18" customHeight="1" x14ac:dyDescent="0.2">
      <c r="A23" s="669">
        <v>47094</v>
      </c>
      <c r="B23" s="678" t="s">
        <v>43</v>
      </c>
      <c r="D23" s="679">
        <v>73141</v>
      </c>
      <c r="E23" s="680">
        <v>3.2184337961730467</v>
      </c>
      <c r="F23" s="673"/>
      <c r="G23" s="674"/>
      <c r="H23" s="679">
        <v>64413</v>
      </c>
      <c r="I23" s="680">
        <v>88.066884510739527</v>
      </c>
      <c r="J23" s="675"/>
      <c r="K23" s="679">
        <v>15757</v>
      </c>
      <c r="L23" s="680">
        <v>24.462453231490539</v>
      </c>
      <c r="M23" s="676">
        <v>10064</v>
      </c>
      <c r="N23" s="679">
        <v>20071</v>
      </c>
      <c r="O23" s="680">
        <v>31.159859034666916</v>
      </c>
      <c r="P23" s="674">
        <v>10064</v>
      </c>
      <c r="Q23" s="679">
        <v>19517</v>
      </c>
      <c r="R23" s="680">
        <f t="shared" si="0"/>
        <v>30.299784205051775</v>
      </c>
      <c r="S23" s="677"/>
      <c r="T23" s="679">
        <f t="shared" si="1"/>
        <v>55345</v>
      </c>
      <c r="U23" s="680">
        <f t="shared" si="2"/>
        <v>85.92209647120923</v>
      </c>
      <c r="V23" s="674">
        <v>10064</v>
      </c>
      <c r="W23" s="679">
        <v>9068</v>
      </c>
      <c r="X23" s="680">
        <f t="shared" si="3"/>
        <v>14.077903528790772</v>
      </c>
      <c r="Z23" s="848"/>
    </row>
    <row r="24" spans="1:26" s="629" customFormat="1" ht="18" customHeight="1" x14ac:dyDescent="0.2">
      <c r="B24" s="678" t="s">
        <v>44</v>
      </c>
      <c r="D24" s="681">
        <v>23677</v>
      </c>
      <c r="E24" s="680">
        <v>1.0418623889745728</v>
      </c>
      <c r="F24" s="673"/>
      <c r="G24" s="674"/>
      <c r="H24" s="679">
        <v>23576</v>
      </c>
      <c r="I24" s="680">
        <v>99.573425687375931</v>
      </c>
      <c r="J24" s="675"/>
      <c r="K24" s="681">
        <v>3260</v>
      </c>
      <c r="L24" s="680">
        <v>13.827621309806583</v>
      </c>
      <c r="M24" s="676">
        <v>1275</v>
      </c>
      <c r="N24" s="679">
        <v>6633</v>
      </c>
      <c r="O24" s="680">
        <v>28.134543603664742</v>
      </c>
      <c r="P24" s="674">
        <v>1275</v>
      </c>
      <c r="Q24" s="679">
        <v>7803</v>
      </c>
      <c r="R24" s="680">
        <f t="shared" si="0"/>
        <v>33.097217509331522</v>
      </c>
      <c r="S24" s="677"/>
      <c r="T24" s="681">
        <f t="shared" si="1"/>
        <v>17696</v>
      </c>
      <c r="U24" s="680">
        <f t="shared" si="2"/>
        <v>75.059382422802855</v>
      </c>
      <c r="V24" s="674">
        <v>1275</v>
      </c>
      <c r="W24" s="679">
        <v>5880</v>
      </c>
      <c r="X24" s="680">
        <f t="shared" si="3"/>
        <v>24.940617577197148</v>
      </c>
      <c r="Z24" s="848"/>
    </row>
    <row r="25" spans="1:26" s="629" customFormat="1" ht="18" customHeight="1" x14ac:dyDescent="0.2">
      <c r="B25" s="678" t="s">
        <v>45</v>
      </c>
      <c r="D25" s="681">
        <v>120805</v>
      </c>
      <c r="E25" s="680">
        <v>5.3157995480877336</v>
      </c>
      <c r="F25" s="673"/>
      <c r="G25" s="674"/>
      <c r="H25" s="679">
        <v>120660</v>
      </c>
      <c r="I25" s="680">
        <v>99.879971855469563</v>
      </c>
      <c r="J25" s="675"/>
      <c r="K25" s="681">
        <v>19805</v>
      </c>
      <c r="L25" s="680">
        <v>16.413890270180673</v>
      </c>
      <c r="M25" s="676">
        <v>8030</v>
      </c>
      <c r="N25" s="681">
        <v>27467</v>
      </c>
      <c r="O25" s="680">
        <v>22.763964859937012</v>
      </c>
      <c r="P25" s="674">
        <v>8030</v>
      </c>
      <c r="Q25" s="679">
        <v>40129</v>
      </c>
      <c r="R25" s="680">
        <f t="shared" si="0"/>
        <v>33.257914801922759</v>
      </c>
      <c r="S25" s="677"/>
      <c r="T25" s="681">
        <f t="shared" si="1"/>
        <v>87401</v>
      </c>
      <c r="U25" s="680">
        <f t="shared" si="2"/>
        <v>72.435769932040444</v>
      </c>
      <c r="V25" s="674">
        <v>8030</v>
      </c>
      <c r="W25" s="679">
        <v>33259</v>
      </c>
      <c r="X25" s="680">
        <f t="shared" si="3"/>
        <v>27.564230067959556</v>
      </c>
      <c r="Z25" s="848"/>
    </row>
    <row r="26" spans="1:26" s="629" customFormat="1" ht="18" customHeight="1" x14ac:dyDescent="0.2">
      <c r="B26" s="678" t="s">
        <v>46</v>
      </c>
      <c r="D26" s="681">
        <v>14704</v>
      </c>
      <c r="E26" s="682">
        <v>0.64702219738489331</v>
      </c>
      <c r="F26" s="673"/>
      <c r="G26" s="674"/>
      <c r="H26" s="679">
        <v>14692</v>
      </c>
      <c r="I26" s="682">
        <v>99.918389553862895</v>
      </c>
      <c r="J26" s="675"/>
      <c r="K26" s="681">
        <v>2289</v>
      </c>
      <c r="L26" s="680">
        <v>15.579907432616389</v>
      </c>
      <c r="M26" s="676">
        <v>1753</v>
      </c>
      <c r="N26" s="681">
        <v>4398</v>
      </c>
      <c r="O26" s="682">
        <v>29.934658317451674</v>
      </c>
      <c r="P26" s="683">
        <v>1753</v>
      </c>
      <c r="Q26" s="679">
        <v>3570</v>
      </c>
      <c r="R26" s="682">
        <f t="shared" si="0"/>
        <v>24.29893819765859</v>
      </c>
      <c r="S26" s="677"/>
      <c r="T26" s="681">
        <f t="shared" si="1"/>
        <v>10257</v>
      </c>
      <c r="U26" s="682">
        <f t="shared" si="2"/>
        <v>69.813503947726659</v>
      </c>
      <c r="V26" s="683">
        <v>1753</v>
      </c>
      <c r="W26" s="679">
        <v>4435</v>
      </c>
      <c r="X26" s="682">
        <f t="shared" si="3"/>
        <v>30.186496052273345</v>
      </c>
      <c r="Z26" s="848"/>
    </row>
    <row r="27" spans="1:26" s="629" customFormat="1" ht="18" customHeight="1" x14ac:dyDescent="0.2">
      <c r="B27" s="684" t="s">
        <v>1</v>
      </c>
      <c r="D27" s="685">
        <v>5886</v>
      </c>
      <c r="E27" s="686">
        <v>0.25900249277798437</v>
      </c>
      <c r="F27" s="673"/>
      <c r="G27" s="674"/>
      <c r="H27" s="687">
        <v>5655</v>
      </c>
      <c r="I27" s="686">
        <v>96.075433231396531</v>
      </c>
      <c r="J27" s="675"/>
      <c r="K27" s="685">
        <v>1256</v>
      </c>
      <c r="L27" s="688">
        <v>22.210433244916004</v>
      </c>
      <c r="M27" s="676">
        <v>384</v>
      </c>
      <c r="N27" s="685">
        <v>1564</v>
      </c>
      <c r="O27" s="686">
        <v>27.656940760389038</v>
      </c>
      <c r="P27" s="683">
        <v>384</v>
      </c>
      <c r="Q27" s="687">
        <v>1378</v>
      </c>
      <c r="R27" s="686">
        <f t="shared" si="0"/>
        <v>24.367816091954023</v>
      </c>
      <c r="S27" s="677"/>
      <c r="T27" s="685">
        <f t="shared" si="1"/>
        <v>4198</v>
      </c>
      <c r="U27" s="686">
        <f t="shared" si="2"/>
        <v>74.235190097259064</v>
      </c>
      <c r="V27" s="683">
        <v>384</v>
      </c>
      <c r="W27" s="687">
        <v>1457</v>
      </c>
      <c r="X27" s="686">
        <f t="shared" si="3"/>
        <v>25.764809902740936</v>
      </c>
      <c r="Z27" s="848"/>
    </row>
    <row r="28" spans="1:26" s="627" customFormat="1" ht="4.5" customHeight="1" x14ac:dyDescent="0.25">
      <c r="A28" s="658"/>
      <c r="B28" s="626"/>
      <c r="D28" s="626"/>
      <c r="E28" s="659"/>
      <c r="F28" s="662"/>
      <c r="G28" s="674"/>
      <c r="H28" s="689"/>
      <c r="I28" s="690"/>
      <c r="J28" s="675"/>
      <c r="K28" s="691"/>
      <c r="L28" s="690"/>
      <c r="M28" s="677"/>
      <c r="N28" s="691"/>
      <c r="O28" s="690"/>
      <c r="P28" s="677"/>
      <c r="Q28" s="692"/>
      <c r="R28" s="690"/>
      <c r="S28" s="677"/>
      <c r="T28" s="691"/>
      <c r="U28" s="690"/>
      <c r="V28" s="677"/>
      <c r="W28" s="692"/>
      <c r="X28" s="690"/>
      <c r="Z28" s="693"/>
    </row>
    <row r="29" spans="1:26" s="1244" customFormat="1" ht="18" customHeight="1" x14ac:dyDescent="0.2">
      <c r="B29" s="1245" t="s">
        <v>0</v>
      </c>
      <c r="D29" s="1246">
        <f>SUM(D10:D28)</f>
        <v>2272565</v>
      </c>
      <c r="E29" s="1247">
        <f>SUM(E10:E27)</f>
        <v>100.00000000000003</v>
      </c>
      <c r="F29" s="1248"/>
      <c r="G29" s="837"/>
      <c r="H29" s="1246">
        <f>SUM(H10:H28)</f>
        <v>2139151</v>
      </c>
      <c r="I29" s="1247">
        <f>H29*100/D29</f>
        <v>94.12936483664933</v>
      </c>
      <c r="J29" s="1249"/>
      <c r="K29" s="1246">
        <f>SUM(K10:K28)</f>
        <v>442903</v>
      </c>
      <c r="L29" s="1247">
        <f>K29*100/H29</f>
        <v>20.70461599017554</v>
      </c>
      <c r="M29" s="1250"/>
      <c r="N29" s="1246">
        <f>SUM(N10:N28)</f>
        <v>640209</v>
      </c>
      <c r="O29" s="1247">
        <f>N29*100/H29</f>
        <v>29.92818178800842</v>
      </c>
      <c r="P29" s="1250"/>
      <c r="Q29" s="1251">
        <f>SUM(Q10:Q28)</f>
        <v>643176</v>
      </c>
      <c r="R29" s="1247">
        <f>Q29*100/H29</f>
        <v>30.066881674084719</v>
      </c>
      <c r="S29" s="1250"/>
      <c r="T29" s="1246">
        <f>SUM(T10:T27)</f>
        <v>1726288</v>
      </c>
      <c r="U29" s="1247">
        <f>T29*100/H29</f>
        <v>80.699679452268683</v>
      </c>
      <c r="V29" s="1250"/>
      <c r="W29" s="1251">
        <f>SUM(W10:W28)</f>
        <v>412863</v>
      </c>
      <c r="X29" s="1247">
        <f>W29*100/H29</f>
        <v>19.300320547731321</v>
      </c>
    </row>
    <row r="30" spans="1:26" s="693" customFormat="1" ht="6.75" customHeight="1" x14ac:dyDescent="0.25">
      <c r="B30" s="694" t="s">
        <v>39</v>
      </c>
      <c r="C30" s="695"/>
      <c r="D30" s="695"/>
      <c r="E30" s="695"/>
      <c r="F30" s="695"/>
    </row>
    <row r="31" spans="1:26" s="696" customFormat="1" x14ac:dyDescent="0.25">
      <c r="B31" s="694" t="s">
        <v>47</v>
      </c>
      <c r="H31" s="697"/>
    </row>
    <row r="32" spans="1:26" s="696" customFormat="1" x14ac:dyDescent="0.25"/>
    <row r="33" spans="2:26" s="696" customFormat="1" x14ac:dyDescent="0.25"/>
    <row r="34" spans="2:26" s="696" customFormat="1" x14ac:dyDescent="0.25">
      <c r="K34" s="703"/>
      <c r="L34" s="703"/>
      <c r="M34" s="703"/>
      <c r="N34" s="703"/>
      <c r="O34" s="703"/>
      <c r="P34" s="703"/>
      <c r="Q34" s="703"/>
      <c r="R34" s="703"/>
      <c r="S34" s="703"/>
      <c r="T34" s="703"/>
      <c r="U34" s="703"/>
      <c r="V34" s="703"/>
      <c r="W34" s="703"/>
      <c r="X34" s="703"/>
    </row>
    <row r="35" spans="2:26" s="696" customFormat="1" x14ac:dyDescent="0.25"/>
    <row r="36" spans="2:26" s="696" customFormat="1" x14ac:dyDescent="0.25"/>
    <row r="37" spans="2:26" s="696" customFormat="1" x14ac:dyDescent="0.25">
      <c r="B37" s="698" t="s">
        <v>39</v>
      </c>
      <c r="C37" s="698"/>
      <c r="D37" s="698"/>
      <c r="E37" s="698"/>
      <c r="F37" s="698"/>
      <c r="G37" s="698"/>
      <c r="H37" s="698"/>
      <c r="I37" s="698"/>
      <c r="J37" s="698"/>
      <c r="K37" s="699" t="e">
        <f>GETPIVOTDATA("Cuenta número de expedientes",#REF!,"CCAA",$B37,"Grado",K$7)</f>
        <v>#REF!</v>
      </c>
      <c r="L37" s="557" t="e">
        <f>K37*100/H37</f>
        <v>#REF!</v>
      </c>
      <c r="M37" s="1335">
        <v>1753</v>
      </c>
      <c r="N37" s="699" t="e">
        <f>GETPIVOTDATA("Cuenta número de expedientes",#REF!,"CCAA",$B37,"Grado",N$7)</f>
        <v>#REF!</v>
      </c>
      <c r="O37" s="700" t="e">
        <f>N37*100/H37</f>
        <v>#REF!</v>
      </c>
      <c r="P37" s="701">
        <v>1753</v>
      </c>
      <c r="Q37" s="702" t="e">
        <f>GETPIVOTDATA("Cuenta número de expedientes",#REF!,"CCAA",$B37,"Grado",Q$7)</f>
        <v>#REF!</v>
      </c>
      <c r="R37" s="700" t="e">
        <f>Q37*100/H37</f>
        <v>#REF!</v>
      </c>
      <c r="S37" s="1336"/>
      <c r="T37" s="699" t="e">
        <f>K37+N37+Q37</f>
        <v>#REF!</v>
      </c>
      <c r="U37" s="700" t="e">
        <f>T37*100/H37</f>
        <v>#REF!</v>
      </c>
      <c r="V37" s="701">
        <v>1753</v>
      </c>
      <c r="W37" s="702" t="e">
        <f>GETPIVOTDATA("Cuenta número de expedientes",#REF!,"CCAA",$B37,"Grado",W$7)</f>
        <v>#REF!</v>
      </c>
      <c r="X37" s="700" t="e">
        <f>W37*100/H37</f>
        <v>#REF!</v>
      </c>
      <c r="Y37" s="698"/>
    </row>
    <row r="38" spans="2:26" s="696" customFormat="1" x14ac:dyDescent="0.25">
      <c r="B38" s="698" t="s">
        <v>47</v>
      </c>
      <c r="C38" s="698"/>
      <c r="D38" s="698"/>
      <c r="E38" s="698"/>
      <c r="F38" s="698"/>
      <c r="G38" s="698"/>
      <c r="H38" s="698"/>
      <c r="I38" s="698"/>
      <c r="J38" s="698"/>
      <c r="K38" s="699" t="e">
        <f>GETPIVOTDATA("Cuenta número de expedientes",#REF!,"CCAA",$B38,"Grado",K$7)</f>
        <v>#REF!</v>
      </c>
      <c r="L38" s="557" t="e">
        <f>K38*100/H38</f>
        <v>#REF!</v>
      </c>
      <c r="M38" s="1335">
        <v>1753</v>
      </c>
      <c r="N38" s="699" t="e">
        <f>GETPIVOTDATA("Cuenta número de expedientes",#REF!,"CCAA",$B38,"Grado",N$7)</f>
        <v>#REF!</v>
      </c>
      <c r="O38" s="700" t="e">
        <f>N38*100/H38</f>
        <v>#REF!</v>
      </c>
      <c r="P38" s="701">
        <v>1753</v>
      </c>
      <c r="Q38" s="702" t="e">
        <f>GETPIVOTDATA("Cuenta número de expedientes",#REF!,"CCAA",$B38,"Grado",Q$7)</f>
        <v>#REF!</v>
      </c>
      <c r="R38" s="700" t="e">
        <f>Q38*100/H38</f>
        <v>#REF!</v>
      </c>
      <c r="S38" s="1336"/>
      <c r="T38" s="699" t="e">
        <f>K38+N38+Q38</f>
        <v>#REF!</v>
      </c>
      <c r="U38" s="700" t="e">
        <f>T38*100/H38</f>
        <v>#REF!</v>
      </c>
      <c r="V38" s="701">
        <v>1753</v>
      </c>
      <c r="W38" s="702" t="e">
        <f>GETPIVOTDATA("Cuenta número de expedientes",#REF!,"CCAA",$B38,"Grado",W$7)</f>
        <v>#REF!</v>
      </c>
      <c r="X38" s="700" t="e">
        <f>W38*100/H38</f>
        <v>#REF!</v>
      </c>
      <c r="Y38" s="698"/>
    </row>
    <row r="39" spans="2:26" s="696" customFormat="1" x14ac:dyDescent="0.25"/>
    <row r="40" spans="2:26" x14ac:dyDescent="0.25">
      <c r="K40" s="703"/>
      <c r="L40" s="703"/>
      <c r="M40" s="703"/>
      <c r="N40" s="703"/>
      <c r="O40" s="703"/>
      <c r="P40" s="703"/>
      <c r="Q40" s="703"/>
      <c r="R40" s="703"/>
      <c r="S40" s="703"/>
      <c r="T40" s="703"/>
      <c r="U40" s="703"/>
      <c r="V40" s="703"/>
      <c r="W40" s="703"/>
      <c r="X40" s="703"/>
      <c r="Z40" s="662"/>
    </row>
    <row r="41" spans="2:26" x14ac:dyDescent="0.25">
      <c r="Z41" s="662"/>
    </row>
    <row r="42" spans="2:26" x14ac:dyDescent="0.25">
      <c r="Z42" s="662"/>
    </row>
    <row r="43" spans="2:26" x14ac:dyDescent="0.25">
      <c r="Z43" s="662"/>
    </row>
    <row r="44" spans="2:26" s="703" customFormat="1" x14ac:dyDescent="0.25">
      <c r="Z44" s="696"/>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8" style="611" customWidth="1"/>
    <col min="7" max="7" width="5.5703125" style="611" customWidth="1"/>
    <col min="8" max="8" width="7.5703125" style="611" customWidth="1"/>
    <col min="9" max="9" width="5.42578125" style="611" customWidth="1"/>
    <col min="10" max="10" width="7.5703125" style="611" customWidth="1"/>
    <col min="11" max="11" width="5.42578125" style="611" customWidth="1"/>
    <col min="12" max="12" width="7.85546875" style="611" customWidth="1"/>
    <col min="13" max="13" width="5.7109375" style="611" customWidth="1"/>
    <col min="14" max="14" width="8.85546875" style="611" customWidth="1"/>
    <col min="15" max="15" width="7.28515625" style="611" customWidth="1"/>
    <col min="16" max="16" width="7.140625" style="611" customWidth="1"/>
    <col min="17" max="17" width="6" style="611" customWidth="1"/>
    <col min="18" max="18" width="7.28515625" style="611" customWidth="1"/>
    <col min="19" max="19" width="5.42578125" style="611" customWidth="1"/>
    <col min="20" max="20" width="5.5703125" style="611" customWidth="1"/>
    <col min="21" max="21" width="5.42578125" style="611" customWidth="1"/>
    <col min="22" max="22" width="8.5703125" style="611" customWidth="1"/>
    <col min="23" max="23" width="6.7109375" style="611" customWidth="1"/>
    <col min="24" max="24" width="0.5703125" style="728" customWidth="1"/>
    <col min="25" max="25" width="10.42578125" style="728" customWidth="1"/>
    <col min="26" max="26" width="1.42578125" style="611" customWidth="1"/>
    <col min="27" max="16384" width="11.42578125" style="611"/>
  </cols>
  <sheetData>
    <row r="1" spans="2:25" s="609" customFormat="1" ht="9" customHeight="1" x14ac:dyDescent="0.2">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25" s="615" customFormat="1" ht="49.5" customHeight="1" x14ac:dyDescent="0.25">
      <c r="B2" s="714"/>
      <c r="C2" s="714"/>
      <c r="D2" s="714"/>
      <c r="E2" s="714"/>
      <c r="F2" s="714"/>
      <c r="G2" s="714"/>
      <c r="H2" s="714"/>
      <c r="I2" s="714"/>
      <c r="J2" s="714"/>
      <c r="K2" s="714"/>
      <c r="X2" s="663"/>
      <c r="Y2" s="663"/>
    </row>
    <row r="3" spans="2:25" s="619" customFormat="1" ht="39.75" customHeight="1" x14ac:dyDescent="0.2">
      <c r="B3" s="1550" t="s">
        <v>399</v>
      </c>
      <c r="C3" s="1550"/>
      <c r="D3" s="1550"/>
      <c r="E3" s="1550"/>
      <c r="F3" s="1550"/>
      <c r="G3" s="1550"/>
      <c r="H3" s="1550"/>
      <c r="I3" s="1550"/>
      <c r="J3" s="1550"/>
      <c r="K3" s="1550"/>
      <c r="L3" s="1550"/>
      <c r="M3" s="1550"/>
      <c r="N3" s="1550"/>
      <c r="O3" s="1550"/>
      <c r="P3" s="1550"/>
      <c r="Q3" s="1550"/>
      <c r="R3" s="1550"/>
      <c r="S3" s="1550"/>
      <c r="T3" s="1550"/>
      <c r="U3" s="1550"/>
      <c r="V3" s="1550"/>
      <c r="W3" s="1550"/>
      <c r="X3" s="1550"/>
      <c r="Y3" s="715"/>
    </row>
    <row r="4" spans="2:25" s="619"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618"/>
    </row>
    <row r="5" spans="2:25" s="617" customFormat="1" ht="5.25" customHeight="1" x14ac:dyDescent="0.2">
      <c r="B5" s="716"/>
      <c r="C5" s="716"/>
      <c r="D5" s="716"/>
      <c r="E5" s="716"/>
      <c r="F5" s="716"/>
      <c r="G5" s="716"/>
      <c r="H5" s="716"/>
      <c r="I5" s="716"/>
      <c r="J5" s="716"/>
      <c r="K5" s="716"/>
      <c r="L5" s="716"/>
      <c r="M5" s="716"/>
      <c r="N5" s="716"/>
      <c r="O5" s="716"/>
      <c r="P5" s="716"/>
      <c r="Q5" s="716"/>
      <c r="R5" s="716"/>
      <c r="S5" s="716"/>
      <c r="T5" s="716"/>
      <c r="U5" s="716"/>
      <c r="V5" s="716"/>
      <c r="W5" s="716"/>
      <c r="X5" s="717"/>
      <c r="Y5" s="717"/>
    </row>
    <row r="6" spans="2:25" s="718" customFormat="1" ht="19.5" customHeight="1" x14ac:dyDescent="0.2">
      <c r="F6" s="1551" t="s">
        <v>52</v>
      </c>
      <c r="G6" s="1551"/>
      <c r="H6" s="1551"/>
      <c r="I6" s="1551"/>
      <c r="J6" s="1551"/>
      <c r="K6" s="1551"/>
      <c r="L6" s="1551"/>
      <c r="M6" s="1551"/>
      <c r="N6" s="1551"/>
      <c r="O6" s="1551"/>
      <c r="P6" s="1551"/>
      <c r="Q6" s="1551"/>
      <c r="R6" s="1551"/>
      <c r="S6" s="1551"/>
      <c r="T6" s="1551"/>
      <c r="U6" s="1551"/>
      <c r="V6" s="1551"/>
      <c r="W6" s="1551"/>
      <c r="X6" s="719"/>
      <c r="Y6" s="719"/>
    </row>
    <row r="7" spans="2:25" s="718" customFormat="1" ht="64.5" customHeight="1" x14ac:dyDescent="0.2">
      <c r="B7" s="1552" t="s">
        <v>12</v>
      </c>
      <c r="C7" s="711"/>
      <c r="D7" s="709"/>
      <c r="E7" s="711"/>
      <c r="F7" s="1552" t="s">
        <v>32</v>
      </c>
      <c r="G7" s="1552"/>
      <c r="H7" s="1552" t="s">
        <v>33</v>
      </c>
      <c r="I7" s="1552"/>
      <c r="J7" s="1552" t="s">
        <v>48</v>
      </c>
      <c r="K7" s="1552"/>
      <c r="L7" s="1552" t="s">
        <v>34</v>
      </c>
      <c r="M7" s="1552"/>
      <c r="N7" s="1552" t="s">
        <v>189</v>
      </c>
      <c r="O7" s="1552"/>
      <c r="P7" s="709"/>
      <c r="Q7" s="709"/>
    </row>
    <row r="8" spans="2:25" s="711" customFormat="1" ht="20.25" customHeight="1" x14ac:dyDescent="0.2">
      <c r="B8" s="1552"/>
      <c r="D8" s="709"/>
      <c r="F8" s="709" t="s">
        <v>9</v>
      </c>
      <c r="G8" s="709" t="s">
        <v>28</v>
      </c>
      <c r="H8" s="709" t="s">
        <v>9</v>
      </c>
      <c r="I8" s="709" t="s">
        <v>28</v>
      </c>
      <c r="J8" s="709" t="s">
        <v>9</v>
      </c>
      <c r="K8" s="709" t="s">
        <v>28</v>
      </c>
      <c r="L8" s="709" t="s">
        <v>9</v>
      </c>
      <c r="M8" s="709" t="s">
        <v>28</v>
      </c>
      <c r="N8" s="709" t="s">
        <v>9</v>
      </c>
      <c r="O8" s="709" t="s">
        <v>28</v>
      </c>
      <c r="P8" s="709"/>
      <c r="Q8" s="709"/>
    </row>
    <row r="9" spans="2:25" s="711" customFormat="1" ht="8.25" customHeight="1" x14ac:dyDescent="0.2">
      <c r="B9" s="709"/>
      <c r="C9" s="693"/>
      <c r="E9" s="693"/>
      <c r="F9" s="709"/>
      <c r="G9" s="709"/>
      <c r="H9" s="709"/>
      <c r="I9" s="709"/>
      <c r="J9" s="709"/>
      <c r="K9" s="709"/>
      <c r="L9" s="709"/>
      <c r="M9" s="709"/>
      <c r="N9" s="709"/>
      <c r="O9" s="709"/>
      <c r="P9" s="709"/>
      <c r="Q9" s="709"/>
    </row>
    <row r="10" spans="2:25" s="693" customFormat="1" ht="18" customHeight="1" x14ac:dyDescent="0.2">
      <c r="B10" s="710" t="s">
        <v>8</v>
      </c>
      <c r="D10" s="699"/>
      <c r="F10" s="702">
        <f>'31dictsaad'!K10</f>
        <v>76325</v>
      </c>
      <c r="G10" s="557">
        <f t="shared" ref="G10:G27" si="0">F10*100/$N10</f>
        <v>19.045777239890704</v>
      </c>
      <c r="H10" s="702">
        <f>'31dictsaad'!N10</f>
        <v>140467</v>
      </c>
      <c r="I10" s="557">
        <f t="shared" ref="I10:I27" si="1">H10*100/$N10</f>
        <v>35.051466643376713</v>
      </c>
      <c r="J10" s="702">
        <f>'31dictsaad'!Q10</f>
        <v>108237</v>
      </c>
      <c r="K10" s="557">
        <f t="shared" ref="K10:K27" si="2">J10*100/$N10</f>
        <v>27.008945838376025</v>
      </c>
      <c r="L10" s="702">
        <f>'31dictsaad'!W10</f>
        <v>75716</v>
      </c>
      <c r="M10" s="557">
        <f t="shared" ref="M10:M27" si="3">L10*100/$N10</f>
        <v>18.893810278356561</v>
      </c>
      <c r="N10" s="702">
        <f>F10+H10+J10+L10</f>
        <v>400745</v>
      </c>
      <c r="O10" s="557">
        <f>G10+I10+K10+M10</f>
        <v>100</v>
      </c>
      <c r="P10" s="720"/>
      <c r="Q10" s="720"/>
    </row>
    <row r="11" spans="2:25" s="693" customFormat="1" ht="18" customHeight="1" x14ac:dyDescent="0.2">
      <c r="B11" s="710" t="s">
        <v>7</v>
      </c>
      <c r="D11" s="699"/>
      <c r="F11" s="702">
        <f>'31dictsaad'!K11</f>
        <v>14012</v>
      </c>
      <c r="G11" s="557">
        <f t="shared" si="0"/>
        <v>25.067086478943789</v>
      </c>
      <c r="H11" s="702">
        <f>'31dictsaad'!N11</f>
        <v>17157</v>
      </c>
      <c r="I11" s="557">
        <f t="shared" si="1"/>
        <v>30.693405846363017</v>
      </c>
      <c r="J11" s="702">
        <f>'31dictsaad'!Q11</f>
        <v>16892</v>
      </c>
      <c r="K11" s="557">
        <f t="shared" si="2"/>
        <v>30.2193280618269</v>
      </c>
      <c r="L11" s="702">
        <f>'31dictsaad'!W11</f>
        <v>7837</v>
      </c>
      <c r="M11" s="557">
        <f t="shared" si="3"/>
        <v>14.020179612866292</v>
      </c>
      <c r="N11" s="702">
        <f t="shared" ref="N11:O27" si="4">F11+H11+J11+L11</f>
        <v>55898</v>
      </c>
      <c r="O11" s="557">
        <f t="shared" si="4"/>
        <v>100</v>
      </c>
      <c r="P11" s="720"/>
      <c r="Q11" s="720"/>
    </row>
    <row r="12" spans="2:25" s="693" customFormat="1" ht="22.5" customHeight="1" x14ac:dyDescent="0.2">
      <c r="B12" s="710" t="s">
        <v>37</v>
      </c>
      <c r="D12" s="699"/>
      <c r="F12" s="699">
        <f>'31dictsaad'!K12</f>
        <v>7908</v>
      </c>
      <c r="G12" s="557">
        <f t="shared" si="0"/>
        <v>18.17053836079134</v>
      </c>
      <c r="H12" s="699">
        <f>'31dictsaad'!N12</f>
        <v>11391</v>
      </c>
      <c r="I12" s="557">
        <f t="shared" si="1"/>
        <v>26.173571379334113</v>
      </c>
      <c r="J12" s="699">
        <f>'31dictsaad'!Q12</f>
        <v>15349</v>
      </c>
      <c r="K12" s="557">
        <f t="shared" si="2"/>
        <v>35.268031525010912</v>
      </c>
      <c r="L12" s="699">
        <f>'31dictsaad'!W12</f>
        <v>8873</v>
      </c>
      <c r="M12" s="557">
        <f t="shared" si="3"/>
        <v>20.387858734863627</v>
      </c>
      <c r="N12" s="702">
        <f t="shared" si="4"/>
        <v>43521</v>
      </c>
      <c r="O12" s="557">
        <f t="shared" si="4"/>
        <v>99.999999999999986</v>
      </c>
      <c r="P12" s="720"/>
      <c r="Q12" s="720"/>
    </row>
    <row r="13" spans="2:25" s="693" customFormat="1" ht="18" customHeight="1" x14ac:dyDescent="0.2">
      <c r="B13" s="710" t="s">
        <v>38</v>
      </c>
      <c r="D13" s="699"/>
      <c r="F13" s="702">
        <f>'31dictsaad'!K13</f>
        <v>8750</v>
      </c>
      <c r="G13" s="557">
        <f t="shared" si="0"/>
        <v>18.832594378201541</v>
      </c>
      <c r="H13" s="702">
        <f>'31dictsaad'!N13</f>
        <v>11902</v>
      </c>
      <c r="I13" s="557">
        <f t="shared" si="1"/>
        <v>25.616632947354827</v>
      </c>
      <c r="J13" s="702">
        <f>'31dictsaad'!Q13</f>
        <v>16577</v>
      </c>
      <c r="K13" s="557">
        <f t="shared" si="2"/>
        <v>35.678619086565362</v>
      </c>
      <c r="L13" s="702">
        <f>'31dictsaad'!W13</f>
        <v>9233</v>
      </c>
      <c r="M13" s="557">
        <f t="shared" si="3"/>
        <v>19.872153587878266</v>
      </c>
      <c r="N13" s="702">
        <f t="shared" si="4"/>
        <v>46462</v>
      </c>
      <c r="O13" s="557">
        <f t="shared" si="4"/>
        <v>100</v>
      </c>
      <c r="P13" s="720"/>
      <c r="Q13" s="720"/>
    </row>
    <row r="14" spans="2:25" s="693" customFormat="1" ht="18" customHeight="1" x14ac:dyDescent="0.2">
      <c r="B14" s="710" t="s">
        <v>6</v>
      </c>
      <c r="D14" s="699"/>
      <c r="F14" s="702">
        <f>'31dictsaad'!K14</f>
        <v>21860</v>
      </c>
      <c r="G14" s="557">
        <f t="shared" si="0"/>
        <v>30.18711592902023</v>
      </c>
      <c r="H14" s="702">
        <f>'31dictsaad'!N14</f>
        <v>22919</v>
      </c>
      <c r="I14" s="557">
        <f t="shared" si="1"/>
        <v>31.649520127045502</v>
      </c>
      <c r="J14" s="702">
        <f>'31dictsaad'!Q14</f>
        <v>19603</v>
      </c>
      <c r="K14" s="557">
        <f t="shared" si="2"/>
        <v>27.070358351170338</v>
      </c>
      <c r="L14" s="702">
        <f>'31dictsaad'!W14</f>
        <v>8033</v>
      </c>
      <c r="M14" s="557">
        <f t="shared" si="3"/>
        <v>11.09300559276393</v>
      </c>
      <c r="N14" s="702">
        <f t="shared" si="4"/>
        <v>72415</v>
      </c>
      <c r="O14" s="557">
        <f t="shared" si="4"/>
        <v>100</v>
      </c>
      <c r="P14" s="720"/>
      <c r="Q14" s="720"/>
    </row>
    <row r="15" spans="2:25" s="693" customFormat="1" ht="18" customHeight="1" x14ac:dyDescent="0.2">
      <c r="B15" s="710" t="s">
        <v>5</v>
      </c>
      <c r="D15" s="699"/>
      <c r="F15" s="699">
        <f>'31dictsaad'!K15</f>
        <v>5170</v>
      </c>
      <c r="G15" s="557">
        <f t="shared" si="0"/>
        <v>22.27104333591798</v>
      </c>
      <c r="H15" s="699">
        <f>'31dictsaad'!N15</f>
        <v>8005</v>
      </c>
      <c r="I15" s="557">
        <f t="shared" si="1"/>
        <v>34.483501335401051</v>
      </c>
      <c r="J15" s="699">
        <f>'31dictsaad'!Q15</f>
        <v>5283</v>
      </c>
      <c r="K15" s="557">
        <f t="shared" si="2"/>
        <v>22.757818557766864</v>
      </c>
      <c r="L15" s="699">
        <f>'31dictsaad'!W15</f>
        <v>4756</v>
      </c>
      <c r="M15" s="557">
        <f t="shared" si="3"/>
        <v>20.487636770914104</v>
      </c>
      <c r="N15" s="702">
        <f t="shared" si="4"/>
        <v>23214</v>
      </c>
      <c r="O15" s="557">
        <f t="shared" si="4"/>
        <v>100</v>
      </c>
      <c r="P15" s="720"/>
      <c r="Q15" s="720"/>
    </row>
    <row r="16" spans="2:25" s="693" customFormat="1" ht="18" customHeight="1" x14ac:dyDescent="0.2">
      <c r="B16" s="710" t="s">
        <v>4</v>
      </c>
      <c r="D16" s="699"/>
      <c r="F16" s="702">
        <f>'31dictsaad'!K16</f>
        <v>34656</v>
      </c>
      <c r="G16" s="557">
        <f t="shared" si="0"/>
        <v>21.819006006270698</v>
      </c>
      <c r="H16" s="702">
        <f>'31dictsaad'!N16</f>
        <v>42085</v>
      </c>
      <c r="I16" s="557">
        <f t="shared" si="1"/>
        <v>26.496216175378066</v>
      </c>
      <c r="J16" s="702">
        <f>'31dictsaad'!Q16</f>
        <v>50922</v>
      </c>
      <c r="K16" s="557">
        <f t="shared" si="2"/>
        <v>32.059886422302533</v>
      </c>
      <c r="L16" s="702">
        <f>'31dictsaad'!W16</f>
        <v>31171</v>
      </c>
      <c r="M16" s="557">
        <f t="shared" si="3"/>
        <v>19.624891396048707</v>
      </c>
      <c r="N16" s="702">
        <f t="shared" si="4"/>
        <v>158834</v>
      </c>
      <c r="O16" s="557">
        <f t="shared" si="4"/>
        <v>100.00000000000001</v>
      </c>
      <c r="P16" s="720"/>
      <c r="Q16" s="720"/>
    </row>
    <row r="17" spans="2:25" s="693" customFormat="1" ht="18" customHeight="1" x14ac:dyDescent="0.2">
      <c r="B17" s="710" t="s">
        <v>40</v>
      </c>
      <c r="D17" s="699"/>
      <c r="F17" s="702">
        <f>'31dictsaad'!K17</f>
        <v>24491</v>
      </c>
      <c r="G17" s="557">
        <f t="shared" si="0"/>
        <v>24.376188153795624</v>
      </c>
      <c r="H17" s="702">
        <f>'31dictsaad'!N17</f>
        <v>27080</v>
      </c>
      <c r="I17" s="557">
        <f t="shared" si="1"/>
        <v>26.953051129181556</v>
      </c>
      <c r="J17" s="702">
        <f>'31dictsaad'!Q17</f>
        <v>31673</v>
      </c>
      <c r="K17" s="557">
        <f t="shared" si="2"/>
        <v>31.524519513093331</v>
      </c>
      <c r="L17" s="702">
        <f>'31dictsaad'!W17</f>
        <v>17227</v>
      </c>
      <c r="M17" s="557">
        <f t="shared" si="3"/>
        <v>17.146241203929492</v>
      </c>
      <c r="N17" s="702">
        <f t="shared" si="4"/>
        <v>100471</v>
      </c>
      <c r="O17" s="557">
        <f t="shared" si="4"/>
        <v>100</v>
      </c>
      <c r="P17" s="720"/>
      <c r="Q17" s="720"/>
    </row>
    <row r="18" spans="2:25" s="693" customFormat="1" ht="18" customHeight="1" x14ac:dyDescent="0.2">
      <c r="B18" s="710" t="s">
        <v>41</v>
      </c>
      <c r="D18" s="699"/>
      <c r="F18" s="702">
        <f>'31dictsaad'!K18</f>
        <v>49225</v>
      </c>
      <c r="G18" s="557">
        <f t="shared" si="0"/>
        <v>13.390914036996735</v>
      </c>
      <c r="H18" s="702">
        <f>'31dictsaad'!N18</f>
        <v>104789</v>
      </c>
      <c r="I18" s="557">
        <f t="shared" si="1"/>
        <v>28.50625680087051</v>
      </c>
      <c r="J18" s="702">
        <f>'31dictsaad'!Q18</f>
        <v>126418</v>
      </c>
      <c r="K18" s="557">
        <f t="shared" si="2"/>
        <v>34.390097932535362</v>
      </c>
      <c r="L18" s="702">
        <f>'31dictsaad'!W18</f>
        <v>87168</v>
      </c>
      <c r="M18" s="557">
        <f t="shared" si="3"/>
        <v>23.712731229597388</v>
      </c>
      <c r="N18" s="702">
        <f t="shared" si="4"/>
        <v>367600</v>
      </c>
      <c r="O18" s="557">
        <f t="shared" si="4"/>
        <v>100</v>
      </c>
      <c r="P18" s="720"/>
      <c r="Q18" s="720"/>
    </row>
    <row r="19" spans="2:25" s="693" customFormat="1" ht="18" customHeight="1" x14ac:dyDescent="0.2">
      <c r="B19" s="710" t="s">
        <v>3</v>
      </c>
      <c r="D19" s="699"/>
      <c r="F19" s="702">
        <f>'31dictsaad'!K19</f>
        <v>49167</v>
      </c>
      <c r="G19" s="557">
        <f t="shared" si="0"/>
        <v>22.951424223469111</v>
      </c>
      <c r="H19" s="702">
        <f>'31dictsaad'!N19</f>
        <v>68930</v>
      </c>
      <c r="I19" s="557">
        <f>H19*100/$N19</f>
        <v>32.176900598444604</v>
      </c>
      <c r="J19" s="702">
        <f>'31dictsaad'!Q19</f>
        <v>65748</v>
      </c>
      <c r="K19" s="557">
        <f>J19*100/$N19</f>
        <v>30.691525613615781</v>
      </c>
      <c r="L19" s="702">
        <f>'31dictsaad'!W19</f>
        <v>30377</v>
      </c>
      <c r="M19" s="557">
        <f t="shared" si="3"/>
        <v>14.180149564470502</v>
      </c>
      <c r="N19" s="702">
        <f t="shared" si="4"/>
        <v>214222</v>
      </c>
      <c r="O19" s="557">
        <f t="shared" si="4"/>
        <v>100</v>
      </c>
      <c r="P19" s="720"/>
      <c r="Q19" s="720"/>
    </row>
    <row r="20" spans="2:25" s="693" customFormat="1" ht="18" customHeight="1" x14ac:dyDescent="0.2">
      <c r="B20" s="710" t="s">
        <v>2</v>
      </c>
      <c r="D20" s="699"/>
      <c r="F20" s="702">
        <f>'31dictsaad'!K20</f>
        <v>13029</v>
      </c>
      <c r="G20" s="557">
        <f t="shared" si="0"/>
        <v>22.853885283283635</v>
      </c>
      <c r="H20" s="702">
        <f>'31dictsaad'!N20</f>
        <v>13733</v>
      </c>
      <c r="I20" s="557">
        <f>H20*100/$N20</f>
        <v>24.08875635853359</v>
      </c>
      <c r="J20" s="702">
        <f>'31dictsaad'!Q20</f>
        <v>14603</v>
      </c>
      <c r="K20" s="557">
        <f>J20*100/$N20</f>
        <v>25.614804420277146</v>
      </c>
      <c r="L20" s="702">
        <f>'31dictsaad'!W20</f>
        <v>15645</v>
      </c>
      <c r="M20" s="557">
        <f t="shared" si="3"/>
        <v>27.442553937905629</v>
      </c>
      <c r="N20" s="702">
        <f t="shared" si="4"/>
        <v>57010</v>
      </c>
      <c r="O20" s="557">
        <f t="shared" si="4"/>
        <v>100</v>
      </c>
      <c r="P20" s="720"/>
      <c r="Q20" s="720"/>
    </row>
    <row r="21" spans="2:25" s="693" customFormat="1" ht="18" customHeight="1" x14ac:dyDescent="0.2">
      <c r="B21" s="710" t="s">
        <v>35</v>
      </c>
      <c r="D21" s="699"/>
      <c r="F21" s="702">
        <f>'31dictsaad'!K21</f>
        <v>27815</v>
      </c>
      <c r="G21" s="557">
        <f t="shared" si="0"/>
        <v>29.060534509058236</v>
      </c>
      <c r="H21" s="702">
        <f>'31dictsaad'!N21</f>
        <v>30116</v>
      </c>
      <c r="I21" s="557">
        <f>H21*100/$N21</f>
        <v>31.464571536034438</v>
      </c>
      <c r="J21" s="702">
        <f>'31dictsaad'!Q21</f>
        <v>31504</v>
      </c>
      <c r="K21" s="557">
        <f>J21*100/$N21</f>
        <v>32.914725118582446</v>
      </c>
      <c r="L21" s="702">
        <f>'31dictsaad'!W21</f>
        <v>6279</v>
      </c>
      <c r="M21" s="557">
        <f t="shared" si="3"/>
        <v>6.5601688363248849</v>
      </c>
      <c r="N21" s="702">
        <f t="shared" si="4"/>
        <v>95714</v>
      </c>
      <c r="O21" s="557">
        <f t="shared" si="4"/>
        <v>100</v>
      </c>
      <c r="P21" s="720"/>
      <c r="Q21" s="720"/>
    </row>
    <row r="22" spans="2:25" s="693" customFormat="1" ht="21" customHeight="1" x14ac:dyDescent="0.2">
      <c r="B22" s="710" t="s">
        <v>42</v>
      </c>
      <c r="D22" s="699"/>
      <c r="F22" s="702">
        <f>'31dictsaad'!K22</f>
        <v>68128</v>
      </c>
      <c r="G22" s="557">
        <f t="shared" si="0"/>
        <v>24.85978784815854</v>
      </c>
      <c r="H22" s="702">
        <f>'31dictsaad'!N22</f>
        <v>81502</v>
      </c>
      <c r="I22" s="557">
        <f>H22*100/$N22</f>
        <v>29.739937018562372</v>
      </c>
      <c r="J22" s="702">
        <f>'31dictsaad'!Q22</f>
        <v>67970</v>
      </c>
      <c r="K22" s="557">
        <f>J22*100/$N22</f>
        <v>24.802133924955026</v>
      </c>
      <c r="L22" s="702">
        <f>'31dictsaad'!W22</f>
        <v>56449</v>
      </c>
      <c r="M22" s="557">
        <f t="shared" si="3"/>
        <v>20.598141208324058</v>
      </c>
      <c r="N22" s="702">
        <f t="shared" si="4"/>
        <v>274049</v>
      </c>
      <c r="O22" s="557">
        <f t="shared" si="4"/>
        <v>100</v>
      </c>
      <c r="P22" s="720"/>
      <c r="Q22" s="720"/>
    </row>
    <row r="23" spans="2:25" s="693" customFormat="1" ht="18" customHeight="1" x14ac:dyDescent="0.2">
      <c r="B23" s="710" t="s">
        <v>43</v>
      </c>
      <c r="D23" s="699"/>
      <c r="F23" s="702">
        <f>'31dictsaad'!K23</f>
        <v>15757</v>
      </c>
      <c r="G23" s="557">
        <f t="shared" si="0"/>
        <v>24.462453231490539</v>
      </c>
      <c r="H23" s="702">
        <f>'31dictsaad'!N23</f>
        <v>20071</v>
      </c>
      <c r="I23" s="557">
        <f>H23*100/$N23</f>
        <v>31.159859034666916</v>
      </c>
      <c r="J23" s="702">
        <f>'31dictsaad'!Q23</f>
        <v>19517</v>
      </c>
      <c r="K23" s="557">
        <f>J23*100/$N23</f>
        <v>30.299784205051775</v>
      </c>
      <c r="L23" s="702">
        <f>'31dictsaad'!W23</f>
        <v>9068</v>
      </c>
      <c r="M23" s="557">
        <f t="shared" si="3"/>
        <v>14.077903528790772</v>
      </c>
      <c r="N23" s="702">
        <f t="shared" si="4"/>
        <v>64413</v>
      </c>
      <c r="O23" s="557">
        <f t="shared" si="4"/>
        <v>100</v>
      </c>
      <c r="P23" s="720"/>
      <c r="Q23" s="720"/>
    </row>
    <row r="24" spans="2:25" s="693" customFormat="1" ht="22.5" customHeight="1" x14ac:dyDescent="0.2">
      <c r="B24" s="710" t="s">
        <v>44</v>
      </c>
      <c r="D24" s="699"/>
      <c r="F24" s="699">
        <f>'31dictsaad'!K24</f>
        <v>3260</v>
      </c>
      <c r="G24" s="700">
        <f t="shared" si="0"/>
        <v>13.827621309806583</v>
      </c>
      <c r="H24" s="699">
        <f>'31dictsaad'!N24</f>
        <v>6633</v>
      </c>
      <c r="I24" s="557">
        <f t="shared" si="1"/>
        <v>28.134543603664742</v>
      </c>
      <c r="J24" s="699">
        <f>'31dictsaad'!Q24</f>
        <v>7803</v>
      </c>
      <c r="K24" s="557">
        <f t="shared" si="2"/>
        <v>33.097217509331522</v>
      </c>
      <c r="L24" s="699">
        <f>'31dictsaad'!W24</f>
        <v>5880</v>
      </c>
      <c r="M24" s="557">
        <f t="shared" si="3"/>
        <v>24.940617577197148</v>
      </c>
      <c r="N24" s="699">
        <f t="shared" si="4"/>
        <v>23576</v>
      </c>
      <c r="O24" s="557">
        <f t="shared" si="4"/>
        <v>100</v>
      </c>
      <c r="P24" s="720"/>
      <c r="Q24" s="720"/>
    </row>
    <row r="25" spans="2:25" s="693" customFormat="1" ht="18" customHeight="1" x14ac:dyDescent="0.2">
      <c r="B25" s="710" t="s">
        <v>45</v>
      </c>
      <c r="D25" s="699"/>
      <c r="F25" s="699">
        <f>'31dictsaad'!K25</f>
        <v>19805</v>
      </c>
      <c r="G25" s="700">
        <f t="shared" si="0"/>
        <v>16.413890270180673</v>
      </c>
      <c r="H25" s="699">
        <f>'31dictsaad'!N25</f>
        <v>27467</v>
      </c>
      <c r="I25" s="557">
        <f t="shared" si="1"/>
        <v>22.763964859937012</v>
      </c>
      <c r="J25" s="699">
        <f>'31dictsaad'!Q25</f>
        <v>40129</v>
      </c>
      <c r="K25" s="557">
        <f t="shared" si="2"/>
        <v>33.257914801922759</v>
      </c>
      <c r="L25" s="699">
        <f>'31dictsaad'!W25</f>
        <v>33259</v>
      </c>
      <c r="M25" s="557">
        <f t="shared" si="3"/>
        <v>27.564230067959556</v>
      </c>
      <c r="N25" s="699">
        <f t="shared" si="4"/>
        <v>120660</v>
      </c>
      <c r="O25" s="557">
        <f t="shared" si="4"/>
        <v>100</v>
      </c>
      <c r="P25" s="720"/>
      <c r="Q25" s="720"/>
    </row>
    <row r="26" spans="2:25" s="693" customFormat="1" ht="18" customHeight="1" x14ac:dyDescent="0.2">
      <c r="B26" s="710" t="s">
        <v>46</v>
      </c>
      <c r="D26" s="699"/>
      <c r="F26" s="699">
        <f>'31dictsaad'!K26</f>
        <v>2289</v>
      </c>
      <c r="G26" s="700">
        <f t="shared" si="0"/>
        <v>15.579907432616389</v>
      </c>
      <c r="H26" s="699">
        <f>'31dictsaad'!N26</f>
        <v>4398</v>
      </c>
      <c r="I26" s="557">
        <f t="shared" si="1"/>
        <v>29.934658317451674</v>
      </c>
      <c r="J26" s="699">
        <f>'31dictsaad'!Q26</f>
        <v>3570</v>
      </c>
      <c r="K26" s="557">
        <f t="shared" si="2"/>
        <v>24.29893819765859</v>
      </c>
      <c r="L26" s="699">
        <f>'31dictsaad'!W26</f>
        <v>4435</v>
      </c>
      <c r="M26" s="557">
        <f t="shared" si="3"/>
        <v>30.186496052273345</v>
      </c>
      <c r="N26" s="699">
        <f t="shared" si="4"/>
        <v>14692</v>
      </c>
      <c r="O26" s="557">
        <f t="shared" si="4"/>
        <v>100</v>
      </c>
      <c r="P26" s="720"/>
      <c r="Q26" s="720"/>
    </row>
    <row r="27" spans="2:25" s="693" customFormat="1" ht="18" customHeight="1" x14ac:dyDescent="0.2">
      <c r="B27" s="710" t="s">
        <v>1</v>
      </c>
      <c r="D27" s="699"/>
      <c r="F27" s="699">
        <f>'31dictsaad'!K27</f>
        <v>1256</v>
      </c>
      <c r="G27" s="700">
        <f t="shared" si="0"/>
        <v>22.210433244916004</v>
      </c>
      <c r="H27" s="699">
        <f>'31dictsaad'!N27</f>
        <v>1564</v>
      </c>
      <c r="I27" s="557">
        <f t="shared" si="1"/>
        <v>27.656940760389038</v>
      </c>
      <c r="J27" s="699">
        <f>'31dictsaad'!Q27</f>
        <v>1378</v>
      </c>
      <c r="K27" s="557">
        <f t="shared" si="2"/>
        <v>24.367816091954023</v>
      </c>
      <c r="L27" s="699">
        <f>'31dictsaad'!W27</f>
        <v>1457</v>
      </c>
      <c r="M27" s="557">
        <f t="shared" si="3"/>
        <v>25.764809902740936</v>
      </c>
      <c r="N27" s="702">
        <f t="shared" si="4"/>
        <v>5655</v>
      </c>
      <c r="O27" s="557">
        <f t="shared" si="4"/>
        <v>100</v>
      </c>
      <c r="P27" s="720"/>
      <c r="Q27" s="720"/>
    </row>
    <row r="28" spans="2:25" s="693" customFormat="1" ht="8.25" customHeight="1" x14ac:dyDescent="0.2">
      <c r="B28" s="710"/>
      <c r="D28" s="721"/>
      <c r="F28" s="699"/>
      <c r="G28" s="701"/>
      <c r="H28" s="699"/>
      <c r="I28" s="701"/>
      <c r="J28" s="699"/>
      <c r="K28" s="701"/>
      <c r="L28" s="699"/>
      <c r="M28" s="701"/>
      <c r="N28" s="702"/>
      <c r="O28" s="720"/>
      <c r="P28" s="720"/>
      <c r="Q28" s="701"/>
    </row>
    <row r="29" spans="2:25" s="693" customFormat="1" x14ac:dyDescent="0.2">
      <c r="B29" s="710" t="s">
        <v>0</v>
      </c>
      <c r="D29" s="722"/>
      <c r="F29" s="723">
        <f>SUM(F10:F27)</f>
        <v>442903</v>
      </c>
      <c r="G29" s="709">
        <f>F29*100/$N29</f>
        <v>20.70461599017554</v>
      </c>
      <c r="H29" s="723">
        <f>SUM(H10:H27)</f>
        <v>640209</v>
      </c>
      <c r="I29" s="709">
        <f>H29*100/$N29</f>
        <v>29.92818178800842</v>
      </c>
      <c r="J29" s="723">
        <f>SUM(J10:J27)</f>
        <v>643176</v>
      </c>
      <c r="K29" s="709">
        <f>J29*100/$N29</f>
        <v>30.066881674084719</v>
      </c>
      <c r="L29" s="723">
        <f>SUM(L10:L27)</f>
        <v>412863</v>
      </c>
      <c r="M29" s="709">
        <f>L29*100/$N29</f>
        <v>19.300320547731321</v>
      </c>
      <c r="N29" s="723">
        <f>SUM(N10:N27)</f>
        <v>2139151</v>
      </c>
      <c r="O29" s="709">
        <f>N29*100/$N29</f>
        <v>100</v>
      </c>
      <c r="P29" s="709"/>
      <c r="Q29" s="709"/>
    </row>
    <row r="30" spans="2:25" s="693" customFormat="1" ht="20.25" customHeight="1" x14ac:dyDescent="0.2">
      <c r="B30" s="710" t="s">
        <v>0</v>
      </c>
      <c r="C30" s="711"/>
      <c r="D30" s="723">
        <f>SUM(D10:D29)</f>
        <v>0</v>
      </c>
      <c r="E30" s="711"/>
      <c r="F30" s="723">
        <f>SUM(F10:F27)</f>
        <v>442903</v>
      </c>
      <c r="G30" s="724">
        <f>F30*100/$N30</f>
        <v>20.70461599017554</v>
      </c>
      <c r="H30" s="723">
        <f>SUM(H10:H27)</f>
        <v>640209</v>
      </c>
      <c r="I30" s="724">
        <f>H30*100/$N30</f>
        <v>29.92818178800842</v>
      </c>
      <c r="J30" s="723">
        <f>SUM(J10:J27)</f>
        <v>643176</v>
      </c>
      <c r="K30" s="724">
        <f>J30*100/$N30</f>
        <v>30.066881674084719</v>
      </c>
      <c r="L30" s="723">
        <f>SUM(L10:L28)</f>
        <v>412863</v>
      </c>
      <c r="M30" s="724">
        <f>L30*100/$N30</f>
        <v>19.300320547731321</v>
      </c>
      <c r="N30" s="723">
        <f>F30+H30+J30+L30</f>
        <v>2139151</v>
      </c>
      <c r="O30" s="724">
        <f>G30+I30+K30+M30</f>
        <v>99.999999999999986</v>
      </c>
      <c r="P30" s="725"/>
      <c r="Q30" s="725" t="e">
        <f>(N30/D30)</f>
        <v>#DIV/0!</v>
      </c>
    </row>
    <row r="31" spans="2:25" s="693" customFormat="1" ht="5.25" customHeight="1" x14ac:dyDescent="0.2">
      <c r="B31" s="710"/>
      <c r="C31" s="711"/>
      <c r="D31" s="723"/>
      <c r="E31" s="711"/>
      <c r="F31" s="723"/>
      <c r="G31" s="725"/>
      <c r="H31" s="723"/>
      <c r="I31" s="725"/>
      <c r="J31" s="723"/>
      <c r="K31" s="725"/>
      <c r="L31" s="723"/>
      <c r="M31" s="725"/>
      <c r="N31" s="723"/>
      <c r="O31" s="725"/>
      <c r="P31" s="723"/>
      <c r="Q31" s="725"/>
      <c r="R31" s="723"/>
      <c r="S31" s="725"/>
      <c r="T31" s="723"/>
      <c r="U31" s="725"/>
      <c r="V31" s="723"/>
      <c r="W31" s="725"/>
      <c r="X31" s="725"/>
      <c r="Y31" s="725"/>
    </row>
    <row r="32" spans="2:25" s="693" customFormat="1" ht="18.75" customHeight="1" x14ac:dyDescent="0.2">
      <c r="B32" s="726" t="s">
        <v>39</v>
      </c>
      <c r="C32" s="727"/>
      <c r="D32" s="727"/>
      <c r="E32" s="727"/>
      <c r="F32" s="727"/>
      <c r="G32" s="727"/>
      <c r="H32" s="727"/>
      <c r="I32" s="727"/>
      <c r="J32" s="727"/>
      <c r="K32" s="727"/>
      <c r="L32" s="727"/>
      <c r="N32" s="727"/>
      <c r="O32" s="727"/>
      <c r="P32" s="727"/>
      <c r="Q32" s="727"/>
      <c r="R32" s="727"/>
      <c r="S32" s="727"/>
      <c r="T32" s="727"/>
      <c r="U32" s="727"/>
      <c r="V32" s="727"/>
      <c r="W32" s="727"/>
    </row>
    <row r="33" spans="1:25" x14ac:dyDescent="0.25">
      <c r="A33" s="728"/>
      <c r="B33" s="729" t="s">
        <v>47</v>
      </c>
    </row>
    <row r="36" spans="1:25" x14ac:dyDescent="0.2">
      <c r="D36" s="730"/>
      <c r="T36" s="728"/>
      <c r="U36" s="728"/>
      <c r="X36" s="611"/>
      <c r="Y36" s="611"/>
    </row>
    <row r="37" spans="1:25" x14ac:dyDescent="0.2">
      <c r="T37" s="728"/>
      <c r="U37" s="728"/>
      <c r="X37" s="611"/>
      <c r="Y37" s="611"/>
    </row>
    <row r="38" spans="1:25" x14ac:dyDescent="0.2">
      <c r="T38" s="728"/>
      <c r="U38" s="728"/>
      <c r="X38" s="611"/>
      <c r="Y38" s="611"/>
    </row>
    <row r="39" spans="1:25" x14ac:dyDescent="0.2">
      <c r="T39" s="728"/>
      <c r="U39" s="728"/>
      <c r="X39" s="611"/>
      <c r="Y39" s="611"/>
    </row>
    <row r="40" spans="1:25" x14ac:dyDescent="0.2">
      <c r="T40" s="728"/>
      <c r="U40" s="728"/>
      <c r="X40" s="611"/>
      <c r="Y40" s="611"/>
    </row>
    <row r="41" spans="1:25" x14ac:dyDescent="0.2">
      <c r="T41" s="728"/>
      <c r="U41" s="728"/>
      <c r="X41" s="611"/>
      <c r="Y41" s="611"/>
    </row>
    <row r="42" spans="1:25" x14ac:dyDescent="0.2">
      <c r="T42" s="728"/>
      <c r="U42" s="728"/>
      <c r="X42" s="611"/>
      <c r="Y42" s="611"/>
    </row>
    <row r="43" spans="1:25" x14ac:dyDescent="0.2">
      <c r="T43" s="728"/>
      <c r="U43" s="728"/>
      <c r="X43" s="611"/>
      <c r="Y43" s="611"/>
    </row>
    <row r="44" spans="1:25" x14ac:dyDescent="0.2">
      <c r="T44" s="728"/>
      <c r="U44" s="728"/>
      <c r="X44" s="611"/>
      <c r="Y44" s="611"/>
    </row>
    <row r="45" spans="1:25" x14ac:dyDescent="0.2">
      <c r="T45" s="728"/>
      <c r="U45" s="728"/>
      <c r="X45" s="611"/>
      <c r="Y45" s="611"/>
    </row>
    <row r="46" spans="1:25" x14ac:dyDescent="0.2">
      <c r="T46" s="728"/>
      <c r="U46" s="728"/>
      <c r="X46" s="611"/>
      <c r="Y46" s="611"/>
    </row>
    <row r="47" spans="1:25" x14ac:dyDescent="0.2">
      <c r="T47" s="728"/>
      <c r="U47" s="728"/>
      <c r="X47" s="611"/>
      <c r="Y47" s="611"/>
    </row>
    <row r="48" spans="1: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34" customFormat="1" ht="21" x14ac:dyDescent="0.2">
      <c r="B3" s="1550" t="s">
        <v>400</v>
      </c>
      <c r="C3" s="1550"/>
      <c r="D3" s="1550"/>
      <c r="E3" s="1550"/>
      <c r="F3" s="1550"/>
      <c r="G3" s="1550"/>
      <c r="H3" s="1550"/>
      <c r="I3" s="1550"/>
      <c r="J3" s="1550"/>
      <c r="K3" s="1550"/>
      <c r="L3" s="1550"/>
      <c r="M3" s="1550"/>
      <c r="N3" s="1550"/>
      <c r="O3" s="1550"/>
      <c r="P3" s="1550"/>
      <c r="Q3" s="1550"/>
      <c r="R3" s="1550"/>
      <c r="S3" s="1550"/>
      <c r="T3" s="1550"/>
      <c r="U3" s="1550"/>
      <c r="V3" s="1550"/>
      <c r="W3" s="1550"/>
      <c r="X3" s="1550"/>
      <c r="Y3" s="708"/>
    </row>
    <row r="4" spans="1:25" s="734"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735"/>
      <c r="Y4" s="735"/>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553" t="s">
        <v>52</v>
      </c>
      <c r="G6" s="1553"/>
      <c r="H6" s="1553"/>
      <c r="I6" s="1553"/>
      <c r="J6" s="1553"/>
      <c r="K6" s="1553"/>
      <c r="L6" s="1553"/>
      <c r="M6" s="1553"/>
      <c r="N6" s="1553"/>
      <c r="O6" s="1553"/>
      <c r="P6" s="1553"/>
      <c r="Q6" s="1553"/>
      <c r="R6" s="1553"/>
      <c r="S6" s="1553"/>
      <c r="T6" s="1553"/>
      <c r="U6" s="1553"/>
      <c r="V6" s="1553"/>
      <c r="W6" s="1553"/>
      <c r="X6" s="154"/>
      <c r="Y6" s="154"/>
    </row>
    <row r="7" spans="1:25" s="133" customFormat="1" ht="64.5" customHeight="1" x14ac:dyDescent="0.2">
      <c r="A7" s="132"/>
      <c r="B7" s="1554" t="s">
        <v>12</v>
      </c>
      <c r="C7" s="155"/>
      <c r="D7" s="156"/>
      <c r="E7" s="155"/>
      <c r="F7" s="1555" t="s">
        <v>32</v>
      </c>
      <c r="G7" s="1555"/>
      <c r="H7" s="1555" t="s">
        <v>33</v>
      </c>
      <c r="I7" s="1555"/>
      <c r="J7" s="1555" t="s">
        <v>48</v>
      </c>
      <c r="K7" s="1555"/>
      <c r="L7" s="1555"/>
      <c r="M7" s="1555"/>
      <c r="N7" s="1555" t="s">
        <v>223</v>
      </c>
      <c r="O7" s="1555"/>
      <c r="P7" s="156"/>
      <c r="Q7" s="156"/>
    </row>
    <row r="8" spans="1:25" s="155" customFormat="1" ht="20.25" customHeight="1" x14ac:dyDescent="0.2">
      <c r="A8" s="189"/>
      <c r="B8" s="1554"/>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76325</v>
      </c>
      <c r="G10" s="165">
        <f t="shared" ref="G10:G27" si="0">F10*100/$N10</f>
        <v>23.482520021290409</v>
      </c>
      <c r="H10" s="164">
        <f>'31dictsaad'!N10</f>
        <v>140467</v>
      </c>
      <c r="I10" s="165">
        <f t="shared" ref="I10:I27" si="1">H10*100/$N10</f>
        <v>43.216759119955448</v>
      </c>
      <c r="J10" s="164">
        <f>'31dictsaad'!Q10</f>
        <v>108237</v>
      </c>
      <c r="K10" s="165">
        <f t="shared" ref="K10:K27" si="2">J10*100/$N10</f>
        <v>33.30072085875414</v>
      </c>
      <c r="L10" s="164"/>
      <c r="M10" s="165"/>
      <c r="N10" s="164">
        <f>F10+H10+J10+L10</f>
        <v>325029</v>
      </c>
      <c r="O10" s="165">
        <f>G10+I10+K10+M10</f>
        <v>100</v>
      </c>
      <c r="P10" s="166"/>
      <c r="Q10" s="166"/>
    </row>
    <row r="11" spans="1:25" s="162" customFormat="1" ht="18" customHeight="1" x14ac:dyDescent="0.2">
      <c r="A11" s="191"/>
      <c r="B11" s="146" t="s">
        <v>7</v>
      </c>
      <c r="C11" s="159"/>
      <c r="D11" s="163"/>
      <c r="F11" s="164">
        <f>'31dictsaad'!K11</f>
        <v>14012</v>
      </c>
      <c r="G11" s="165">
        <f t="shared" si="0"/>
        <v>29.154616008822121</v>
      </c>
      <c r="H11" s="164">
        <f>'31dictsaad'!N11</f>
        <v>17157</v>
      </c>
      <c r="I11" s="165">
        <f t="shared" si="1"/>
        <v>35.698383304550468</v>
      </c>
      <c r="J11" s="164">
        <f>'31dictsaad'!Q11</f>
        <v>16892</v>
      </c>
      <c r="K11" s="165">
        <f t="shared" si="2"/>
        <v>35.147000686627408</v>
      </c>
      <c r="L11" s="164"/>
      <c r="M11" s="165"/>
      <c r="N11" s="164">
        <f t="shared" ref="N11:O27" si="3">F11+H11+J11+L11</f>
        <v>48061</v>
      </c>
      <c r="O11" s="165">
        <f t="shared" si="3"/>
        <v>100</v>
      </c>
      <c r="P11" s="166"/>
      <c r="Q11" s="166"/>
    </row>
    <row r="12" spans="1:25" s="162" customFormat="1" ht="22.5" customHeight="1" x14ac:dyDescent="0.2">
      <c r="A12" s="191"/>
      <c r="B12" s="146" t="s">
        <v>37</v>
      </c>
      <c r="C12" s="159"/>
      <c r="D12" s="163"/>
      <c r="F12" s="163">
        <f>'31dictsaad'!K12</f>
        <v>7908</v>
      </c>
      <c r="G12" s="165">
        <f t="shared" si="0"/>
        <v>22.823828215192798</v>
      </c>
      <c r="H12" s="163">
        <f>'31dictsaad'!N12</f>
        <v>11391</v>
      </c>
      <c r="I12" s="165">
        <f t="shared" si="1"/>
        <v>32.87635649965366</v>
      </c>
      <c r="J12" s="163">
        <f>'31dictsaad'!Q12</f>
        <v>15349</v>
      </c>
      <c r="K12" s="165">
        <f t="shared" si="2"/>
        <v>44.299815285153542</v>
      </c>
      <c r="L12" s="163"/>
      <c r="M12" s="165"/>
      <c r="N12" s="164">
        <f t="shared" si="3"/>
        <v>34648</v>
      </c>
      <c r="O12" s="165">
        <f t="shared" si="3"/>
        <v>100</v>
      </c>
      <c r="P12" s="166"/>
      <c r="Q12" s="166"/>
    </row>
    <row r="13" spans="1:25" s="162" customFormat="1" ht="18" customHeight="1" x14ac:dyDescent="0.2">
      <c r="A13" s="191"/>
      <c r="B13" s="146" t="s">
        <v>38</v>
      </c>
      <c r="C13" s="159"/>
      <c r="D13" s="163"/>
      <c r="F13" s="164">
        <f>'31dictsaad'!K13</f>
        <v>8750</v>
      </c>
      <c r="G13" s="165">
        <f t="shared" si="0"/>
        <v>23.503183002498051</v>
      </c>
      <c r="H13" s="164">
        <f>'31dictsaad'!N13</f>
        <v>11902</v>
      </c>
      <c r="I13" s="165">
        <f t="shared" si="1"/>
        <v>31.969701039512209</v>
      </c>
      <c r="J13" s="164">
        <f>'31dictsaad'!Q13</f>
        <v>16577</v>
      </c>
      <c r="K13" s="165">
        <f t="shared" si="2"/>
        <v>44.527115957989736</v>
      </c>
      <c r="L13" s="164"/>
      <c r="M13" s="165"/>
      <c r="N13" s="164">
        <f t="shared" si="3"/>
        <v>37229</v>
      </c>
      <c r="O13" s="165">
        <f t="shared" si="3"/>
        <v>100</v>
      </c>
      <c r="P13" s="166"/>
      <c r="Q13" s="166"/>
    </row>
    <row r="14" spans="1:25" s="162" customFormat="1" ht="18" customHeight="1" x14ac:dyDescent="0.2">
      <c r="A14" s="191"/>
      <c r="B14" s="146" t="s">
        <v>6</v>
      </c>
      <c r="C14" s="159"/>
      <c r="D14" s="163"/>
      <c r="F14" s="164">
        <f>'31dictsaad'!K14</f>
        <v>21860</v>
      </c>
      <c r="G14" s="165">
        <f t="shared" si="0"/>
        <v>33.953589512596686</v>
      </c>
      <c r="H14" s="164">
        <f>'31dictsaad'!N14</f>
        <v>22919</v>
      </c>
      <c r="I14" s="165">
        <f t="shared" si="1"/>
        <v>35.598459196669879</v>
      </c>
      <c r="J14" s="164">
        <f>'31dictsaad'!Q14</f>
        <v>19603</v>
      </c>
      <c r="K14" s="165">
        <f t="shared" si="2"/>
        <v>30.447951290733435</v>
      </c>
      <c r="L14" s="164"/>
      <c r="M14" s="165"/>
      <c r="N14" s="164">
        <f t="shared" si="3"/>
        <v>64382</v>
      </c>
      <c r="O14" s="165">
        <f t="shared" si="3"/>
        <v>100</v>
      </c>
      <c r="P14" s="166"/>
      <c r="Q14" s="166"/>
    </row>
    <row r="15" spans="1:25" s="162" customFormat="1" ht="18" customHeight="1" x14ac:dyDescent="0.2">
      <c r="A15" s="191"/>
      <c r="B15" s="146" t="s">
        <v>5</v>
      </c>
      <c r="C15" s="159"/>
      <c r="D15" s="163"/>
      <c r="F15" s="163">
        <f>'31dictsaad'!K15</f>
        <v>5170</v>
      </c>
      <c r="G15" s="165">
        <f t="shared" si="0"/>
        <v>28.009535160905841</v>
      </c>
      <c r="H15" s="163">
        <f>'31dictsaad'!N15</f>
        <v>8005</v>
      </c>
      <c r="I15" s="165">
        <f t="shared" si="1"/>
        <v>43.36872900639289</v>
      </c>
      <c r="J15" s="163">
        <f>'31dictsaad'!Q15</f>
        <v>5283</v>
      </c>
      <c r="K15" s="165">
        <f t="shared" si="2"/>
        <v>28.621735832701269</v>
      </c>
      <c r="L15" s="163"/>
      <c r="M15" s="165"/>
      <c r="N15" s="164">
        <f t="shared" si="3"/>
        <v>18458</v>
      </c>
      <c r="O15" s="165">
        <f t="shared" si="3"/>
        <v>100</v>
      </c>
      <c r="P15" s="166"/>
      <c r="Q15" s="166"/>
    </row>
    <row r="16" spans="1:25" s="162" customFormat="1" ht="18" customHeight="1" x14ac:dyDescent="0.2">
      <c r="A16" s="191"/>
      <c r="B16" s="146" t="s">
        <v>4</v>
      </c>
      <c r="C16" s="159"/>
      <c r="D16" s="163"/>
      <c r="F16" s="164">
        <f>'31dictsaad'!K16</f>
        <v>34656</v>
      </c>
      <c r="G16" s="165">
        <f t="shared" si="0"/>
        <v>27.146471569679548</v>
      </c>
      <c r="H16" s="164">
        <f>'31dictsaad'!N16</f>
        <v>42085</v>
      </c>
      <c r="I16" s="165">
        <f t="shared" si="1"/>
        <v>32.965698753750111</v>
      </c>
      <c r="J16" s="164">
        <f>'31dictsaad'!Q16</f>
        <v>50922</v>
      </c>
      <c r="K16" s="165">
        <f t="shared" si="2"/>
        <v>39.887829676570348</v>
      </c>
      <c r="L16" s="164"/>
      <c r="M16" s="165"/>
      <c r="N16" s="164">
        <f t="shared" si="3"/>
        <v>127663</v>
      </c>
      <c r="O16" s="165">
        <f t="shared" si="3"/>
        <v>100</v>
      </c>
      <c r="P16" s="166"/>
      <c r="Q16" s="166"/>
    </row>
    <row r="17" spans="1:25" s="162" customFormat="1" ht="18" customHeight="1" x14ac:dyDescent="0.2">
      <c r="A17" s="191"/>
      <c r="B17" s="146" t="s">
        <v>40</v>
      </c>
      <c r="C17" s="159"/>
      <c r="D17" s="163"/>
      <c r="F17" s="164">
        <f>'31dictsaad'!K17</f>
        <v>24491</v>
      </c>
      <c r="G17" s="165">
        <f t="shared" si="0"/>
        <v>29.420739032242565</v>
      </c>
      <c r="H17" s="164">
        <f>'31dictsaad'!N17</f>
        <v>27080</v>
      </c>
      <c r="I17" s="165">
        <f t="shared" si="1"/>
        <v>32.530873095958867</v>
      </c>
      <c r="J17" s="164">
        <f>'31dictsaad'!Q17</f>
        <v>31673</v>
      </c>
      <c r="K17" s="165">
        <f t="shared" si="2"/>
        <v>38.048387871798568</v>
      </c>
      <c r="L17" s="164"/>
      <c r="M17" s="165"/>
      <c r="N17" s="164">
        <f t="shared" si="3"/>
        <v>83244</v>
      </c>
      <c r="O17" s="165">
        <f t="shared" si="3"/>
        <v>100</v>
      </c>
      <c r="P17" s="166"/>
      <c r="Q17" s="166"/>
    </row>
    <row r="18" spans="1:25" s="162" customFormat="1" ht="18" customHeight="1" x14ac:dyDescent="0.2">
      <c r="A18" s="191"/>
      <c r="B18" s="146" t="s">
        <v>41</v>
      </c>
      <c r="C18" s="159"/>
      <c r="D18" s="163"/>
      <c r="F18" s="164">
        <f>'31dictsaad'!K18</f>
        <v>49225</v>
      </c>
      <c r="G18" s="165">
        <f t="shared" si="0"/>
        <v>17.553274947224281</v>
      </c>
      <c r="H18" s="164">
        <f>'31dictsaad'!N18</f>
        <v>104789</v>
      </c>
      <c r="I18" s="165">
        <f t="shared" si="1"/>
        <v>37.366990928282078</v>
      </c>
      <c r="J18" s="164">
        <f>'31dictsaad'!Q18</f>
        <v>126418</v>
      </c>
      <c r="K18" s="165">
        <f t="shared" si="2"/>
        <v>45.07973412449364</v>
      </c>
      <c r="L18" s="164"/>
      <c r="M18" s="165"/>
      <c r="N18" s="164">
        <f t="shared" si="3"/>
        <v>280432</v>
      </c>
      <c r="O18" s="165">
        <f t="shared" si="3"/>
        <v>100</v>
      </c>
      <c r="P18" s="166"/>
      <c r="Q18" s="166"/>
    </row>
    <row r="19" spans="1:25" s="162" customFormat="1" ht="18" customHeight="1" x14ac:dyDescent="0.2">
      <c r="A19" s="191"/>
      <c r="B19" s="146" t="s">
        <v>3</v>
      </c>
      <c r="C19" s="159"/>
      <c r="D19" s="163"/>
      <c r="F19" s="164">
        <f>'31dictsaad'!K19</f>
        <v>49167</v>
      </c>
      <c r="G19" s="165">
        <f t="shared" si="0"/>
        <v>26.743724332997907</v>
      </c>
      <c r="H19" s="164">
        <f>'31dictsaad'!N19</f>
        <v>68930</v>
      </c>
      <c r="I19" s="165">
        <f>H19*100/$N19</f>
        <v>37.493540754439884</v>
      </c>
      <c r="J19" s="164">
        <f>'31dictsaad'!Q19</f>
        <v>65748</v>
      </c>
      <c r="K19" s="165">
        <f>J19*100/$N19</f>
        <v>35.762734912562216</v>
      </c>
      <c r="L19" s="164"/>
      <c r="M19" s="165"/>
      <c r="N19" s="164">
        <f t="shared" si="3"/>
        <v>183845</v>
      </c>
      <c r="O19" s="165">
        <f t="shared" si="3"/>
        <v>100</v>
      </c>
      <c r="P19" s="166"/>
      <c r="Q19" s="166"/>
    </row>
    <row r="20" spans="1:25" s="162" customFormat="1" ht="18" customHeight="1" x14ac:dyDescent="0.2">
      <c r="A20" s="191"/>
      <c r="B20" s="146" t="s">
        <v>2</v>
      </c>
      <c r="C20" s="159"/>
      <c r="D20" s="163"/>
      <c r="F20" s="164">
        <f>'31dictsaad'!K20</f>
        <v>13029</v>
      </c>
      <c r="G20" s="165">
        <f t="shared" si="0"/>
        <v>31.497642934848301</v>
      </c>
      <c r="H20" s="164">
        <f>'31dictsaad'!N20</f>
        <v>13733</v>
      </c>
      <c r="I20" s="165">
        <f>H20*100/$N20</f>
        <v>33.199564849510459</v>
      </c>
      <c r="J20" s="164">
        <f>'31dictsaad'!Q20</f>
        <v>14603</v>
      </c>
      <c r="K20" s="165">
        <f>J20*100/$N20</f>
        <v>35.30279221564124</v>
      </c>
      <c r="L20" s="164"/>
      <c r="M20" s="165"/>
      <c r="N20" s="164">
        <f t="shared" si="3"/>
        <v>41365</v>
      </c>
      <c r="O20" s="165">
        <f t="shared" si="3"/>
        <v>100</v>
      </c>
      <c r="P20" s="166"/>
      <c r="Q20" s="166"/>
    </row>
    <row r="21" spans="1:25" s="162" customFormat="1" ht="18" customHeight="1" x14ac:dyDescent="0.2">
      <c r="A21" s="191"/>
      <c r="B21" s="146" t="s">
        <v>35</v>
      </c>
      <c r="C21" s="159"/>
      <c r="D21" s="163"/>
      <c r="F21" s="164">
        <f>'31dictsaad'!K21</f>
        <v>27815</v>
      </c>
      <c r="G21" s="165">
        <f t="shared" si="0"/>
        <v>31.100799463297367</v>
      </c>
      <c r="H21" s="164">
        <f>'31dictsaad'!N21</f>
        <v>30116</v>
      </c>
      <c r="I21" s="165">
        <f>H21*100/$N21</f>
        <v>33.673617711186893</v>
      </c>
      <c r="J21" s="164">
        <f>'31dictsaad'!Q21</f>
        <v>31504</v>
      </c>
      <c r="K21" s="165">
        <f>J21*100/$N21</f>
        <v>35.225582825515737</v>
      </c>
      <c r="L21" s="164"/>
      <c r="M21" s="165"/>
      <c r="N21" s="164">
        <f t="shared" si="3"/>
        <v>89435</v>
      </c>
      <c r="O21" s="165">
        <f t="shared" si="3"/>
        <v>100</v>
      </c>
      <c r="P21" s="166"/>
      <c r="Q21" s="166"/>
    </row>
    <row r="22" spans="1:25" s="162" customFormat="1" ht="21" customHeight="1" x14ac:dyDescent="0.2">
      <c r="A22" s="191"/>
      <c r="B22" s="146" t="s">
        <v>42</v>
      </c>
      <c r="C22" s="159"/>
      <c r="D22" s="163"/>
      <c r="F22" s="164">
        <f>'31dictsaad'!K22</f>
        <v>68128</v>
      </c>
      <c r="G22" s="165">
        <f t="shared" si="0"/>
        <v>31.308823529411764</v>
      </c>
      <c r="H22" s="164">
        <f>'31dictsaad'!N22</f>
        <v>81502</v>
      </c>
      <c r="I22" s="165">
        <f>H22*100/$N22</f>
        <v>37.454963235294116</v>
      </c>
      <c r="J22" s="164">
        <f>'31dictsaad'!Q22</f>
        <v>67970</v>
      </c>
      <c r="K22" s="165">
        <f>J22*100/$N22</f>
        <v>31.236213235294116</v>
      </c>
      <c r="L22" s="164"/>
      <c r="M22" s="165"/>
      <c r="N22" s="164">
        <f t="shared" si="3"/>
        <v>217600</v>
      </c>
      <c r="O22" s="165">
        <f t="shared" si="3"/>
        <v>100</v>
      </c>
      <c r="P22" s="166"/>
      <c r="Q22" s="166"/>
    </row>
    <row r="23" spans="1:25" s="162" customFormat="1" ht="18" customHeight="1" x14ac:dyDescent="0.2">
      <c r="A23" s="191"/>
      <c r="B23" s="146" t="s">
        <v>43</v>
      </c>
      <c r="C23" s="159"/>
      <c r="D23" s="163"/>
      <c r="F23" s="164">
        <f>'31dictsaad'!K23</f>
        <v>15757</v>
      </c>
      <c r="G23" s="165">
        <f t="shared" si="0"/>
        <v>28.470503207155119</v>
      </c>
      <c r="H23" s="164">
        <f>'31dictsaad'!N23</f>
        <v>20071</v>
      </c>
      <c r="I23" s="165">
        <f>H23*100/$N23</f>
        <v>36.265245279609722</v>
      </c>
      <c r="J23" s="164">
        <f>'31dictsaad'!Q23</f>
        <v>19517</v>
      </c>
      <c r="K23" s="165">
        <f>J23*100/$N23</f>
        <v>35.264251513235159</v>
      </c>
      <c r="L23" s="164"/>
      <c r="M23" s="165"/>
      <c r="N23" s="164">
        <f t="shared" si="3"/>
        <v>55345</v>
      </c>
      <c r="O23" s="165">
        <f t="shared" si="3"/>
        <v>100</v>
      </c>
      <c r="P23" s="166"/>
      <c r="Q23" s="166"/>
    </row>
    <row r="24" spans="1:25" s="162" customFormat="1" ht="22.5" customHeight="1" x14ac:dyDescent="0.2">
      <c r="A24" s="191"/>
      <c r="B24" s="146" t="s">
        <v>44</v>
      </c>
      <c r="C24" s="159"/>
      <c r="D24" s="163"/>
      <c r="F24" s="163">
        <f>'31dictsaad'!K24</f>
        <v>3260</v>
      </c>
      <c r="G24" s="167">
        <f t="shared" si="0"/>
        <v>18.422242314647377</v>
      </c>
      <c r="H24" s="163">
        <f>'31dictsaad'!N24</f>
        <v>6633</v>
      </c>
      <c r="I24" s="165">
        <f t="shared" si="1"/>
        <v>37.483047016274867</v>
      </c>
      <c r="J24" s="163">
        <f>'31dictsaad'!Q24</f>
        <v>7803</v>
      </c>
      <c r="K24" s="165">
        <f t="shared" si="2"/>
        <v>44.094710669077756</v>
      </c>
      <c r="L24" s="163"/>
      <c r="M24" s="165"/>
      <c r="N24" s="163">
        <f t="shared" si="3"/>
        <v>17696</v>
      </c>
      <c r="O24" s="165">
        <f t="shared" si="3"/>
        <v>100</v>
      </c>
      <c r="P24" s="166"/>
      <c r="Q24" s="166"/>
    </row>
    <row r="25" spans="1:25" s="162" customFormat="1" ht="18" customHeight="1" x14ac:dyDescent="0.2">
      <c r="A25" s="191"/>
      <c r="B25" s="146" t="s">
        <v>45</v>
      </c>
      <c r="C25" s="159"/>
      <c r="D25" s="163"/>
      <c r="F25" s="163">
        <f>'31dictsaad'!K25</f>
        <v>19805</v>
      </c>
      <c r="G25" s="167">
        <f t="shared" si="0"/>
        <v>22.659923799498863</v>
      </c>
      <c r="H25" s="163">
        <f>'31dictsaad'!N25</f>
        <v>27467</v>
      </c>
      <c r="I25" s="165">
        <f t="shared" si="1"/>
        <v>31.426413885424651</v>
      </c>
      <c r="J25" s="163">
        <f>'31dictsaad'!Q25</f>
        <v>40129</v>
      </c>
      <c r="K25" s="165">
        <f t="shared" si="2"/>
        <v>45.913662315076486</v>
      </c>
      <c r="L25" s="163"/>
      <c r="M25" s="165"/>
      <c r="N25" s="163">
        <f t="shared" si="3"/>
        <v>87401</v>
      </c>
      <c r="O25" s="165">
        <f t="shared" si="3"/>
        <v>100</v>
      </c>
      <c r="P25" s="166"/>
      <c r="Q25" s="166"/>
    </row>
    <row r="26" spans="1:25" s="162" customFormat="1" ht="18" customHeight="1" x14ac:dyDescent="0.2">
      <c r="A26" s="191"/>
      <c r="B26" s="146" t="s">
        <v>46</v>
      </c>
      <c r="C26" s="159"/>
      <c r="D26" s="163"/>
      <c r="F26" s="163">
        <f>'31dictsaad'!K26</f>
        <v>2289</v>
      </c>
      <c r="G26" s="167">
        <f t="shared" si="0"/>
        <v>22.316466803158818</v>
      </c>
      <c r="H26" s="163">
        <f>'31dictsaad'!N26</f>
        <v>4398</v>
      </c>
      <c r="I26" s="165">
        <f t="shared" si="1"/>
        <v>42.8780345130155</v>
      </c>
      <c r="J26" s="163">
        <f>'31dictsaad'!Q26</f>
        <v>3570</v>
      </c>
      <c r="K26" s="165">
        <f t="shared" si="2"/>
        <v>34.805498683825682</v>
      </c>
      <c r="L26" s="163"/>
      <c r="M26" s="165"/>
      <c r="N26" s="163">
        <f t="shared" si="3"/>
        <v>10257</v>
      </c>
      <c r="O26" s="165">
        <f t="shared" si="3"/>
        <v>100</v>
      </c>
      <c r="P26" s="166"/>
      <c r="Q26" s="166"/>
    </row>
    <row r="27" spans="1:25" s="162" customFormat="1" ht="18" customHeight="1" x14ac:dyDescent="0.2">
      <c r="A27" s="191"/>
      <c r="B27" s="146" t="s">
        <v>1</v>
      </c>
      <c r="C27" s="159"/>
      <c r="D27" s="163"/>
      <c r="F27" s="163">
        <f>'31dictsaad'!K27</f>
        <v>1256</v>
      </c>
      <c r="G27" s="167">
        <f t="shared" si="0"/>
        <v>29.919009051929489</v>
      </c>
      <c r="H27" s="163">
        <f>'31dictsaad'!N27</f>
        <v>1564</v>
      </c>
      <c r="I27" s="165">
        <f t="shared" si="1"/>
        <v>37.255836112434494</v>
      </c>
      <c r="J27" s="163">
        <f>'31dictsaad'!Q27</f>
        <v>1378</v>
      </c>
      <c r="K27" s="165">
        <f t="shared" si="2"/>
        <v>32.82515483563602</v>
      </c>
      <c r="L27" s="163"/>
      <c r="M27" s="165"/>
      <c r="N27" s="164">
        <f t="shared" si="3"/>
        <v>4198</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442903</v>
      </c>
      <c r="G29" s="172">
        <f>F29*100/$N29</f>
        <v>25.656379468547541</v>
      </c>
      <c r="H29" s="147">
        <f>SUM(H10:H27)</f>
        <v>640209</v>
      </c>
      <c r="I29" s="172">
        <f>H29*100/$N29</f>
        <v>37.085874431149378</v>
      </c>
      <c r="J29" s="147">
        <f>SUM(J10:J27)</f>
        <v>643176</v>
      </c>
      <c r="K29" s="172">
        <f>J29*100/$N29</f>
        <v>37.257746100303081</v>
      </c>
      <c r="L29" s="147"/>
      <c r="M29" s="172"/>
      <c r="N29" s="147">
        <f>SUM(N10:N27)</f>
        <v>1726288</v>
      </c>
      <c r="O29" s="172">
        <f>N29*100/$N29</f>
        <v>100</v>
      </c>
      <c r="P29" s="172"/>
      <c r="Q29" s="172"/>
    </row>
    <row r="30" spans="1:25" s="162" customFormat="1" ht="20.25" customHeight="1" x14ac:dyDescent="0.2">
      <c r="B30" s="146" t="s">
        <v>0</v>
      </c>
      <c r="C30" s="173"/>
      <c r="D30" s="147">
        <f>SUM(D10:D29)</f>
        <v>0</v>
      </c>
      <c r="E30" s="174"/>
      <c r="F30" s="147">
        <f>SUM(F10:F27)</f>
        <v>442903</v>
      </c>
      <c r="G30" s="175">
        <f>F30*100/$N30</f>
        <v>25.656379468547541</v>
      </c>
      <c r="H30" s="147">
        <f>SUM(H10:H27)</f>
        <v>640209</v>
      </c>
      <c r="I30" s="175">
        <f>H30*100/$N30</f>
        <v>37.085874431149378</v>
      </c>
      <c r="J30" s="147">
        <f>SUM(J10:J27)</f>
        <v>643176</v>
      </c>
      <c r="K30" s="175">
        <f>J30*100/$N30</f>
        <v>37.257746100303081</v>
      </c>
      <c r="L30" s="147">
        <f>SUM(L10:L28)</f>
        <v>0</v>
      </c>
      <c r="M30" s="175">
        <f>L30*100/$N30</f>
        <v>0</v>
      </c>
      <c r="N30" s="147">
        <f>F30+H30+J30+L30</f>
        <v>1726288</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09" customFormat="1" ht="9" customHeight="1" x14ac:dyDescent="0.25">
      <c r="A1" s="340"/>
      <c r="B1" s="311"/>
      <c r="C1" s="341"/>
      <c r="D1" s="340"/>
      <c r="E1" s="340"/>
      <c r="F1" s="341"/>
      <c r="G1" s="340"/>
      <c r="H1" s="340"/>
      <c r="I1" s="341"/>
      <c r="J1" s="340"/>
      <c r="K1" s="340"/>
      <c r="L1" s="744"/>
      <c r="M1" s="744"/>
      <c r="N1" s="744"/>
      <c r="O1" s="744"/>
      <c r="P1" s="340"/>
      <c r="Q1" s="340"/>
      <c r="R1" s="340"/>
      <c r="S1" s="744"/>
      <c r="T1" s="744"/>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5" customFormat="1" ht="49.5" customHeight="1" x14ac:dyDescent="0.25">
      <c r="A2" s="343"/>
      <c r="B2" s="745"/>
      <c r="C2" s="745"/>
      <c r="D2" s="745"/>
      <c r="E2" s="745"/>
      <c r="F2" s="745"/>
      <c r="G2" s="745"/>
      <c r="H2" s="745"/>
      <c r="I2" s="745"/>
      <c r="J2" s="343"/>
      <c r="K2" s="343"/>
      <c r="L2" s="744"/>
      <c r="M2" s="744"/>
      <c r="N2" s="744"/>
      <c r="O2" s="744"/>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17" customFormat="1" ht="6.95" customHeight="1" x14ac:dyDescent="0.25">
      <c r="A3" s="345"/>
      <c r="B3" s="1444"/>
      <c r="C3" s="1444"/>
      <c r="D3" s="1444"/>
      <c r="E3" s="1444"/>
      <c r="F3" s="1444"/>
      <c r="G3" s="1444"/>
      <c r="H3" s="1444"/>
      <c r="I3" s="1444"/>
      <c r="J3" s="345"/>
      <c r="K3" s="345"/>
      <c r="L3" s="744"/>
      <c r="M3" s="744"/>
      <c r="N3" s="744"/>
      <c r="O3" s="744"/>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19" customFormat="1" ht="20.25" customHeight="1" x14ac:dyDescent="0.2">
      <c r="A4" s="1515" t="s">
        <v>401</v>
      </c>
      <c r="B4" s="1515"/>
      <c r="C4" s="1515"/>
      <c r="D4" s="1515"/>
      <c r="E4" s="1515"/>
      <c r="F4" s="1515"/>
      <c r="G4" s="1515"/>
      <c r="H4" s="1515"/>
      <c r="I4" s="1515"/>
      <c r="J4" s="1515"/>
      <c r="K4" s="1515"/>
      <c r="L4" s="1515"/>
      <c r="M4" s="1515"/>
      <c r="N4" s="1515"/>
      <c r="O4" s="1515"/>
      <c r="P4" s="1515"/>
      <c r="Q4" s="1515"/>
      <c r="R4" s="1515"/>
      <c r="S4" s="437"/>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89"/>
      <c r="DC4" s="489"/>
      <c r="DD4" s="489"/>
      <c r="DE4" s="489"/>
      <c r="DF4" s="489"/>
      <c r="DG4" s="489"/>
      <c r="DH4" s="489"/>
      <c r="DI4" s="489"/>
      <c r="DJ4" s="489"/>
      <c r="DK4" s="489"/>
      <c r="DL4" s="489"/>
      <c r="DM4" s="489"/>
      <c r="DN4" s="489"/>
      <c r="DO4" s="489"/>
      <c r="DP4" s="489"/>
      <c r="DQ4" s="489"/>
      <c r="DR4" s="489"/>
      <c r="DS4" s="489"/>
      <c r="DT4" s="489"/>
      <c r="DU4" s="489"/>
      <c r="DV4" s="489"/>
      <c r="DW4" s="489"/>
      <c r="DX4" s="489"/>
      <c r="DY4" s="489"/>
      <c r="DZ4" s="489"/>
      <c r="EA4" s="489"/>
      <c r="EB4" s="489"/>
      <c r="EC4" s="489"/>
      <c r="ED4" s="489"/>
      <c r="EE4" s="489"/>
      <c r="EF4" s="489"/>
      <c r="EG4" s="489"/>
      <c r="EH4" s="489"/>
      <c r="EI4" s="489"/>
      <c r="EJ4" s="489"/>
      <c r="EK4" s="489"/>
      <c r="EL4" s="489"/>
      <c r="EM4" s="489"/>
      <c r="EN4" s="489"/>
      <c r="EO4" s="489"/>
      <c r="EP4" s="489"/>
      <c r="EQ4" s="489"/>
      <c r="ER4" s="489"/>
      <c r="ES4" s="489"/>
      <c r="ET4" s="489"/>
      <c r="EU4" s="489"/>
      <c r="EV4" s="489"/>
      <c r="EW4" s="489"/>
      <c r="EX4" s="489"/>
      <c r="EY4" s="489"/>
      <c r="EZ4" s="489"/>
      <c r="FA4" s="489"/>
      <c r="FB4" s="489"/>
      <c r="FC4" s="489"/>
      <c r="FD4" s="489"/>
      <c r="FE4" s="489"/>
      <c r="FF4" s="489"/>
      <c r="FG4" s="489"/>
      <c r="FH4" s="489"/>
      <c r="FI4" s="489"/>
      <c r="FJ4" s="489"/>
      <c r="FK4" s="489"/>
      <c r="FL4" s="489"/>
      <c r="FM4" s="489"/>
      <c r="FN4" s="489"/>
      <c r="FO4" s="489"/>
      <c r="FP4" s="489"/>
      <c r="FQ4" s="489"/>
      <c r="FR4" s="489"/>
      <c r="FS4" s="489"/>
      <c r="FT4" s="489"/>
      <c r="FU4" s="489"/>
      <c r="FV4" s="489"/>
      <c r="FW4" s="489"/>
      <c r="FX4" s="489"/>
      <c r="FY4" s="489"/>
      <c r="FZ4" s="489"/>
      <c r="GA4" s="489"/>
      <c r="GB4" s="489"/>
      <c r="GC4" s="489"/>
      <c r="GD4" s="489"/>
      <c r="GE4" s="489"/>
      <c r="GF4" s="489"/>
      <c r="GG4" s="489"/>
      <c r="GH4" s="489"/>
      <c r="GI4" s="489"/>
      <c r="GJ4" s="489"/>
      <c r="GK4" s="489"/>
      <c r="GL4" s="489"/>
      <c r="GM4" s="489"/>
      <c r="GN4" s="489"/>
      <c r="GO4" s="489"/>
      <c r="GP4" s="489"/>
      <c r="GQ4" s="489"/>
      <c r="GR4" s="489"/>
      <c r="GS4" s="489"/>
      <c r="GT4" s="489"/>
      <c r="GU4" s="489"/>
      <c r="GV4" s="489"/>
      <c r="GW4" s="489"/>
      <c r="GX4" s="489"/>
      <c r="GY4" s="489"/>
      <c r="GZ4" s="489"/>
      <c r="HA4" s="489"/>
      <c r="HB4" s="489"/>
      <c r="HC4" s="489"/>
      <c r="HD4" s="489"/>
      <c r="HE4" s="489"/>
      <c r="HF4" s="489"/>
      <c r="HG4" s="489"/>
      <c r="HH4" s="489"/>
      <c r="HI4" s="489"/>
      <c r="HJ4" s="489"/>
      <c r="HK4" s="489"/>
      <c r="HL4" s="489"/>
      <c r="HM4" s="489"/>
      <c r="HN4" s="489"/>
      <c r="HO4" s="489"/>
      <c r="HP4" s="489"/>
      <c r="HQ4" s="489"/>
      <c r="HR4" s="489"/>
      <c r="HS4" s="489"/>
      <c r="HT4" s="489"/>
      <c r="HU4" s="489"/>
      <c r="HV4" s="489"/>
      <c r="HW4" s="489"/>
      <c r="HX4" s="489"/>
      <c r="HY4" s="489"/>
      <c r="HZ4" s="489"/>
      <c r="IA4" s="489"/>
      <c r="IB4" s="489"/>
      <c r="IC4" s="489"/>
      <c r="ID4" s="489"/>
      <c r="IE4" s="489"/>
      <c r="IF4" s="489"/>
      <c r="IG4" s="489"/>
      <c r="IH4" s="489"/>
      <c r="II4" s="489"/>
      <c r="IJ4" s="489"/>
      <c r="IK4" s="489"/>
      <c r="IL4" s="489"/>
      <c r="IM4" s="489"/>
      <c r="IN4" s="489"/>
      <c r="IO4" s="489"/>
      <c r="IP4" s="489"/>
      <c r="IQ4" s="489"/>
      <c r="IR4" s="489"/>
      <c r="IS4" s="489"/>
      <c r="IT4" s="489"/>
      <c r="IU4" s="489"/>
      <c r="IV4" s="489"/>
      <c r="IW4" s="489"/>
      <c r="IX4" s="489"/>
      <c r="IY4" s="489"/>
      <c r="IZ4" s="489"/>
    </row>
    <row r="5" spans="1:260" s="619" customFormat="1" ht="12" customHeight="1" x14ac:dyDescent="0.2">
      <c r="A5" s="489"/>
      <c r="B5" s="1471" t="str">
        <f>porsaad!$B$6</f>
        <v>Situación a 30 de septiembre de 2025</v>
      </c>
      <c r="C5" s="1471"/>
      <c r="D5" s="1471"/>
      <c r="E5" s="1471"/>
      <c r="F5" s="1471"/>
      <c r="G5" s="1471"/>
      <c r="H5" s="1471"/>
      <c r="I5" s="1471"/>
      <c r="J5" s="1471"/>
      <c r="K5" s="1471"/>
      <c r="L5" s="1471"/>
      <c r="M5" s="1471"/>
      <c r="N5" s="1471"/>
      <c r="O5" s="1471"/>
      <c r="P5" s="1471"/>
      <c r="Q5" s="1471"/>
      <c r="R5" s="1471"/>
      <c r="S5" s="746"/>
      <c r="T5" s="746"/>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89"/>
      <c r="BW5" s="489"/>
      <c r="BX5" s="489"/>
      <c r="BY5" s="489"/>
      <c r="BZ5" s="489"/>
      <c r="CA5" s="489"/>
      <c r="CB5" s="489"/>
      <c r="CC5" s="489"/>
      <c r="CD5" s="489"/>
      <c r="CE5" s="489"/>
      <c r="CF5" s="489"/>
      <c r="CG5" s="489"/>
      <c r="CH5" s="489"/>
      <c r="CI5" s="489"/>
      <c r="CJ5" s="489"/>
      <c r="CK5" s="489"/>
      <c r="CL5" s="489"/>
      <c r="CM5" s="489"/>
      <c r="CN5" s="489"/>
      <c r="CO5" s="489"/>
      <c r="CP5" s="489"/>
      <c r="CQ5" s="489"/>
      <c r="CR5" s="489"/>
      <c r="CS5" s="489"/>
      <c r="CT5" s="489"/>
      <c r="CU5" s="489"/>
      <c r="CV5" s="489"/>
      <c r="CW5" s="489"/>
      <c r="CX5" s="489"/>
      <c r="CY5" s="489"/>
      <c r="CZ5" s="489"/>
      <c r="DA5" s="489"/>
      <c r="DB5" s="489"/>
      <c r="DC5" s="489"/>
      <c r="DD5" s="489"/>
      <c r="DE5" s="489"/>
      <c r="DF5" s="489"/>
      <c r="DG5" s="489"/>
      <c r="DH5" s="489"/>
      <c r="DI5" s="489"/>
      <c r="DJ5" s="489"/>
      <c r="DK5" s="489"/>
      <c r="DL5" s="489"/>
      <c r="DM5" s="489"/>
      <c r="DN5" s="489"/>
      <c r="DO5" s="489"/>
      <c r="DP5" s="489"/>
      <c r="DQ5" s="489"/>
      <c r="DR5" s="489"/>
      <c r="DS5" s="489"/>
      <c r="DT5" s="489"/>
      <c r="DU5" s="489"/>
      <c r="DV5" s="489"/>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89"/>
      <c r="GD5" s="489"/>
      <c r="GE5" s="489"/>
      <c r="GF5" s="489"/>
      <c r="GG5" s="489"/>
      <c r="GH5" s="489"/>
      <c r="GI5" s="489"/>
      <c r="GJ5" s="489"/>
      <c r="GK5" s="489"/>
      <c r="GL5" s="489"/>
      <c r="GM5" s="489"/>
      <c r="GN5" s="489"/>
      <c r="GO5" s="489"/>
      <c r="GP5" s="489"/>
      <c r="GQ5" s="489"/>
      <c r="GR5" s="489"/>
      <c r="GS5" s="489"/>
      <c r="GT5" s="489"/>
      <c r="GU5" s="489"/>
      <c r="GV5" s="489"/>
      <c r="GW5" s="489"/>
      <c r="GX5" s="489"/>
      <c r="GY5" s="489"/>
      <c r="GZ5" s="489"/>
      <c r="HA5" s="489"/>
      <c r="HB5" s="489"/>
      <c r="HC5" s="489"/>
      <c r="HD5" s="489"/>
      <c r="HE5" s="489"/>
      <c r="HF5" s="489"/>
      <c r="HG5" s="489"/>
      <c r="HH5" s="489"/>
      <c r="HI5" s="489"/>
      <c r="HJ5" s="489"/>
      <c r="HK5" s="489"/>
      <c r="HL5" s="489"/>
      <c r="HM5" s="489"/>
      <c r="HN5" s="489"/>
      <c r="HO5" s="489"/>
      <c r="HP5" s="489"/>
      <c r="HQ5" s="489"/>
      <c r="HR5" s="489"/>
      <c r="HS5" s="489"/>
      <c r="HT5" s="489"/>
      <c r="HU5" s="489"/>
      <c r="HV5" s="489"/>
      <c r="HW5" s="489"/>
      <c r="HX5" s="489"/>
      <c r="HY5" s="489"/>
      <c r="HZ5" s="489"/>
      <c r="IA5" s="489"/>
      <c r="IB5" s="489"/>
      <c r="IC5" s="489"/>
      <c r="ID5" s="489"/>
      <c r="IE5" s="489"/>
      <c r="IF5" s="489"/>
      <c r="IG5" s="489"/>
      <c r="IH5" s="489"/>
      <c r="II5" s="489"/>
      <c r="IJ5" s="489"/>
      <c r="IK5" s="489"/>
      <c r="IL5" s="489"/>
      <c r="IM5" s="489"/>
      <c r="IN5" s="489"/>
      <c r="IO5" s="489"/>
      <c r="IP5" s="489"/>
      <c r="IQ5" s="489"/>
      <c r="IR5" s="489"/>
      <c r="IS5" s="489"/>
      <c r="IT5" s="489"/>
      <c r="IU5" s="489"/>
      <c r="IV5" s="489"/>
      <c r="IW5" s="489"/>
      <c r="IX5" s="489"/>
      <c r="IY5" s="489"/>
      <c r="IZ5" s="489"/>
    </row>
    <row r="6" spans="1:260" s="617" customFormat="1" ht="6.95" customHeight="1" x14ac:dyDescent="0.2">
      <c r="A6" s="345"/>
      <c r="B6" s="345"/>
      <c r="C6" s="345"/>
      <c r="D6" s="484"/>
      <c r="E6" s="484"/>
      <c r="F6" s="345"/>
      <c r="G6" s="345"/>
      <c r="H6" s="345"/>
      <c r="I6" s="345"/>
      <c r="J6" s="345"/>
      <c r="K6" s="345"/>
      <c r="L6" s="345"/>
      <c r="M6" s="747"/>
      <c r="N6" s="747"/>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17" customFormat="1" ht="4.5" customHeight="1" x14ac:dyDescent="0.2">
      <c r="A7" s="345"/>
      <c r="B7" s="345"/>
      <c r="C7" s="345"/>
      <c r="D7" s="345"/>
      <c r="E7" s="345"/>
      <c r="F7" s="322"/>
      <c r="G7" s="345"/>
      <c r="H7" s="345"/>
      <c r="I7" s="345"/>
      <c r="J7" s="345"/>
      <c r="K7" s="345"/>
      <c r="L7" s="345"/>
      <c r="M7" s="736"/>
      <c r="N7" s="736"/>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19" customFormat="1" ht="30" customHeight="1" x14ac:dyDescent="0.2">
      <c r="A8" s="489"/>
      <c r="B8" s="1556" t="s">
        <v>12</v>
      </c>
      <c r="C8" s="437"/>
      <c r="D8" s="1558" t="s">
        <v>475</v>
      </c>
      <c r="E8" s="1559"/>
      <c r="F8" s="437"/>
      <c r="G8" s="1558" t="s">
        <v>474</v>
      </c>
      <c r="H8" s="1559"/>
      <c r="I8" s="437"/>
      <c r="J8" s="1560" t="s">
        <v>243</v>
      </c>
      <c r="K8" s="1561"/>
      <c r="L8" s="1561"/>
      <c r="M8" s="749"/>
      <c r="N8" s="749"/>
      <c r="O8" s="437"/>
      <c r="P8" s="437"/>
      <c r="Q8" s="437"/>
      <c r="R8" s="437"/>
      <c r="S8" s="437"/>
      <c r="T8" s="437"/>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c r="FF8" s="489"/>
      <c r="FG8" s="489"/>
      <c r="FH8" s="489"/>
      <c r="FI8" s="489"/>
      <c r="FJ8" s="489"/>
      <c r="FK8" s="489"/>
      <c r="FL8" s="489"/>
      <c r="FM8" s="489"/>
      <c r="FN8" s="489"/>
      <c r="FO8" s="489"/>
      <c r="FP8" s="489"/>
      <c r="FQ8" s="489"/>
      <c r="FR8" s="489"/>
      <c r="FS8" s="489"/>
      <c r="FT8" s="489"/>
      <c r="FU8" s="489"/>
      <c r="FV8" s="489"/>
      <c r="FW8" s="489"/>
      <c r="FX8" s="489"/>
      <c r="FY8" s="489"/>
      <c r="FZ8" s="489"/>
      <c r="GA8" s="489"/>
      <c r="GB8" s="489"/>
      <c r="GC8" s="489"/>
      <c r="GD8" s="489"/>
      <c r="GE8" s="489"/>
      <c r="GF8" s="489"/>
      <c r="GG8" s="489"/>
      <c r="GH8" s="489"/>
      <c r="GI8" s="489"/>
      <c r="GJ8" s="489"/>
      <c r="GK8" s="489"/>
      <c r="GL8" s="489"/>
      <c r="GM8" s="489"/>
      <c r="GN8" s="489"/>
      <c r="GO8" s="489"/>
      <c r="GP8" s="489"/>
      <c r="GQ8" s="489"/>
      <c r="GR8" s="489"/>
      <c r="GS8" s="489"/>
      <c r="GT8" s="489"/>
      <c r="GU8" s="489"/>
      <c r="GV8" s="489"/>
      <c r="GW8" s="489"/>
      <c r="GX8" s="489"/>
      <c r="GY8" s="489"/>
      <c r="GZ8" s="489"/>
      <c r="HA8" s="489"/>
      <c r="HB8" s="489"/>
      <c r="HC8" s="489"/>
      <c r="HD8" s="489"/>
      <c r="HE8" s="489"/>
      <c r="HF8" s="489"/>
      <c r="HG8" s="489"/>
      <c r="HH8" s="489"/>
      <c r="HI8" s="489"/>
      <c r="HJ8" s="489"/>
      <c r="HK8" s="489"/>
      <c r="HL8" s="489"/>
      <c r="HM8" s="489"/>
      <c r="HN8" s="489"/>
      <c r="HO8" s="489"/>
      <c r="HP8" s="489"/>
      <c r="HQ8" s="489"/>
      <c r="HR8" s="489"/>
      <c r="HS8" s="489"/>
      <c r="HT8" s="489"/>
      <c r="HU8" s="489"/>
      <c r="HV8" s="489"/>
      <c r="HW8" s="489"/>
      <c r="HX8" s="489"/>
      <c r="HY8" s="489"/>
      <c r="HZ8" s="489"/>
      <c r="IA8" s="489"/>
      <c r="IB8" s="489"/>
      <c r="IC8" s="489"/>
      <c r="ID8" s="489"/>
      <c r="IE8" s="489"/>
      <c r="IF8" s="489"/>
      <c r="IG8" s="489"/>
      <c r="IH8" s="489"/>
      <c r="II8" s="489"/>
      <c r="IJ8" s="489"/>
      <c r="IK8" s="489"/>
      <c r="IL8" s="489"/>
      <c r="IM8" s="489"/>
      <c r="IN8" s="489"/>
      <c r="IO8" s="489"/>
      <c r="IP8" s="489"/>
      <c r="IQ8" s="489"/>
      <c r="IR8" s="489"/>
      <c r="IS8" s="489"/>
      <c r="IT8" s="489"/>
      <c r="IU8" s="489"/>
      <c r="IV8" s="489"/>
      <c r="IW8" s="489"/>
      <c r="IX8" s="489"/>
      <c r="IY8" s="489"/>
      <c r="IZ8" s="489"/>
    </row>
    <row r="9" spans="1:260" s="624" customFormat="1" ht="30.75" customHeight="1" x14ac:dyDescent="0.2">
      <c r="A9" s="437"/>
      <c r="B9" s="1557"/>
      <c r="C9" s="437"/>
      <c r="D9" s="785" t="s">
        <v>9</v>
      </c>
      <c r="E9" s="786" t="s">
        <v>10</v>
      </c>
      <c r="F9" s="493"/>
      <c r="G9" s="785" t="s">
        <v>9</v>
      </c>
      <c r="H9" s="1213" t="s">
        <v>10</v>
      </c>
      <c r="I9" s="437"/>
      <c r="J9" s="785" t="s">
        <v>9</v>
      </c>
      <c r="K9" s="786" t="s">
        <v>111</v>
      </c>
      <c r="L9" s="1214" t="s">
        <v>110</v>
      </c>
      <c r="M9" s="737"/>
      <c r="N9" s="737"/>
      <c r="O9" s="493"/>
      <c r="P9" s="493"/>
      <c r="Q9" s="493"/>
      <c r="R9" s="493"/>
      <c r="S9" s="493"/>
      <c r="T9" s="493"/>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2" customFormat="1" ht="7.5" customHeight="1" x14ac:dyDescent="0.2">
      <c r="A10" s="322"/>
      <c r="B10" s="322"/>
      <c r="C10" s="322"/>
      <c r="D10" s="327"/>
      <c r="E10" s="327"/>
      <c r="F10" s="350"/>
      <c r="G10" s="322"/>
      <c r="H10" s="322"/>
      <c r="I10" s="322"/>
      <c r="J10" s="322"/>
      <c r="K10" s="322"/>
      <c r="L10" s="322"/>
      <c r="M10" s="545"/>
      <c r="N10" s="750"/>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27" customFormat="1" ht="18" customHeight="1" x14ac:dyDescent="0.2">
      <c r="A11" s="328"/>
      <c r="B11" s="751" t="s">
        <v>8</v>
      </c>
      <c r="C11" s="752"/>
      <c r="D11" s="753">
        <v>8631862</v>
      </c>
      <c r="E11" s="672">
        <v>17.753838233662304</v>
      </c>
      <c r="F11" s="350"/>
      <c r="G11" s="754">
        <v>1059893</v>
      </c>
      <c r="H11" s="755">
        <v>16.24617275870235</v>
      </c>
      <c r="I11" s="752"/>
      <c r="J11" s="756">
        <v>400745</v>
      </c>
      <c r="K11" s="757">
        <f>J11*100/D11</f>
        <v>4.6426251948884261</v>
      </c>
      <c r="L11" s="755">
        <f>J11*100/G11</f>
        <v>37.809948740108673</v>
      </c>
      <c r="M11" s="396"/>
      <c r="N11" s="396">
        <f>_xlfn.RANK.EQ(L11,L$11:L$31,0)</f>
        <v>2</v>
      </c>
      <c r="O11" s="396">
        <v>1</v>
      </c>
      <c r="P11" s="396">
        <f>MATCH(O11,N$11:N$31,0)</f>
        <v>7</v>
      </c>
      <c r="Q11" s="565" t="str">
        <f>INDEX(B$11:B$31,P11,1)</f>
        <v>Castilla y León</v>
      </c>
      <c r="R11" s="758">
        <f>INDEX(L$11:L$31,P11,1)</f>
        <v>38.021850702822782</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29" customFormat="1" ht="18" customHeight="1" x14ac:dyDescent="0.2">
      <c r="A12" s="331"/>
      <c r="B12" s="759" t="s">
        <v>7</v>
      </c>
      <c r="C12" s="752"/>
      <c r="D12" s="760">
        <v>1351591</v>
      </c>
      <c r="E12" s="680">
        <v>2.7799248843498505</v>
      </c>
      <c r="F12" s="350"/>
      <c r="G12" s="761">
        <v>185859</v>
      </c>
      <c r="H12" s="762">
        <v>2.8488700489197121</v>
      </c>
      <c r="I12" s="752"/>
      <c r="J12" s="763">
        <v>55898</v>
      </c>
      <c r="K12" s="445">
        <f t="shared" ref="K12:K28" si="0">J12*100/D12</f>
        <v>4.1357185716684999</v>
      </c>
      <c r="L12" s="762">
        <f t="shared" ref="L12:L28" si="1">J12*100/G12</f>
        <v>30.075487331794534</v>
      </c>
      <c r="M12" s="396"/>
      <c r="N12" s="396">
        <f t="shared" ref="N12:N31" si="2">_xlfn.RANK.EQ(L12,L$11:L$31,0)</f>
        <v>13</v>
      </c>
      <c r="O12" s="396">
        <v>2</v>
      </c>
      <c r="P12" s="396">
        <f t="shared" ref="P12:P29" si="3">MATCH(O12,N$11:N$31,0)</f>
        <v>1</v>
      </c>
      <c r="Q12" s="565" t="str">
        <f t="shared" ref="Q12:Q29" si="4">INDEX(B$11:B$31,P12,1)</f>
        <v>Andalucía</v>
      </c>
      <c r="R12" s="758">
        <f t="shared" ref="R12:R29" si="5">INDEX(L$11:L$31,P12,1)</f>
        <v>37.809948740108673</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29" customFormat="1" ht="18" customHeight="1" x14ac:dyDescent="0.2">
      <c r="A13" s="331"/>
      <c r="B13" s="759" t="s">
        <v>37</v>
      </c>
      <c r="C13" s="752"/>
      <c r="D13" s="760">
        <v>1009599</v>
      </c>
      <c r="E13" s="680">
        <v>2.0765226931184988</v>
      </c>
      <c r="F13" s="350"/>
      <c r="G13" s="761">
        <v>187814</v>
      </c>
      <c r="H13" s="762">
        <v>2.8788365339736401</v>
      </c>
      <c r="I13" s="752"/>
      <c r="J13" s="763">
        <v>43521</v>
      </c>
      <c r="K13" s="445">
        <f t="shared" si="0"/>
        <v>4.3107213854213402</v>
      </c>
      <c r="L13" s="762">
        <f t="shared" si="1"/>
        <v>23.172393964241216</v>
      </c>
      <c r="M13" s="396"/>
      <c r="N13" s="396">
        <f t="shared" si="2"/>
        <v>17</v>
      </c>
      <c r="O13" s="396">
        <v>3</v>
      </c>
      <c r="P13" s="396">
        <f>MATCH(O13,N$11:N$31,0)</f>
        <v>4</v>
      </c>
      <c r="Q13" s="565" t="str">
        <f t="shared" si="4"/>
        <v>Balears, Illes</v>
      </c>
      <c r="R13" s="758">
        <f t="shared" si="5"/>
        <v>37.71113185341504</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29" customFormat="1" ht="18" customHeight="1" x14ac:dyDescent="0.2">
      <c r="A14" s="331"/>
      <c r="B14" s="759" t="s">
        <v>38</v>
      </c>
      <c r="C14" s="752"/>
      <c r="D14" s="760">
        <v>1231768</v>
      </c>
      <c r="E14" s="680">
        <v>2.533475374537006</v>
      </c>
      <c r="F14" s="350"/>
      <c r="G14" s="761">
        <v>123205</v>
      </c>
      <c r="H14" s="762">
        <v>1.8885016834113664</v>
      </c>
      <c r="I14" s="752"/>
      <c r="J14" s="763">
        <v>46462</v>
      </c>
      <c r="K14" s="445">
        <f t="shared" si="0"/>
        <v>3.7719765410369486</v>
      </c>
      <c r="L14" s="762">
        <f t="shared" si="1"/>
        <v>37.71113185341504</v>
      </c>
      <c r="M14" s="396"/>
      <c r="N14" s="396">
        <f t="shared" si="2"/>
        <v>3</v>
      </c>
      <c r="O14" s="396">
        <v>4</v>
      </c>
      <c r="P14" s="396">
        <f t="shared" si="3"/>
        <v>11</v>
      </c>
      <c r="Q14" s="565" t="str">
        <f t="shared" si="4"/>
        <v>Extremadura</v>
      </c>
      <c r="R14" s="758">
        <f t="shared" si="5"/>
        <v>37.65546668075747</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29" customFormat="1" ht="18" customHeight="1" x14ac:dyDescent="0.2">
      <c r="A15" s="331"/>
      <c r="B15" s="759" t="s">
        <v>6</v>
      </c>
      <c r="C15" s="752"/>
      <c r="D15" s="760">
        <v>2238754</v>
      </c>
      <c r="E15" s="680">
        <v>4.6046237023905645</v>
      </c>
      <c r="F15" s="350"/>
      <c r="G15" s="761">
        <v>262023</v>
      </c>
      <c r="H15" s="762">
        <v>4.0163213878697812</v>
      </c>
      <c r="I15" s="752"/>
      <c r="J15" s="763">
        <v>72415</v>
      </c>
      <c r="K15" s="445">
        <f t="shared" si="0"/>
        <v>3.234611752787488</v>
      </c>
      <c r="L15" s="762">
        <f t="shared" si="1"/>
        <v>27.636886838178327</v>
      </c>
      <c r="M15" s="396"/>
      <c r="N15" s="396">
        <f t="shared" si="2"/>
        <v>15</v>
      </c>
      <c r="O15" s="396">
        <v>5</v>
      </c>
      <c r="P15" s="396">
        <f t="shared" si="3"/>
        <v>16</v>
      </c>
      <c r="Q15" s="565" t="str">
        <f t="shared" si="4"/>
        <v>País Vasco</v>
      </c>
      <c r="R15" s="758">
        <f t="shared" si="5"/>
        <v>35.792683650343513</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29" customFormat="1" ht="18" customHeight="1" x14ac:dyDescent="0.2">
      <c r="A16" s="331"/>
      <c r="B16" s="759" t="s">
        <v>5</v>
      </c>
      <c r="C16" s="752"/>
      <c r="D16" s="764">
        <v>590851</v>
      </c>
      <c r="E16" s="680">
        <v>1.2152503219117274</v>
      </c>
      <c r="F16" s="350"/>
      <c r="G16" s="765">
        <v>102326</v>
      </c>
      <c r="H16" s="762">
        <v>1.5684657542855522</v>
      </c>
      <c r="I16" s="752"/>
      <c r="J16" s="763">
        <v>23214</v>
      </c>
      <c r="K16" s="445">
        <f t="shared" si="0"/>
        <v>3.9289093189315074</v>
      </c>
      <c r="L16" s="762">
        <f t="shared" si="1"/>
        <v>22.686316283251568</v>
      </c>
      <c r="M16" s="396"/>
      <c r="N16" s="396">
        <f t="shared" si="2"/>
        <v>18</v>
      </c>
      <c r="O16" s="396">
        <v>6</v>
      </c>
      <c r="P16" s="396">
        <f t="shared" si="3"/>
        <v>8</v>
      </c>
      <c r="Q16" s="565" t="str">
        <f t="shared" si="4"/>
        <v>Castilla - La Mancha</v>
      </c>
      <c r="R16" s="766">
        <f t="shared" si="5"/>
        <v>35.077961888402427</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38" customFormat="1" ht="18" customHeight="1" x14ac:dyDescent="0.2">
      <c r="A17" s="447"/>
      <c r="B17" s="767" t="s">
        <v>4</v>
      </c>
      <c r="C17" s="752"/>
      <c r="D17" s="760">
        <v>2391682</v>
      </c>
      <c r="E17" s="680">
        <v>4.9191629030169768</v>
      </c>
      <c r="F17" s="350"/>
      <c r="G17" s="768">
        <v>417744</v>
      </c>
      <c r="H17" s="769">
        <v>6.4032323950732337</v>
      </c>
      <c r="I17" s="752"/>
      <c r="J17" s="770">
        <v>158834</v>
      </c>
      <c r="K17" s="584">
        <f t="shared" si="0"/>
        <v>6.641100280053954</v>
      </c>
      <c r="L17" s="769">
        <f t="shared" si="1"/>
        <v>38.021850702822782</v>
      </c>
      <c r="M17" s="396"/>
      <c r="N17" s="396">
        <f t="shared" si="2"/>
        <v>1</v>
      </c>
      <c r="O17" s="396">
        <v>7</v>
      </c>
      <c r="P17" s="396">
        <f t="shared" si="3"/>
        <v>9</v>
      </c>
      <c r="Q17" s="565" t="str">
        <f t="shared" si="4"/>
        <v>Cataluña</v>
      </c>
      <c r="R17" s="758">
        <f t="shared" si="5"/>
        <v>33.79049159833805</v>
      </c>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c r="CJ17" s="447"/>
      <c r="CK17" s="447"/>
      <c r="CL17" s="447"/>
      <c r="CM17" s="447"/>
      <c r="CN17" s="447"/>
      <c r="CO17" s="447"/>
      <c r="CP17" s="447"/>
      <c r="CQ17" s="447"/>
      <c r="CR17" s="447"/>
      <c r="CS17" s="447"/>
      <c r="CT17" s="447"/>
      <c r="CU17" s="447"/>
      <c r="CV17" s="447"/>
      <c r="CW17" s="447"/>
      <c r="CX17" s="447"/>
      <c r="CY17" s="447"/>
      <c r="CZ17" s="447"/>
      <c r="DA17" s="447"/>
      <c r="DB17" s="447"/>
      <c r="DC17" s="447"/>
      <c r="DD17" s="447"/>
      <c r="DE17" s="447"/>
      <c r="DF17" s="447"/>
      <c r="DG17" s="447"/>
      <c r="DH17" s="447"/>
      <c r="DI17" s="447"/>
      <c r="DJ17" s="447"/>
      <c r="DK17" s="447"/>
      <c r="DL17" s="447"/>
      <c r="DM17" s="447"/>
      <c r="DN17" s="447"/>
      <c r="DO17" s="447"/>
      <c r="DP17" s="447"/>
      <c r="DQ17" s="447"/>
      <c r="DR17" s="447"/>
      <c r="DS17" s="447"/>
      <c r="DT17" s="447"/>
      <c r="DU17" s="447"/>
      <c r="DV17" s="447"/>
      <c r="DW17" s="447"/>
      <c r="DX17" s="447"/>
      <c r="DY17" s="447"/>
      <c r="DZ17" s="447"/>
      <c r="EA17" s="447"/>
      <c r="EB17" s="447"/>
      <c r="EC17" s="447"/>
      <c r="ED17" s="447"/>
      <c r="EE17" s="447"/>
      <c r="EF17" s="447"/>
      <c r="EG17" s="447"/>
      <c r="EH17" s="447"/>
      <c r="EI17" s="447"/>
      <c r="EJ17" s="447"/>
      <c r="EK17" s="447"/>
      <c r="EL17" s="447"/>
      <c r="EM17" s="447"/>
      <c r="EN17" s="447"/>
      <c r="EO17" s="447"/>
      <c r="EP17" s="447"/>
      <c r="EQ17" s="447"/>
      <c r="ER17" s="447"/>
      <c r="ES17" s="447"/>
      <c r="ET17" s="447"/>
      <c r="EU17" s="447"/>
      <c r="EV17" s="447"/>
      <c r="EW17" s="447"/>
      <c r="EX17" s="447"/>
      <c r="EY17" s="447"/>
      <c r="EZ17" s="447"/>
      <c r="FA17" s="447"/>
      <c r="FB17" s="447"/>
      <c r="FC17" s="447"/>
      <c r="FD17" s="447"/>
      <c r="FE17" s="447"/>
      <c r="FF17" s="447"/>
      <c r="FG17" s="447"/>
      <c r="FH17" s="447"/>
      <c r="FI17" s="447"/>
      <c r="FJ17" s="447"/>
      <c r="FK17" s="447"/>
      <c r="FL17" s="447"/>
      <c r="FM17" s="447"/>
      <c r="FN17" s="447"/>
      <c r="FO17" s="447"/>
      <c r="FP17" s="447"/>
      <c r="FQ17" s="447"/>
      <c r="FR17" s="447"/>
      <c r="FS17" s="447"/>
      <c r="FT17" s="447"/>
      <c r="FU17" s="447"/>
      <c r="FV17" s="447"/>
      <c r="FW17" s="447"/>
      <c r="FX17" s="447"/>
      <c r="FY17" s="447"/>
      <c r="FZ17" s="447"/>
      <c r="GA17" s="447"/>
      <c r="GB17" s="447"/>
      <c r="GC17" s="447"/>
      <c r="GD17" s="447"/>
      <c r="GE17" s="447"/>
      <c r="GF17" s="447"/>
      <c r="GG17" s="447"/>
      <c r="GH17" s="447"/>
      <c r="GI17" s="447"/>
      <c r="GJ17" s="447"/>
      <c r="GK17" s="447"/>
      <c r="GL17" s="447"/>
      <c r="GM17" s="447"/>
      <c r="GN17" s="447"/>
      <c r="GO17" s="447"/>
      <c r="GP17" s="447"/>
      <c r="GQ17" s="447"/>
      <c r="GR17" s="447"/>
      <c r="GS17" s="447"/>
      <c r="GT17" s="447"/>
      <c r="GU17" s="447"/>
      <c r="GV17" s="447"/>
      <c r="GW17" s="447"/>
      <c r="GX17" s="447"/>
      <c r="GY17" s="447"/>
      <c r="GZ17" s="447"/>
      <c r="HA17" s="447"/>
      <c r="HB17" s="447"/>
      <c r="HC17" s="447"/>
      <c r="HD17" s="447"/>
      <c r="HE17" s="447"/>
      <c r="HF17" s="447"/>
      <c r="HG17" s="447"/>
      <c r="HH17" s="447"/>
      <c r="HI17" s="447"/>
      <c r="HJ17" s="447"/>
      <c r="HK17" s="447"/>
      <c r="HL17" s="447"/>
      <c r="HM17" s="447"/>
      <c r="HN17" s="447"/>
      <c r="HO17" s="447"/>
      <c r="HP17" s="447"/>
      <c r="HQ17" s="447"/>
      <c r="HR17" s="447"/>
      <c r="HS17" s="447"/>
      <c r="HT17" s="447"/>
      <c r="HU17" s="447"/>
      <c r="HV17" s="447"/>
      <c r="HW17" s="447"/>
      <c r="HX17" s="447"/>
      <c r="HY17" s="447"/>
      <c r="HZ17" s="447"/>
      <c r="IA17" s="447"/>
      <c r="IB17" s="447"/>
      <c r="IC17" s="447"/>
      <c r="ID17" s="447"/>
      <c r="IE17" s="447"/>
      <c r="IF17" s="447"/>
      <c r="IG17" s="447"/>
      <c r="IH17" s="447"/>
      <c r="II17" s="447"/>
      <c r="IJ17" s="447"/>
      <c r="IK17" s="447"/>
      <c r="IL17" s="447"/>
      <c r="IM17" s="447"/>
      <c r="IN17" s="447"/>
      <c r="IO17" s="447"/>
      <c r="IP17" s="447"/>
      <c r="IQ17" s="447"/>
      <c r="IR17" s="447"/>
      <c r="IS17" s="447"/>
      <c r="IT17" s="447"/>
      <c r="IU17" s="447"/>
      <c r="IV17" s="447"/>
      <c r="IW17" s="447"/>
      <c r="IX17" s="447"/>
      <c r="IY17" s="447"/>
      <c r="IZ17" s="447"/>
    </row>
    <row r="18" spans="1:260" s="738" customFormat="1" ht="18" customHeight="1" x14ac:dyDescent="0.2">
      <c r="A18" s="447"/>
      <c r="B18" s="767" t="s">
        <v>40</v>
      </c>
      <c r="C18" s="752"/>
      <c r="D18" s="760">
        <v>2104433</v>
      </c>
      <c r="E18" s="680">
        <v>4.3283550009929108</v>
      </c>
      <c r="F18" s="350"/>
      <c r="G18" s="768">
        <v>286422</v>
      </c>
      <c r="H18" s="769">
        <v>4.3903123182180135</v>
      </c>
      <c r="I18" s="752"/>
      <c r="J18" s="770">
        <v>100471</v>
      </c>
      <c r="K18" s="584">
        <f t="shared" si="0"/>
        <v>4.7742551081455193</v>
      </c>
      <c r="L18" s="769">
        <f t="shared" si="1"/>
        <v>35.077961888402427</v>
      </c>
      <c r="M18" s="396"/>
      <c r="N18" s="396">
        <f t="shared" si="2"/>
        <v>6</v>
      </c>
      <c r="O18" s="396">
        <v>8</v>
      </c>
      <c r="P18" s="396">
        <f t="shared" si="3"/>
        <v>17</v>
      </c>
      <c r="Q18" s="565" t="str">
        <f t="shared" si="4"/>
        <v>Rioja, La</v>
      </c>
      <c r="R18" s="758">
        <f t="shared" si="5"/>
        <v>33.535722437799592</v>
      </c>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7"/>
      <c r="BS18" s="447"/>
      <c r="BT18" s="447"/>
      <c r="BU18" s="447"/>
      <c r="BV18" s="447"/>
      <c r="BW18" s="447"/>
      <c r="BX18" s="447"/>
      <c r="BY18" s="447"/>
      <c r="BZ18" s="447"/>
      <c r="CA18" s="447"/>
      <c r="CB18" s="447"/>
      <c r="CC18" s="447"/>
      <c r="CD18" s="447"/>
      <c r="CE18" s="447"/>
      <c r="CF18" s="447"/>
      <c r="CG18" s="447"/>
      <c r="CH18" s="447"/>
      <c r="CI18" s="447"/>
      <c r="CJ18" s="447"/>
      <c r="CK18" s="447"/>
      <c r="CL18" s="447"/>
      <c r="CM18" s="447"/>
      <c r="CN18" s="447"/>
      <c r="CO18" s="447"/>
      <c r="CP18" s="447"/>
      <c r="CQ18" s="447"/>
      <c r="CR18" s="447"/>
      <c r="CS18" s="447"/>
      <c r="CT18" s="447"/>
      <c r="CU18" s="447"/>
      <c r="CV18" s="447"/>
      <c r="CW18" s="447"/>
      <c r="CX18" s="447"/>
      <c r="CY18" s="447"/>
      <c r="CZ18" s="447"/>
      <c r="DA18" s="447"/>
      <c r="DB18" s="447"/>
      <c r="DC18" s="447"/>
      <c r="DD18" s="447"/>
      <c r="DE18" s="447"/>
      <c r="DF18" s="447"/>
      <c r="DG18" s="447"/>
      <c r="DH18" s="447"/>
      <c r="DI18" s="447"/>
      <c r="DJ18" s="447"/>
      <c r="DK18" s="447"/>
      <c r="DL18" s="447"/>
      <c r="DM18" s="447"/>
      <c r="DN18" s="447"/>
      <c r="DO18" s="447"/>
      <c r="DP18" s="447"/>
      <c r="DQ18" s="447"/>
      <c r="DR18" s="447"/>
      <c r="DS18" s="447"/>
      <c r="DT18" s="447"/>
      <c r="DU18" s="447"/>
      <c r="DV18" s="447"/>
      <c r="DW18" s="447"/>
      <c r="DX18" s="447"/>
      <c r="DY18" s="447"/>
      <c r="DZ18" s="447"/>
      <c r="EA18" s="447"/>
      <c r="EB18" s="447"/>
      <c r="EC18" s="447"/>
      <c r="ED18" s="447"/>
      <c r="EE18" s="447"/>
      <c r="EF18" s="447"/>
      <c r="EG18" s="447"/>
      <c r="EH18" s="447"/>
      <c r="EI18" s="447"/>
      <c r="EJ18" s="447"/>
      <c r="EK18" s="447"/>
      <c r="EL18" s="447"/>
      <c r="EM18" s="447"/>
      <c r="EN18" s="447"/>
      <c r="EO18" s="447"/>
      <c r="EP18" s="447"/>
      <c r="EQ18" s="447"/>
      <c r="ER18" s="447"/>
      <c r="ES18" s="447"/>
      <c r="ET18" s="447"/>
      <c r="EU18" s="447"/>
      <c r="EV18" s="447"/>
      <c r="EW18" s="447"/>
      <c r="EX18" s="447"/>
      <c r="EY18" s="447"/>
      <c r="EZ18" s="447"/>
      <c r="FA18" s="447"/>
      <c r="FB18" s="447"/>
      <c r="FC18" s="447"/>
      <c r="FD18" s="447"/>
      <c r="FE18" s="447"/>
      <c r="FF18" s="447"/>
      <c r="FG18" s="447"/>
      <c r="FH18" s="447"/>
      <c r="FI18" s="447"/>
      <c r="FJ18" s="447"/>
      <c r="FK18" s="447"/>
      <c r="FL18" s="447"/>
      <c r="FM18" s="447"/>
      <c r="FN18" s="447"/>
      <c r="FO18" s="447"/>
      <c r="FP18" s="447"/>
      <c r="FQ18" s="447"/>
      <c r="FR18" s="447"/>
      <c r="FS18" s="447"/>
      <c r="FT18" s="447"/>
      <c r="FU18" s="447"/>
      <c r="FV18" s="447"/>
      <c r="FW18" s="447"/>
      <c r="FX18" s="447"/>
      <c r="FY18" s="447"/>
      <c r="FZ18" s="447"/>
      <c r="GA18" s="447"/>
      <c r="GB18" s="447"/>
      <c r="GC18" s="447"/>
      <c r="GD18" s="447"/>
      <c r="GE18" s="447"/>
      <c r="GF18" s="447"/>
      <c r="GG18" s="447"/>
      <c r="GH18" s="447"/>
      <c r="GI18" s="447"/>
      <c r="GJ18" s="447"/>
      <c r="GK18" s="447"/>
      <c r="GL18" s="447"/>
      <c r="GM18" s="447"/>
      <c r="GN18" s="447"/>
      <c r="GO18" s="447"/>
      <c r="GP18" s="447"/>
      <c r="GQ18" s="447"/>
      <c r="GR18" s="447"/>
      <c r="GS18" s="447"/>
      <c r="GT18" s="447"/>
      <c r="GU18" s="447"/>
      <c r="GV18" s="447"/>
      <c r="GW18" s="447"/>
      <c r="GX18" s="447"/>
      <c r="GY18" s="447"/>
      <c r="GZ18" s="447"/>
      <c r="HA18" s="447"/>
      <c r="HB18" s="447"/>
      <c r="HC18" s="447"/>
      <c r="HD18" s="447"/>
      <c r="HE18" s="447"/>
      <c r="HF18" s="447"/>
      <c r="HG18" s="447"/>
      <c r="HH18" s="447"/>
      <c r="HI18" s="447"/>
      <c r="HJ18" s="447"/>
      <c r="HK18" s="447"/>
      <c r="HL18" s="447"/>
      <c r="HM18" s="447"/>
      <c r="HN18" s="447"/>
      <c r="HO18" s="447"/>
      <c r="HP18" s="447"/>
      <c r="HQ18" s="447"/>
      <c r="HR18" s="447"/>
      <c r="HS18" s="447"/>
      <c r="HT18" s="447"/>
      <c r="HU18" s="447"/>
      <c r="HV18" s="447"/>
      <c r="HW18" s="447"/>
      <c r="HX18" s="447"/>
      <c r="HY18" s="447"/>
      <c r="HZ18" s="447"/>
      <c r="IA18" s="447"/>
      <c r="IB18" s="447"/>
      <c r="IC18" s="447"/>
      <c r="ID18" s="447"/>
      <c r="IE18" s="447"/>
      <c r="IF18" s="447"/>
      <c r="IG18" s="447"/>
      <c r="IH18" s="447"/>
      <c r="II18" s="447"/>
      <c r="IJ18" s="447"/>
      <c r="IK18" s="447"/>
      <c r="IL18" s="447"/>
      <c r="IM18" s="447"/>
      <c r="IN18" s="447"/>
      <c r="IO18" s="447"/>
      <c r="IP18" s="447"/>
      <c r="IQ18" s="447"/>
      <c r="IR18" s="447"/>
      <c r="IS18" s="447"/>
      <c r="IT18" s="447"/>
      <c r="IU18" s="447"/>
      <c r="IV18" s="447"/>
      <c r="IW18" s="447"/>
      <c r="IX18" s="447"/>
      <c r="IY18" s="447"/>
      <c r="IZ18" s="447"/>
    </row>
    <row r="19" spans="1:260" s="738" customFormat="1" ht="18" customHeight="1" x14ac:dyDescent="0.2">
      <c r="A19" s="447"/>
      <c r="B19" s="767" t="s">
        <v>41</v>
      </c>
      <c r="C19" s="752"/>
      <c r="D19" s="760">
        <v>8012231</v>
      </c>
      <c r="E19" s="680">
        <v>16.479393792988624</v>
      </c>
      <c r="F19" s="350"/>
      <c r="G19" s="768">
        <v>1087880</v>
      </c>
      <c r="H19" s="769">
        <v>16.675161002796617</v>
      </c>
      <c r="I19" s="752"/>
      <c r="J19" s="770">
        <v>367600</v>
      </c>
      <c r="K19" s="584">
        <f t="shared" si="0"/>
        <v>4.5879855436020254</v>
      </c>
      <c r="L19" s="769">
        <f t="shared" si="1"/>
        <v>33.79049159833805</v>
      </c>
      <c r="M19" s="396"/>
      <c r="N19" s="396">
        <f t="shared" si="2"/>
        <v>7</v>
      </c>
      <c r="O19" s="396">
        <v>9</v>
      </c>
      <c r="P19" s="396">
        <f t="shared" si="3"/>
        <v>13</v>
      </c>
      <c r="Q19" s="565" t="str">
        <f>INDEX(B$11:B$31,P19,1)</f>
        <v>Madrid, Comunidad de</v>
      </c>
      <c r="R19" s="758">
        <f t="shared" si="5"/>
        <v>32.822558719717918</v>
      </c>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7"/>
      <c r="CS19" s="447"/>
      <c r="CT19" s="447"/>
      <c r="CU19" s="447"/>
      <c r="CV19" s="447"/>
      <c r="CW19" s="447"/>
      <c r="CX19" s="447"/>
      <c r="CY19" s="447"/>
      <c r="CZ19" s="447"/>
      <c r="DA19" s="447"/>
      <c r="DB19" s="447"/>
      <c r="DC19" s="447"/>
      <c r="DD19" s="447"/>
      <c r="DE19" s="447"/>
      <c r="DF19" s="447"/>
      <c r="DG19" s="447"/>
      <c r="DH19" s="447"/>
      <c r="DI19" s="447"/>
      <c r="DJ19" s="447"/>
      <c r="DK19" s="447"/>
      <c r="DL19" s="447"/>
      <c r="DM19" s="447"/>
      <c r="DN19" s="447"/>
      <c r="DO19" s="447"/>
      <c r="DP19" s="447"/>
      <c r="DQ19" s="447"/>
      <c r="DR19" s="447"/>
      <c r="DS19" s="447"/>
      <c r="DT19" s="447"/>
      <c r="DU19" s="447"/>
      <c r="DV19" s="447"/>
      <c r="DW19" s="447"/>
      <c r="DX19" s="447"/>
      <c r="DY19" s="447"/>
      <c r="DZ19" s="447"/>
      <c r="EA19" s="447"/>
      <c r="EB19" s="447"/>
      <c r="EC19" s="447"/>
      <c r="ED19" s="447"/>
      <c r="EE19" s="447"/>
      <c r="EF19" s="447"/>
      <c r="EG19" s="447"/>
      <c r="EH19" s="447"/>
      <c r="EI19" s="447"/>
      <c r="EJ19" s="447"/>
      <c r="EK19" s="447"/>
      <c r="EL19" s="447"/>
      <c r="EM19" s="447"/>
      <c r="EN19" s="447"/>
      <c r="EO19" s="447"/>
      <c r="EP19" s="447"/>
      <c r="EQ19" s="447"/>
      <c r="ER19" s="447"/>
      <c r="ES19" s="447"/>
      <c r="ET19" s="447"/>
      <c r="EU19" s="447"/>
      <c r="EV19" s="447"/>
      <c r="EW19" s="447"/>
      <c r="EX19" s="447"/>
      <c r="EY19" s="447"/>
      <c r="EZ19" s="447"/>
      <c r="FA19" s="447"/>
      <c r="FB19" s="447"/>
      <c r="FC19" s="447"/>
      <c r="FD19" s="447"/>
      <c r="FE19" s="447"/>
      <c r="FF19" s="447"/>
      <c r="FG19" s="447"/>
      <c r="FH19" s="447"/>
      <c r="FI19" s="447"/>
      <c r="FJ19" s="447"/>
      <c r="FK19" s="447"/>
      <c r="FL19" s="447"/>
      <c r="FM19" s="447"/>
      <c r="FN19" s="447"/>
      <c r="FO19" s="447"/>
      <c r="FP19" s="447"/>
      <c r="FQ19" s="447"/>
      <c r="FR19" s="447"/>
      <c r="FS19" s="447"/>
      <c r="FT19" s="447"/>
      <c r="FU19" s="447"/>
      <c r="FV19" s="447"/>
      <c r="FW19" s="447"/>
      <c r="FX19" s="447"/>
      <c r="FY19" s="447"/>
      <c r="FZ19" s="447"/>
      <c r="GA19" s="447"/>
      <c r="GB19" s="447"/>
      <c r="GC19" s="447"/>
      <c r="GD19" s="447"/>
      <c r="GE19" s="447"/>
      <c r="GF19" s="447"/>
      <c r="GG19" s="447"/>
      <c r="GH19" s="447"/>
      <c r="GI19" s="447"/>
      <c r="GJ19" s="447"/>
      <c r="GK19" s="447"/>
      <c r="GL19" s="447"/>
      <c r="GM19" s="447"/>
      <c r="GN19" s="447"/>
      <c r="GO19" s="447"/>
      <c r="GP19" s="447"/>
      <c r="GQ19" s="447"/>
      <c r="GR19" s="447"/>
      <c r="GS19" s="447"/>
      <c r="GT19" s="447"/>
      <c r="GU19" s="447"/>
      <c r="GV19" s="447"/>
      <c r="GW19" s="447"/>
      <c r="GX19" s="447"/>
      <c r="GY19" s="447"/>
      <c r="GZ19" s="447"/>
      <c r="HA19" s="447"/>
      <c r="HB19" s="447"/>
      <c r="HC19" s="447"/>
      <c r="HD19" s="447"/>
      <c r="HE19" s="447"/>
      <c r="HF19" s="447"/>
      <c r="HG19" s="447"/>
      <c r="HH19" s="447"/>
      <c r="HI19" s="447"/>
      <c r="HJ19" s="447"/>
      <c r="HK19" s="447"/>
      <c r="HL19" s="447"/>
      <c r="HM19" s="447"/>
      <c r="HN19" s="447"/>
      <c r="HO19" s="447"/>
      <c r="HP19" s="447"/>
      <c r="HQ19" s="447"/>
      <c r="HR19" s="447"/>
      <c r="HS19" s="447"/>
      <c r="HT19" s="447"/>
      <c r="HU19" s="447"/>
      <c r="HV19" s="447"/>
      <c r="HW19" s="447"/>
      <c r="HX19" s="447"/>
      <c r="HY19" s="447"/>
      <c r="HZ19" s="447"/>
      <c r="IA19" s="447"/>
      <c r="IB19" s="447"/>
      <c r="IC19" s="447"/>
      <c r="ID19" s="447"/>
      <c r="IE19" s="447"/>
      <c r="IF19" s="447"/>
      <c r="IG19" s="447"/>
      <c r="IH19" s="447"/>
      <c r="II19" s="447"/>
      <c r="IJ19" s="447"/>
      <c r="IK19" s="447"/>
      <c r="IL19" s="447"/>
      <c r="IM19" s="447"/>
      <c r="IN19" s="447"/>
      <c r="IO19" s="447"/>
      <c r="IP19" s="447"/>
      <c r="IQ19" s="447"/>
      <c r="IR19" s="447"/>
      <c r="IS19" s="447"/>
      <c r="IT19" s="447"/>
      <c r="IU19" s="447"/>
      <c r="IV19" s="447"/>
      <c r="IW19" s="447"/>
      <c r="IX19" s="447"/>
      <c r="IY19" s="447"/>
      <c r="IZ19" s="447"/>
    </row>
    <row r="20" spans="1:260" s="738" customFormat="1" ht="18" customHeight="1" x14ac:dyDescent="0.2">
      <c r="A20" s="447"/>
      <c r="B20" s="767" t="s">
        <v>3</v>
      </c>
      <c r="C20" s="752"/>
      <c r="D20" s="760">
        <v>5319285</v>
      </c>
      <c r="E20" s="680">
        <v>10.94059722094102</v>
      </c>
      <c r="F20" s="350"/>
      <c r="G20" s="768">
        <v>655895</v>
      </c>
      <c r="H20" s="769">
        <v>10.053640774652798</v>
      </c>
      <c r="I20" s="752"/>
      <c r="J20" s="770">
        <v>214222</v>
      </c>
      <c r="K20" s="584">
        <f t="shared" si="0"/>
        <v>4.0272705824185016</v>
      </c>
      <c r="L20" s="769">
        <f>J20*100/G20</f>
        <v>32.661020437722499</v>
      </c>
      <c r="M20" s="396"/>
      <c r="N20" s="396">
        <f t="shared" si="2"/>
        <v>11</v>
      </c>
      <c r="O20" s="396">
        <v>10</v>
      </c>
      <c r="P20" s="396">
        <f t="shared" si="3"/>
        <v>21</v>
      </c>
      <c r="Q20" s="565" t="str">
        <f t="shared" si="4"/>
        <v>TOTAL</v>
      </c>
      <c r="R20" s="758">
        <f t="shared" si="5"/>
        <v>32.789174664754739</v>
      </c>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47"/>
      <c r="GD20" s="447"/>
      <c r="GE20" s="447"/>
      <c r="GF20" s="447"/>
      <c r="GG20" s="447"/>
      <c r="GH20" s="447"/>
      <c r="GI20" s="447"/>
      <c r="GJ20" s="447"/>
      <c r="GK20" s="447"/>
      <c r="GL20" s="447"/>
      <c r="GM20" s="447"/>
      <c r="GN20" s="447"/>
      <c r="GO20" s="447"/>
      <c r="GP20" s="447"/>
      <c r="GQ20" s="447"/>
      <c r="GR20" s="447"/>
      <c r="GS20" s="447"/>
      <c r="GT20" s="447"/>
      <c r="GU20" s="447"/>
      <c r="GV20" s="447"/>
      <c r="GW20" s="447"/>
      <c r="GX20" s="447"/>
      <c r="GY20" s="447"/>
      <c r="GZ20" s="447"/>
      <c r="HA20" s="447"/>
      <c r="HB20" s="447"/>
      <c r="HC20" s="447"/>
      <c r="HD20" s="447"/>
      <c r="HE20" s="447"/>
      <c r="HF20" s="447"/>
      <c r="HG20" s="447"/>
      <c r="HH20" s="447"/>
      <c r="HI20" s="447"/>
      <c r="HJ20" s="447"/>
      <c r="HK20" s="447"/>
      <c r="HL20" s="447"/>
      <c r="HM20" s="447"/>
      <c r="HN20" s="447"/>
      <c r="HO20" s="447"/>
      <c r="HP20" s="447"/>
      <c r="HQ20" s="447"/>
      <c r="HR20" s="447"/>
      <c r="HS20" s="447"/>
      <c r="HT20" s="447"/>
      <c r="HU20" s="447"/>
      <c r="HV20" s="447"/>
      <c r="HW20" s="447"/>
      <c r="HX20" s="447"/>
      <c r="HY20" s="447"/>
      <c r="HZ20" s="447"/>
      <c r="IA20" s="447"/>
      <c r="IB20" s="447"/>
      <c r="IC20" s="447"/>
      <c r="ID20" s="447"/>
      <c r="IE20" s="447"/>
      <c r="IF20" s="447"/>
      <c r="IG20" s="447"/>
      <c r="IH20" s="447"/>
      <c r="II20" s="447"/>
      <c r="IJ20" s="447"/>
      <c r="IK20" s="447"/>
      <c r="IL20" s="447"/>
      <c r="IM20" s="447"/>
      <c r="IN20" s="447"/>
      <c r="IO20" s="447"/>
      <c r="IP20" s="447"/>
      <c r="IQ20" s="447"/>
      <c r="IR20" s="447"/>
      <c r="IS20" s="447"/>
      <c r="IT20" s="447"/>
      <c r="IU20" s="447"/>
      <c r="IV20" s="447"/>
      <c r="IW20" s="447"/>
      <c r="IX20" s="447"/>
      <c r="IY20" s="447"/>
      <c r="IZ20" s="447"/>
    </row>
    <row r="21" spans="1:260" s="629" customFormat="1" ht="18" customHeight="1" x14ac:dyDescent="0.2">
      <c r="A21" s="331"/>
      <c r="B21" s="759" t="s">
        <v>2</v>
      </c>
      <c r="C21" s="752"/>
      <c r="D21" s="760">
        <v>1054681</v>
      </c>
      <c r="E21" s="680">
        <v>2.1692464339811264</v>
      </c>
      <c r="F21" s="350"/>
      <c r="G21" s="761">
        <v>151399</v>
      </c>
      <c r="H21" s="762">
        <v>2.3206628494525177</v>
      </c>
      <c r="I21" s="752"/>
      <c r="J21" s="763">
        <v>57010</v>
      </c>
      <c r="K21" s="445">
        <f t="shared" si="0"/>
        <v>5.4054259060322503</v>
      </c>
      <c r="L21" s="762">
        <f t="shared" si="1"/>
        <v>37.65546668075747</v>
      </c>
      <c r="M21" s="396"/>
      <c r="N21" s="396">
        <f t="shared" si="2"/>
        <v>4</v>
      </c>
      <c r="O21" s="396">
        <v>11</v>
      </c>
      <c r="P21" s="396">
        <f t="shared" si="3"/>
        <v>10</v>
      </c>
      <c r="Q21" s="565" t="str">
        <f t="shared" si="4"/>
        <v>Comunitat Valenciana</v>
      </c>
      <c r="R21" s="758">
        <f t="shared" si="5"/>
        <v>32.661020437722499</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29" customFormat="1" ht="18" customHeight="1" x14ac:dyDescent="0.2">
      <c r="A22" s="331"/>
      <c r="B22" s="759" t="s">
        <v>35</v>
      </c>
      <c r="C22" s="752"/>
      <c r="D22" s="760">
        <v>2705833</v>
      </c>
      <c r="E22" s="680">
        <v>5.5653022915919159</v>
      </c>
      <c r="F22" s="350"/>
      <c r="G22" s="761">
        <v>482428</v>
      </c>
      <c r="H22" s="762">
        <v>7.3947168550365534</v>
      </c>
      <c r="I22" s="752"/>
      <c r="J22" s="763">
        <v>95714</v>
      </c>
      <c r="K22" s="445">
        <f t="shared" si="0"/>
        <v>3.5373210393989578</v>
      </c>
      <c r="L22" s="762">
        <f t="shared" si="1"/>
        <v>19.840059034716063</v>
      </c>
      <c r="M22" s="396"/>
      <c r="N22" s="396">
        <f t="shared" si="2"/>
        <v>19</v>
      </c>
      <c r="O22" s="396">
        <v>12</v>
      </c>
      <c r="P22" s="396">
        <f t="shared" si="3"/>
        <v>14</v>
      </c>
      <c r="Q22" s="565" t="str">
        <f t="shared" si="4"/>
        <v>Murcia, Región de</v>
      </c>
      <c r="R22" s="758">
        <f t="shared" si="5"/>
        <v>32.301466310954204</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29" customFormat="1" ht="18" customHeight="1" x14ac:dyDescent="0.2">
      <c r="A23" s="331"/>
      <c r="B23" s="759" t="s">
        <v>42</v>
      </c>
      <c r="C23" s="752"/>
      <c r="D23" s="760">
        <v>7009268</v>
      </c>
      <c r="E23" s="680">
        <v>14.416519889727814</v>
      </c>
      <c r="F23" s="350"/>
      <c r="G23" s="761">
        <v>834941</v>
      </c>
      <c r="H23" s="762">
        <v>12.798080305581507</v>
      </c>
      <c r="I23" s="752"/>
      <c r="J23" s="763">
        <v>274049</v>
      </c>
      <c r="K23" s="445">
        <f t="shared" si="0"/>
        <v>3.909809127001564</v>
      </c>
      <c r="L23" s="762">
        <f t="shared" si="1"/>
        <v>32.822558719717918</v>
      </c>
      <c r="M23" s="396"/>
      <c r="N23" s="396">
        <f t="shared" si="2"/>
        <v>9</v>
      </c>
      <c r="O23" s="396">
        <v>13</v>
      </c>
      <c r="P23" s="396">
        <f t="shared" si="3"/>
        <v>2</v>
      </c>
      <c r="Q23" s="565" t="str">
        <f t="shared" si="4"/>
        <v>Aragón</v>
      </c>
      <c r="R23" s="758">
        <f t="shared" si="5"/>
        <v>30.075487331794534</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29" customFormat="1" ht="18" customHeight="1" x14ac:dyDescent="0.2">
      <c r="A24" s="331"/>
      <c r="B24" s="759" t="s">
        <v>43</v>
      </c>
      <c r="C24" s="752"/>
      <c r="D24" s="760">
        <v>1568492</v>
      </c>
      <c r="E24" s="680">
        <v>3.226042450492542</v>
      </c>
      <c r="F24" s="350"/>
      <c r="G24" s="761">
        <v>199412</v>
      </c>
      <c r="H24" s="762">
        <v>3.0566121317513688</v>
      </c>
      <c r="I24" s="752"/>
      <c r="J24" s="763">
        <v>64413</v>
      </c>
      <c r="K24" s="445">
        <f t="shared" si="0"/>
        <v>4.1066833621083179</v>
      </c>
      <c r="L24" s="762">
        <f>J24*100/G24</f>
        <v>32.301466310954204</v>
      </c>
      <c r="M24" s="396"/>
      <c r="N24" s="396">
        <f t="shared" si="2"/>
        <v>12</v>
      </c>
      <c r="O24" s="396">
        <v>14</v>
      </c>
      <c r="P24" s="396">
        <f t="shared" si="3"/>
        <v>15</v>
      </c>
      <c r="Q24" s="565" t="str">
        <f t="shared" si="4"/>
        <v>Navarra, Comunidad Foral de</v>
      </c>
      <c r="R24" s="758">
        <f t="shared" si="5"/>
        <v>27.942588268758964</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29" customFormat="1" ht="18" customHeight="1" x14ac:dyDescent="0.2">
      <c r="A25" s="331"/>
      <c r="B25" s="759" t="s">
        <v>44</v>
      </c>
      <c r="C25" s="752"/>
      <c r="D25" s="764">
        <v>678333</v>
      </c>
      <c r="E25" s="680">
        <v>1.3951815205751497</v>
      </c>
      <c r="F25" s="350"/>
      <c r="G25" s="765">
        <v>84373</v>
      </c>
      <c r="H25" s="762">
        <v>1.2932799199258731</v>
      </c>
      <c r="I25" s="752"/>
      <c r="J25" s="763">
        <v>23576</v>
      </c>
      <c r="K25" s="445">
        <f t="shared" si="0"/>
        <v>3.4755791034786747</v>
      </c>
      <c r="L25" s="762">
        <f t="shared" si="1"/>
        <v>27.942588268758964</v>
      </c>
      <c r="M25" s="396"/>
      <c r="N25" s="396">
        <f t="shared" si="2"/>
        <v>14</v>
      </c>
      <c r="O25" s="396">
        <v>15</v>
      </c>
      <c r="P25" s="396">
        <f t="shared" si="3"/>
        <v>5</v>
      </c>
      <c r="Q25" s="565" t="str">
        <f t="shared" si="4"/>
        <v>Canarias</v>
      </c>
      <c r="R25" s="766">
        <f t="shared" si="5"/>
        <v>27.636886838178327</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29" customFormat="1" ht="18" customHeight="1" x14ac:dyDescent="0.2">
      <c r="A26" s="331"/>
      <c r="B26" s="759" t="s">
        <v>45</v>
      </c>
      <c r="C26" s="752"/>
      <c r="D26" s="764">
        <v>2227684</v>
      </c>
      <c r="E26" s="680">
        <v>4.5818551514977628</v>
      </c>
      <c r="F26" s="350"/>
      <c r="G26" s="765">
        <v>337108</v>
      </c>
      <c r="H26" s="762">
        <v>5.1672336795701383</v>
      </c>
      <c r="I26" s="752"/>
      <c r="J26" s="763">
        <v>120660</v>
      </c>
      <c r="K26" s="445">
        <f t="shared" si="0"/>
        <v>5.4163876025504516</v>
      </c>
      <c r="L26" s="762">
        <f t="shared" si="1"/>
        <v>35.792683650343513</v>
      </c>
      <c r="M26" s="396"/>
      <c r="N26" s="396">
        <f t="shared" si="2"/>
        <v>5</v>
      </c>
      <c r="O26" s="396">
        <v>16</v>
      </c>
      <c r="P26" s="396">
        <f t="shared" si="3"/>
        <v>18</v>
      </c>
      <c r="Q26" s="565" t="str">
        <f t="shared" si="4"/>
        <v>Ceuta y Melilla</v>
      </c>
      <c r="R26" s="758">
        <f t="shared" si="5"/>
        <v>26.39686318442795</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29" customFormat="1" ht="18" customHeight="1" x14ac:dyDescent="0.2">
      <c r="A27" s="331"/>
      <c r="B27" s="759" t="s">
        <v>46</v>
      </c>
      <c r="C27" s="752"/>
      <c r="D27" s="764">
        <v>324184</v>
      </c>
      <c r="E27" s="682">
        <v>0.6667750589550181</v>
      </c>
      <c r="F27" s="350"/>
      <c r="G27" s="765">
        <v>43810</v>
      </c>
      <c r="H27" s="771">
        <v>0.67152517146424218</v>
      </c>
      <c r="I27" s="752"/>
      <c r="J27" s="763">
        <v>14692</v>
      </c>
      <c r="K27" s="445">
        <f t="shared" si="0"/>
        <v>4.5319941761468794</v>
      </c>
      <c r="L27" s="771">
        <f t="shared" si="1"/>
        <v>33.535722437799592</v>
      </c>
      <c r="M27" s="396"/>
      <c r="N27" s="396">
        <f t="shared" si="2"/>
        <v>8</v>
      </c>
      <c r="O27" s="396">
        <v>17</v>
      </c>
      <c r="P27" s="396">
        <f t="shared" si="3"/>
        <v>3</v>
      </c>
      <c r="Q27" s="565" t="str">
        <f t="shared" si="4"/>
        <v>Asturias, Principado de</v>
      </c>
      <c r="R27" s="758">
        <f t="shared" si="5"/>
        <v>23.172393964241216</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29" customFormat="1" ht="18" customHeight="1" x14ac:dyDescent="0.2">
      <c r="A28" s="331"/>
      <c r="B28" s="759" t="s">
        <v>1</v>
      </c>
      <c r="C28" s="752"/>
      <c r="D28" s="765">
        <v>169164</v>
      </c>
      <c r="E28" s="771">
        <v>0.34793307526918876</v>
      </c>
      <c r="F28" s="328"/>
      <c r="G28" s="765">
        <v>21423</v>
      </c>
      <c r="H28" s="771">
        <v>0.32837442931473315</v>
      </c>
      <c r="I28" s="752"/>
      <c r="J28" s="763">
        <v>5655</v>
      </c>
      <c r="K28" s="445">
        <f t="shared" si="0"/>
        <v>3.3429098389728309</v>
      </c>
      <c r="L28" s="771">
        <f t="shared" si="1"/>
        <v>26.39686318442795</v>
      </c>
      <c r="M28" s="396"/>
      <c r="N28" s="396">
        <f t="shared" si="2"/>
        <v>16</v>
      </c>
      <c r="O28" s="396">
        <v>18</v>
      </c>
      <c r="P28" s="396">
        <f t="shared" si="3"/>
        <v>6</v>
      </c>
      <c r="Q28" s="565" t="str">
        <f t="shared" si="4"/>
        <v>Cantabria</v>
      </c>
      <c r="R28" s="758">
        <f t="shared" si="5"/>
        <v>22.686316283251568</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29" customFormat="1" ht="6" customHeight="1" x14ac:dyDescent="0.2">
      <c r="A29" s="331"/>
      <c r="B29" s="739"/>
      <c r="C29" s="331"/>
      <c r="D29" s="772"/>
      <c r="E29" s="773"/>
      <c r="F29" s="322"/>
      <c r="G29" s="772"/>
      <c r="H29" s="773"/>
      <c r="I29" s="331"/>
      <c r="J29" s="772"/>
      <c r="K29" s="774"/>
      <c r="L29" s="773"/>
      <c r="M29" s="396"/>
      <c r="N29" s="396"/>
      <c r="O29" s="396">
        <v>19</v>
      </c>
      <c r="P29" s="396">
        <f t="shared" si="3"/>
        <v>12</v>
      </c>
      <c r="Q29" s="565" t="str">
        <f t="shared" si="4"/>
        <v>Galicia</v>
      </c>
      <c r="R29" s="758">
        <f t="shared" si="5"/>
        <v>19.840059034716063</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29" customFormat="1" ht="5.25" customHeight="1" x14ac:dyDescent="0.2">
      <c r="A30" s="331"/>
      <c r="B30" s="775"/>
      <c r="C30" s="775"/>
      <c r="D30" s="327"/>
      <c r="E30" s="438"/>
      <c r="F30" s="446"/>
      <c r="G30" s="775"/>
      <c r="H30" s="776"/>
      <c r="I30" s="775"/>
      <c r="J30" s="328"/>
      <c r="K30" s="328"/>
      <c r="L30" s="777"/>
      <c r="M30" s="778"/>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4" customFormat="1" ht="15.75" customHeight="1" x14ac:dyDescent="0.2">
      <c r="A31" s="329"/>
      <c r="B31" s="1252" t="s">
        <v>0</v>
      </c>
      <c r="C31" s="320"/>
      <c r="D31" s="1253">
        <f>SUM(D11:D28)</f>
        <v>48619695</v>
      </c>
      <c r="E31" s="1254">
        <f>SUM(E11:E28)</f>
        <v>99.999999999999986</v>
      </c>
      <c r="F31" s="588"/>
      <c r="G31" s="1253">
        <f>SUM(G11:G28)</f>
        <v>6523955</v>
      </c>
      <c r="H31" s="1254">
        <f>SUM(H11:H28)</f>
        <v>100</v>
      </c>
      <c r="I31" s="320"/>
      <c r="J31" s="1253">
        <f>SUM(J11:J30)</f>
        <v>2139151</v>
      </c>
      <c r="K31" s="1255">
        <f>J31*100/D31</f>
        <v>4.3997622774063059</v>
      </c>
      <c r="L31" s="1254">
        <f>J31*100/G31</f>
        <v>32.789174664754739</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27" customFormat="1" ht="6" customHeight="1" x14ac:dyDescent="0.2">
      <c r="A32" s="328"/>
      <c r="B32" s="779"/>
      <c r="C32" s="322"/>
      <c r="D32" s="448"/>
      <c r="E32" s="448"/>
      <c r="F32" s="322"/>
      <c r="G32" s="742"/>
      <c r="H32" s="743"/>
      <c r="I32" s="322"/>
      <c r="J32" s="742"/>
      <c r="K32" s="742"/>
      <c r="L32" s="743"/>
      <c r="M32" s="780"/>
      <c r="N32" s="780"/>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1" customFormat="1" ht="15" customHeight="1" x14ac:dyDescent="0.25">
      <c r="A33" s="493"/>
      <c r="B33" s="1475" t="str">
        <f>'22solcasaadpot'!B32:M32</f>
        <v>(1) Cifras INE de población referidas al 01/01/2024. Real Decreto 1210/2024, de 28 de noviembre BOE 12.12.24.</v>
      </c>
      <c r="C33" s="1475"/>
      <c r="D33" s="1475"/>
      <c r="E33" s="1475"/>
      <c r="F33" s="1475"/>
      <c r="G33" s="1475"/>
      <c r="H33" s="1475"/>
      <c r="I33" s="1475"/>
      <c r="J33" s="1475"/>
      <c r="K33" s="1475"/>
      <c r="L33" s="1475"/>
      <c r="M33" s="1219"/>
      <c r="N33" s="1219"/>
      <c r="O33" s="493"/>
      <c r="P33" s="493"/>
      <c r="Q33" s="493"/>
      <c r="R33" s="493"/>
      <c r="S33" s="505"/>
      <c r="T33" s="505"/>
      <c r="U33" s="493"/>
      <c r="V33" s="493"/>
      <c r="W33" s="493"/>
      <c r="X33" s="493"/>
      <c r="Y33" s="493"/>
      <c r="Z33" s="493"/>
      <c r="AA33" s="493"/>
      <c r="AB33" s="493"/>
      <c r="AC33" s="493"/>
      <c r="AD33" s="493"/>
      <c r="AE33" s="493"/>
      <c r="AF33" s="493"/>
      <c r="AG33" s="493"/>
      <c r="AH33" s="493"/>
      <c r="AI33" s="493"/>
      <c r="AJ33" s="493"/>
      <c r="AK33" s="493"/>
      <c r="AL33" s="493"/>
      <c r="AM33" s="493"/>
      <c r="AN33" s="493"/>
      <c r="AO33" s="493"/>
      <c r="AP33" s="493"/>
      <c r="AQ33" s="493"/>
      <c r="AR33" s="493"/>
      <c r="AS33" s="493"/>
      <c r="AT33" s="493"/>
      <c r="AU33" s="493"/>
      <c r="AV33" s="493"/>
      <c r="AW33" s="493"/>
      <c r="AX33" s="493"/>
      <c r="AY33" s="493"/>
      <c r="AZ33" s="493"/>
      <c r="BA33" s="493"/>
      <c r="BB33" s="493"/>
      <c r="BC33" s="493"/>
      <c r="BD33" s="493"/>
      <c r="BE33" s="493"/>
      <c r="BF33" s="493"/>
      <c r="BG33" s="493"/>
      <c r="BH33" s="493"/>
      <c r="BI33" s="493"/>
      <c r="BJ33" s="493"/>
      <c r="BK33" s="493"/>
      <c r="BL33" s="493"/>
      <c r="BM33" s="493"/>
      <c r="BN33" s="493"/>
      <c r="BO33" s="493"/>
      <c r="BP33" s="493"/>
      <c r="BQ33" s="493"/>
      <c r="BR33" s="493"/>
      <c r="BS33" s="493"/>
      <c r="BT33" s="493"/>
      <c r="BU33" s="493"/>
      <c r="BV33" s="493"/>
      <c r="BW33" s="493"/>
      <c r="BX33" s="493"/>
      <c r="BY33" s="493"/>
      <c r="BZ33" s="493"/>
      <c r="CA33" s="493"/>
      <c r="CB33" s="493"/>
      <c r="CC33" s="493"/>
      <c r="CD33" s="493"/>
      <c r="CE33" s="493"/>
      <c r="CF33" s="493"/>
      <c r="CG33" s="493"/>
      <c r="CH33" s="493"/>
      <c r="CI33" s="493"/>
      <c r="CJ33" s="493"/>
      <c r="CK33" s="493"/>
      <c r="CL33" s="493"/>
      <c r="CM33" s="493"/>
      <c r="CN33" s="493"/>
      <c r="CO33" s="493"/>
      <c r="CP33" s="493"/>
      <c r="CQ33" s="493"/>
      <c r="CR33" s="493"/>
      <c r="CS33" s="493"/>
      <c r="CT33" s="493"/>
      <c r="CU33" s="493"/>
      <c r="CV33" s="493"/>
      <c r="CW33" s="493"/>
      <c r="CX33" s="493"/>
      <c r="CY33" s="493"/>
      <c r="CZ33" s="493"/>
      <c r="DA33" s="493"/>
      <c r="DB33" s="493"/>
      <c r="DC33" s="493"/>
      <c r="DD33" s="493"/>
      <c r="DE33" s="493"/>
      <c r="DF33" s="493"/>
      <c r="DG33" s="493"/>
      <c r="DH33" s="493"/>
      <c r="DI33" s="493"/>
      <c r="DJ33" s="493"/>
      <c r="DK33" s="493"/>
      <c r="DL33" s="493"/>
      <c r="DM33" s="493"/>
      <c r="DN33" s="493"/>
      <c r="DO33" s="493"/>
      <c r="DP33" s="493"/>
      <c r="DQ33" s="493"/>
      <c r="DR33" s="493"/>
      <c r="DS33" s="493"/>
      <c r="DT33" s="493"/>
      <c r="DU33" s="493"/>
      <c r="DV33" s="493"/>
      <c r="DW33" s="493"/>
      <c r="DX33" s="493"/>
      <c r="DY33" s="493"/>
      <c r="DZ33" s="493"/>
      <c r="EA33" s="493"/>
      <c r="EB33" s="493"/>
      <c r="EC33" s="493"/>
      <c r="ED33" s="493"/>
      <c r="EE33" s="493"/>
      <c r="EF33" s="493"/>
      <c r="EG33" s="493"/>
      <c r="EH33" s="493"/>
      <c r="EI33" s="493"/>
      <c r="EJ33" s="493"/>
      <c r="EK33" s="493"/>
      <c r="EL33" s="493"/>
      <c r="EM33" s="493"/>
      <c r="EN33" s="493"/>
      <c r="EO33" s="493"/>
      <c r="EP33" s="493"/>
      <c r="EQ33" s="493"/>
      <c r="ER33" s="493"/>
      <c r="ES33" s="493"/>
      <c r="ET33" s="493"/>
      <c r="EU33" s="493"/>
      <c r="EV33" s="493"/>
      <c r="EW33" s="493"/>
      <c r="EX33" s="493"/>
      <c r="EY33" s="493"/>
      <c r="EZ33" s="493"/>
      <c r="FA33" s="493"/>
      <c r="FB33" s="493"/>
      <c r="FC33" s="493"/>
      <c r="FD33" s="493"/>
      <c r="FE33" s="493"/>
      <c r="FF33" s="493"/>
      <c r="FG33" s="493"/>
      <c r="FH33" s="493"/>
      <c r="FI33" s="493"/>
      <c r="FJ33" s="493"/>
      <c r="FK33" s="493"/>
      <c r="FL33" s="493"/>
      <c r="FM33" s="493"/>
      <c r="FN33" s="493"/>
      <c r="FO33" s="493"/>
      <c r="FP33" s="493"/>
      <c r="FQ33" s="493"/>
      <c r="FR33" s="493"/>
      <c r="FS33" s="493"/>
      <c r="FT33" s="493"/>
      <c r="FU33" s="493"/>
      <c r="FV33" s="493"/>
      <c r="FW33" s="493"/>
      <c r="FX33" s="493"/>
      <c r="FY33" s="493"/>
      <c r="FZ33" s="493"/>
      <c r="GA33" s="493"/>
      <c r="GB33" s="493"/>
      <c r="GC33" s="493"/>
      <c r="GD33" s="493"/>
      <c r="GE33" s="493"/>
      <c r="GF33" s="493"/>
      <c r="GG33" s="493"/>
      <c r="GH33" s="493"/>
      <c r="GI33" s="493"/>
      <c r="GJ33" s="493"/>
      <c r="GK33" s="493"/>
      <c r="GL33" s="493"/>
      <c r="GM33" s="493"/>
      <c r="GN33" s="493"/>
      <c r="GO33" s="493"/>
      <c r="GP33" s="493"/>
      <c r="GQ33" s="493"/>
      <c r="GR33" s="493"/>
      <c r="GS33" s="493"/>
      <c r="GT33" s="493"/>
      <c r="GU33" s="493"/>
      <c r="GV33" s="493"/>
      <c r="GW33" s="493"/>
      <c r="GX33" s="493"/>
      <c r="GY33" s="493"/>
      <c r="GZ33" s="493"/>
      <c r="HA33" s="493"/>
      <c r="HB33" s="493"/>
      <c r="HC33" s="493"/>
      <c r="HD33" s="493"/>
      <c r="HE33" s="493"/>
      <c r="HF33" s="493"/>
      <c r="HG33" s="493"/>
      <c r="HH33" s="493"/>
      <c r="HI33" s="493"/>
      <c r="HJ33" s="493"/>
      <c r="HK33" s="493"/>
      <c r="HL33" s="493"/>
      <c r="HM33" s="493"/>
      <c r="HN33" s="493"/>
      <c r="HO33" s="493"/>
      <c r="HP33" s="493"/>
      <c r="HQ33" s="493"/>
      <c r="HR33" s="493"/>
      <c r="HS33" s="493"/>
      <c r="HT33" s="493"/>
      <c r="HU33" s="493"/>
      <c r="HV33" s="493"/>
      <c r="HW33" s="493"/>
      <c r="HX33" s="493"/>
      <c r="HY33" s="493"/>
      <c r="HZ33" s="493"/>
      <c r="IA33" s="493"/>
      <c r="IB33" s="493"/>
      <c r="IC33" s="493"/>
      <c r="ID33" s="493"/>
      <c r="IE33" s="493"/>
      <c r="IF33" s="493"/>
      <c r="IG33" s="493"/>
      <c r="IH33" s="493"/>
      <c r="II33" s="493"/>
      <c r="IJ33" s="493"/>
      <c r="IK33" s="493"/>
      <c r="IL33" s="493"/>
      <c r="IM33" s="493"/>
      <c r="IN33" s="493"/>
      <c r="IO33" s="493"/>
      <c r="IP33" s="493"/>
      <c r="IQ33" s="493"/>
      <c r="IR33" s="493"/>
      <c r="IS33" s="493"/>
      <c r="IT33" s="493"/>
      <c r="IU33" s="493"/>
      <c r="IV33" s="493"/>
      <c r="IW33" s="493"/>
      <c r="IX33" s="493"/>
      <c r="IY33" s="493"/>
      <c r="IZ33" s="493"/>
    </row>
    <row r="34" spans="1:260" s="493" customFormat="1" ht="15" customHeight="1" x14ac:dyDescent="0.2">
      <c r="B34" s="1476" t="str">
        <f>'22solcasaadpot'!B33:Q33</f>
        <v>(2) Cifras de Población Potencialmente Dependiente calculadas según lo explicado en la metodología</v>
      </c>
      <c r="C34" s="1476"/>
      <c r="D34" s="1476"/>
      <c r="E34" s="1476"/>
      <c r="F34" s="1476"/>
      <c r="G34" s="1476"/>
      <c r="H34" s="1476"/>
      <c r="I34" s="1476"/>
      <c r="J34" s="1476"/>
      <c r="K34" s="1476"/>
      <c r="L34" s="1476"/>
      <c r="P34" s="781"/>
      <c r="Q34" s="781"/>
      <c r="R34" s="781"/>
    </row>
    <row r="35" spans="1:260" ht="15" customHeight="1" x14ac:dyDescent="0.25">
      <c r="B35" s="397" t="s">
        <v>47</v>
      </c>
      <c r="M35" s="444"/>
      <c r="N35" s="360"/>
      <c r="O35" s="360"/>
      <c r="P35" s="360"/>
      <c r="Q35" s="361"/>
      <c r="R35" s="782"/>
      <c r="S35" s="329"/>
    </row>
    <row r="36" spans="1:260" x14ac:dyDescent="0.25">
      <c r="M36" s="444"/>
      <c r="N36" s="360"/>
      <c r="O36" s="360"/>
      <c r="P36" s="360"/>
      <c r="Q36" s="361"/>
      <c r="R36" s="782"/>
      <c r="S36" s="329"/>
    </row>
    <row r="37" spans="1:260" x14ac:dyDescent="0.25">
      <c r="M37" s="444"/>
      <c r="N37" s="360"/>
      <c r="O37" s="360"/>
      <c r="P37" s="360"/>
      <c r="Q37" s="361"/>
      <c r="R37" s="783"/>
      <c r="S37" s="329"/>
    </row>
    <row r="38" spans="1:260" x14ac:dyDescent="0.25">
      <c r="M38" s="444"/>
      <c r="N38" s="360"/>
      <c r="O38" s="360"/>
      <c r="P38" s="360"/>
      <c r="Q38" s="361"/>
      <c r="R38" s="782"/>
      <c r="S38" s="329"/>
    </row>
    <row r="39" spans="1:260" x14ac:dyDescent="0.25">
      <c r="M39" s="444"/>
      <c r="N39" s="360"/>
      <c r="O39" s="360"/>
      <c r="P39" s="360"/>
      <c r="Q39" s="361"/>
      <c r="R39" s="782"/>
      <c r="S39" s="329"/>
    </row>
    <row r="40" spans="1:260" x14ac:dyDescent="0.25">
      <c r="M40" s="444"/>
      <c r="N40" s="360"/>
      <c r="O40" s="360"/>
      <c r="P40" s="360"/>
      <c r="Q40" s="361"/>
      <c r="R40" s="782"/>
      <c r="S40" s="329"/>
    </row>
    <row r="41" spans="1:260" x14ac:dyDescent="0.25">
      <c r="M41" s="444"/>
      <c r="N41" s="360"/>
      <c r="O41" s="360"/>
      <c r="P41" s="360"/>
      <c r="Q41" s="361"/>
      <c r="R41" s="782"/>
      <c r="S41" s="329"/>
    </row>
    <row r="42" spans="1:260" x14ac:dyDescent="0.25">
      <c r="M42" s="444"/>
      <c r="N42" s="360"/>
      <c r="O42" s="360"/>
      <c r="P42" s="360"/>
      <c r="Q42" s="361"/>
      <c r="R42" s="782"/>
      <c r="S42" s="329"/>
    </row>
    <row r="43" spans="1:260" x14ac:dyDescent="0.25">
      <c r="M43" s="444"/>
      <c r="N43" s="360"/>
      <c r="O43" s="360"/>
      <c r="P43" s="360"/>
      <c r="Q43" s="361"/>
      <c r="R43" s="782"/>
      <c r="S43" s="329"/>
    </row>
    <row r="44" spans="1:260" x14ac:dyDescent="0.25">
      <c r="M44" s="444"/>
      <c r="N44" s="360"/>
      <c r="O44" s="360"/>
      <c r="P44" s="360"/>
      <c r="Q44" s="361"/>
      <c r="R44" s="783"/>
      <c r="S44" s="329"/>
    </row>
    <row r="45" spans="1:260" x14ac:dyDescent="0.25">
      <c r="M45" s="444"/>
      <c r="N45" s="360"/>
      <c r="O45" s="360"/>
      <c r="P45" s="360"/>
      <c r="Q45" s="361"/>
      <c r="R45" s="782"/>
      <c r="S45" s="329"/>
    </row>
    <row r="46" spans="1:260" x14ac:dyDescent="0.25">
      <c r="M46" s="444"/>
      <c r="N46" s="360"/>
      <c r="O46" s="360"/>
      <c r="P46" s="360"/>
      <c r="Q46" s="361"/>
      <c r="R46" s="782"/>
      <c r="S46" s="329"/>
    </row>
    <row r="47" spans="1:260" x14ac:dyDescent="0.25">
      <c r="M47" s="444"/>
      <c r="N47" s="360"/>
      <c r="O47" s="360"/>
      <c r="P47" s="360"/>
      <c r="Q47" s="361"/>
      <c r="R47" s="782"/>
      <c r="S47" s="329"/>
    </row>
    <row r="48" spans="1:260" x14ac:dyDescent="0.25">
      <c r="M48" s="444"/>
      <c r="N48" s="360"/>
      <c r="O48" s="360"/>
      <c r="P48" s="360"/>
      <c r="Q48" s="361"/>
      <c r="R48" s="782"/>
      <c r="S48" s="329"/>
    </row>
    <row r="49" spans="13:19" x14ac:dyDescent="0.25">
      <c r="M49" s="444"/>
      <c r="N49" s="360"/>
      <c r="O49" s="360"/>
      <c r="P49" s="360"/>
      <c r="Q49" s="361"/>
      <c r="R49" s="782"/>
      <c r="S49" s="329"/>
    </row>
    <row r="50" spans="13:19" x14ac:dyDescent="0.25">
      <c r="M50" s="444"/>
      <c r="N50" s="360"/>
      <c r="O50" s="360"/>
      <c r="P50" s="360"/>
      <c r="Q50" s="361"/>
      <c r="R50" s="783"/>
      <c r="S50" s="329"/>
    </row>
    <row r="51" spans="13:19" x14ac:dyDescent="0.25">
      <c r="M51" s="444"/>
      <c r="N51" s="360"/>
      <c r="O51" s="360"/>
      <c r="P51" s="360"/>
      <c r="Q51" s="361"/>
      <c r="R51" s="782"/>
      <c r="S51" s="329"/>
    </row>
    <row r="52" spans="13:19" x14ac:dyDescent="0.25">
      <c r="M52" s="444"/>
      <c r="N52" s="360"/>
      <c r="O52" s="360"/>
      <c r="P52" s="360"/>
      <c r="Q52" s="361"/>
      <c r="R52" s="782"/>
      <c r="S52" s="329"/>
    </row>
    <row r="53" spans="13:19" x14ac:dyDescent="0.25">
      <c r="M53" s="444"/>
      <c r="N53" s="329"/>
      <c r="O53" s="329"/>
      <c r="P53" s="360"/>
      <c r="Q53" s="361"/>
      <c r="R53" s="782"/>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402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243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175</v>
      </c>
      <c r="K8" s="1457"/>
      <c r="L8" s="1457"/>
      <c r="M8" s="1457"/>
      <c r="N8" s="1457"/>
      <c r="O8" s="1458"/>
      <c r="P8" s="317"/>
      <c r="Q8" s="1456" t="s">
        <v>176</v>
      </c>
      <c r="R8" s="1457"/>
      <c r="S8" s="1457"/>
      <c r="T8" s="1457"/>
      <c r="U8" s="1457"/>
      <c r="V8" s="1458"/>
      <c r="W8" s="317"/>
      <c r="X8" s="1456" t="s">
        <v>177</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219</v>
      </c>
      <c r="G10" s="406" t="s">
        <v>9</v>
      </c>
      <c r="H10" s="882"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400745</v>
      </c>
      <c r="E12" s="352">
        <f>L12+S12+Z12</f>
        <v>249130</v>
      </c>
      <c r="F12" s="353">
        <f>E12/$D12*100</f>
        <v>62.16671449425445</v>
      </c>
      <c r="G12" s="352">
        <f>N12+U12+AB12</f>
        <v>151615</v>
      </c>
      <c r="H12" s="354">
        <f>G12/$D12*100</f>
        <v>37.83328550574555</v>
      </c>
      <c r="I12" s="350"/>
      <c r="J12" s="355">
        <v>115863</v>
      </c>
      <c r="K12" s="356">
        <v>28.911901583301102</v>
      </c>
      <c r="L12" s="357">
        <v>48402</v>
      </c>
      <c r="M12" s="353">
        <v>41.775200020714124</v>
      </c>
      <c r="N12" s="357">
        <v>67461</v>
      </c>
      <c r="O12" s="358">
        <v>58.224799979285876</v>
      </c>
      <c r="P12" s="350"/>
      <c r="Q12" s="355">
        <v>93110</v>
      </c>
      <c r="R12" s="356">
        <v>23.234226253602667</v>
      </c>
      <c r="S12" s="357">
        <v>61355</v>
      </c>
      <c r="T12" s="353">
        <v>65.895177746751159</v>
      </c>
      <c r="U12" s="357">
        <v>31755</v>
      </c>
      <c r="V12" s="358">
        <v>34.104822253248848</v>
      </c>
      <c r="W12" s="350"/>
      <c r="X12" s="355">
        <v>191772</v>
      </c>
      <c r="Y12" s="356">
        <v>47.853872163096234</v>
      </c>
      <c r="Z12" s="357">
        <v>139373</v>
      </c>
      <c r="AA12" s="353">
        <v>72.676407400454707</v>
      </c>
      <c r="AB12" s="357">
        <v>52399</v>
      </c>
      <c r="AC12" s="358">
        <f t="shared" ref="AC12:AC29" si="0">AB12/$X12*100</f>
        <v>27.323592599545293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55898</v>
      </c>
      <c r="E13" s="365">
        <f t="shared" ref="E13:E29" si="2">L13+S13+Z13</f>
        <v>35798</v>
      </c>
      <c r="F13" s="366">
        <f t="shared" ref="F13:H29" si="3">E13/$D13*100</f>
        <v>64.041647286128295</v>
      </c>
      <c r="G13" s="365">
        <f t="shared" ref="G13:G29" si="4">N13+U13+AB13</f>
        <v>20100</v>
      </c>
      <c r="H13" s="367">
        <f t="shared" si="3"/>
        <v>35.958352713871697</v>
      </c>
      <c r="I13" s="350"/>
      <c r="J13" s="368">
        <v>10945</v>
      </c>
      <c r="K13" s="369">
        <v>19.580306987727646</v>
      </c>
      <c r="L13" s="370">
        <v>4627</v>
      </c>
      <c r="M13" s="371">
        <v>42.275011420740064</v>
      </c>
      <c r="N13" s="370">
        <v>6318</v>
      </c>
      <c r="O13" s="372">
        <v>57.724988579259943</v>
      </c>
      <c r="P13" s="350"/>
      <c r="Q13" s="368">
        <v>10847</v>
      </c>
      <c r="R13" s="369">
        <v>19.404987656087876</v>
      </c>
      <c r="S13" s="370">
        <v>6637</v>
      </c>
      <c r="T13" s="371">
        <v>61.18742509449617</v>
      </c>
      <c r="U13" s="370">
        <v>4210</v>
      </c>
      <c r="V13" s="372">
        <v>38.81257490550383</v>
      </c>
      <c r="W13" s="350"/>
      <c r="X13" s="368">
        <v>34106</v>
      </c>
      <c r="Y13" s="369">
        <v>61.014705356184486</v>
      </c>
      <c r="Z13" s="370">
        <v>24534</v>
      </c>
      <c r="AA13" s="371">
        <v>71.934556969448195</v>
      </c>
      <c r="AB13" s="370">
        <v>9572</v>
      </c>
      <c r="AC13" s="372">
        <f t="shared" si="0"/>
        <v>28.065443030551805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43521</v>
      </c>
      <c r="E14" s="365">
        <f t="shared" si="2"/>
        <v>28047</v>
      </c>
      <c r="F14" s="366">
        <f t="shared" si="3"/>
        <v>64.444750809953817</v>
      </c>
      <c r="G14" s="365">
        <f t="shared" si="4"/>
        <v>15474</v>
      </c>
      <c r="H14" s="367">
        <f t="shared" si="3"/>
        <v>35.555249190046183</v>
      </c>
      <c r="I14" s="350"/>
      <c r="J14" s="368">
        <v>9906</v>
      </c>
      <c r="K14" s="369">
        <v>22.761425518715104</v>
      </c>
      <c r="L14" s="370">
        <v>4153</v>
      </c>
      <c r="M14" s="371">
        <v>41.924086412275393</v>
      </c>
      <c r="N14" s="370">
        <v>5753</v>
      </c>
      <c r="O14" s="372">
        <v>58.075913587724614</v>
      </c>
      <c r="P14" s="350"/>
      <c r="Q14" s="368">
        <v>9596</v>
      </c>
      <c r="R14" s="369">
        <v>22.049125709427635</v>
      </c>
      <c r="S14" s="370">
        <v>5769</v>
      </c>
      <c r="T14" s="371">
        <v>60.118799499791578</v>
      </c>
      <c r="U14" s="370">
        <v>3827</v>
      </c>
      <c r="V14" s="372">
        <v>39.881200500208422</v>
      </c>
      <c r="W14" s="350"/>
      <c r="X14" s="368">
        <v>24019</v>
      </c>
      <c r="Y14" s="369">
        <v>55.189448771857265</v>
      </c>
      <c r="Z14" s="370">
        <v>18125</v>
      </c>
      <c r="AA14" s="371">
        <v>75.4610933011366</v>
      </c>
      <c r="AB14" s="370">
        <v>5894</v>
      </c>
      <c r="AC14" s="372">
        <f t="shared" si="0"/>
        <v>24.5389066988634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46462</v>
      </c>
      <c r="E15" s="365">
        <f t="shared" si="2"/>
        <v>28144</v>
      </c>
      <c r="F15" s="366">
        <f t="shared" si="3"/>
        <v>60.574232706297614</v>
      </c>
      <c r="G15" s="365">
        <f t="shared" si="4"/>
        <v>18318</v>
      </c>
      <c r="H15" s="367">
        <f t="shared" si="3"/>
        <v>39.425767293702378</v>
      </c>
      <c r="I15" s="350"/>
      <c r="J15" s="368">
        <v>13498</v>
      </c>
      <c r="K15" s="369">
        <v>29.051698161938788</v>
      </c>
      <c r="L15" s="370">
        <v>5838</v>
      </c>
      <c r="M15" s="371">
        <v>43.250851978070827</v>
      </c>
      <c r="N15" s="370">
        <v>7660</v>
      </c>
      <c r="O15" s="372">
        <v>56.749148021929173</v>
      </c>
      <c r="P15" s="350"/>
      <c r="Q15" s="368">
        <v>10727</v>
      </c>
      <c r="R15" s="369">
        <v>23.087684559424908</v>
      </c>
      <c r="S15" s="370">
        <v>6447</v>
      </c>
      <c r="T15" s="371">
        <v>60.100680525776085</v>
      </c>
      <c r="U15" s="370">
        <v>4280</v>
      </c>
      <c r="V15" s="372">
        <v>39.899319474223923</v>
      </c>
      <c r="W15" s="350"/>
      <c r="X15" s="368">
        <v>22237</v>
      </c>
      <c r="Y15" s="369">
        <v>47.860617278636305</v>
      </c>
      <c r="Z15" s="370">
        <v>15859</v>
      </c>
      <c r="AA15" s="371">
        <v>71.318073481135045</v>
      </c>
      <c r="AB15" s="370">
        <v>6378</v>
      </c>
      <c r="AC15" s="372">
        <f t="shared" si="0"/>
        <v>28.681926518864952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72415</v>
      </c>
      <c r="E16" s="365">
        <f t="shared" si="2"/>
        <v>42363</v>
      </c>
      <c r="F16" s="366">
        <f t="shared" si="3"/>
        <v>58.500310709107225</v>
      </c>
      <c r="G16" s="365">
        <f t="shared" si="4"/>
        <v>30052</v>
      </c>
      <c r="H16" s="367">
        <f t="shared" si="3"/>
        <v>41.499689290892775</v>
      </c>
      <c r="I16" s="350"/>
      <c r="J16" s="368">
        <v>25126</v>
      </c>
      <c r="K16" s="369">
        <v>34.697231236622244</v>
      </c>
      <c r="L16" s="370">
        <v>10420</v>
      </c>
      <c r="M16" s="371">
        <v>41.470986229403806</v>
      </c>
      <c r="N16" s="370">
        <v>14706</v>
      </c>
      <c r="O16" s="372">
        <v>58.529013770596194</v>
      </c>
      <c r="P16" s="350"/>
      <c r="Q16" s="368">
        <v>16791</v>
      </c>
      <c r="R16" s="369">
        <v>23.187184975488503</v>
      </c>
      <c r="S16" s="370">
        <v>10148</v>
      </c>
      <c r="T16" s="371">
        <v>60.437138943481628</v>
      </c>
      <c r="U16" s="370">
        <v>6643</v>
      </c>
      <c r="V16" s="372">
        <v>39.562861056518372</v>
      </c>
      <c r="W16" s="350"/>
      <c r="X16" s="368">
        <v>30498</v>
      </c>
      <c r="Y16" s="369">
        <v>42.11558378788925</v>
      </c>
      <c r="Z16" s="370">
        <v>21795</v>
      </c>
      <c r="AA16" s="371">
        <v>71.463702537871328</v>
      </c>
      <c r="AB16" s="370">
        <v>8703</v>
      </c>
      <c r="AC16" s="372">
        <f t="shared" si="0"/>
        <v>28.536297462128662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23214</v>
      </c>
      <c r="E17" s="375">
        <f t="shared" si="2"/>
        <v>14269</v>
      </c>
      <c r="F17" s="376">
        <f t="shared" si="3"/>
        <v>61.467218058068404</v>
      </c>
      <c r="G17" s="375">
        <f t="shared" si="4"/>
        <v>8945</v>
      </c>
      <c r="H17" s="367">
        <f t="shared" si="3"/>
        <v>38.532781941931596</v>
      </c>
      <c r="I17" s="350"/>
      <c r="J17" s="377">
        <v>6545</v>
      </c>
      <c r="K17" s="378">
        <v>28.194193159300422</v>
      </c>
      <c r="L17" s="375">
        <v>2772</v>
      </c>
      <c r="M17" s="376">
        <v>42.352941176470587</v>
      </c>
      <c r="N17" s="375">
        <v>3773</v>
      </c>
      <c r="O17" s="372">
        <v>57.647058823529406</v>
      </c>
      <c r="P17" s="350"/>
      <c r="Q17" s="377">
        <v>4901</v>
      </c>
      <c r="R17" s="378">
        <v>21.112259843198071</v>
      </c>
      <c r="S17" s="375">
        <v>2775</v>
      </c>
      <c r="T17" s="376">
        <v>56.621097735156091</v>
      </c>
      <c r="U17" s="375">
        <v>2126</v>
      </c>
      <c r="V17" s="372">
        <v>43.378902264843909</v>
      </c>
      <c r="W17" s="350"/>
      <c r="X17" s="377">
        <v>11768</v>
      </c>
      <c r="Y17" s="378">
        <v>50.693546997501507</v>
      </c>
      <c r="Z17" s="375">
        <v>8722</v>
      </c>
      <c r="AA17" s="376">
        <v>74.1162474507138</v>
      </c>
      <c r="AB17" s="375">
        <v>3046</v>
      </c>
      <c r="AC17" s="372">
        <f t="shared" si="0"/>
        <v>25.8837525492862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158834</v>
      </c>
      <c r="E18" s="365">
        <f t="shared" si="2"/>
        <v>98990</v>
      </c>
      <c r="F18" s="366">
        <f t="shared" si="3"/>
        <v>62.322928340279795</v>
      </c>
      <c r="G18" s="365">
        <f t="shared" si="4"/>
        <v>59844</v>
      </c>
      <c r="H18" s="367">
        <f t="shared" si="3"/>
        <v>37.677071659720212</v>
      </c>
      <c r="I18" s="350"/>
      <c r="J18" s="368">
        <v>32724</v>
      </c>
      <c r="K18" s="369">
        <v>20.602641751765997</v>
      </c>
      <c r="L18" s="370">
        <v>13826</v>
      </c>
      <c r="M18" s="371">
        <v>42.25033614472558</v>
      </c>
      <c r="N18" s="370">
        <v>18898</v>
      </c>
      <c r="O18" s="372">
        <v>57.749663855274413</v>
      </c>
      <c r="P18" s="350"/>
      <c r="Q18" s="368">
        <v>28498</v>
      </c>
      <c r="R18" s="369">
        <v>17.94200234206782</v>
      </c>
      <c r="S18" s="370">
        <v>16275</v>
      </c>
      <c r="T18" s="371">
        <v>57.109270826022886</v>
      </c>
      <c r="U18" s="370">
        <v>12223</v>
      </c>
      <c r="V18" s="372">
        <v>42.890729173977121</v>
      </c>
      <c r="W18" s="350"/>
      <c r="X18" s="368">
        <v>97612</v>
      </c>
      <c r="Y18" s="369">
        <v>61.45535590616619</v>
      </c>
      <c r="Z18" s="370">
        <v>68889</v>
      </c>
      <c r="AA18" s="371">
        <v>70.574314633446704</v>
      </c>
      <c r="AB18" s="370">
        <v>28723</v>
      </c>
      <c r="AC18" s="372">
        <f t="shared" si="0"/>
        <v>29.425685366553296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100471</v>
      </c>
      <c r="E19" s="365">
        <f t="shared" si="2"/>
        <v>62540</v>
      </c>
      <c r="F19" s="366">
        <f t="shared" si="3"/>
        <v>62.246817489623872</v>
      </c>
      <c r="G19" s="365">
        <f t="shared" si="4"/>
        <v>37931</v>
      </c>
      <c r="H19" s="367">
        <f t="shared" si="3"/>
        <v>37.753182510376128</v>
      </c>
      <c r="I19" s="350"/>
      <c r="J19" s="368">
        <v>23558</v>
      </c>
      <c r="K19" s="369">
        <v>23.447561983059789</v>
      </c>
      <c r="L19" s="370">
        <v>9835</v>
      </c>
      <c r="M19" s="371">
        <v>41.748026148229897</v>
      </c>
      <c r="N19" s="370">
        <v>13723</v>
      </c>
      <c r="O19" s="372">
        <v>58.251973851770103</v>
      </c>
      <c r="P19" s="350"/>
      <c r="Q19" s="368">
        <v>20005</v>
      </c>
      <c r="R19" s="369">
        <v>19.911218162454837</v>
      </c>
      <c r="S19" s="370">
        <v>12376</v>
      </c>
      <c r="T19" s="371">
        <v>61.864533866533364</v>
      </c>
      <c r="U19" s="370">
        <v>7629</v>
      </c>
      <c r="V19" s="372">
        <v>38.135466133466636</v>
      </c>
      <c r="W19" s="350"/>
      <c r="X19" s="368">
        <v>56908</v>
      </c>
      <c r="Y19" s="369">
        <v>56.641219854485371</v>
      </c>
      <c r="Z19" s="370">
        <v>40329</v>
      </c>
      <c r="AA19" s="371">
        <v>70.86701342517749</v>
      </c>
      <c r="AB19" s="370">
        <v>16579</v>
      </c>
      <c r="AC19" s="372">
        <f t="shared" si="0"/>
        <v>29.132986574822521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367600</v>
      </c>
      <c r="E20" s="365">
        <f t="shared" si="2"/>
        <v>230291</v>
      </c>
      <c r="F20" s="366">
        <f t="shared" si="3"/>
        <v>62.64717083786725</v>
      </c>
      <c r="G20" s="365">
        <f t="shared" si="4"/>
        <v>137309</v>
      </c>
      <c r="H20" s="367">
        <f t="shared" si="3"/>
        <v>37.352829162132757</v>
      </c>
      <c r="I20" s="350"/>
      <c r="J20" s="368">
        <v>93913</v>
      </c>
      <c r="K20" s="369">
        <v>25.547606093579979</v>
      </c>
      <c r="L20" s="370">
        <v>41022</v>
      </c>
      <c r="M20" s="371">
        <v>43.680853555950719</v>
      </c>
      <c r="N20" s="370">
        <v>52891</v>
      </c>
      <c r="O20" s="372">
        <v>56.319146444049281</v>
      </c>
      <c r="P20" s="350"/>
      <c r="Q20" s="368">
        <v>81942</v>
      </c>
      <c r="R20" s="369">
        <v>22.291077257889011</v>
      </c>
      <c r="S20" s="370">
        <v>51432</v>
      </c>
      <c r="T20" s="371">
        <v>62.766346928315151</v>
      </c>
      <c r="U20" s="370">
        <v>30510</v>
      </c>
      <c r="V20" s="372">
        <v>37.233653071684856</v>
      </c>
      <c r="W20" s="350"/>
      <c r="X20" s="368">
        <v>191745</v>
      </c>
      <c r="Y20" s="369">
        <v>52.161316648531006</v>
      </c>
      <c r="Z20" s="370">
        <v>137837</v>
      </c>
      <c r="AA20" s="371">
        <v>71.885577198883936</v>
      </c>
      <c r="AB20" s="370">
        <v>53908</v>
      </c>
      <c r="AC20" s="372">
        <f t="shared" si="0"/>
        <v>28.114422801116067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214222</v>
      </c>
      <c r="E21" s="365">
        <f t="shared" si="2"/>
        <v>131956</v>
      </c>
      <c r="F21" s="366">
        <f t="shared" si="3"/>
        <v>61.597781740437483</v>
      </c>
      <c r="G21" s="365">
        <f t="shared" si="4"/>
        <v>82266</v>
      </c>
      <c r="H21" s="367">
        <f t="shared" si="3"/>
        <v>38.40221825956251</v>
      </c>
      <c r="I21" s="350"/>
      <c r="J21" s="368">
        <v>57284</v>
      </c>
      <c r="K21" s="369">
        <v>26.740484170626733</v>
      </c>
      <c r="L21" s="370">
        <v>23326</v>
      </c>
      <c r="M21" s="371">
        <v>40.719921793170869</v>
      </c>
      <c r="N21" s="370">
        <v>33958</v>
      </c>
      <c r="O21" s="372">
        <v>59.280078206829131</v>
      </c>
      <c r="P21" s="350"/>
      <c r="Q21" s="368">
        <v>46174</v>
      </c>
      <c r="R21" s="369">
        <v>21.554275471240114</v>
      </c>
      <c r="S21" s="370">
        <v>28314</v>
      </c>
      <c r="T21" s="371">
        <v>61.320223502403948</v>
      </c>
      <c r="U21" s="370">
        <v>17860</v>
      </c>
      <c r="V21" s="372">
        <v>38.679776497596052</v>
      </c>
      <c r="W21" s="350"/>
      <c r="X21" s="368">
        <v>110764</v>
      </c>
      <c r="Y21" s="369">
        <v>51.705240358133153</v>
      </c>
      <c r="Z21" s="370">
        <v>80316</v>
      </c>
      <c r="AA21" s="371">
        <v>72.510924126972668</v>
      </c>
      <c r="AB21" s="370">
        <v>30448</v>
      </c>
      <c r="AC21" s="372">
        <f t="shared" si="0"/>
        <v>27.489075873027335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57010</v>
      </c>
      <c r="E22" s="365">
        <f t="shared" si="2"/>
        <v>36168</v>
      </c>
      <c r="F22" s="366">
        <f t="shared" si="3"/>
        <v>63.441501490966502</v>
      </c>
      <c r="G22" s="365">
        <f t="shared" si="4"/>
        <v>20842</v>
      </c>
      <c r="H22" s="367">
        <f t="shared" si="3"/>
        <v>36.558498509033505</v>
      </c>
      <c r="I22" s="350"/>
      <c r="J22" s="368">
        <v>13624</v>
      </c>
      <c r="K22" s="369">
        <v>23.897561831257676</v>
      </c>
      <c r="L22" s="370">
        <v>5945</v>
      </c>
      <c r="M22" s="371">
        <v>43.63623018203171</v>
      </c>
      <c r="N22" s="370">
        <v>7679</v>
      </c>
      <c r="O22" s="372">
        <v>56.36376981796829</v>
      </c>
      <c r="P22" s="350"/>
      <c r="Q22" s="368">
        <v>11976</v>
      </c>
      <c r="R22" s="369">
        <v>21.006840905104369</v>
      </c>
      <c r="S22" s="370">
        <v>7554</v>
      </c>
      <c r="T22" s="371">
        <v>63.076152304609224</v>
      </c>
      <c r="U22" s="370">
        <v>4422</v>
      </c>
      <c r="V22" s="372">
        <v>36.923847695390783</v>
      </c>
      <c r="W22" s="350"/>
      <c r="X22" s="368">
        <v>31410</v>
      </c>
      <c r="Y22" s="369">
        <v>55.095597263637963</v>
      </c>
      <c r="Z22" s="370">
        <v>22669</v>
      </c>
      <c r="AA22" s="371">
        <v>72.171283030881881</v>
      </c>
      <c r="AB22" s="370">
        <v>8741</v>
      </c>
      <c r="AC22" s="372">
        <f t="shared" si="0"/>
        <v>27.828716969118116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95714</v>
      </c>
      <c r="E23" s="365">
        <f t="shared" si="2"/>
        <v>59219</v>
      </c>
      <c r="F23" s="366">
        <f t="shared" si="3"/>
        <v>61.870781703825983</v>
      </c>
      <c r="G23" s="365">
        <f t="shared" si="4"/>
        <v>36495</v>
      </c>
      <c r="H23" s="367">
        <f t="shared" si="3"/>
        <v>38.129218296174017</v>
      </c>
      <c r="I23" s="350"/>
      <c r="J23" s="368">
        <v>26899</v>
      </c>
      <c r="K23" s="369">
        <v>28.103516726915601</v>
      </c>
      <c r="L23" s="370">
        <v>10542</v>
      </c>
      <c r="M23" s="371">
        <v>39.191047994349233</v>
      </c>
      <c r="N23" s="370">
        <v>16357</v>
      </c>
      <c r="O23" s="372">
        <v>60.80895200565076</v>
      </c>
      <c r="P23" s="350"/>
      <c r="Q23" s="368">
        <v>16793</v>
      </c>
      <c r="R23" s="369">
        <v>17.544977746202228</v>
      </c>
      <c r="S23" s="370">
        <v>9706</v>
      </c>
      <c r="T23" s="371">
        <v>57.797891978800685</v>
      </c>
      <c r="U23" s="370">
        <v>7087</v>
      </c>
      <c r="V23" s="372">
        <v>42.202108021199308</v>
      </c>
      <c r="W23" s="350"/>
      <c r="X23" s="368">
        <v>52022</v>
      </c>
      <c r="Y23" s="369">
        <v>54.351505526882171</v>
      </c>
      <c r="Z23" s="370">
        <v>38971</v>
      </c>
      <c r="AA23" s="371">
        <v>74.912537003575409</v>
      </c>
      <c r="AB23" s="370">
        <v>13051</v>
      </c>
      <c r="AC23" s="372">
        <f t="shared" si="0"/>
        <v>25.087462996424591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274049</v>
      </c>
      <c r="E24" s="365">
        <f t="shared" si="2"/>
        <v>178556</v>
      </c>
      <c r="F24" s="366">
        <f t="shared" si="3"/>
        <v>65.154771591941582</v>
      </c>
      <c r="G24" s="365">
        <f t="shared" si="4"/>
        <v>95493</v>
      </c>
      <c r="H24" s="367">
        <f t="shared" si="3"/>
        <v>34.845228408058418</v>
      </c>
      <c r="I24" s="350"/>
      <c r="J24" s="368">
        <v>64563</v>
      </c>
      <c r="K24" s="369">
        <v>23.558925593598225</v>
      </c>
      <c r="L24" s="370">
        <v>29858</v>
      </c>
      <c r="M24" s="371">
        <v>46.246302061552278</v>
      </c>
      <c r="N24" s="370">
        <v>34705</v>
      </c>
      <c r="O24" s="372">
        <v>53.753697938447722</v>
      </c>
      <c r="P24" s="350"/>
      <c r="Q24" s="368">
        <v>53794</v>
      </c>
      <c r="R24" s="369">
        <v>19.629336359556138</v>
      </c>
      <c r="S24" s="370">
        <v>34942</v>
      </c>
      <c r="T24" s="371">
        <v>64.9551994646243</v>
      </c>
      <c r="U24" s="370">
        <v>18852</v>
      </c>
      <c r="V24" s="372">
        <v>35.044800535375693</v>
      </c>
      <c r="W24" s="350"/>
      <c r="X24" s="368">
        <v>155692</v>
      </c>
      <c r="Y24" s="369">
        <v>56.81173804684564</v>
      </c>
      <c r="Z24" s="370">
        <v>113756</v>
      </c>
      <c r="AA24" s="371">
        <v>73.064768902705339</v>
      </c>
      <c r="AB24" s="370">
        <v>41936</v>
      </c>
      <c r="AC24" s="372">
        <f t="shared" si="0"/>
        <v>26.935231097294661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64413</v>
      </c>
      <c r="E25" s="365">
        <f t="shared" si="2"/>
        <v>36848</v>
      </c>
      <c r="F25" s="366">
        <f t="shared" si="3"/>
        <v>57.205843540900126</v>
      </c>
      <c r="G25" s="365">
        <f t="shared" si="4"/>
        <v>27565</v>
      </c>
      <c r="H25" s="367">
        <f t="shared" si="3"/>
        <v>42.794156459099867</v>
      </c>
      <c r="I25" s="350"/>
      <c r="J25" s="368">
        <v>22342</v>
      </c>
      <c r="K25" s="369">
        <v>34.685544843432226</v>
      </c>
      <c r="L25" s="370">
        <v>8456</v>
      </c>
      <c r="M25" s="371">
        <v>37.847999283859998</v>
      </c>
      <c r="N25" s="370">
        <v>13886</v>
      </c>
      <c r="O25" s="372">
        <v>62.152000716140009</v>
      </c>
      <c r="P25" s="350"/>
      <c r="Q25" s="368">
        <v>14532</v>
      </c>
      <c r="R25" s="369">
        <v>22.560663220157419</v>
      </c>
      <c r="S25" s="370">
        <v>9023</v>
      </c>
      <c r="T25" s="371">
        <v>62.090558766859353</v>
      </c>
      <c r="U25" s="370">
        <v>5509</v>
      </c>
      <c r="V25" s="372">
        <v>37.909441233140655</v>
      </c>
      <c r="W25" s="350"/>
      <c r="X25" s="368">
        <v>27539</v>
      </c>
      <c r="Y25" s="369">
        <v>42.753791936410352</v>
      </c>
      <c r="Z25" s="370">
        <v>19369</v>
      </c>
      <c r="AA25" s="371">
        <v>70.332982315988232</v>
      </c>
      <c r="AB25" s="370">
        <v>8170</v>
      </c>
      <c r="AC25" s="372">
        <f t="shared" si="0"/>
        <v>29.667017684011764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23576</v>
      </c>
      <c r="E26" s="380">
        <f t="shared" si="2"/>
        <v>14638</v>
      </c>
      <c r="F26" s="381">
        <f t="shared" si="3"/>
        <v>62.088564642008826</v>
      </c>
      <c r="G26" s="380">
        <f t="shared" si="4"/>
        <v>8938</v>
      </c>
      <c r="H26" s="367">
        <f t="shared" si="3"/>
        <v>37.911435357991181</v>
      </c>
      <c r="I26" s="350"/>
      <c r="J26" s="377">
        <v>5535</v>
      </c>
      <c r="K26" s="378">
        <v>23.477265015269765</v>
      </c>
      <c r="L26" s="375">
        <v>2431</v>
      </c>
      <c r="M26" s="376">
        <v>43.920505871725382</v>
      </c>
      <c r="N26" s="375">
        <v>3104</v>
      </c>
      <c r="O26" s="372">
        <v>56.079494128274618</v>
      </c>
      <c r="P26" s="350"/>
      <c r="Q26" s="377">
        <v>4468</v>
      </c>
      <c r="R26" s="378">
        <v>18.951476077366813</v>
      </c>
      <c r="S26" s="375">
        <v>2464</v>
      </c>
      <c r="T26" s="376">
        <v>55.147717099373317</v>
      </c>
      <c r="U26" s="375">
        <v>2004</v>
      </c>
      <c r="V26" s="372">
        <v>44.852282900626676</v>
      </c>
      <c r="W26" s="350"/>
      <c r="X26" s="377">
        <v>13573</v>
      </c>
      <c r="Y26" s="378">
        <v>57.571258907363422</v>
      </c>
      <c r="Z26" s="375">
        <v>9743</v>
      </c>
      <c r="AA26" s="376">
        <v>71.78221469093053</v>
      </c>
      <c r="AB26" s="375">
        <v>3830</v>
      </c>
      <c r="AC26" s="372">
        <f t="shared" si="0"/>
        <v>28.217785309069477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120660</v>
      </c>
      <c r="E27" s="380">
        <f t="shared" si="2"/>
        <v>72903</v>
      </c>
      <c r="F27" s="381">
        <f t="shared" si="3"/>
        <v>60.420188960716061</v>
      </c>
      <c r="G27" s="380">
        <f t="shared" si="4"/>
        <v>47757</v>
      </c>
      <c r="H27" s="367">
        <f t="shared" si="3"/>
        <v>39.579811039283939</v>
      </c>
      <c r="I27" s="350"/>
      <c r="J27" s="377">
        <v>31577</v>
      </c>
      <c r="K27" s="378">
        <v>26.170230399469585</v>
      </c>
      <c r="L27" s="375">
        <v>12940</v>
      </c>
      <c r="M27" s="376">
        <v>40.979193716945879</v>
      </c>
      <c r="N27" s="375">
        <v>18637</v>
      </c>
      <c r="O27" s="372">
        <v>59.020806283054114</v>
      </c>
      <c r="P27" s="350"/>
      <c r="Q27" s="377">
        <v>24060</v>
      </c>
      <c r="R27" s="378">
        <v>19.940328194927897</v>
      </c>
      <c r="S27" s="375">
        <v>13579</v>
      </c>
      <c r="T27" s="376">
        <v>56.438071487946793</v>
      </c>
      <c r="U27" s="375">
        <v>10481</v>
      </c>
      <c r="V27" s="372">
        <v>43.5619285120532</v>
      </c>
      <c r="W27" s="350"/>
      <c r="X27" s="377">
        <v>65023</v>
      </c>
      <c r="Y27" s="378">
        <v>53.889441405602525</v>
      </c>
      <c r="Z27" s="375">
        <v>46384</v>
      </c>
      <c r="AA27" s="376">
        <v>71.334758470079819</v>
      </c>
      <c r="AB27" s="375">
        <v>18639</v>
      </c>
      <c r="AC27" s="372">
        <f t="shared" si="0"/>
        <v>28.665241529920181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14692</v>
      </c>
      <c r="E28" s="380">
        <f t="shared" si="2"/>
        <v>9120</v>
      </c>
      <c r="F28" s="381">
        <f t="shared" si="3"/>
        <v>62.074598420909346</v>
      </c>
      <c r="G28" s="380">
        <f t="shared" si="4"/>
        <v>5572</v>
      </c>
      <c r="H28" s="382">
        <f t="shared" si="3"/>
        <v>37.925401579090661</v>
      </c>
      <c r="I28" s="350"/>
      <c r="J28" s="377">
        <v>3405</v>
      </c>
      <c r="K28" s="378">
        <v>23.175878028859241</v>
      </c>
      <c r="L28" s="375">
        <v>1406</v>
      </c>
      <c r="M28" s="376">
        <v>41.292217327459618</v>
      </c>
      <c r="N28" s="375">
        <v>1999</v>
      </c>
      <c r="O28" s="383">
        <v>58.70778267254039</v>
      </c>
      <c r="P28" s="350"/>
      <c r="Q28" s="377">
        <v>2739</v>
      </c>
      <c r="R28" s="378">
        <v>18.642798802069152</v>
      </c>
      <c r="S28" s="375">
        <v>1623</v>
      </c>
      <c r="T28" s="376">
        <v>59.255202628696601</v>
      </c>
      <c r="U28" s="375">
        <v>1116</v>
      </c>
      <c r="V28" s="383">
        <v>40.744797371303392</v>
      </c>
      <c r="W28" s="350"/>
      <c r="X28" s="377">
        <v>8548</v>
      </c>
      <c r="Y28" s="378">
        <v>58.181323169071611</v>
      </c>
      <c r="Z28" s="375">
        <v>6091</v>
      </c>
      <c r="AA28" s="376">
        <v>71.25643425362658</v>
      </c>
      <c r="AB28" s="375">
        <v>2457</v>
      </c>
      <c r="AC28" s="383">
        <f t="shared" si="0"/>
        <v>28.743565746373424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5655</v>
      </c>
      <c r="E29" s="386">
        <f t="shared" si="2"/>
        <v>3091</v>
      </c>
      <c r="F29" s="387">
        <f t="shared" si="3"/>
        <v>54.659593280282934</v>
      </c>
      <c r="G29" s="386">
        <f t="shared" si="4"/>
        <v>2564</v>
      </c>
      <c r="H29" s="388">
        <f t="shared" si="3"/>
        <v>45.340406719717066</v>
      </c>
      <c r="I29" s="350"/>
      <c r="J29" s="389">
        <v>3035</v>
      </c>
      <c r="K29" s="390">
        <v>53.669319186560571</v>
      </c>
      <c r="L29" s="391">
        <v>1168</v>
      </c>
      <c r="M29" s="392">
        <v>38.48434925864909</v>
      </c>
      <c r="N29" s="391">
        <v>1867</v>
      </c>
      <c r="O29" s="393">
        <v>61.515650741350903</v>
      </c>
      <c r="P29" s="350"/>
      <c r="Q29" s="389">
        <v>1030</v>
      </c>
      <c r="R29" s="390">
        <v>18.213969938107869</v>
      </c>
      <c r="S29" s="391">
        <v>709</v>
      </c>
      <c r="T29" s="392">
        <v>68.834951456310677</v>
      </c>
      <c r="U29" s="391">
        <v>321</v>
      </c>
      <c r="V29" s="393">
        <v>31.165048543689323</v>
      </c>
      <c r="W29" s="350"/>
      <c r="X29" s="389">
        <v>1590</v>
      </c>
      <c r="Y29" s="390">
        <v>28.116710875331563</v>
      </c>
      <c r="Z29" s="391">
        <v>1214</v>
      </c>
      <c r="AA29" s="392">
        <v>76.352201257861637</v>
      </c>
      <c r="AB29" s="391">
        <v>376</v>
      </c>
      <c r="AC29" s="393">
        <f t="shared" si="0"/>
        <v>23.647798742138367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2139151</v>
      </c>
      <c r="E31" s="1226">
        <f>L31+S31+Z31</f>
        <v>1332071</v>
      </c>
      <c r="F31" s="1227">
        <f>E31/$D31*100</f>
        <v>62.271013126235594</v>
      </c>
      <c r="G31" s="1226">
        <f>N31+U31+AB31</f>
        <v>807080</v>
      </c>
      <c r="H31" s="1228">
        <f>G31/$D31*100</f>
        <v>37.728986873764406</v>
      </c>
      <c r="I31" s="320"/>
      <c r="J31" s="1229">
        <f>SUM(J12:J29)</f>
        <v>560342</v>
      </c>
      <c r="K31" s="1230">
        <f>J31/$D31*100</f>
        <v>26.194597763318249</v>
      </c>
      <c r="L31" s="1226">
        <f>SUM(L12:L29)</f>
        <v>236967</v>
      </c>
      <c r="M31" s="1227">
        <f>L31/$J31*100</f>
        <v>42.289708784992023</v>
      </c>
      <c r="N31" s="1226">
        <f>SUM(N12:N29)</f>
        <v>323375</v>
      </c>
      <c r="O31" s="1231">
        <f>N31/$J31*100</f>
        <v>57.710291215007977</v>
      </c>
      <c r="P31" s="320"/>
      <c r="Q31" s="1229">
        <f>SUM(Q12:Q29)</f>
        <v>451983</v>
      </c>
      <c r="R31" s="1230">
        <f>Q31/$D31*100</f>
        <v>21.129083454136712</v>
      </c>
      <c r="S31" s="1226">
        <f>SUM(S12:S29)</f>
        <v>281128</v>
      </c>
      <c r="T31" s="1227">
        <f>S31/$Q31*100</f>
        <v>62.198799512371039</v>
      </c>
      <c r="U31" s="1226">
        <f>SUM(U12:U29)</f>
        <v>170855</v>
      </c>
      <c r="V31" s="1231">
        <f>U31/$Q31*100</f>
        <v>37.801200487628961</v>
      </c>
      <c r="W31" s="320"/>
      <c r="X31" s="1229">
        <f>SUM(X12:X29)</f>
        <v>1126826</v>
      </c>
      <c r="Y31" s="1230">
        <f>X31/$D31*100</f>
        <v>52.676318782545039</v>
      </c>
      <c r="Z31" s="1226">
        <f>SUM(Z12:Z29)</f>
        <v>813976</v>
      </c>
      <c r="AA31" s="1227">
        <f>Z31/$X31*100</f>
        <v>72.236174884143594</v>
      </c>
      <c r="AB31" s="1226">
        <f>SUM(AB12:AB29)</f>
        <v>312850</v>
      </c>
      <c r="AC31" s="1231">
        <f>AB31/$X31*100</f>
        <v>27.763825115856395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78"/>
      <c r="C34" s="1478"/>
      <c r="D34" s="1478"/>
      <c r="E34" s="1478"/>
      <c r="F34" s="1478"/>
      <c r="G34" s="1478"/>
      <c r="H34" s="1478"/>
      <c r="I34" s="1478"/>
      <c r="J34" s="1478"/>
      <c r="K34" s="1478"/>
      <c r="L34" s="1478"/>
      <c r="M34" s="1478"/>
      <c r="N34" s="1478"/>
      <c r="O34" s="1478"/>
    </row>
    <row r="35" spans="2:15" s="396" customFormat="1" ht="29.25" customHeight="1" x14ac:dyDescent="0.2">
      <c r="B35" s="1478"/>
      <c r="C35" s="1478"/>
      <c r="D35" s="1478"/>
      <c r="E35" s="1478"/>
      <c r="F35" s="1478"/>
      <c r="G35" s="1478"/>
      <c r="H35" s="1478"/>
      <c r="I35" s="1478"/>
      <c r="J35" s="1478"/>
      <c r="K35" s="1478"/>
      <c r="L35" s="1478"/>
      <c r="M35" s="1478"/>
    </row>
    <row r="36" spans="2:15" s="396" customFormat="1" ht="4.5" customHeight="1" x14ac:dyDescent="0.2">
      <c r="B36" s="1477"/>
      <c r="C36" s="1477"/>
      <c r="D36" s="1477"/>
      <c r="E36" s="1322"/>
      <c r="F36" s="1322"/>
      <c r="G36" s="1322"/>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403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224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225</v>
      </c>
      <c r="K8" s="1457"/>
      <c r="L8" s="1457"/>
      <c r="M8" s="1457"/>
      <c r="N8" s="1457"/>
      <c r="O8" s="1458"/>
      <c r="P8" s="317"/>
      <c r="Q8" s="1456" t="s">
        <v>226</v>
      </c>
      <c r="R8" s="1457"/>
      <c r="S8" s="1457"/>
      <c r="T8" s="1457"/>
      <c r="U8" s="1457"/>
      <c r="V8" s="1458"/>
      <c r="W8" s="317"/>
      <c r="X8" s="1456" t="s">
        <v>227</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219</v>
      </c>
      <c r="G10" s="406" t="s">
        <v>9</v>
      </c>
      <c r="H10" s="882"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76325</v>
      </c>
      <c r="E12" s="352">
        <f>L12+S12+Z12</f>
        <v>44378</v>
      </c>
      <c r="F12" s="353">
        <f>E12/$D12*100</f>
        <v>58.143465443825747</v>
      </c>
      <c r="G12" s="352">
        <f>N12+U12+AB12</f>
        <v>31947</v>
      </c>
      <c r="H12" s="354">
        <f>G12/$D12*100</f>
        <v>41.85653455617426</v>
      </c>
      <c r="I12" s="350"/>
      <c r="J12" s="355">
        <f>L12+N12</f>
        <v>29321</v>
      </c>
      <c r="K12" s="356">
        <f>J12/$D12*100</f>
        <v>38.415984277759577</v>
      </c>
      <c r="L12" s="357">
        <v>11323</v>
      </c>
      <c r="M12" s="353">
        <v>38.617373213737594</v>
      </c>
      <c r="N12" s="357">
        <v>17998</v>
      </c>
      <c r="O12" s="358">
        <v>61.382626786262406</v>
      </c>
      <c r="P12" s="350"/>
      <c r="Q12" s="355">
        <v>13228</v>
      </c>
      <c r="R12" s="356">
        <v>17.331149688830656</v>
      </c>
      <c r="S12" s="357">
        <v>7504</v>
      </c>
      <c r="T12" s="353">
        <v>56.728152403991537</v>
      </c>
      <c r="U12" s="357">
        <v>5724</v>
      </c>
      <c r="V12" s="358">
        <v>43.27184759600847</v>
      </c>
      <c r="W12" s="350"/>
      <c r="X12" s="355">
        <v>33776</v>
      </c>
      <c r="Y12" s="356">
        <v>44.252866033409759</v>
      </c>
      <c r="Z12" s="357">
        <v>25551</v>
      </c>
      <c r="AA12" s="353">
        <v>75.648389388915206</v>
      </c>
      <c r="AB12" s="357">
        <v>8225</v>
      </c>
      <c r="AC12" s="358">
        <f t="shared" ref="AC12:AC29" si="0">AB12/$X12*100</f>
        <v>24.351610611084794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14012</v>
      </c>
      <c r="E13" s="365">
        <f t="shared" ref="E13:E29" si="2">L13+S13+Z13</f>
        <v>9323</v>
      </c>
      <c r="F13" s="366">
        <f t="shared" ref="F13:H29" si="3">E13/$D13*100</f>
        <v>66.535826434484719</v>
      </c>
      <c r="G13" s="365">
        <f t="shared" ref="G13:G29" si="4">N13+U13+AB13</f>
        <v>4689</v>
      </c>
      <c r="H13" s="367">
        <f t="shared" si="3"/>
        <v>33.464173565515267</v>
      </c>
      <c r="I13" s="350"/>
      <c r="J13" s="368">
        <f t="shared" ref="J13:J29" si="5">L13+N13</f>
        <v>2540</v>
      </c>
      <c r="K13" s="369">
        <f t="shared" ref="K13:K29" si="6">J13/$D13*100</f>
        <v>18.127319440479589</v>
      </c>
      <c r="L13" s="370">
        <v>1028</v>
      </c>
      <c r="M13" s="371">
        <v>40.472440944881889</v>
      </c>
      <c r="N13" s="370">
        <v>1512</v>
      </c>
      <c r="O13" s="372">
        <v>59.527559055118104</v>
      </c>
      <c r="P13" s="350"/>
      <c r="Q13" s="368">
        <v>2088</v>
      </c>
      <c r="R13" s="369">
        <v>14.901512988866687</v>
      </c>
      <c r="S13" s="370">
        <v>1209</v>
      </c>
      <c r="T13" s="371">
        <v>57.902298850574709</v>
      </c>
      <c r="U13" s="370">
        <v>879</v>
      </c>
      <c r="V13" s="372">
        <v>42.097701149425291</v>
      </c>
      <c r="W13" s="350"/>
      <c r="X13" s="368">
        <v>9384</v>
      </c>
      <c r="Y13" s="369">
        <v>66.971167570653719</v>
      </c>
      <c r="Z13" s="370">
        <v>7086</v>
      </c>
      <c r="AA13" s="371">
        <v>75.511508951406654</v>
      </c>
      <c r="AB13" s="370">
        <v>2298</v>
      </c>
      <c r="AC13" s="372">
        <f t="shared" si="0"/>
        <v>24.48849104859335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7908</v>
      </c>
      <c r="E14" s="365">
        <f t="shared" si="2"/>
        <v>5257</v>
      </c>
      <c r="F14" s="366">
        <f t="shared" si="3"/>
        <v>66.476985331310061</v>
      </c>
      <c r="G14" s="365">
        <f t="shared" si="4"/>
        <v>2651</v>
      </c>
      <c r="H14" s="367">
        <f t="shared" si="3"/>
        <v>33.523014668689932</v>
      </c>
      <c r="I14" s="350"/>
      <c r="J14" s="368">
        <f t="shared" si="5"/>
        <v>1814</v>
      </c>
      <c r="K14" s="369">
        <f t="shared" si="6"/>
        <v>22.938796155791604</v>
      </c>
      <c r="L14" s="370">
        <v>748</v>
      </c>
      <c r="M14" s="371">
        <v>41.234840132304299</v>
      </c>
      <c r="N14" s="370">
        <v>1066</v>
      </c>
      <c r="O14" s="372">
        <v>58.765159867695701</v>
      </c>
      <c r="P14" s="350"/>
      <c r="Q14" s="368">
        <v>1462</v>
      </c>
      <c r="R14" s="369">
        <v>18.487607486090035</v>
      </c>
      <c r="S14" s="370">
        <v>841</v>
      </c>
      <c r="T14" s="371">
        <v>57.523939808481529</v>
      </c>
      <c r="U14" s="370">
        <v>621</v>
      </c>
      <c r="V14" s="372">
        <v>42.476060191518464</v>
      </c>
      <c r="W14" s="350"/>
      <c r="X14" s="368">
        <v>4632</v>
      </c>
      <c r="Y14" s="369">
        <v>58.573596358118365</v>
      </c>
      <c r="Z14" s="370">
        <v>3668</v>
      </c>
      <c r="AA14" s="371">
        <v>79.188255613126074</v>
      </c>
      <c r="AB14" s="370">
        <v>964</v>
      </c>
      <c r="AC14" s="372">
        <f t="shared" si="0"/>
        <v>20.811744386873919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8750</v>
      </c>
      <c r="E15" s="365">
        <f t="shared" si="2"/>
        <v>5501</v>
      </c>
      <c r="F15" s="366">
        <f t="shared" si="3"/>
        <v>62.868571428571428</v>
      </c>
      <c r="G15" s="365">
        <f t="shared" si="4"/>
        <v>3249</v>
      </c>
      <c r="H15" s="367">
        <f t="shared" si="3"/>
        <v>37.131428571428572</v>
      </c>
      <c r="I15" s="350"/>
      <c r="J15" s="368">
        <f t="shared" si="5"/>
        <v>2047</v>
      </c>
      <c r="K15" s="369">
        <f t="shared" si="6"/>
        <v>23.394285714285715</v>
      </c>
      <c r="L15" s="370">
        <v>781</v>
      </c>
      <c r="M15" s="371">
        <v>38.153395212506105</v>
      </c>
      <c r="N15" s="370">
        <v>1266</v>
      </c>
      <c r="O15" s="372">
        <v>61.846604787493895</v>
      </c>
      <c r="P15" s="350"/>
      <c r="Q15" s="368">
        <v>1529</v>
      </c>
      <c r="R15" s="369">
        <v>17.474285714285713</v>
      </c>
      <c r="S15" s="370">
        <v>879</v>
      </c>
      <c r="T15" s="371">
        <v>57.488554610856767</v>
      </c>
      <c r="U15" s="370">
        <v>650</v>
      </c>
      <c r="V15" s="372">
        <v>42.511445389143233</v>
      </c>
      <c r="W15" s="350"/>
      <c r="X15" s="368">
        <v>5174</v>
      </c>
      <c r="Y15" s="369">
        <v>59.131428571428572</v>
      </c>
      <c r="Z15" s="370">
        <v>3841</v>
      </c>
      <c r="AA15" s="371">
        <v>74.236567452647847</v>
      </c>
      <c r="AB15" s="370">
        <v>1333</v>
      </c>
      <c r="AC15" s="372">
        <f t="shared" si="0"/>
        <v>25.763432547352146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21860</v>
      </c>
      <c r="E16" s="365">
        <f t="shared" si="2"/>
        <v>13280</v>
      </c>
      <c r="F16" s="366">
        <f t="shared" si="3"/>
        <v>60.75022872827082</v>
      </c>
      <c r="G16" s="365">
        <f t="shared" si="4"/>
        <v>8580</v>
      </c>
      <c r="H16" s="367">
        <f t="shared" si="3"/>
        <v>39.24977127172918</v>
      </c>
      <c r="I16" s="350"/>
      <c r="J16" s="368">
        <f t="shared" si="5"/>
        <v>6535</v>
      </c>
      <c r="K16" s="369">
        <f t="shared" si="6"/>
        <v>29.894784995425432</v>
      </c>
      <c r="L16" s="370">
        <v>2659</v>
      </c>
      <c r="M16" s="371">
        <v>40.688599846977816</v>
      </c>
      <c r="N16" s="370">
        <v>3876</v>
      </c>
      <c r="O16" s="372">
        <v>59.311400153022184</v>
      </c>
      <c r="P16" s="350"/>
      <c r="Q16" s="368">
        <v>4229</v>
      </c>
      <c r="R16" s="369">
        <v>19.345837145471183</v>
      </c>
      <c r="S16" s="370">
        <v>2426</v>
      </c>
      <c r="T16" s="371">
        <v>57.365807519508159</v>
      </c>
      <c r="U16" s="370">
        <v>1803</v>
      </c>
      <c r="V16" s="372">
        <v>42.634192480491841</v>
      </c>
      <c r="W16" s="350"/>
      <c r="X16" s="368">
        <v>11096</v>
      </c>
      <c r="Y16" s="369">
        <v>50.759377859103381</v>
      </c>
      <c r="Z16" s="370">
        <v>8195</v>
      </c>
      <c r="AA16" s="371">
        <v>73.855443403028119</v>
      </c>
      <c r="AB16" s="370">
        <v>2901</v>
      </c>
      <c r="AC16" s="372">
        <f t="shared" si="0"/>
        <v>26.144556596971881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5170</v>
      </c>
      <c r="E17" s="375">
        <f t="shared" si="2"/>
        <v>3300</v>
      </c>
      <c r="F17" s="376">
        <f t="shared" si="3"/>
        <v>63.829787234042556</v>
      </c>
      <c r="G17" s="375">
        <f t="shared" si="4"/>
        <v>1870</v>
      </c>
      <c r="H17" s="367">
        <f t="shared" si="3"/>
        <v>36.170212765957451</v>
      </c>
      <c r="I17" s="350"/>
      <c r="J17" s="377">
        <f t="shared" si="5"/>
        <v>1310</v>
      </c>
      <c r="K17" s="378">
        <f t="shared" si="6"/>
        <v>25.338491295938105</v>
      </c>
      <c r="L17" s="375">
        <v>521</v>
      </c>
      <c r="M17" s="376">
        <v>39.770992366412209</v>
      </c>
      <c r="N17" s="375">
        <v>789</v>
      </c>
      <c r="O17" s="372">
        <v>60.229007633587784</v>
      </c>
      <c r="P17" s="350"/>
      <c r="Q17" s="377">
        <v>936</v>
      </c>
      <c r="R17" s="378">
        <v>18.104448742746616</v>
      </c>
      <c r="S17" s="375">
        <v>509</v>
      </c>
      <c r="T17" s="376">
        <v>54.380341880341874</v>
      </c>
      <c r="U17" s="375">
        <v>427</v>
      </c>
      <c r="V17" s="372">
        <v>45.619658119658119</v>
      </c>
      <c r="W17" s="350"/>
      <c r="X17" s="377">
        <v>2924</v>
      </c>
      <c r="Y17" s="378">
        <v>56.557059961315282</v>
      </c>
      <c r="Z17" s="375">
        <v>2270</v>
      </c>
      <c r="AA17" s="376">
        <v>77.633378932968526</v>
      </c>
      <c r="AB17" s="375">
        <v>654</v>
      </c>
      <c r="AC17" s="372">
        <f t="shared" si="0"/>
        <v>22.366621067031463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34656</v>
      </c>
      <c r="E18" s="365">
        <f t="shared" si="2"/>
        <v>22650</v>
      </c>
      <c r="F18" s="366">
        <f t="shared" si="3"/>
        <v>65.356648199445985</v>
      </c>
      <c r="G18" s="365">
        <f t="shared" si="4"/>
        <v>12006</v>
      </c>
      <c r="H18" s="367">
        <f t="shared" si="3"/>
        <v>34.643351800554015</v>
      </c>
      <c r="I18" s="350"/>
      <c r="J18" s="368">
        <f t="shared" si="5"/>
        <v>6739</v>
      </c>
      <c r="K18" s="369">
        <f t="shared" si="6"/>
        <v>19.445406278855032</v>
      </c>
      <c r="L18" s="370">
        <v>2753</v>
      </c>
      <c r="M18" s="371">
        <v>40.851758421130732</v>
      </c>
      <c r="N18" s="370">
        <v>3986</v>
      </c>
      <c r="O18" s="372">
        <v>59.148241578869268</v>
      </c>
      <c r="P18" s="350"/>
      <c r="Q18" s="368">
        <v>5102</v>
      </c>
      <c r="R18" s="369">
        <v>14.721837488457986</v>
      </c>
      <c r="S18" s="370">
        <v>2815</v>
      </c>
      <c r="T18" s="371">
        <v>55.174441395531161</v>
      </c>
      <c r="U18" s="370">
        <v>2287</v>
      </c>
      <c r="V18" s="372">
        <v>44.825558604468831</v>
      </c>
      <c r="W18" s="350"/>
      <c r="X18" s="368">
        <v>22815</v>
      </c>
      <c r="Y18" s="369">
        <v>65.83275623268699</v>
      </c>
      <c r="Z18" s="370">
        <v>17082</v>
      </c>
      <c r="AA18" s="371">
        <v>74.871794871794876</v>
      </c>
      <c r="AB18" s="370">
        <v>5733</v>
      </c>
      <c r="AC18" s="372">
        <f t="shared" si="0"/>
        <v>25.128205128205128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24491</v>
      </c>
      <c r="E19" s="365">
        <f t="shared" si="2"/>
        <v>15585</v>
      </c>
      <c r="F19" s="366">
        <f t="shared" si="3"/>
        <v>63.635621248621945</v>
      </c>
      <c r="G19" s="365">
        <f t="shared" si="4"/>
        <v>8906</v>
      </c>
      <c r="H19" s="367">
        <f t="shared" si="3"/>
        <v>36.364378751378055</v>
      </c>
      <c r="I19" s="350"/>
      <c r="J19" s="368">
        <f t="shared" si="5"/>
        <v>5568</v>
      </c>
      <c r="K19" s="369">
        <f t="shared" si="6"/>
        <v>22.734882201625087</v>
      </c>
      <c r="L19" s="370">
        <v>2145</v>
      </c>
      <c r="M19" s="371">
        <v>38.523706896551722</v>
      </c>
      <c r="N19" s="370">
        <v>3423</v>
      </c>
      <c r="O19" s="372">
        <v>61.476293103448278</v>
      </c>
      <c r="P19" s="350"/>
      <c r="Q19" s="368">
        <v>3541</v>
      </c>
      <c r="R19" s="369">
        <v>14.458372463353886</v>
      </c>
      <c r="S19" s="370">
        <v>2036</v>
      </c>
      <c r="T19" s="371">
        <v>57.497881954250204</v>
      </c>
      <c r="U19" s="370">
        <v>1505</v>
      </c>
      <c r="V19" s="372">
        <v>42.502118045749789</v>
      </c>
      <c r="W19" s="350"/>
      <c r="X19" s="368">
        <v>15382</v>
      </c>
      <c r="Y19" s="369">
        <v>62.806745335021027</v>
      </c>
      <c r="Z19" s="370">
        <v>11404</v>
      </c>
      <c r="AA19" s="371">
        <v>74.138603562605638</v>
      </c>
      <c r="AB19" s="370">
        <v>3978</v>
      </c>
      <c r="AC19" s="372">
        <f t="shared" si="0"/>
        <v>25.861396437394358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49225</v>
      </c>
      <c r="E20" s="365">
        <f t="shared" si="2"/>
        <v>30903</v>
      </c>
      <c r="F20" s="366">
        <f t="shared" si="3"/>
        <v>62.779075672930418</v>
      </c>
      <c r="G20" s="365">
        <f t="shared" si="4"/>
        <v>18322</v>
      </c>
      <c r="H20" s="367">
        <f t="shared" si="3"/>
        <v>37.220924327069575</v>
      </c>
      <c r="I20" s="350"/>
      <c r="J20" s="368">
        <f t="shared" si="5"/>
        <v>13805</v>
      </c>
      <c r="K20" s="369">
        <f t="shared" si="6"/>
        <v>28.044692737430164</v>
      </c>
      <c r="L20" s="370">
        <v>5588</v>
      </c>
      <c r="M20" s="371">
        <v>40.47808764940239</v>
      </c>
      <c r="N20" s="370">
        <v>8217</v>
      </c>
      <c r="O20" s="372">
        <v>59.521912350597603</v>
      </c>
      <c r="P20" s="350"/>
      <c r="Q20" s="368">
        <v>7829</v>
      </c>
      <c r="R20" s="369">
        <v>15.904520060944641</v>
      </c>
      <c r="S20" s="370">
        <v>4430</v>
      </c>
      <c r="T20" s="371">
        <v>56.584493549623197</v>
      </c>
      <c r="U20" s="370">
        <v>3399</v>
      </c>
      <c r="V20" s="372">
        <v>43.415506450376803</v>
      </c>
      <c r="W20" s="350"/>
      <c r="X20" s="368">
        <v>27591</v>
      </c>
      <c r="Y20" s="369">
        <v>56.050787201625184</v>
      </c>
      <c r="Z20" s="370">
        <v>20885</v>
      </c>
      <c r="AA20" s="371">
        <v>75.694972998441528</v>
      </c>
      <c r="AB20" s="370">
        <v>6706</v>
      </c>
      <c r="AC20" s="372">
        <f t="shared" si="0"/>
        <v>24.305027001558479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49167</v>
      </c>
      <c r="E21" s="365">
        <f t="shared" si="2"/>
        <v>31847</v>
      </c>
      <c r="F21" s="366">
        <f t="shared" si="3"/>
        <v>64.773120182236056</v>
      </c>
      <c r="G21" s="365">
        <f t="shared" si="4"/>
        <v>17320</v>
      </c>
      <c r="H21" s="367">
        <f t="shared" si="3"/>
        <v>35.226879817763944</v>
      </c>
      <c r="I21" s="350"/>
      <c r="J21" s="368">
        <f t="shared" si="5"/>
        <v>10360</v>
      </c>
      <c r="K21" s="369">
        <f t="shared" si="6"/>
        <v>21.07104358614518</v>
      </c>
      <c r="L21" s="370">
        <v>4227</v>
      </c>
      <c r="M21" s="371">
        <v>40.801158301158303</v>
      </c>
      <c r="N21" s="370">
        <v>6133</v>
      </c>
      <c r="O21" s="372">
        <v>59.198841698841697</v>
      </c>
      <c r="P21" s="350"/>
      <c r="Q21" s="368">
        <v>8712</v>
      </c>
      <c r="R21" s="369">
        <v>17.719201903715906</v>
      </c>
      <c r="S21" s="370">
        <v>4948</v>
      </c>
      <c r="T21" s="371">
        <v>56.795224977043155</v>
      </c>
      <c r="U21" s="370">
        <v>3764</v>
      </c>
      <c r="V21" s="372">
        <v>43.204775022956845</v>
      </c>
      <c r="W21" s="350"/>
      <c r="X21" s="368">
        <v>30095</v>
      </c>
      <c r="Y21" s="369">
        <v>61.209754510138914</v>
      </c>
      <c r="Z21" s="370">
        <v>22672</v>
      </c>
      <c r="AA21" s="371">
        <v>75.334773218142544</v>
      </c>
      <c r="AB21" s="370">
        <v>7423</v>
      </c>
      <c r="AC21" s="372">
        <f t="shared" si="0"/>
        <v>24.665226781857452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13029</v>
      </c>
      <c r="E22" s="365">
        <f t="shared" si="2"/>
        <v>8520</v>
      </c>
      <c r="F22" s="366">
        <f t="shared" si="3"/>
        <v>65.392585770204931</v>
      </c>
      <c r="G22" s="365">
        <f t="shared" si="4"/>
        <v>4509</v>
      </c>
      <c r="H22" s="367">
        <f t="shared" si="3"/>
        <v>34.607414229795076</v>
      </c>
      <c r="I22" s="350"/>
      <c r="J22" s="368">
        <f t="shared" si="5"/>
        <v>2765</v>
      </c>
      <c r="K22" s="369">
        <f t="shared" si="6"/>
        <v>21.221889630823547</v>
      </c>
      <c r="L22" s="370">
        <v>1116</v>
      </c>
      <c r="M22" s="371">
        <v>40.361663652802889</v>
      </c>
      <c r="N22" s="370">
        <v>1649</v>
      </c>
      <c r="O22" s="372">
        <v>59.638336347197111</v>
      </c>
      <c r="P22" s="350"/>
      <c r="Q22" s="368">
        <v>2009</v>
      </c>
      <c r="R22" s="369">
        <v>15.41944892163635</v>
      </c>
      <c r="S22" s="370">
        <v>1142</v>
      </c>
      <c r="T22" s="371">
        <v>56.844201095072179</v>
      </c>
      <c r="U22" s="370">
        <v>867</v>
      </c>
      <c r="V22" s="372">
        <v>43.155798904927821</v>
      </c>
      <c r="W22" s="350"/>
      <c r="X22" s="368">
        <v>8255</v>
      </c>
      <c r="Y22" s="369">
        <v>63.358661447540101</v>
      </c>
      <c r="Z22" s="370">
        <v>6262</v>
      </c>
      <c r="AA22" s="371">
        <v>75.857056329497269</v>
      </c>
      <c r="AB22" s="370">
        <v>1993</v>
      </c>
      <c r="AC22" s="372">
        <f t="shared" si="0"/>
        <v>24.142943670502724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27815</v>
      </c>
      <c r="E23" s="365">
        <f t="shared" si="2"/>
        <v>18728</v>
      </c>
      <c r="F23" s="366">
        <f t="shared" si="3"/>
        <v>67.330577026784113</v>
      </c>
      <c r="G23" s="365">
        <f t="shared" si="4"/>
        <v>9087</v>
      </c>
      <c r="H23" s="367">
        <f t="shared" si="3"/>
        <v>32.669422973215887</v>
      </c>
      <c r="I23" s="350"/>
      <c r="J23" s="368">
        <f t="shared" si="5"/>
        <v>5325</v>
      </c>
      <c r="K23" s="369">
        <f t="shared" si="6"/>
        <v>19.14434657558871</v>
      </c>
      <c r="L23" s="370">
        <v>2277</v>
      </c>
      <c r="M23" s="371">
        <v>42.760563380281688</v>
      </c>
      <c r="N23" s="370">
        <v>3048</v>
      </c>
      <c r="O23" s="372">
        <v>57.239436619718312</v>
      </c>
      <c r="P23" s="350"/>
      <c r="Q23" s="368">
        <v>4352</v>
      </c>
      <c r="R23" s="369">
        <v>15.646234046377854</v>
      </c>
      <c r="S23" s="370">
        <v>2443</v>
      </c>
      <c r="T23" s="371">
        <v>56.135110294117652</v>
      </c>
      <c r="U23" s="370">
        <v>1909</v>
      </c>
      <c r="V23" s="372">
        <v>43.864889705882355</v>
      </c>
      <c r="W23" s="350"/>
      <c r="X23" s="368">
        <v>18138</v>
      </c>
      <c r="Y23" s="369">
        <v>65.209419378033445</v>
      </c>
      <c r="Z23" s="370">
        <v>14008</v>
      </c>
      <c r="AA23" s="371">
        <v>77.230124600286686</v>
      </c>
      <c r="AB23" s="370">
        <v>4130</v>
      </c>
      <c r="AC23" s="372">
        <f t="shared" si="0"/>
        <v>22.76987539971331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68128</v>
      </c>
      <c r="E24" s="365">
        <f t="shared" si="2"/>
        <v>44894</v>
      </c>
      <c r="F24" s="366">
        <f t="shared" si="3"/>
        <v>65.896547674964765</v>
      </c>
      <c r="G24" s="365">
        <f t="shared" si="4"/>
        <v>23234</v>
      </c>
      <c r="H24" s="367">
        <f t="shared" si="3"/>
        <v>34.103452325035228</v>
      </c>
      <c r="I24" s="350"/>
      <c r="J24" s="368">
        <f t="shared" si="5"/>
        <v>16689</v>
      </c>
      <c r="K24" s="369">
        <f t="shared" si="6"/>
        <v>24.496535932362612</v>
      </c>
      <c r="L24" s="370">
        <v>7907</v>
      </c>
      <c r="M24" s="371">
        <v>47.37851279285757</v>
      </c>
      <c r="N24" s="370">
        <v>8782</v>
      </c>
      <c r="O24" s="372">
        <v>52.621487207142422</v>
      </c>
      <c r="P24" s="350"/>
      <c r="Q24" s="368">
        <v>10200</v>
      </c>
      <c r="R24" s="369">
        <v>14.971817754814468</v>
      </c>
      <c r="S24" s="370">
        <v>5944</v>
      </c>
      <c r="T24" s="371">
        <v>58.274509803921568</v>
      </c>
      <c r="U24" s="370">
        <v>4256</v>
      </c>
      <c r="V24" s="372">
        <v>41.725490196078432</v>
      </c>
      <c r="W24" s="350"/>
      <c r="X24" s="368">
        <v>41239</v>
      </c>
      <c r="Y24" s="369">
        <v>60.531646312822915</v>
      </c>
      <c r="Z24" s="370">
        <v>31043</v>
      </c>
      <c r="AA24" s="371">
        <v>75.275831130725763</v>
      </c>
      <c r="AB24" s="370">
        <v>10196</v>
      </c>
      <c r="AC24" s="372">
        <f t="shared" si="0"/>
        <v>24.72416886927423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15757</v>
      </c>
      <c r="E25" s="365">
        <f t="shared" si="2"/>
        <v>8742</v>
      </c>
      <c r="F25" s="366">
        <f t="shared" si="3"/>
        <v>55.480104080726022</v>
      </c>
      <c r="G25" s="365">
        <f t="shared" si="4"/>
        <v>7015</v>
      </c>
      <c r="H25" s="367">
        <f t="shared" si="3"/>
        <v>44.519895919273971</v>
      </c>
      <c r="I25" s="350"/>
      <c r="J25" s="368">
        <f t="shared" si="5"/>
        <v>5707</v>
      </c>
      <c r="K25" s="369">
        <f t="shared" si="6"/>
        <v>36.218823380085041</v>
      </c>
      <c r="L25" s="370">
        <v>1995</v>
      </c>
      <c r="M25" s="371">
        <v>34.957070264587351</v>
      </c>
      <c r="N25" s="370">
        <v>3712</v>
      </c>
      <c r="O25" s="372">
        <v>65.042929735412642</v>
      </c>
      <c r="P25" s="350"/>
      <c r="Q25" s="368">
        <v>2425</v>
      </c>
      <c r="R25" s="369">
        <v>15.389985403312814</v>
      </c>
      <c r="S25" s="370">
        <v>1290</v>
      </c>
      <c r="T25" s="371">
        <v>53.195876288659797</v>
      </c>
      <c r="U25" s="370">
        <v>1135</v>
      </c>
      <c r="V25" s="372">
        <v>46.804123711340203</v>
      </c>
      <c r="W25" s="350"/>
      <c r="X25" s="368">
        <v>7625</v>
      </c>
      <c r="Y25" s="369">
        <v>48.391191216602145</v>
      </c>
      <c r="Z25" s="370">
        <v>5457</v>
      </c>
      <c r="AA25" s="371">
        <v>71.567213114754097</v>
      </c>
      <c r="AB25" s="370">
        <v>2168</v>
      </c>
      <c r="AC25" s="372">
        <f t="shared" si="0"/>
        <v>28.432786885245903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3260</v>
      </c>
      <c r="E26" s="380">
        <f t="shared" si="2"/>
        <v>2184</v>
      </c>
      <c r="F26" s="381">
        <f t="shared" si="3"/>
        <v>66.993865030674854</v>
      </c>
      <c r="G26" s="380">
        <f t="shared" si="4"/>
        <v>1076</v>
      </c>
      <c r="H26" s="367">
        <f t="shared" si="3"/>
        <v>33.006134969325153</v>
      </c>
      <c r="I26" s="350"/>
      <c r="J26" s="377">
        <f t="shared" si="5"/>
        <v>666</v>
      </c>
      <c r="K26" s="378">
        <f t="shared" si="6"/>
        <v>20.429447852760735</v>
      </c>
      <c r="L26" s="375">
        <v>311</v>
      </c>
      <c r="M26" s="376">
        <v>46.696696696696698</v>
      </c>
      <c r="N26" s="375">
        <v>355</v>
      </c>
      <c r="O26" s="372">
        <v>53.303303303303309</v>
      </c>
      <c r="P26" s="350"/>
      <c r="Q26" s="377">
        <v>482</v>
      </c>
      <c r="R26" s="378">
        <v>14.785276073619633</v>
      </c>
      <c r="S26" s="375">
        <v>273</v>
      </c>
      <c r="T26" s="376">
        <v>56.639004149377591</v>
      </c>
      <c r="U26" s="375">
        <v>209</v>
      </c>
      <c r="V26" s="372">
        <v>43.360995850622409</v>
      </c>
      <c r="W26" s="350"/>
      <c r="X26" s="377">
        <v>2112</v>
      </c>
      <c r="Y26" s="378">
        <v>64.785276073619642</v>
      </c>
      <c r="Z26" s="375">
        <v>1600</v>
      </c>
      <c r="AA26" s="376">
        <v>75.757575757575751</v>
      </c>
      <c r="AB26" s="375">
        <v>512</v>
      </c>
      <c r="AC26" s="372">
        <f t="shared" si="0"/>
        <v>24.242424242424242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19805</v>
      </c>
      <c r="E27" s="380">
        <f t="shared" si="2"/>
        <v>13263</v>
      </c>
      <c r="F27" s="381">
        <f t="shared" si="3"/>
        <v>66.967937389548098</v>
      </c>
      <c r="G27" s="380">
        <f t="shared" si="4"/>
        <v>6542</v>
      </c>
      <c r="H27" s="367">
        <f t="shared" si="3"/>
        <v>33.032062610451909</v>
      </c>
      <c r="I27" s="350"/>
      <c r="J27" s="377">
        <f t="shared" si="5"/>
        <v>3529</v>
      </c>
      <c r="K27" s="378">
        <f t="shared" si="6"/>
        <v>17.8187326432719</v>
      </c>
      <c r="L27" s="375">
        <v>1458</v>
      </c>
      <c r="M27" s="376">
        <v>41.314820062340608</v>
      </c>
      <c r="N27" s="375">
        <v>2071</v>
      </c>
      <c r="O27" s="372">
        <v>58.685179937659392</v>
      </c>
      <c r="P27" s="350"/>
      <c r="Q27" s="377">
        <v>2977</v>
      </c>
      <c r="R27" s="378">
        <v>15.031557687452663</v>
      </c>
      <c r="S27" s="375">
        <v>1669</v>
      </c>
      <c r="T27" s="376">
        <v>56.063150822976148</v>
      </c>
      <c r="U27" s="375">
        <v>1308</v>
      </c>
      <c r="V27" s="372">
        <v>43.936849177023852</v>
      </c>
      <c r="W27" s="350"/>
      <c r="X27" s="377">
        <v>13299</v>
      </c>
      <c r="Y27" s="378">
        <v>67.149709669275438</v>
      </c>
      <c r="Z27" s="375">
        <v>10136</v>
      </c>
      <c r="AA27" s="376">
        <v>76.216256861418145</v>
      </c>
      <c r="AB27" s="375">
        <v>3163</v>
      </c>
      <c r="AC27" s="372">
        <f t="shared" si="0"/>
        <v>23.783743138581848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2289</v>
      </c>
      <c r="E28" s="380">
        <f t="shared" si="2"/>
        <v>1464</v>
      </c>
      <c r="F28" s="381">
        <f t="shared" si="3"/>
        <v>63.958060288335517</v>
      </c>
      <c r="G28" s="380">
        <f t="shared" si="4"/>
        <v>825</v>
      </c>
      <c r="H28" s="382">
        <f t="shared" si="3"/>
        <v>36.041939711664483</v>
      </c>
      <c r="I28" s="350"/>
      <c r="J28" s="377">
        <f t="shared" si="5"/>
        <v>517</v>
      </c>
      <c r="K28" s="378">
        <f t="shared" si="6"/>
        <v>22.586282219309741</v>
      </c>
      <c r="L28" s="375">
        <v>222</v>
      </c>
      <c r="M28" s="376">
        <v>42.940038684719532</v>
      </c>
      <c r="N28" s="375">
        <v>295</v>
      </c>
      <c r="O28" s="383">
        <v>57.059961315280461</v>
      </c>
      <c r="P28" s="350"/>
      <c r="Q28" s="377">
        <v>343</v>
      </c>
      <c r="R28" s="378">
        <v>14.984709480122325</v>
      </c>
      <c r="S28" s="375">
        <v>185</v>
      </c>
      <c r="T28" s="376">
        <v>53.935860058309039</v>
      </c>
      <c r="U28" s="375">
        <v>158</v>
      </c>
      <c r="V28" s="383">
        <v>46.064139941690961</v>
      </c>
      <c r="W28" s="350"/>
      <c r="X28" s="377">
        <v>1429</v>
      </c>
      <c r="Y28" s="378">
        <v>62.429008300567936</v>
      </c>
      <c r="Z28" s="375">
        <v>1057</v>
      </c>
      <c r="AA28" s="376">
        <v>73.967809657102862</v>
      </c>
      <c r="AB28" s="375">
        <v>372</v>
      </c>
      <c r="AC28" s="383">
        <f t="shared" si="0"/>
        <v>26.032190342897131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1256</v>
      </c>
      <c r="E29" s="386">
        <f t="shared" si="2"/>
        <v>665</v>
      </c>
      <c r="F29" s="387">
        <f t="shared" si="3"/>
        <v>52.945859872611464</v>
      </c>
      <c r="G29" s="386">
        <f t="shared" si="4"/>
        <v>591</v>
      </c>
      <c r="H29" s="388">
        <f t="shared" si="3"/>
        <v>47.054140127388536</v>
      </c>
      <c r="I29" s="350"/>
      <c r="J29" s="389">
        <f t="shared" si="5"/>
        <v>659</v>
      </c>
      <c r="K29" s="390">
        <f t="shared" si="6"/>
        <v>52.468152866242036</v>
      </c>
      <c r="L29" s="391">
        <v>247</v>
      </c>
      <c r="M29" s="392">
        <v>37.481031866464335</v>
      </c>
      <c r="N29" s="391">
        <v>412</v>
      </c>
      <c r="O29" s="393">
        <v>62.518968133535658</v>
      </c>
      <c r="P29" s="350"/>
      <c r="Q29" s="389">
        <v>187</v>
      </c>
      <c r="R29" s="390">
        <v>14.888535031847134</v>
      </c>
      <c r="S29" s="391">
        <v>114</v>
      </c>
      <c r="T29" s="392">
        <v>60.962566844919785</v>
      </c>
      <c r="U29" s="391">
        <v>73</v>
      </c>
      <c r="V29" s="393">
        <v>39.037433155080215</v>
      </c>
      <c r="W29" s="350"/>
      <c r="X29" s="389">
        <v>410</v>
      </c>
      <c r="Y29" s="390">
        <v>32.643312101910823</v>
      </c>
      <c r="Z29" s="391">
        <v>304</v>
      </c>
      <c r="AA29" s="392">
        <v>74.146341463414629</v>
      </c>
      <c r="AB29" s="391">
        <v>106</v>
      </c>
      <c r="AC29" s="393">
        <f t="shared" si="0"/>
        <v>25.853658536585368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442903</v>
      </c>
      <c r="E31" s="1226">
        <f>L31+S31+Z31</f>
        <v>280484</v>
      </c>
      <c r="F31" s="1227">
        <f>E31/$D31*100</f>
        <v>63.328539206101567</v>
      </c>
      <c r="G31" s="1226">
        <f>N31+U31+AB31</f>
        <v>162419</v>
      </c>
      <c r="H31" s="1228">
        <f>G31/$D31*100</f>
        <v>36.671460793898433</v>
      </c>
      <c r="I31" s="320"/>
      <c r="J31" s="1229">
        <f>SUM(J12:J29)</f>
        <v>115896</v>
      </c>
      <c r="K31" s="1230">
        <f>J31/$D31*100</f>
        <v>26.167354928731573</v>
      </c>
      <c r="L31" s="1226">
        <f>SUM(L12:L29)</f>
        <v>47306</v>
      </c>
      <c r="M31" s="1227">
        <f>L31/$J31*100</f>
        <v>40.817629598950781</v>
      </c>
      <c r="N31" s="1226">
        <f>SUM(N12:N29)</f>
        <v>68590</v>
      </c>
      <c r="O31" s="1231">
        <f>N31/$J31*100</f>
        <v>59.182370401049212</v>
      </c>
      <c r="P31" s="320"/>
      <c r="Q31" s="1229">
        <f>SUM(Q12:Q29)</f>
        <v>71631</v>
      </c>
      <c r="R31" s="1230">
        <f>Q31/$D31*100</f>
        <v>16.173067240456714</v>
      </c>
      <c r="S31" s="1226">
        <f>SUM(S12:S29)</f>
        <v>40657</v>
      </c>
      <c r="T31" s="1227">
        <f>S31/$Q31*100</f>
        <v>56.758945149446468</v>
      </c>
      <c r="U31" s="1226">
        <f>SUM(U12:U29)</f>
        <v>30974</v>
      </c>
      <c r="V31" s="1231">
        <f>U31/$Q31*100</f>
        <v>43.241054850553532</v>
      </c>
      <c r="W31" s="320"/>
      <c r="X31" s="1229">
        <f>SUM(X12:X29)</f>
        <v>255376</v>
      </c>
      <c r="Y31" s="1230">
        <f>X31/$D31*100</f>
        <v>57.659577830811713</v>
      </c>
      <c r="Z31" s="1226">
        <f>SUM(Z12:Z29)</f>
        <v>192521</v>
      </c>
      <c r="AA31" s="1227">
        <f>Z31/$X31*100</f>
        <v>75.387272100745577</v>
      </c>
      <c r="AB31" s="1226">
        <f>SUM(AB12:AB29)</f>
        <v>62855</v>
      </c>
      <c r="AC31" s="1231">
        <f>AB31/$X31*100</f>
        <v>24.612727899254434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404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228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229</v>
      </c>
      <c r="K8" s="1457"/>
      <c r="L8" s="1457"/>
      <c r="M8" s="1457"/>
      <c r="N8" s="1457"/>
      <c r="O8" s="1458"/>
      <c r="P8" s="317"/>
      <c r="Q8" s="1456" t="s">
        <v>230</v>
      </c>
      <c r="R8" s="1457"/>
      <c r="S8" s="1457"/>
      <c r="T8" s="1457"/>
      <c r="U8" s="1457"/>
      <c r="V8" s="1458"/>
      <c r="W8" s="317"/>
      <c r="X8" s="1456" t="s">
        <v>231</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219</v>
      </c>
      <c r="G10" s="406" t="s">
        <v>9</v>
      </c>
      <c r="H10" s="882"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140467</v>
      </c>
      <c r="E12" s="352">
        <f>L12+S12+Z12</f>
        <v>87432</v>
      </c>
      <c r="F12" s="353">
        <f>E12/$D12*100</f>
        <v>62.243801035118572</v>
      </c>
      <c r="G12" s="352">
        <f>N12+U12+AB12</f>
        <v>53035</v>
      </c>
      <c r="H12" s="354">
        <f>G12/$D12*100</f>
        <v>37.756198964881435</v>
      </c>
      <c r="I12" s="350"/>
      <c r="J12" s="355">
        <f>L12+N12</f>
        <v>43371</v>
      </c>
      <c r="K12" s="356">
        <f>J12/$D12*100</f>
        <v>30.876291228544783</v>
      </c>
      <c r="L12" s="357">
        <v>17307</v>
      </c>
      <c r="M12" s="353">
        <v>39.904544511309396</v>
      </c>
      <c r="N12" s="357">
        <v>26064</v>
      </c>
      <c r="O12" s="358">
        <v>60.095455488690597</v>
      </c>
      <c r="P12" s="350"/>
      <c r="Q12" s="355">
        <v>28230</v>
      </c>
      <c r="R12" s="356">
        <v>20.097247040230091</v>
      </c>
      <c r="S12" s="357">
        <v>17690</v>
      </c>
      <c r="T12" s="353">
        <v>62.663832801983709</v>
      </c>
      <c r="U12" s="357">
        <v>10540</v>
      </c>
      <c r="V12" s="358">
        <v>37.336167198016298</v>
      </c>
      <c r="W12" s="350"/>
      <c r="X12" s="355">
        <v>68866</v>
      </c>
      <c r="Y12" s="356">
        <v>49.026461731225126</v>
      </c>
      <c r="Z12" s="357">
        <v>52435</v>
      </c>
      <c r="AA12" s="353">
        <v>76.140620915981756</v>
      </c>
      <c r="AB12" s="357">
        <v>16431</v>
      </c>
      <c r="AC12" s="358">
        <f t="shared" ref="AC12:AC29" si="0">AB12/$X12*100</f>
        <v>23.85937908401824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17157</v>
      </c>
      <c r="E13" s="365">
        <f t="shared" ref="E13:E29" si="2">L13+S13+Z13</f>
        <v>10801</v>
      </c>
      <c r="F13" s="366">
        <f t="shared" ref="F13:H29" si="3">E13/$D13*100</f>
        <v>62.953896368829056</v>
      </c>
      <c r="G13" s="365">
        <f t="shared" ref="G13:G29" si="4">N13+U13+AB13</f>
        <v>6356</v>
      </c>
      <c r="H13" s="367">
        <f t="shared" si="3"/>
        <v>37.046103631170951</v>
      </c>
      <c r="I13" s="350"/>
      <c r="J13" s="368">
        <f t="shared" ref="J13:J29" si="5">L13+N13</f>
        <v>3659</v>
      </c>
      <c r="K13" s="369">
        <f t="shared" ref="K13:K29" si="6">J13/$D13*100</f>
        <v>21.3265722445649</v>
      </c>
      <c r="L13" s="370">
        <v>1487</v>
      </c>
      <c r="M13" s="371">
        <v>40.639518994260726</v>
      </c>
      <c r="N13" s="370">
        <v>2172</v>
      </c>
      <c r="O13" s="372">
        <v>59.360481005739274</v>
      </c>
      <c r="P13" s="350"/>
      <c r="Q13" s="368">
        <v>3042</v>
      </c>
      <c r="R13" s="369">
        <v>17.730372442734744</v>
      </c>
      <c r="S13" s="370">
        <v>1770</v>
      </c>
      <c r="T13" s="371">
        <v>58.185404339250489</v>
      </c>
      <c r="U13" s="370">
        <v>1272</v>
      </c>
      <c r="V13" s="372">
        <v>41.814595660749511</v>
      </c>
      <c r="W13" s="350"/>
      <c r="X13" s="368">
        <v>10456</v>
      </c>
      <c r="Y13" s="369">
        <v>60.943055312700359</v>
      </c>
      <c r="Z13" s="370">
        <v>7544</v>
      </c>
      <c r="AA13" s="371">
        <v>72.149961744452952</v>
      </c>
      <c r="AB13" s="370">
        <v>2912</v>
      </c>
      <c r="AC13" s="372">
        <f t="shared" si="0"/>
        <v>27.850038255547055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11391</v>
      </c>
      <c r="E14" s="365">
        <f t="shared" si="2"/>
        <v>7323</v>
      </c>
      <c r="F14" s="366">
        <f t="shared" si="3"/>
        <v>64.287595470107988</v>
      </c>
      <c r="G14" s="365">
        <f t="shared" si="4"/>
        <v>4068</v>
      </c>
      <c r="H14" s="367">
        <f t="shared" si="3"/>
        <v>35.712404529892019</v>
      </c>
      <c r="I14" s="350"/>
      <c r="J14" s="368">
        <f t="shared" si="5"/>
        <v>2795</v>
      </c>
      <c r="K14" s="369">
        <f t="shared" si="6"/>
        <v>24.536915108418928</v>
      </c>
      <c r="L14" s="370">
        <v>1084</v>
      </c>
      <c r="M14" s="371">
        <v>38.783542039355993</v>
      </c>
      <c r="N14" s="370">
        <v>1711</v>
      </c>
      <c r="O14" s="372">
        <v>61.216457960644007</v>
      </c>
      <c r="P14" s="350"/>
      <c r="Q14" s="368">
        <v>2326</v>
      </c>
      <c r="R14" s="369">
        <v>20.419629532086738</v>
      </c>
      <c r="S14" s="370">
        <v>1364</v>
      </c>
      <c r="T14" s="371">
        <v>58.6414445399828</v>
      </c>
      <c r="U14" s="370">
        <v>962</v>
      </c>
      <c r="V14" s="372">
        <v>41.3585554600172</v>
      </c>
      <c r="W14" s="350"/>
      <c r="X14" s="368">
        <v>6270</v>
      </c>
      <c r="Y14" s="369">
        <v>55.043455359494345</v>
      </c>
      <c r="Z14" s="370">
        <v>4875</v>
      </c>
      <c r="AA14" s="371">
        <v>77.751196172248811</v>
      </c>
      <c r="AB14" s="370">
        <v>1395</v>
      </c>
      <c r="AC14" s="372">
        <f t="shared" si="0"/>
        <v>22.248803827751196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11902</v>
      </c>
      <c r="E15" s="365">
        <f t="shared" si="2"/>
        <v>6970</v>
      </c>
      <c r="F15" s="366">
        <f t="shared" si="3"/>
        <v>58.561586288018816</v>
      </c>
      <c r="G15" s="365">
        <f t="shared" si="4"/>
        <v>4932</v>
      </c>
      <c r="H15" s="367">
        <f t="shared" si="3"/>
        <v>41.438413711981184</v>
      </c>
      <c r="I15" s="350"/>
      <c r="J15" s="368">
        <f t="shared" si="5"/>
        <v>3613</v>
      </c>
      <c r="K15" s="369">
        <f t="shared" si="6"/>
        <v>30.356242648294408</v>
      </c>
      <c r="L15" s="370">
        <v>1395</v>
      </c>
      <c r="M15" s="371">
        <v>38.610572931082203</v>
      </c>
      <c r="N15" s="370">
        <v>2218</v>
      </c>
      <c r="O15" s="372">
        <v>61.389427068917804</v>
      </c>
      <c r="P15" s="350"/>
      <c r="Q15" s="368">
        <v>2485</v>
      </c>
      <c r="R15" s="369">
        <v>20.878843891782893</v>
      </c>
      <c r="S15" s="370">
        <v>1382</v>
      </c>
      <c r="T15" s="371">
        <v>55.613682092555329</v>
      </c>
      <c r="U15" s="370">
        <v>1103</v>
      </c>
      <c r="V15" s="372">
        <v>44.386317907444663</v>
      </c>
      <c r="W15" s="350"/>
      <c r="X15" s="368">
        <v>5804</v>
      </c>
      <c r="Y15" s="369">
        <v>48.764913459922703</v>
      </c>
      <c r="Z15" s="370">
        <v>4193</v>
      </c>
      <c r="AA15" s="371">
        <v>72.243280496209508</v>
      </c>
      <c r="AB15" s="370">
        <v>1611</v>
      </c>
      <c r="AC15" s="372">
        <f t="shared" si="0"/>
        <v>27.756719503790489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22919</v>
      </c>
      <c r="E16" s="365">
        <f t="shared" si="2"/>
        <v>13253</v>
      </c>
      <c r="F16" s="366">
        <f t="shared" si="3"/>
        <v>57.825385051703826</v>
      </c>
      <c r="G16" s="365">
        <f t="shared" si="4"/>
        <v>9666</v>
      </c>
      <c r="H16" s="367">
        <f t="shared" si="3"/>
        <v>42.174614948296174</v>
      </c>
      <c r="I16" s="350"/>
      <c r="J16" s="368">
        <f t="shared" si="5"/>
        <v>8539</v>
      </c>
      <c r="K16" s="369">
        <f t="shared" si="6"/>
        <v>37.257297438806233</v>
      </c>
      <c r="L16" s="370">
        <v>3474</v>
      </c>
      <c r="M16" s="371">
        <v>40.68392083382129</v>
      </c>
      <c r="N16" s="370">
        <v>5065</v>
      </c>
      <c r="O16" s="372">
        <v>59.316079166178717</v>
      </c>
      <c r="P16" s="350"/>
      <c r="Q16" s="368">
        <v>5107</v>
      </c>
      <c r="R16" s="369">
        <v>22.282822112657623</v>
      </c>
      <c r="S16" s="370">
        <v>3075</v>
      </c>
      <c r="T16" s="371">
        <v>60.211474446837677</v>
      </c>
      <c r="U16" s="370">
        <v>2032</v>
      </c>
      <c r="V16" s="372">
        <v>39.788525553162323</v>
      </c>
      <c r="W16" s="350"/>
      <c r="X16" s="368">
        <v>9273</v>
      </c>
      <c r="Y16" s="369">
        <v>40.459880448536154</v>
      </c>
      <c r="Z16" s="370">
        <v>6704</v>
      </c>
      <c r="AA16" s="371">
        <v>72.295912865307884</v>
      </c>
      <c r="AB16" s="370">
        <v>2569</v>
      </c>
      <c r="AC16" s="372">
        <f t="shared" si="0"/>
        <v>27.704087134692116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8005</v>
      </c>
      <c r="E17" s="375">
        <f t="shared" si="2"/>
        <v>5053</v>
      </c>
      <c r="F17" s="376">
        <f t="shared" si="3"/>
        <v>63.123048094940657</v>
      </c>
      <c r="G17" s="375">
        <f t="shared" si="4"/>
        <v>2952</v>
      </c>
      <c r="H17" s="367">
        <f t="shared" si="3"/>
        <v>36.876951905059336</v>
      </c>
      <c r="I17" s="350"/>
      <c r="J17" s="377">
        <f t="shared" si="5"/>
        <v>1915</v>
      </c>
      <c r="K17" s="378">
        <f t="shared" si="6"/>
        <v>23.922548407245472</v>
      </c>
      <c r="L17" s="375">
        <v>770</v>
      </c>
      <c r="M17" s="376">
        <v>40.208877284595303</v>
      </c>
      <c r="N17" s="375">
        <v>1145</v>
      </c>
      <c r="O17" s="372">
        <v>59.791122715404697</v>
      </c>
      <c r="P17" s="350"/>
      <c r="Q17" s="377">
        <v>1682</v>
      </c>
      <c r="R17" s="378">
        <v>21.011867582760775</v>
      </c>
      <c r="S17" s="375">
        <v>925</v>
      </c>
      <c r="T17" s="376">
        <v>54.99405469678954</v>
      </c>
      <c r="U17" s="375">
        <v>757</v>
      </c>
      <c r="V17" s="372">
        <v>45.005945303210467</v>
      </c>
      <c r="W17" s="350"/>
      <c r="X17" s="377">
        <v>4408</v>
      </c>
      <c r="Y17" s="378">
        <v>55.065584009993749</v>
      </c>
      <c r="Z17" s="375">
        <v>3358</v>
      </c>
      <c r="AA17" s="376">
        <v>76.179673321234119</v>
      </c>
      <c r="AB17" s="375">
        <v>1050</v>
      </c>
      <c r="AC17" s="372">
        <f t="shared" si="0"/>
        <v>23.820326678765881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42085</v>
      </c>
      <c r="E18" s="365">
        <f t="shared" si="2"/>
        <v>26410</v>
      </c>
      <c r="F18" s="366">
        <f t="shared" si="3"/>
        <v>62.753950338600447</v>
      </c>
      <c r="G18" s="365">
        <f t="shared" si="4"/>
        <v>15675</v>
      </c>
      <c r="H18" s="367">
        <f t="shared" si="3"/>
        <v>37.246049661399553</v>
      </c>
      <c r="I18" s="350"/>
      <c r="J18" s="368">
        <f t="shared" si="5"/>
        <v>9848</v>
      </c>
      <c r="K18" s="369">
        <f t="shared" si="6"/>
        <v>23.4002613757871</v>
      </c>
      <c r="L18" s="370">
        <v>4072</v>
      </c>
      <c r="M18" s="371">
        <v>41.348497156783104</v>
      </c>
      <c r="N18" s="370">
        <v>5776</v>
      </c>
      <c r="O18" s="372">
        <v>58.651502843216896</v>
      </c>
      <c r="P18" s="350"/>
      <c r="Q18" s="368">
        <v>7079</v>
      </c>
      <c r="R18" s="369">
        <v>16.820719971486277</v>
      </c>
      <c r="S18" s="370">
        <v>3955</v>
      </c>
      <c r="T18" s="371">
        <v>55.869473089419408</v>
      </c>
      <c r="U18" s="370">
        <v>3124</v>
      </c>
      <c r="V18" s="372">
        <v>44.130526910580592</v>
      </c>
      <c r="W18" s="350"/>
      <c r="X18" s="368">
        <v>25158</v>
      </c>
      <c r="Y18" s="369">
        <v>59.77901865272662</v>
      </c>
      <c r="Z18" s="370">
        <v>18383</v>
      </c>
      <c r="AA18" s="371">
        <v>73.070196359011049</v>
      </c>
      <c r="AB18" s="370">
        <v>6775</v>
      </c>
      <c r="AC18" s="372">
        <f t="shared" si="0"/>
        <v>26.929803640988947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27080</v>
      </c>
      <c r="E19" s="365">
        <f t="shared" si="2"/>
        <v>16410</v>
      </c>
      <c r="F19" s="366">
        <f t="shared" si="3"/>
        <v>60.598227474150669</v>
      </c>
      <c r="G19" s="365">
        <f t="shared" si="4"/>
        <v>10670</v>
      </c>
      <c r="H19" s="367">
        <f t="shared" si="3"/>
        <v>39.401772525849339</v>
      </c>
      <c r="I19" s="350"/>
      <c r="J19" s="368">
        <f t="shared" si="5"/>
        <v>6969</v>
      </c>
      <c r="K19" s="369">
        <f t="shared" si="6"/>
        <v>25.734859675036926</v>
      </c>
      <c r="L19" s="370">
        <v>2763</v>
      </c>
      <c r="M19" s="371">
        <v>39.647008179078782</v>
      </c>
      <c r="N19" s="370">
        <v>4206</v>
      </c>
      <c r="O19" s="372">
        <v>60.352991820921218</v>
      </c>
      <c r="P19" s="350"/>
      <c r="Q19" s="368">
        <v>4892</v>
      </c>
      <c r="R19" s="369">
        <v>18.064992614475628</v>
      </c>
      <c r="S19" s="370">
        <v>2813</v>
      </c>
      <c r="T19" s="371">
        <v>57.502044153720355</v>
      </c>
      <c r="U19" s="370">
        <v>2079</v>
      </c>
      <c r="V19" s="372">
        <v>42.497955846279638</v>
      </c>
      <c r="W19" s="350"/>
      <c r="X19" s="368">
        <v>15219</v>
      </c>
      <c r="Y19" s="369">
        <v>56.20014771048745</v>
      </c>
      <c r="Z19" s="370">
        <v>10834</v>
      </c>
      <c r="AA19" s="371">
        <v>71.187331624942502</v>
      </c>
      <c r="AB19" s="370">
        <v>4385</v>
      </c>
      <c r="AC19" s="372">
        <f t="shared" si="0"/>
        <v>28.812668375057491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104789</v>
      </c>
      <c r="E20" s="365">
        <f t="shared" si="2"/>
        <v>66016</v>
      </c>
      <c r="F20" s="366">
        <f t="shared" si="3"/>
        <v>62.998978900457118</v>
      </c>
      <c r="G20" s="365">
        <f t="shared" si="4"/>
        <v>38773</v>
      </c>
      <c r="H20" s="367">
        <f t="shared" si="3"/>
        <v>37.001021099542889</v>
      </c>
      <c r="I20" s="350"/>
      <c r="J20" s="368">
        <f t="shared" si="5"/>
        <v>23476</v>
      </c>
      <c r="K20" s="369">
        <f t="shared" si="6"/>
        <v>22.403114830755136</v>
      </c>
      <c r="L20" s="370">
        <v>9319</v>
      </c>
      <c r="M20" s="371">
        <v>39.695859601294941</v>
      </c>
      <c r="N20" s="370">
        <v>14157</v>
      </c>
      <c r="O20" s="372">
        <v>60.304140398705066</v>
      </c>
      <c r="P20" s="350"/>
      <c r="Q20" s="368">
        <v>19618</v>
      </c>
      <c r="R20" s="369">
        <v>18.721430684518413</v>
      </c>
      <c r="S20" s="370">
        <v>11227</v>
      </c>
      <c r="T20" s="371">
        <v>57.228055867060867</v>
      </c>
      <c r="U20" s="370">
        <v>8391</v>
      </c>
      <c r="V20" s="372">
        <v>42.77194413293914</v>
      </c>
      <c r="W20" s="350"/>
      <c r="X20" s="368">
        <v>61695</v>
      </c>
      <c r="Y20" s="369">
        <v>58.875454484726454</v>
      </c>
      <c r="Z20" s="370">
        <v>45470</v>
      </c>
      <c r="AA20" s="371">
        <v>73.701272388362099</v>
      </c>
      <c r="AB20" s="370">
        <v>16225</v>
      </c>
      <c r="AC20" s="372">
        <f t="shared" si="0"/>
        <v>26.298727611637894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68930</v>
      </c>
      <c r="E21" s="365">
        <f t="shared" si="2"/>
        <v>42759</v>
      </c>
      <c r="F21" s="366">
        <f t="shared" si="3"/>
        <v>62.032496735818945</v>
      </c>
      <c r="G21" s="365">
        <f t="shared" si="4"/>
        <v>26171</v>
      </c>
      <c r="H21" s="367">
        <f t="shared" si="3"/>
        <v>37.967503264181055</v>
      </c>
      <c r="I21" s="350"/>
      <c r="J21" s="368">
        <f t="shared" si="5"/>
        <v>17255</v>
      </c>
      <c r="K21" s="369">
        <f t="shared" si="6"/>
        <v>25.032641810532425</v>
      </c>
      <c r="L21" s="370">
        <v>7067</v>
      </c>
      <c r="M21" s="371">
        <v>40.956244566792236</v>
      </c>
      <c r="N21" s="370">
        <v>10188</v>
      </c>
      <c r="O21" s="372">
        <v>59.043755433207764</v>
      </c>
      <c r="P21" s="350"/>
      <c r="Q21" s="368">
        <v>14203</v>
      </c>
      <c r="R21" s="369">
        <v>20.60496155520093</v>
      </c>
      <c r="S21" s="370">
        <v>8340</v>
      </c>
      <c r="T21" s="371">
        <v>58.71998873477434</v>
      </c>
      <c r="U21" s="370">
        <v>5863</v>
      </c>
      <c r="V21" s="372">
        <v>41.28001126522566</v>
      </c>
      <c r="W21" s="350"/>
      <c r="X21" s="368">
        <v>37472</v>
      </c>
      <c r="Y21" s="369">
        <v>54.362396634266652</v>
      </c>
      <c r="Z21" s="370">
        <v>27352</v>
      </c>
      <c r="AA21" s="371">
        <v>72.993168232280098</v>
      </c>
      <c r="AB21" s="370">
        <v>10120</v>
      </c>
      <c r="AC21" s="372">
        <f t="shared" si="0"/>
        <v>27.006831767719895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13733</v>
      </c>
      <c r="E22" s="365">
        <f t="shared" si="2"/>
        <v>8734</v>
      </c>
      <c r="F22" s="366">
        <f t="shared" si="3"/>
        <v>63.598631034733856</v>
      </c>
      <c r="G22" s="365">
        <f t="shared" si="4"/>
        <v>4999</v>
      </c>
      <c r="H22" s="367">
        <f t="shared" si="3"/>
        <v>36.401368965266144</v>
      </c>
      <c r="I22" s="350"/>
      <c r="J22" s="368">
        <f t="shared" si="5"/>
        <v>3532</v>
      </c>
      <c r="K22" s="369">
        <f t="shared" si="6"/>
        <v>25.719070851234253</v>
      </c>
      <c r="L22" s="370">
        <v>1475</v>
      </c>
      <c r="M22" s="371">
        <v>41.761041902604759</v>
      </c>
      <c r="N22" s="370">
        <v>2057</v>
      </c>
      <c r="O22" s="372">
        <v>58.238958097395241</v>
      </c>
      <c r="P22" s="350"/>
      <c r="Q22" s="368">
        <v>2514</v>
      </c>
      <c r="R22" s="369">
        <v>18.30626956964975</v>
      </c>
      <c r="S22" s="370">
        <v>1514</v>
      </c>
      <c r="T22" s="371">
        <v>60.222752585521079</v>
      </c>
      <c r="U22" s="370">
        <v>1000</v>
      </c>
      <c r="V22" s="372">
        <v>39.777247414478914</v>
      </c>
      <c r="W22" s="350"/>
      <c r="X22" s="368">
        <v>7687</v>
      </c>
      <c r="Y22" s="369">
        <v>55.974659579115993</v>
      </c>
      <c r="Z22" s="370">
        <v>5745</v>
      </c>
      <c r="AA22" s="371">
        <v>74.736568232080131</v>
      </c>
      <c r="AB22" s="370">
        <v>1942</v>
      </c>
      <c r="AC22" s="372">
        <f t="shared" si="0"/>
        <v>25.263431767919865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30116</v>
      </c>
      <c r="E23" s="365">
        <f t="shared" si="2"/>
        <v>18647</v>
      </c>
      <c r="F23" s="366">
        <f t="shared" si="3"/>
        <v>61.917253287289157</v>
      </c>
      <c r="G23" s="365">
        <f t="shared" si="4"/>
        <v>11469</v>
      </c>
      <c r="H23" s="367">
        <f t="shared" si="3"/>
        <v>38.082746712710851</v>
      </c>
      <c r="I23" s="350"/>
      <c r="J23" s="368">
        <f t="shared" si="5"/>
        <v>8311</v>
      </c>
      <c r="K23" s="369">
        <f t="shared" si="6"/>
        <v>27.596626378005045</v>
      </c>
      <c r="L23" s="370">
        <v>3207</v>
      </c>
      <c r="M23" s="371">
        <v>38.587414270244253</v>
      </c>
      <c r="N23" s="370">
        <v>5104</v>
      </c>
      <c r="O23" s="372">
        <v>61.41258572975574</v>
      </c>
      <c r="P23" s="350"/>
      <c r="Q23" s="368">
        <v>5465</v>
      </c>
      <c r="R23" s="369">
        <v>18.146500199229646</v>
      </c>
      <c r="S23" s="370">
        <v>3178</v>
      </c>
      <c r="T23" s="371">
        <v>58.151875571820675</v>
      </c>
      <c r="U23" s="370">
        <v>2287</v>
      </c>
      <c r="V23" s="372">
        <v>41.848124428179325</v>
      </c>
      <c r="W23" s="350"/>
      <c r="X23" s="368">
        <v>16340</v>
      </c>
      <c r="Y23" s="369">
        <v>54.25687342276531</v>
      </c>
      <c r="Z23" s="370">
        <v>12262</v>
      </c>
      <c r="AA23" s="371">
        <v>75.042839657282741</v>
      </c>
      <c r="AB23" s="370">
        <v>4078</v>
      </c>
      <c r="AC23" s="372">
        <f t="shared" si="0"/>
        <v>24.957160342717259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81502</v>
      </c>
      <c r="E24" s="365">
        <f t="shared" si="2"/>
        <v>51656</v>
      </c>
      <c r="F24" s="366">
        <f t="shared" si="3"/>
        <v>63.380039753625681</v>
      </c>
      <c r="G24" s="365">
        <f t="shared" si="4"/>
        <v>29846</v>
      </c>
      <c r="H24" s="367">
        <f t="shared" si="3"/>
        <v>36.619960246374319</v>
      </c>
      <c r="I24" s="350"/>
      <c r="J24" s="368">
        <f t="shared" si="5"/>
        <v>22889</v>
      </c>
      <c r="K24" s="369">
        <f t="shared" si="6"/>
        <v>28.083973399425783</v>
      </c>
      <c r="L24" s="370">
        <v>10091</v>
      </c>
      <c r="M24" s="371">
        <v>44.086679190877717</v>
      </c>
      <c r="N24" s="370">
        <v>12798</v>
      </c>
      <c r="O24" s="372">
        <v>55.91332080912229</v>
      </c>
      <c r="P24" s="350"/>
      <c r="Q24" s="368">
        <v>14514</v>
      </c>
      <c r="R24" s="369">
        <v>17.80815194719148</v>
      </c>
      <c r="S24" s="370">
        <v>8844</v>
      </c>
      <c r="T24" s="371">
        <v>60.934270359652757</v>
      </c>
      <c r="U24" s="370">
        <v>5670</v>
      </c>
      <c r="V24" s="372">
        <v>39.06572964034725</v>
      </c>
      <c r="W24" s="350"/>
      <c r="X24" s="368">
        <v>44099</v>
      </c>
      <c r="Y24" s="369">
        <v>54.107874653382737</v>
      </c>
      <c r="Z24" s="370">
        <v>32721</v>
      </c>
      <c r="AA24" s="371">
        <v>74.198961427696773</v>
      </c>
      <c r="AB24" s="370">
        <v>11378</v>
      </c>
      <c r="AC24" s="372">
        <f t="shared" si="0"/>
        <v>25.801038572303227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20071</v>
      </c>
      <c r="E25" s="365">
        <f t="shared" si="2"/>
        <v>10760</v>
      </c>
      <c r="F25" s="366">
        <f t="shared" si="3"/>
        <v>53.609685616062976</v>
      </c>
      <c r="G25" s="365">
        <f t="shared" si="4"/>
        <v>9311</v>
      </c>
      <c r="H25" s="367">
        <f t="shared" si="3"/>
        <v>46.390314383937024</v>
      </c>
      <c r="I25" s="350"/>
      <c r="J25" s="368">
        <f t="shared" si="5"/>
        <v>8222</v>
      </c>
      <c r="K25" s="369">
        <f t="shared" si="6"/>
        <v>40.964575756065969</v>
      </c>
      <c r="L25" s="370">
        <v>2950</v>
      </c>
      <c r="M25" s="371">
        <v>35.879348090488932</v>
      </c>
      <c r="N25" s="370">
        <v>5272</v>
      </c>
      <c r="O25" s="372">
        <v>64.120651909511068</v>
      </c>
      <c r="P25" s="350"/>
      <c r="Q25" s="368">
        <v>3764</v>
      </c>
      <c r="R25" s="369">
        <v>18.753425340042849</v>
      </c>
      <c r="S25" s="370">
        <v>2034</v>
      </c>
      <c r="T25" s="371">
        <v>54.038257173219982</v>
      </c>
      <c r="U25" s="370">
        <v>1730</v>
      </c>
      <c r="V25" s="372">
        <v>45.961742826780025</v>
      </c>
      <c r="W25" s="350"/>
      <c r="X25" s="368">
        <v>8085</v>
      </c>
      <c r="Y25" s="369">
        <v>40.281998903891186</v>
      </c>
      <c r="Z25" s="370">
        <v>5776</v>
      </c>
      <c r="AA25" s="371">
        <v>71.440940012368586</v>
      </c>
      <c r="AB25" s="370">
        <v>2309</v>
      </c>
      <c r="AC25" s="372">
        <f t="shared" si="0"/>
        <v>28.559059987631418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6633</v>
      </c>
      <c r="E26" s="380">
        <f t="shared" si="2"/>
        <v>4203</v>
      </c>
      <c r="F26" s="381">
        <f t="shared" si="3"/>
        <v>63.364993215739482</v>
      </c>
      <c r="G26" s="380">
        <f t="shared" si="4"/>
        <v>2430</v>
      </c>
      <c r="H26" s="367">
        <f t="shared" si="3"/>
        <v>36.635006784260518</v>
      </c>
      <c r="I26" s="350"/>
      <c r="J26" s="377">
        <f t="shared" si="5"/>
        <v>1221</v>
      </c>
      <c r="K26" s="378">
        <f t="shared" si="6"/>
        <v>18.407960199004975</v>
      </c>
      <c r="L26" s="375">
        <v>469</v>
      </c>
      <c r="M26" s="376">
        <v>38.41113841113841</v>
      </c>
      <c r="N26" s="375">
        <v>752</v>
      </c>
      <c r="O26" s="372">
        <v>61.58886158886159</v>
      </c>
      <c r="P26" s="350"/>
      <c r="Q26" s="377">
        <v>906</v>
      </c>
      <c r="R26" s="378">
        <v>13.658977838082315</v>
      </c>
      <c r="S26" s="375">
        <v>471</v>
      </c>
      <c r="T26" s="376">
        <v>51.986754966887418</v>
      </c>
      <c r="U26" s="375">
        <v>435</v>
      </c>
      <c r="V26" s="372">
        <v>48.013245033112582</v>
      </c>
      <c r="W26" s="350"/>
      <c r="X26" s="377">
        <v>4506</v>
      </c>
      <c r="Y26" s="378">
        <v>67.933061962912717</v>
      </c>
      <c r="Z26" s="375">
        <v>3263</v>
      </c>
      <c r="AA26" s="376">
        <v>72.414558366622288</v>
      </c>
      <c r="AB26" s="375">
        <v>1243</v>
      </c>
      <c r="AC26" s="372">
        <f t="shared" si="0"/>
        <v>27.585441633377716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27467</v>
      </c>
      <c r="E27" s="380">
        <f t="shared" si="2"/>
        <v>16745</v>
      </c>
      <c r="F27" s="381">
        <f t="shared" si="3"/>
        <v>60.964065970073179</v>
      </c>
      <c r="G27" s="380">
        <f t="shared" si="4"/>
        <v>10722</v>
      </c>
      <c r="H27" s="367">
        <f t="shared" si="3"/>
        <v>39.035934029926821</v>
      </c>
      <c r="I27" s="350"/>
      <c r="J27" s="377">
        <f t="shared" si="5"/>
        <v>6593</v>
      </c>
      <c r="K27" s="378">
        <f t="shared" si="6"/>
        <v>24.003349473914152</v>
      </c>
      <c r="L27" s="375">
        <v>2573</v>
      </c>
      <c r="M27" s="376">
        <v>39.026239951463673</v>
      </c>
      <c r="N27" s="375">
        <v>4020</v>
      </c>
      <c r="O27" s="372">
        <v>60.973760048536327</v>
      </c>
      <c r="P27" s="350"/>
      <c r="Q27" s="377">
        <v>4998</v>
      </c>
      <c r="R27" s="378">
        <v>18.19638111187971</v>
      </c>
      <c r="S27" s="375">
        <v>2691</v>
      </c>
      <c r="T27" s="376">
        <v>53.841536614645861</v>
      </c>
      <c r="U27" s="375">
        <v>2307</v>
      </c>
      <c r="V27" s="372">
        <v>46.158463385354139</v>
      </c>
      <c r="W27" s="350"/>
      <c r="X27" s="377">
        <v>15876</v>
      </c>
      <c r="Y27" s="378">
        <v>57.800269414206142</v>
      </c>
      <c r="Z27" s="375">
        <v>11481</v>
      </c>
      <c r="AA27" s="376">
        <v>72.316704459561592</v>
      </c>
      <c r="AB27" s="375">
        <v>4395</v>
      </c>
      <c r="AC27" s="372">
        <f t="shared" si="0"/>
        <v>27.683295540438397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4398</v>
      </c>
      <c r="E28" s="380">
        <f t="shared" si="2"/>
        <v>2817</v>
      </c>
      <c r="F28" s="381">
        <f t="shared" si="3"/>
        <v>64.0518417462483</v>
      </c>
      <c r="G28" s="380">
        <f t="shared" si="4"/>
        <v>1581</v>
      </c>
      <c r="H28" s="382">
        <f t="shared" si="3"/>
        <v>35.948158253751707</v>
      </c>
      <c r="I28" s="350"/>
      <c r="J28" s="377">
        <f t="shared" si="5"/>
        <v>727</v>
      </c>
      <c r="K28" s="378">
        <f t="shared" si="6"/>
        <v>16.530241018644841</v>
      </c>
      <c r="L28" s="375">
        <v>285</v>
      </c>
      <c r="M28" s="376">
        <v>39.20220082530949</v>
      </c>
      <c r="N28" s="375">
        <v>442</v>
      </c>
      <c r="O28" s="383">
        <v>60.797799174690518</v>
      </c>
      <c r="P28" s="350"/>
      <c r="Q28" s="377">
        <v>748</v>
      </c>
      <c r="R28" s="378">
        <v>17.007730786721236</v>
      </c>
      <c r="S28" s="375">
        <v>407</v>
      </c>
      <c r="T28" s="376">
        <v>54.411764705882348</v>
      </c>
      <c r="U28" s="375">
        <v>341</v>
      </c>
      <c r="V28" s="383">
        <v>45.588235294117645</v>
      </c>
      <c r="W28" s="350"/>
      <c r="X28" s="377">
        <v>2923</v>
      </c>
      <c r="Y28" s="378">
        <v>66.46202819463393</v>
      </c>
      <c r="Z28" s="375">
        <v>2125</v>
      </c>
      <c r="AA28" s="376">
        <v>72.699281560041058</v>
      </c>
      <c r="AB28" s="375">
        <v>798</v>
      </c>
      <c r="AC28" s="383">
        <f t="shared" si="0"/>
        <v>27.300718439958949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1564</v>
      </c>
      <c r="E29" s="386">
        <f t="shared" si="2"/>
        <v>821</v>
      </c>
      <c r="F29" s="387">
        <f t="shared" si="3"/>
        <v>52.493606138107417</v>
      </c>
      <c r="G29" s="386">
        <f t="shared" si="4"/>
        <v>743</v>
      </c>
      <c r="H29" s="388">
        <f t="shared" si="3"/>
        <v>47.506393861892583</v>
      </c>
      <c r="I29" s="350"/>
      <c r="J29" s="389">
        <f t="shared" si="5"/>
        <v>887</v>
      </c>
      <c r="K29" s="390">
        <f t="shared" si="6"/>
        <v>56.713554987212277</v>
      </c>
      <c r="L29" s="391">
        <v>318</v>
      </c>
      <c r="M29" s="392">
        <v>35.851183765501695</v>
      </c>
      <c r="N29" s="391">
        <v>569</v>
      </c>
      <c r="O29" s="393">
        <v>64.148816234498312</v>
      </c>
      <c r="P29" s="350"/>
      <c r="Q29" s="389">
        <v>243</v>
      </c>
      <c r="R29" s="390">
        <v>15.537084398976983</v>
      </c>
      <c r="S29" s="391">
        <v>167</v>
      </c>
      <c r="T29" s="392">
        <v>68.724279835390945</v>
      </c>
      <c r="U29" s="391">
        <v>76</v>
      </c>
      <c r="V29" s="393">
        <v>31.275720164609055</v>
      </c>
      <c r="W29" s="350"/>
      <c r="X29" s="389">
        <v>434</v>
      </c>
      <c r="Y29" s="390">
        <v>27.74936061381074</v>
      </c>
      <c r="Z29" s="391">
        <v>336</v>
      </c>
      <c r="AA29" s="392">
        <v>77.41935483870968</v>
      </c>
      <c r="AB29" s="391">
        <v>98</v>
      </c>
      <c r="AC29" s="393">
        <f t="shared" si="0"/>
        <v>22.58064516129032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640209</v>
      </c>
      <c r="E31" s="1226">
        <f>L31+S31+Z31</f>
        <v>396810</v>
      </c>
      <c r="F31" s="1227">
        <f>E31/$D31*100</f>
        <v>61.981321724624308</v>
      </c>
      <c r="G31" s="1226">
        <f>N31+U31+AB31</f>
        <v>243399</v>
      </c>
      <c r="H31" s="1228">
        <f>G31/$D31*100</f>
        <v>38.018678275375699</v>
      </c>
      <c r="I31" s="320"/>
      <c r="J31" s="1229">
        <f>SUM(J12:J29)</f>
        <v>173822</v>
      </c>
      <c r="K31" s="1230">
        <f>J31/$D31*100</f>
        <v>27.150821059997593</v>
      </c>
      <c r="L31" s="1226">
        <f>SUM(L12:L29)</f>
        <v>70106</v>
      </c>
      <c r="M31" s="1227">
        <f>L31/$J31*100</f>
        <v>40.332063835417841</v>
      </c>
      <c r="N31" s="1226">
        <f>SUM(N12:N29)</f>
        <v>103716</v>
      </c>
      <c r="O31" s="1231">
        <f>N31/$J31*100</f>
        <v>59.667936164582159</v>
      </c>
      <c r="P31" s="320"/>
      <c r="Q31" s="1229">
        <f>SUM(Q12:Q29)</f>
        <v>121816</v>
      </c>
      <c r="R31" s="1230">
        <f>Q31/$D31*100</f>
        <v>19.027536320170444</v>
      </c>
      <c r="S31" s="1226">
        <f>SUM(S12:S29)</f>
        <v>71847</v>
      </c>
      <c r="T31" s="1227">
        <f>S31/$Q31*100</f>
        <v>58.979936954094704</v>
      </c>
      <c r="U31" s="1226">
        <f>SUM(U12:U29)</f>
        <v>49969</v>
      </c>
      <c r="V31" s="1231">
        <f>U31/$Q31*100</f>
        <v>41.020063045905296</v>
      </c>
      <c r="W31" s="320"/>
      <c r="X31" s="1229">
        <f>SUM(X12:X29)</f>
        <v>344571</v>
      </c>
      <c r="Y31" s="1230">
        <f>X31/$D31*100</f>
        <v>53.82164261983197</v>
      </c>
      <c r="Z31" s="1226">
        <f>SUM(Z12:Z29)</f>
        <v>254857</v>
      </c>
      <c r="AA31" s="1227">
        <f>Z31/$X31*100</f>
        <v>73.963566289676152</v>
      </c>
      <c r="AB31" s="1226">
        <f>SUM(AB12:AB29)</f>
        <v>89714</v>
      </c>
      <c r="AC31" s="1231">
        <f>AB31/$X31*100</f>
        <v>26.036433710323852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405</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232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233</v>
      </c>
      <c r="K8" s="1457"/>
      <c r="L8" s="1457"/>
      <c r="M8" s="1457"/>
      <c r="N8" s="1457"/>
      <c r="O8" s="1458"/>
      <c r="P8" s="317"/>
      <c r="Q8" s="1456" t="s">
        <v>234</v>
      </c>
      <c r="R8" s="1457"/>
      <c r="S8" s="1457"/>
      <c r="T8" s="1457"/>
      <c r="U8" s="1457"/>
      <c r="V8" s="1458"/>
      <c r="W8" s="317"/>
      <c r="X8" s="1456" t="s">
        <v>235</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219</v>
      </c>
      <c r="G10" s="406" t="s">
        <v>9</v>
      </c>
      <c r="H10" s="882"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108237</v>
      </c>
      <c r="E12" s="352">
        <f>L12+S12+Z12</f>
        <v>70636</v>
      </c>
      <c r="F12" s="353">
        <f>E12/$D12*100</f>
        <v>65.260493177009721</v>
      </c>
      <c r="G12" s="352">
        <f>N12+U12+AB12</f>
        <v>37601</v>
      </c>
      <c r="H12" s="354">
        <f>G12/$D12*100</f>
        <v>34.739506822990293</v>
      </c>
      <c r="I12" s="350"/>
      <c r="J12" s="355">
        <f>L12+N12</f>
        <v>24399</v>
      </c>
      <c r="K12" s="356">
        <f>J12/$D12*100</f>
        <v>22.54219906316694</v>
      </c>
      <c r="L12" s="357">
        <v>10608</v>
      </c>
      <c r="M12" s="353">
        <v>43.477191688183943</v>
      </c>
      <c r="N12" s="357">
        <v>13791</v>
      </c>
      <c r="O12" s="358">
        <v>56.52280831181605</v>
      </c>
      <c r="P12" s="350"/>
      <c r="Q12" s="355">
        <v>27454</v>
      </c>
      <c r="R12" s="356">
        <v>25.364708925783237</v>
      </c>
      <c r="S12" s="357">
        <v>19640</v>
      </c>
      <c r="T12" s="353">
        <v>71.537845122750781</v>
      </c>
      <c r="U12" s="357">
        <v>7814</v>
      </c>
      <c r="V12" s="358">
        <v>28.462154877249219</v>
      </c>
      <c r="W12" s="350"/>
      <c r="X12" s="355">
        <v>56384</v>
      </c>
      <c r="Y12" s="356">
        <v>52.093092011049826</v>
      </c>
      <c r="Z12" s="357">
        <v>40388</v>
      </c>
      <c r="AA12" s="353">
        <v>71.63024971623156</v>
      </c>
      <c r="AB12" s="357">
        <v>15996</v>
      </c>
      <c r="AC12" s="358">
        <f t="shared" ref="AC12:AC29" si="0">AB12/$X12*100</f>
        <v>28.369750283768447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16892</v>
      </c>
      <c r="E13" s="365">
        <f t="shared" ref="E13:E29" si="2">L13+S13+Z13</f>
        <v>10799</v>
      </c>
      <c r="F13" s="366">
        <f t="shared" ref="F13:H29" si="3">E13/$D13*100</f>
        <v>63.929670850106554</v>
      </c>
      <c r="G13" s="365">
        <f t="shared" ref="G13:G29" si="4">N13+U13+AB13</f>
        <v>6093</v>
      </c>
      <c r="H13" s="367">
        <f t="shared" si="3"/>
        <v>36.070329149893446</v>
      </c>
      <c r="I13" s="350"/>
      <c r="J13" s="368">
        <f t="shared" ref="J13:J29" si="5">L13+N13</f>
        <v>3184</v>
      </c>
      <c r="K13" s="369">
        <f t="shared" ref="K13:K29" si="6">J13/$D13*100</f>
        <v>18.849159365380061</v>
      </c>
      <c r="L13" s="370">
        <v>1396</v>
      </c>
      <c r="M13" s="371">
        <v>43.844221105527637</v>
      </c>
      <c r="N13" s="370">
        <v>1788</v>
      </c>
      <c r="O13" s="372">
        <v>56.155778894472363</v>
      </c>
      <c r="P13" s="350"/>
      <c r="Q13" s="368">
        <v>3811</v>
      </c>
      <c r="R13" s="369">
        <v>22.560975609756099</v>
      </c>
      <c r="S13" s="370">
        <v>2419</v>
      </c>
      <c r="T13" s="371">
        <v>63.474153765415899</v>
      </c>
      <c r="U13" s="370">
        <v>1392</v>
      </c>
      <c r="V13" s="372">
        <v>36.525846234584094</v>
      </c>
      <c r="W13" s="350"/>
      <c r="X13" s="368">
        <v>9897</v>
      </c>
      <c r="Y13" s="369">
        <v>58.58986502486384</v>
      </c>
      <c r="Z13" s="370">
        <v>6984</v>
      </c>
      <c r="AA13" s="371">
        <v>70.566838435889665</v>
      </c>
      <c r="AB13" s="370">
        <v>2913</v>
      </c>
      <c r="AC13" s="372">
        <f t="shared" si="0"/>
        <v>29.433161564110339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15349</v>
      </c>
      <c r="E14" s="365">
        <f t="shared" si="2"/>
        <v>9843</v>
      </c>
      <c r="F14" s="366">
        <f t="shared" si="3"/>
        <v>64.127956218646162</v>
      </c>
      <c r="G14" s="365">
        <f t="shared" si="4"/>
        <v>5506</v>
      </c>
      <c r="H14" s="367">
        <f t="shared" si="3"/>
        <v>35.872043781353838</v>
      </c>
      <c r="I14" s="350"/>
      <c r="J14" s="368">
        <f t="shared" si="5"/>
        <v>3535</v>
      </c>
      <c r="K14" s="369">
        <f t="shared" si="6"/>
        <v>23.0308163398267</v>
      </c>
      <c r="L14" s="370">
        <v>1516</v>
      </c>
      <c r="M14" s="371">
        <v>42.885431400282883</v>
      </c>
      <c r="N14" s="370">
        <v>2019</v>
      </c>
      <c r="O14" s="372">
        <v>57.114568599717117</v>
      </c>
      <c r="P14" s="350"/>
      <c r="Q14" s="368">
        <v>3479</v>
      </c>
      <c r="R14" s="369">
        <v>22.665971724542317</v>
      </c>
      <c r="S14" s="370">
        <v>2059</v>
      </c>
      <c r="T14" s="371">
        <v>59.183673469387756</v>
      </c>
      <c r="U14" s="370">
        <v>1420</v>
      </c>
      <c r="V14" s="372">
        <v>40.816326530612244</v>
      </c>
      <c r="W14" s="350"/>
      <c r="X14" s="368">
        <v>8335</v>
      </c>
      <c r="Y14" s="369">
        <v>54.303211935630991</v>
      </c>
      <c r="Z14" s="370">
        <v>6268</v>
      </c>
      <c r="AA14" s="371">
        <v>75.200959808038391</v>
      </c>
      <c r="AB14" s="370">
        <v>2067</v>
      </c>
      <c r="AC14" s="372">
        <f t="shared" si="0"/>
        <v>24.799040191961609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16577</v>
      </c>
      <c r="E15" s="365">
        <f t="shared" si="2"/>
        <v>10156</v>
      </c>
      <c r="F15" s="366">
        <f t="shared" si="3"/>
        <v>61.265608976292455</v>
      </c>
      <c r="G15" s="365">
        <f t="shared" si="4"/>
        <v>6421</v>
      </c>
      <c r="H15" s="367">
        <f t="shared" si="3"/>
        <v>38.734391023707545</v>
      </c>
      <c r="I15" s="350"/>
      <c r="J15" s="368">
        <f t="shared" si="5"/>
        <v>4645</v>
      </c>
      <c r="K15" s="369">
        <f t="shared" si="6"/>
        <v>28.020751643843877</v>
      </c>
      <c r="L15" s="370">
        <v>2125</v>
      </c>
      <c r="M15" s="371">
        <v>45.748116254036596</v>
      </c>
      <c r="N15" s="370">
        <v>2520</v>
      </c>
      <c r="O15" s="372">
        <v>54.251883745963404</v>
      </c>
      <c r="P15" s="350"/>
      <c r="Q15" s="368">
        <v>4192</v>
      </c>
      <c r="R15" s="369">
        <v>25.288049707425952</v>
      </c>
      <c r="S15" s="370">
        <v>2582</v>
      </c>
      <c r="T15" s="371">
        <v>61.593511450381676</v>
      </c>
      <c r="U15" s="370">
        <v>1610</v>
      </c>
      <c r="V15" s="372">
        <v>38.406488549618324</v>
      </c>
      <c r="W15" s="350"/>
      <c r="X15" s="368">
        <v>7740</v>
      </c>
      <c r="Y15" s="369">
        <v>46.691198648730172</v>
      </c>
      <c r="Z15" s="370">
        <v>5449</v>
      </c>
      <c r="AA15" s="371">
        <v>70.400516795865627</v>
      </c>
      <c r="AB15" s="370">
        <v>2291</v>
      </c>
      <c r="AC15" s="372">
        <f t="shared" si="0"/>
        <v>29.599483204134369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19603</v>
      </c>
      <c r="E16" s="365">
        <f t="shared" si="2"/>
        <v>11372</v>
      </c>
      <c r="F16" s="366">
        <f t="shared" si="3"/>
        <v>58.011528847625357</v>
      </c>
      <c r="G16" s="365">
        <f t="shared" si="4"/>
        <v>8231</v>
      </c>
      <c r="H16" s="367">
        <f t="shared" si="3"/>
        <v>41.988471152374636</v>
      </c>
      <c r="I16" s="350"/>
      <c r="J16" s="368">
        <f t="shared" si="5"/>
        <v>7519</v>
      </c>
      <c r="K16" s="369">
        <f t="shared" si="6"/>
        <v>38.356374024384024</v>
      </c>
      <c r="L16" s="370">
        <v>3185</v>
      </c>
      <c r="M16" s="371">
        <v>42.359356297379968</v>
      </c>
      <c r="N16" s="370">
        <v>4334</v>
      </c>
      <c r="O16" s="372">
        <v>57.640643702620032</v>
      </c>
      <c r="P16" s="350"/>
      <c r="Q16" s="368">
        <v>5018</v>
      </c>
      <c r="R16" s="369">
        <v>25.598122736315869</v>
      </c>
      <c r="S16" s="370">
        <v>3202</v>
      </c>
      <c r="T16" s="371">
        <v>63.810282981267441</v>
      </c>
      <c r="U16" s="370">
        <v>1816</v>
      </c>
      <c r="V16" s="372">
        <v>36.189717018732566</v>
      </c>
      <c r="W16" s="350"/>
      <c r="X16" s="368">
        <v>7066</v>
      </c>
      <c r="Y16" s="369">
        <v>36.04550323930011</v>
      </c>
      <c r="Z16" s="370">
        <v>4985</v>
      </c>
      <c r="AA16" s="371">
        <v>70.549108406453442</v>
      </c>
      <c r="AB16" s="370">
        <v>2081</v>
      </c>
      <c r="AC16" s="372">
        <f t="shared" si="0"/>
        <v>29.450891593546562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5283</v>
      </c>
      <c r="E17" s="375">
        <f t="shared" si="2"/>
        <v>3154</v>
      </c>
      <c r="F17" s="376">
        <f t="shared" si="3"/>
        <v>59.700927503312506</v>
      </c>
      <c r="G17" s="375">
        <f t="shared" si="4"/>
        <v>2129</v>
      </c>
      <c r="H17" s="367">
        <f t="shared" si="3"/>
        <v>40.299072496687486</v>
      </c>
      <c r="I17" s="350"/>
      <c r="J17" s="377">
        <f t="shared" si="5"/>
        <v>1525</v>
      </c>
      <c r="K17" s="378">
        <f t="shared" si="6"/>
        <v>28.866174522051864</v>
      </c>
      <c r="L17" s="375">
        <v>668</v>
      </c>
      <c r="M17" s="376">
        <v>43.803278688524586</v>
      </c>
      <c r="N17" s="375">
        <v>857</v>
      </c>
      <c r="O17" s="372">
        <v>56.196721311475407</v>
      </c>
      <c r="P17" s="350"/>
      <c r="Q17" s="377">
        <v>1292</v>
      </c>
      <c r="R17" s="378">
        <v>24.455801627862954</v>
      </c>
      <c r="S17" s="375">
        <v>741</v>
      </c>
      <c r="T17" s="376">
        <v>57.352941176470587</v>
      </c>
      <c r="U17" s="375">
        <v>551</v>
      </c>
      <c r="V17" s="372">
        <v>42.647058823529413</v>
      </c>
      <c r="W17" s="350"/>
      <c r="X17" s="377">
        <v>2466</v>
      </c>
      <c r="Y17" s="378">
        <v>46.678023850085175</v>
      </c>
      <c r="Z17" s="375">
        <v>1745</v>
      </c>
      <c r="AA17" s="376">
        <v>70.76236820762368</v>
      </c>
      <c r="AB17" s="375">
        <v>721</v>
      </c>
      <c r="AC17" s="372">
        <f t="shared" si="0"/>
        <v>29.237631792376316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50922</v>
      </c>
      <c r="E18" s="365">
        <f t="shared" si="2"/>
        <v>31756</v>
      </c>
      <c r="F18" s="366">
        <f t="shared" si="3"/>
        <v>62.362043910294176</v>
      </c>
      <c r="G18" s="365">
        <f t="shared" si="4"/>
        <v>19166</v>
      </c>
      <c r="H18" s="367">
        <f t="shared" si="3"/>
        <v>37.637956089705824</v>
      </c>
      <c r="I18" s="350"/>
      <c r="J18" s="368">
        <f t="shared" si="5"/>
        <v>10061</v>
      </c>
      <c r="K18" s="369">
        <f t="shared" si="6"/>
        <v>19.757668591178664</v>
      </c>
      <c r="L18" s="370">
        <v>4281</v>
      </c>
      <c r="M18" s="371">
        <v>42.550442301958057</v>
      </c>
      <c r="N18" s="370">
        <v>5780</v>
      </c>
      <c r="O18" s="372">
        <v>57.449557698041943</v>
      </c>
      <c r="P18" s="350"/>
      <c r="Q18" s="368">
        <v>9835</v>
      </c>
      <c r="R18" s="369">
        <v>19.313852558815441</v>
      </c>
      <c r="S18" s="370">
        <v>5669</v>
      </c>
      <c r="T18" s="371">
        <v>57.641077783426539</v>
      </c>
      <c r="U18" s="370">
        <v>4166</v>
      </c>
      <c r="V18" s="372">
        <v>42.358922216573461</v>
      </c>
      <c r="W18" s="350"/>
      <c r="X18" s="368">
        <v>31026</v>
      </c>
      <c r="Y18" s="369">
        <v>60.928478850005895</v>
      </c>
      <c r="Z18" s="370">
        <v>21806</v>
      </c>
      <c r="AA18" s="371">
        <v>70.282988461290529</v>
      </c>
      <c r="AB18" s="370">
        <v>9220</v>
      </c>
      <c r="AC18" s="372">
        <f t="shared" si="0"/>
        <v>29.717011538709471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31673</v>
      </c>
      <c r="E19" s="365">
        <f t="shared" si="2"/>
        <v>20327</v>
      </c>
      <c r="F19" s="366">
        <f t="shared" si="3"/>
        <v>64.177690777633941</v>
      </c>
      <c r="G19" s="365">
        <f t="shared" si="4"/>
        <v>11346</v>
      </c>
      <c r="H19" s="367">
        <f t="shared" si="3"/>
        <v>35.822309222366059</v>
      </c>
      <c r="I19" s="350"/>
      <c r="J19" s="368">
        <f t="shared" si="5"/>
        <v>6359</v>
      </c>
      <c r="K19" s="369">
        <f t="shared" si="6"/>
        <v>20.07703722413412</v>
      </c>
      <c r="L19" s="370">
        <v>2716</v>
      </c>
      <c r="M19" s="371">
        <v>42.711118100330239</v>
      </c>
      <c r="N19" s="370">
        <v>3643</v>
      </c>
      <c r="O19" s="372">
        <v>57.288881899669761</v>
      </c>
      <c r="P19" s="350"/>
      <c r="Q19" s="368">
        <v>6953</v>
      </c>
      <c r="R19" s="369">
        <v>21.95245161494017</v>
      </c>
      <c r="S19" s="370">
        <v>4552</v>
      </c>
      <c r="T19" s="371">
        <v>65.468143247519066</v>
      </c>
      <c r="U19" s="370">
        <v>2401</v>
      </c>
      <c r="V19" s="372">
        <v>34.531856752480941</v>
      </c>
      <c r="W19" s="350"/>
      <c r="X19" s="368">
        <v>18361</v>
      </c>
      <c r="Y19" s="369">
        <v>57.97051116092571</v>
      </c>
      <c r="Z19" s="370">
        <v>13059</v>
      </c>
      <c r="AA19" s="371">
        <v>71.123577147214206</v>
      </c>
      <c r="AB19" s="370">
        <v>5302</v>
      </c>
      <c r="AC19" s="372">
        <f t="shared" si="0"/>
        <v>28.876422852785794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126418</v>
      </c>
      <c r="E20" s="365">
        <f t="shared" si="2"/>
        <v>79195</v>
      </c>
      <c r="F20" s="366">
        <f t="shared" si="3"/>
        <v>62.645351136705216</v>
      </c>
      <c r="G20" s="365">
        <f t="shared" si="4"/>
        <v>47223</v>
      </c>
      <c r="H20" s="367">
        <f t="shared" si="3"/>
        <v>37.354648863294784</v>
      </c>
      <c r="I20" s="350"/>
      <c r="J20" s="368">
        <f t="shared" si="5"/>
        <v>33178</v>
      </c>
      <c r="K20" s="369">
        <f t="shared" si="6"/>
        <v>26.244680346153238</v>
      </c>
      <c r="L20" s="370">
        <v>14751</v>
      </c>
      <c r="M20" s="371">
        <v>44.460184459581654</v>
      </c>
      <c r="N20" s="370">
        <v>18427</v>
      </c>
      <c r="O20" s="372">
        <v>55.539815540418346</v>
      </c>
      <c r="P20" s="350"/>
      <c r="Q20" s="368">
        <v>29541</v>
      </c>
      <c r="R20" s="369">
        <v>23.367716622632852</v>
      </c>
      <c r="S20" s="370">
        <v>18961</v>
      </c>
      <c r="T20" s="371">
        <v>64.185369486476418</v>
      </c>
      <c r="U20" s="370">
        <v>10580</v>
      </c>
      <c r="V20" s="372">
        <v>35.814630513523575</v>
      </c>
      <c r="W20" s="350"/>
      <c r="X20" s="368">
        <v>63699</v>
      </c>
      <c r="Y20" s="369">
        <v>50.387603031213914</v>
      </c>
      <c r="Z20" s="370">
        <v>45483</v>
      </c>
      <c r="AA20" s="371">
        <v>71.403004756746569</v>
      </c>
      <c r="AB20" s="370">
        <v>18216</v>
      </c>
      <c r="AC20" s="372">
        <f t="shared" si="0"/>
        <v>28.596995243253424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65748</v>
      </c>
      <c r="E21" s="365">
        <f t="shared" si="2"/>
        <v>39601</v>
      </c>
      <c r="F21" s="366">
        <f t="shared" si="3"/>
        <v>60.231489931252661</v>
      </c>
      <c r="G21" s="365">
        <f t="shared" si="4"/>
        <v>26147</v>
      </c>
      <c r="H21" s="367">
        <f t="shared" si="3"/>
        <v>39.768510068747339</v>
      </c>
      <c r="I21" s="350"/>
      <c r="J21" s="368">
        <f t="shared" si="5"/>
        <v>20064</v>
      </c>
      <c r="K21" s="369">
        <f t="shared" si="6"/>
        <v>30.516517612703048</v>
      </c>
      <c r="L21" s="370">
        <v>7888</v>
      </c>
      <c r="M21" s="371">
        <v>39.314194577352474</v>
      </c>
      <c r="N21" s="370">
        <v>12176</v>
      </c>
      <c r="O21" s="372">
        <v>60.685805422647533</v>
      </c>
      <c r="P21" s="350"/>
      <c r="Q21" s="368">
        <v>14948</v>
      </c>
      <c r="R21" s="369">
        <v>22.735292328283748</v>
      </c>
      <c r="S21" s="370">
        <v>9623</v>
      </c>
      <c r="T21" s="371">
        <v>64.376505218089378</v>
      </c>
      <c r="U21" s="370">
        <v>5325</v>
      </c>
      <c r="V21" s="372">
        <v>35.623494781910622</v>
      </c>
      <c r="W21" s="350"/>
      <c r="X21" s="368">
        <v>30736</v>
      </c>
      <c r="Y21" s="369">
        <v>46.748190059013197</v>
      </c>
      <c r="Z21" s="370">
        <v>22090</v>
      </c>
      <c r="AA21" s="371">
        <v>71.87011972930766</v>
      </c>
      <c r="AB21" s="370">
        <v>8646</v>
      </c>
      <c r="AC21" s="372">
        <f t="shared" si="0"/>
        <v>28.129880270692347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14603</v>
      </c>
      <c r="E22" s="365">
        <f t="shared" si="2"/>
        <v>9349</v>
      </c>
      <c r="F22" s="366">
        <f t="shared" si="3"/>
        <v>64.02109155652947</v>
      </c>
      <c r="G22" s="365">
        <f t="shared" si="4"/>
        <v>5254</v>
      </c>
      <c r="H22" s="367">
        <f t="shared" si="3"/>
        <v>35.978908443470523</v>
      </c>
      <c r="I22" s="350"/>
      <c r="J22" s="368">
        <f t="shared" si="5"/>
        <v>3684</v>
      </c>
      <c r="K22" s="369">
        <f t="shared" si="6"/>
        <v>25.227692939806889</v>
      </c>
      <c r="L22" s="370">
        <v>1609</v>
      </c>
      <c r="M22" s="371">
        <v>43.675352877307276</v>
      </c>
      <c r="N22" s="370">
        <v>2075</v>
      </c>
      <c r="O22" s="372">
        <v>56.324647122692731</v>
      </c>
      <c r="P22" s="350"/>
      <c r="Q22" s="368">
        <v>3170</v>
      </c>
      <c r="R22" s="369">
        <v>21.707868246250769</v>
      </c>
      <c r="S22" s="370">
        <v>2100</v>
      </c>
      <c r="T22" s="371">
        <v>66.246056782334378</v>
      </c>
      <c r="U22" s="370">
        <v>1070</v>
      </c>
      <c r="V22" s="372">
        <v>33.753943217665615</v>
      </c>
      <c r="W22" s="350"/>
      <c r="X22" s="368">
        <v>7749</v>
      </c>
      <c r="Y22" s="369">
        <v>53.064438813942338</v>
      </c>
      <c r="Z22" s="370">
        <v>5640</v>
      </c>
      <c r="AA22" s="371">
        <v>72.783584978706926</v>
      </c>
      <c r="AB22" s="370">
        <v>2109</v>
      </c>
      <c r="AC22" s="372">
        <f t="shared" si="0"/>
        <v>27.216415021293074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31504</v>
      </c>
      <c r="E23" s="365">
        <f t="shared" si="2"/>
        <v>18160</v>
      </c>
      <c r="F23" s="366">
        <f t="shared" si="3"/>
        <v>57.643473844591163</v>
      </c>
      <c r="G23" s="365">
        <f t="shared" si="4"/>
        <v>13344</v>
      </c>
      <c r="H23" s="367">
        <f t="shared" si="3"/>
        <v>42.356526155408837</v>
      </c>
      <c r="I23" s="350"/>
      <c r="J23" s="368">
        <f t="shared" si="5"/>
        <v>10620</v>
      </c>
      <c r="K23" s="369">
        <f t="shared" si="6"/>
        <v>33.710005078720165</v>
      </c>
      <c r="L23" s="370">
        <v>3905</v>
      </c>
      <c r="M23" s="371">
        <v>36.770244821092277</v>
      </c>
      <c r="N23" s="370">
        <v>6715</v>
      </c>
      <c r="O23" s="372">
        <v>63.229755178907723</v>
      </c>
      <c r="P23" s="350"/>
      <c r="Q23" s="368">
        <v>5939</v>
      </c>
      <c r="R23" s="369">
        <v>18.851574403250382</v>
      </c>
      <c r="S23" s="370">
        <v>3474</v>
      </c>
      <c r="T23" s="371">
        <v>58.494696076780606</v>
      </c>
      <c r="U23" s="370">
        <v>2465</v>
      </c>
      <c r="V23" s="372">
        <v>41.505303923219401</v>
      </c>
      <c r="W23" s="350"/>
      <c r="X23" s="368">
        <v>14945</v>
      </c>
      <c r="Y23" s="369">
        <v>47.438420518029453</v>
      </c>
      <c r="Z23" s="370">
        <v>10781</v>
      </c>
      <c r="AA23" s="371">
        <v>72.1378387420542</v>
      </c>
      <c r="AB23" s="370">
        <v>4164</v>
      </c>
      <c r="AC23" s="372">
        <f t="shared" si="0"/>
        <v>27.8621612579458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67970</v>
      </c>
      <c r="E24" s="365">
        <f t="shared" si="2"/>
        <v>44387</v>
      </c>
      <c r="F24" s="366">
        <f t="shared" si="3"/>
        <v>65.303810504634399</v>
      </c>
      <c r="G24" s="365">
        <f t="shared" si="4"/>
        <v>23583</v>
      </c>
      <c r="H24" s="367">
        <f t="shared" si="3"/>
        <v>34.696189495365601</v>
      </c>
      <c r="I24" s="350"/>
      <c r="J24" s="368">
        <f t="shared" si="5"/>
        <v>16298</v>
      </c>
      <c r="K24" s="369">
        <f t="shared" si="6"/>
        <v>23.978225687803441</v>
      </c>
      <c r="L24" s="370">
        <v>7500</v>
      </c>
      <c r="M24" s="371">
        <v>46.017916308749541</v>
      </c>
      <c r="N24" s="370">
        <v>8798</v>
      </c>
      <c r="O24" s="372">
        <v>53.982083691250459</v>
      </c>
      <c r="P24" s="350"/>
      <c r="Q24" s="368">
        <v>14966</v>
      </c>
      <c r="R24" s="369">
        <v>22.018537590113286</v>
      </c>
      <c r="S24" s="370">
        <v>10241</v>
      </c>
      <c r="T24" s="371">
        <v>68.428437792329277</v>
      </c>
      <c r="U24" s="370">
        <v>4725</v>
      </c>
      <c r="V24" s="372">
        <v>31.571562207670723</v>
      </c>
      <c r="W24" s="350"/>
      <c r="X24" s="368">
        <v>36706</v>
      </c>
      <c r="Y24" s="369">
        <v>54.003236722083273</v>
      </c>
      <c r="Z24" s="370">
        <v>26646</v>
      </c>
      <c r="AA24" s="371">
        <v>72.593036560780249</v>
      </c>
      <c r="AB24" s="370">
        <v>10060</v>
      </c>
      <c r="AC24" s="372">
        <f t="shared" si="0"/>
        <v>27.406963439219744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19517</v>
      </c>
      <c r="E25" s="365">
        <f t="shared" si="2"/>
        <v>11931</v>
      </c>
      <c r="F25" s="366">
        <f t="shared" si="3"/>
        <v>61.131321412102267</v>
      </c>
      <c r="G25" s="365">
        <f t="shared" si="4"/>
        <v>7586</v>
      </c>
      <c r="H25" s="367">
        <f t="shared" si="3"/>
        <v>38.868678587897733</v>
      </c>
      <c r="I25" s="350"/>
      <c r="J25" s="368">
        <f t="shared" si="5"/>
        <v>5239</v>
      </c>
      <c r="K25" s="369">
        <f t="shared" si="6"/>
        <v>26.843264846031666</v>
      </c>
      <c r="L25" s="370">
        <v>2037</v>
      </c>
      <c r="M25" s="371">
        <v>38.881465928612329</v>
      </c>
      <c r="N25" s="370">
        <v>3202</v>
      </c>
      <c r="O25" s="372">
        <v>61.118534071387664</v>
      </c>
      <c r="P25" s="350"/>
      <c r="Q25" s="368">
        <v>5069</v>
      </c>
      <c r="R25" s="369">
        <v>25.972229338525388</v>
      </c>
      <c r="S25" s="370">
        <v>3472</v>
      </c>
      <c r="T25" s="371">
        <v>68.494772144407179</v>
      </c>
      <c r="U25" s="370">
        <v>1597</v>
      </c>
      <c r="V25" s="372">
        <v>31.505227855592821</v>
      </c>
      <c r="W25" s="350"/>
      <c r="X25" s="368">
        <v>9209</v>
      </c>
      <c r="Y25" s="369">
        <v>47.184505815442947</v>
      </c>
      <c r="Z25" s="370">
        <v>6422</v>
      </c>
      <c r="AA25" s="371">
        <v>69.736127701161905</v>
      </c>
      <c r="AB25" s="370">
        <v>2787</v>
      </c>
      <c r="AC25" s="372">
        <f t="shared" si="0"/>
        <v>30.263872298838095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7803</v>
      </c>
      <c r="E26" s="380">
        <f t="shared" si="2"/>
        <v>4788</v>
      </c>
      <c r="F26" s="381">
        <f t="shared" si="3"/>
        <v>61.361014994232988</v>
      </c>
      <c r="G26" s="380">
        <f t="shared" si="4"/>
        <v>3015</v>
      </c>
      <c r="H26" s="367">
        <f t="shared" si="3"/>
        <v>38.638985005767012</v>
      </c>
      <c r="I26" s="350"/>
      <c r="J26" s="377">
        <f t="shared" si="5"/>
        <v>1781</v>
      </c>
      <c r="K26" s="378">
        <f t="shared" si="6"/>
        <v>22.824554658464695</v>
      </c>
      <c r="L26" s="375">
        <v>732</v>
      </c>
      <c r="M26" s="376">
        <v>41.10050533408198</v>
      </c>
      <c r="N26" s="375">
        <v>1049</v>
      </c>
      <c r="O26" s="372">
        <v>58.899494665918027</v>
      </c>
      <c r="P26" s="350"/>
      <c r="Q26" s="377">
        <v>1555</v>
      </c>
      <c r="R26" s="378">
        <v>19.928232731000897</v>
      </c>
      <c r="S26" s="375">
        <v>874</v>
      </c>
      <c r="T26" s="376">
        <v>56.20578778135048</v>
      </c>
      <c r="U26" s="375">
        <v>681</v>
      </c>
      <c r="V26" s="372">
        <v>43.79421221864952</v>
      </c>
      <c r="W26" s="350"/>
      <c r="X26" s="377">
        <v>4467</v>
      </c>
      <c r="Y26" s="378">
        <v>57.247212610534412</v>
      </c>
      <c r="Z26" s="375">
        <v>3182</v>
      </c>
      <c r="AA26" s="376">
        <v>71.233490038056857</v>
      </c>
      <c r="AB26" s="375">
        <v>1285</v>
      </c>
      <c r="AC26" s="372">
        <f t="shared" si="0"/>
        <v>28.766509961943136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40129</v>
      </c>
      <c r="E27" s="380">
        <f t="shared" si="2"/>
        <v>23293</v>
      </c>
      <c r="F27" s="381">
        <f t="shared" si="3"/>
        <v>58.045303894938826</v>
      </c>
      <c r="G27" s="380">
        <f t="shared" si="4"/>
        <v>16836</v>
      </c>
      <c r="H27" s="367">
        <f t="shared" si="3"/>
        <v>41.954696105061181</v>
      </c>
      <c r="I27" s="350"/>
      <c r="J27" s="377">
        <f t="shared" si="5"/>
        <v>11922</v>
      </c>
      <c r="K27" s="378">
        <f t="shared" si="6"/>
        <v>29.709187869122083</v>
      </c>
      <c r="L27" s="375">
        <v>4624</v>
      </c>
      <c r="M27" s="376">
        <v>38.785438684784438</v>
      </c>
      <c r="N27" s="375">
        <v>7298</v>
      </c>
      <c r="O27" s="372">
        <v>61.214561315215562</v>
      </c>
      <c r="P27" s="350"/>
      <c r="Q27" s="377">
        <v>8405</v>
      </c>
      <c r="R27" s="378">
        <v>20.944952528096888</v>
      </c>
      <c r="S27" s="375">
        <v>4680</v>
      </c>
      <c r="T27" s="376">
        <v>55.681142177275433</v>
      </c>
      <c r="U27" s="375">
        <v>3725</v>
      </c>
      <c r="V27" s="372">
        <v>44.318857822724567</v>
      </c>
      <c r="W27" s="350"/>
      <c r="X27" s="377">
        <v>19802</v>
      </c>
      <c r="Y27" s="378">
        <v>49.345859602781033</v>
      </c>
      <c r="Z27" s="375">
        <v>13989</v>
      </c>
      <c r="AA27" s="376">
        <v>70.644379355620643</v>
      </c>
      <c r="AB27" s="375">
        <v>5813</v>
      </c>
      <c r="AC27" s="372">
        <f t="shared" si="0"/>
        <v>29.355620644379353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3570</v>
      </c>
      <c r="E28" s="380">
        <f t="shared" si="2"/>
        <v>2364</v>
      </c>
      <c r="F28" s="381">
        <f t="shared" si="3"/>
        <v>66.218487394957975</v>
      </c>
      <c r="G28" s="380">
        <f t="shared" si="4"/>
        <v>1206</v>
      </c>
      <c r="H28" s="382">
        <f t="shared" si="3"/>
        <v>33.781512605042018</v>
      </c>
      <c r="I28" s="350"/>
      <c r="J28" s="377">
        <f t="shared" si="5"/>
        <v>451</v>
      </c>
      <c r="K28" s="378">
        <f t="shared" si="6"/>
        <v>12.633053221288515</v>
      </c>
      <c r="L28" s="375">
        <v>201</v>
      </c>
      <c r="M28" s="376">
        <v>44.567627494456765</v>
      </c>
      <c r="N28" s="375">
        <v>250</v>
      </c>
      <c r="O28" s="383">
        <v>55.432372505543235</v>
      </c>
      <c r="P28" s="350"/>
      <c r="Q28" s="377">
        <v>785</v>
      </c>
      <c r="R28" s="378">
        <v>21.988795518207283</v>
      </c>
      <c r="S28" s="375">
        <v>498</v>
      </c>
      <c r="T28" s="376">
        <v>63.439490445859867</v>
      </c>
      <c r="U28" s="375">
        <v>287</v>
      </c>
      <c r="V28" s="383">
        <v>36.560509554140125</v>
      </c>
      <c r="W28" s="350"/>
      <c r="X28" s="377">
        <v>2334</v>
      </c>
      <c r="Y28" s="378">
        <v>65.378151260504197</v>
      </c>
      <c r="Z28" s="375">
        <v>1665</v>
      </c>
      <c r="AA28" s="376">
        <v>71.336760925449866</v>
      </c>
      <c r="AB28" s="375">
        <v>669</v>
      </c>
      <c r="AC28" s="383">
        <f t="shared" si="0"/>
        <v>28.663239074550127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1378</v>
      </c>
      <c r="E29" s="386">
        <f t="shared" si="2"/>
        <v>752</v>
      </c>
      <c r="F29" s="387">
        <f t="shared" si="3"/>
        <v>54.571843251088538</v>
      </c>
      <c r="G29" s="386">
        <f t="shared" si="4"/>
        <v>626</v>
      </c>
      <c r="H29" s="388">
        <f t="shared" si="3"/>
        <v>45.428156748911462</v>
      </c>
      <c r="I29" s="350"/>
      <c r="J29" s="389">
        <f t="shared" si="5"/>
        <v>729</v>
      </c>
      <c r="K29" s="390">
        <f t="shared" si="6"/>
        <v>52.90275761973875</v>
      </c>
      <c r="L29" s="391">
        <v>263</v>
      </c>
      <c r="M29" s="392">
        <v>36.076817558299041</v>
      </c>
      <c r="N29" s="391">
        <v>466</v>
      </c>
      <c r="O29" s="393">
        <v>63.923182441700966</v>
      </c>
      <c r="P29" s="350"/>
      <c r="Q29" s="389">
        <v>266</v>
      </c>
      <c r="R29" s="390">
        <v>19.303338171262698</v>
      </c>
      <c r="S29" s="391">
        <v>188</v>
      </c>
      <c r="T29" s="392">
        <v>70.676691729323309</v>
      </c>
      <c r="U29" s="391">
        <v>78</v>
      </c>
      <c r="V29" s="393">
        <v>29.323308270676691</v>
      </c>
      <c r="W29" s="350"/>
      <c r="X29" s="389">
        <v>383</v>
      </c>
      <c r="Y29" s="390">
        <v>27.793904208998548</v>
      </c>
      <c r="Z29" s="391">
        <v>301</v>
      </c>
      <c r="AA29" s="392">
        <v>78.590078328981733</v>
      </c>
      <c r="AB29" s="391">
        <v>82</v>
      </c>
      <c r="AC29" s="393">
        <f t="shared" si="0"/>
        <v>21.409921671018274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643176</v>
      </c>
      <c r="E31" s="1226">
        <f>L31+S31+Z31</f>
        <v>401863</v>
      </c>
      <c r="F31" s="1227">
        <f>E31/$D31*100</f>
        <v>62.481031630533479</v>
      </c>
      <c r="G31" s="1226">
        <f>N31+U31+AB31</f>
        <v>241313</v>
      </c>
      <c r="H31" s="1228">
        <f>G31/$D31*100</f>
        <v>37.518968369466521</v>
      </c>
      <c r="I31" s="320"/>
      <c r="J31" s="1229">
        <f>SUM(J12:J29)</f>
        <v>165193</v>
      </c>
      <c r="K31" s="1230">
        <f>J31/$D31*100</f>
        <v>25.683949649862559</v>
      </c>
      <c r="L31" s="1226">
        <f>SUM(L12:L29)</f>
        <v>70005</v>
      </c>
      <c r="M31" s="1227">
        <f>L31/$J31*100</f>
        <v>42.377703655723906</v>
      </c>
      <c r="N31" s="1226">
        <f>SUM(N12:N29)</f>
        <v>95188</v>
      </c>
      <c r="O31" s="1231">
        <f>N31/$J31*100</f>
        <v>57.622296344276094</v>
      </c>
      <c r="P31" s="320"/>
      <c r="Q31" s="1229">
        <f>SUM(Q12:Q29)</f>
        <v>146678</v>
      </c>
      <c r="R31" s="1230">
        <f>Q31/$D31*100</f>
        <v>22.805266365660408</v>
      </c>
      <c r="S31" s="1226">
        <f>SUM(S12:S29)</f>
        <v>94975</v>
      </c>
      <c r="T31" s="1227">
        <f>S31/$Q31*100</f>
        <v>64.750678356672438</v>
      </c>
      <c r="U31" s="1226">
        <f>SUM(U12:U29)</f>
        <v>51703</v>
      </c>
      <c r="V31" s="1231">
        <f>U31/$Q31*100</f>
        <v>35.249321643327562</v>
      </c>
      <c r="W31" s="320"/>
      <c r="X31" s="1229">
        <f>SUM(X12:X29)</f>
        <v>331305</v>
      </c>
      <c r="Y31" s="1230">
        <f>X31/$D31*100</f>
        <v>51.510783984477037</v>
      </c>
      <c r="Z31" s="1226">
        <f>SUM(Z12:Z29)</f>
        <v>236883</v>
      </c>
      <c r="AA31" s="1227">
        <f>Z31/$X31*100</f>
        <v>71.499977362249297</v>
      </c>
      <c r="AB31" s="1226">
        <f>SUM(AB12:AB29)</f>
        <v>94422</v>
      </c>
      <c r="AC31" s="1231">
        <f>AB31/$X31*100</f>
        <v>28.50002263775071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406</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236</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237</v>
      </c>
      <c r="K8" s="1457"/>
      <c r="L8" s="1457"/>
      <c r="M8" s="1457"/>
      <c r="N8" s="1457"/>
      <c r="O8" s="1458"/>
      <c r="P8" s="317"/>
      <c r="Q8" s="1456" t="s">
        <v>238</v>
      </c>
      <c r="R8" s="1457"/>
      <c r="S8" s="1457"/>
      <c r="T8" s="1457"/>
      <c r="U8" s="1457"/>
      <c r="V8" s="1458"/>
      <c r="W8" s="317"/>
      <c r="X8" s="1456" t="s">
        <v>239</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219</v>
      </c>
      <c r="G10" s="406" t="s">
        <v>9</v>
      </c>
      <c r="H10" s="882"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75716</v>
      </c>
      <c r="E12" s="352">
        <f>L12+S12+Z12</f>
        <v>46684</v>
      </c>
      <c r="F12" s="353">
        <f>E12/$D12*100</f>
        <v>61.656717206402881</v>
      </c>
      <c r="G12" s="352">
        <f>N12+U12+AB12</f>
        <v>29032</v>
      </c>
      <c r="H12" s="354">
        <f>G12/$D12*100</f>
        <v>38.343282793597126</v>
      </c>
      <c r="I12" s="350"/>
      <c r="J12" s="355">
        <f>L12+N12</f>
        <v>18772</v>
      </c>
      <c r="K12" s="356">
        <f>J12/$D12*100</f>
        <v>24.792646204236885</v>
      </c>
      <c r="L12" s="357">
        <v>9164</v>
      </c>
      <c r="M12" s="353">
        <v>48.817387598551029</v>
      </c>
      <c r="N12" s="357">
        <v>9608</v>
      </c>
      <c r="O12" s="358">
        <v>51.182612401448971</v>
      </c>
      <c r="P12" s="350"/>
      <c r="Q12" s="355">
        <v>24198</v>
      </c>
      <c r="R12" s="356">
        <v>31.958899043795235</v>
      </c>
      <c r="S12" s="357">
        <v>16521</v>
      </c>
      <c r="T12" s="353">
        <v>68.274237540292575</v>
      </c>
      <c r="U12" s="357">
        <v>7677</v>
      </c>
      <c r="V12" s="358">
        <v>31.725762459707411</v>
      </c>
      <c r="W12" s="350"/>
      <c r="X12" s="355">
        <v>32746</v>
      </c>
      <c r="Y12" s="356">
        <v>43.248454751967877</v>
      </c>
      <c r="Z12" s="357">
        <v>20999</v>
      </c>
      <c r="AA12" s="353">
        <v>64.126916264581936</v>
      </c>
      <c r="AB12" s="357">
        <v>11747</v>
      </c>
      <c r="AC12" s="358">
        <f t="shared" ref="AC12:AC29" si="0">AB12/$X12*100</f>
        <v>35.873083735418064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7837</v>
      </c>
      <c r="E13" s="365">
        <f t="shared" ref="E13:E29" si="2">L13+S13+Z13</f>
        <v>4875</v>
      </c>
      <c r="F13" s="366">
        <f t="shared" ref="F13:H29" si="3">E13/$D13*100</f>
        <v>62.204925354089582</v>
      </c>
      <c r="G13" s="365">
        <f t="shared" ref="G13:G29" si="4">N13+U13+AB13</f>
        <v>2962</v>
      </c>
      <c r="H13" s="367">
        <f t="shared" si="3"/>
        <v>37.795074645910425</v>
      </c>
      <c r="I13" s="350"/>
      <c r="J13" s="368">
        <f t="shared" ref="J13:J29" si="5">L13+N13</f>
        <v>1562</v>
      </c>
      <c r="K13" s="369">
        <f t="shared" ref="K13:K29" si="6">J13/$D13*100</f>
        <v>19.9310960826847</v>
      </c>
      <c r="L13" s="370">
        <v>716</v>
      </c>
      <c r="M13" s="371">
        <v>45.838668373879642</v>
      </c>
      <c r="N13" s="370">
        <v>846</v>
      </c>
      <c r="O13" s="372">
        <v>54.161331626120358</v>
      </c>
      <c r="P13" s="350"/>
      <c r="Q13" s="368">
        <v>1906</v>
      </c>
      <c r="R13" s="369">
        <v>24.320530815363021</v>
      </c>
      <c r="S13" s="370">
        <v>1239</v>
      </c>
      <c r="T13" s="371">
        <v>65.005246589716677</v>
      </c>
      <c r="U13" s="370">
        <v>667</v>
      </c>
      <c r="V13" s="372">
        <v>34.994753410283316</v>
      </c>
      <c r="W13" s="350"/>
      <c r="X13" s="368">
        <v>4369</v>
      </c>
      <c r="Y13" s="369">
        <v>55.748373101952275</v>
      </c>
      <c r="Z13" s="370">
        <v>2920</v>
      </c>
      <c r="AA13" s="371">
        <v>66.834515907530317</v>
      </c>
      <c r="AB13" s="370">
        <v>1449</v>
      </c>
      <c r="AC13" s="372">
        <f t="shared" si="0"/>
        <v>33.165484092469669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8873</v>
      </c>
      <c r="E14" s="365">
        <f t="shared" si="2"/>
        <v>5624</v>
      </c>
      <c r="F14" s="366">
        <f t="shared" si="3"/>
        <v>63.383297644539617</v>
      </c>
      <c r="G14" s="365">
        <f t="shared" si="4"/>
        <v>3249</v>
      </c>
      <c r="H14" s="367">
        <f t="shared" si="3"/>
        <v>36.616702355460383</v>
      </c>
      <c r="I14" s="350"/>
      <c r="J14" s="368">
        <f t="shared" si="5"/>
        <v>1762</v>
      </c>
      <c r="K14" s="369">
        <f t="shared" si="6"/>
        <v>19.857996168150567</v>
      </c>
      <c r="L14" s="370">
        <v>805</v>
      </c>
      <c r="M14" s="371">
        <v>45.686719636776388</v>
      </c>
      <c r="N14" s="370">
        <v>957</v>
      </c>
      <c r="O14" s="372">
        <v>54.313280363223612</v>
      </c>
      <c r="P14" s="350"/>
      <c r="Q14" s="368">
        <v>2329</v>
      </c>
      <c r="R14" s="369">
        <v>26.24816860137496</v>
      </c>
      <c r="S14" s="370">
        <v>1505</v>
      </c>
      <c r="T14" s="371">
        <v>64.62000858737656</v>
      </c>
      <c r="U14" s="370">
        <v>824</v>
      </c>
      <c r="V14" s="372">
        <v>35.379991412623447</v>
      </c>
      <c r="W14" s="350"/>
      <c r="X14" s="368">
        <v>4782</v>
      </c>
      <c r="Y14" s="369">
        <v>53.893835230474473</v>
      </c>
      <c r="Z14" s="370">
        <v>3314</v>
      </c>
      <c r="AA14" s="371">
        <v>69.301547469677956</v>
      </c>
      <c r="AB14" s="370">
        <v>1468</v>
      </c>
      <c r="AC14" s="372">
        <f t="shared" si="0"/>
        <v>30.69845253032204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9233</v>
      </c>
      <c r="E15" s="365">
        <f t="shared" si="2"/>
        <v>5517</v>
      </c>
      <c r="F15" s="366">
        <f t="shared" si="3"/>
        <v>59.753059677244671</v>
      </c>
      <c r="G15" s="365">
        <f t="shared" si="4"/>
        <v>3716</v>
      </c>
      <c r="H15" s="367">
        <f t="shared" si="3"/>
        <v>40.246940322755336</v>
      </c>
      <c r="I15" s="350"/>
      <c r="J15" s="368">
        <f t="shared" si="5"/>
        <v>3193</v>
      </c>
      <c r="K15" s="369">
        <f t="shared" si="6"/>
        <v>34.582475901657098</v>
      </c>
      <c r="L15" s="370">
        <v>1537</v>
      </c>
      <c r="M15" s="371">
        <v>48.136548700281864</v>
      </c>
      <c r="N15" s="370">
        <v>1656</v>
      </c>
      <c r="O15" s="372">
        <v>51.863451299718136</v>
      </c>
      <c r="P15" s="350"/>
      <c r="Q15" s="368">
        <v>2521</v>
      </c>
      <c r="R15" s="369">
        <v>27.304234809920935</v>
      </c>
      <c r="S15" s="370">
        <v>1604</v>
      </c>
      <c r="T15" s="371">
        <v>63.625545418484734</v>
      </c>
      <c r="U15" s="370">
        <v>917</v>
      </c>
      <c r="V15" s="372">
        <v>36.374454581515266</v>
      </c>
      <c r="W15" s="350"/>
      <c r="X15" s="368">
        <v>3519</v>
      </c>
      <c r="Y15" s="369">
        <v>38.113289288421967</v>
      </c>
      <c r="Z15" s="370">
        <v>2376</v>
      </c>
      <c r="AA15" s="371">
        <v>67.519181585677742</v>
      </c>
      <c r="AB15" s="370">
        <v>1143</v>
      </c>
      <c r="AC15" s="372">
        <f t="shared" si="0"/>
        <v>32.48081841432225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8033</v>
      </c>
      <c r="E16" s="365">
        <f t="shared" si="2"/>
        <v>4458</v>
      </c>
      <c r="F16" s="366">
        <f t="shared" si="3"/>
        <v>55.496078675463714</v>
      </c>
      <c r="G16" s="365">
        <f t="shared" si="4"/>
        <v>3575</v>
      </c>
      <c r="H16" s="367">
        <f t="shared" si="3"/>
        <v>44.503921324536286</v>
      </c>
      <c r="I16" s="350"/>
      <c r="J16" s="368">
        <f t="shared" si="5"/>
        <v>2533</v>
      </c>
      <c r="K16" s="369">
        <f t="shared" si="6"/>
        <v>31.532428731482636</v>
      </c>
      <c r="L16" s="370">
        <v>1102</v>
      </c>
      <c r="M16" s="371">
        <v>43.505724437425975</v>
      </c>
      <c r="N16" s="370">
        <v>1431</v>
      </c>
      <c r="O16" s="372">
        <v>56.494275562574025</v>
      </c>
      <c r="P16" s="350"/>
      <c r="Q16" s="368">
        <v>2437</v>
      </c>
      <c r="R16" s="369">
        <v>30.337358396613968</v>
      </c>
      <c r="S16" s="370">
        <v>1445</v>
      </c>
      <c r="T16" s="371">
        <v>59.294214197784157</v>
      </c>
      <c r="U16" s="370">
        <v>992</v>
      </c>
      <c r="V16" s="372">
        <v>40.705785802215836</v>
      </c>
      <c r="W16" s="350"/>
      <c r="X16" s="368">
        <v>3063</v>
      </c>
      <c r="Y16" s="369">
        <v>38.130212871903396</v>
      </c>
      <c r="Z16" s="370">
        <v>1911</v>
      </c>
      <c r="AA16" s="371">
        <v>62.389813907933402</v>
      </c>
      <c r="AB16" s="370">
        <v>1152</v>
      </c>
      <c r="AC16" s="372">
        <f t="shared" si="0"/>
        <v>37.610186092066598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4756</v>
      </c>
      <c r="E17" s="375">
        <f t="shared" si="2"/>
        <v>2762</v>
      </c>
      <c r="F17" s="376">
        <f t="shared" si="3"/>
        <v>58.074011774600507</v>
      </c>
      <c r="G17" s="375">
        <f t="shared" si="4"/>
        <v>1994</v>
      </c>
      <c r="H17" s="367">
        <f t="shared" si="3"/>
        <v>41.925988225399493</v>
      </c>
      <c r="I17" s="350"/>
      <c r="J17" s="377">
        <f t="shared" si="5"/>
        <v>1795</v>
      </c>
      <c r="K17" s="378">
        <f t="shared" si="6"/>
        <v>37.741799831791425</v>
      </c>
      <c r="L17" s="375">
        <v>813</v>
      </c>
      <c r="M17" s="376">
        <v>45.292479108635099</v>
      </c>
      <c r="N17" s="375">
        <v>982</v>
      </c>
      <c r="O17" s="372">
        <v>54.707520891364901</v>
      </c>
      <c r="P17" s="350"/>
      <c r="Q17" s="377">
        <v>991</v>
      </c>
      <c r="R17" s="378">
        <v>20.836837678721615</v>
      </c>
      <c r="S17" s="375">
        <v>600</v>
      </c>
      <c r="T17" s="376">
        <v>60.544904137235115</v>
      </c>
      <c r="U17" s="375">
        <v>391</v>
      </c>
      <c r="V17" s="372">
        <v>39.455095862764885</v>
      </c>
      <c r="W17" s="350"/>
      <c r="X17" s="377">
        <v>1970</v>
      </c>
      <c r="Y17" s="378">
        <v>41.42136248948696</v>
      </c>
      <c r="Z17" s="375">
        <v>1349</v>
      </c>
      <c r="AA17" s="376">
        <v>68.477157360406096</v>
      </c>
      <c r="AB17" s="375">
        <v>621</v>
      </c>
      <c r="AC17" s="372">
        <f t="shared" si="0"/>
        <v>31.522842639593907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31171</v>
      </c>
      <c r="E18" s="365">
        <f t="shared" si="2"/>
        <v>18174</v>
      </c>
      <c r="F18" s="366">
        <f t="shared" si="3"/>
        <v>58.304192999903762</v>
      </c>
      <c r="G18" s="365">
        <f t="shared" si="4"/>
        <v>12997</v>
      </c>
      <c r="H18" s="367">
        <f t="shared" si="3"/>
        <v>41.695807000096238</v>
      </c>
      <c r="I18" s="350"/>
      <c r="J18" s="368">
        <f t="shared" si="5"/>
        <v>6076</v>
      </c>
      <c r="K18" s="369">
        <f t="shared" si="6"/>
        <v>19.492476981810018</v>
      </c>
      <c r="L18" s="370">
        <v>2720</v>
      </c>
      <c r="M18" s="371">
        <v>44.766293614219883</v>
      </c>
      <c r="N18" s="370">
        <v>3356</v>
      </c>
      <c r="O18" s="372">
        <v>55.233706385780124</v>
      </c>
      <c r="P18" s="350"/>
      <c r="Q18" s="368">
        <v>6482</v>
      </c>
      <c r="R18" s="369">
        <v>20.794969683359533</v>
      </c>
      <c r="S18" s="370">
        <v>3836</v>
      </c>
      <c r="T18" s="371">
        <v>59.179265658747305</v>
      </c>
      <c r="U18" s="370">
        <v>2646</v>
      </c>
      <c r="V18" s="372">
        <v>40.820734341252702</v>
      </c>
      <c r="W18" s="350"/>
      <c r="X18" s="368">
        <v>18613</v>
      </c>
      <c r="Y18" s="369">
        <v>59.712553334830453</v>
      </c>
      <c r="Z18" s="370">
        <v>11618</v>
      </c>
      <c r="AA18" s="371">
        <v>62.418739590608716</v>
      </c>
      <c r="AB18" s="370">
        <v>6995</v>
      </c>
      <c r="AC18" s="372">
        <f t="shared" si="0"/>
        <v>37.581260409391284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17227</v>
      </c>
      <c r="E19" s="365">
        <f t="shared" si="2"/>
        <v>10218</v>
      </c>
      <c r="F19" s="366">
        <f t="shared" si="3"/>
        <v>59.313867765716608</v>
      </c>
      <c r="G19" s="365">
        <f t="shared" si="4"/>
        <v>7009</v>
      </c>
      <c r="H19" s="367">
        <f t="shared" si="3"/>
        <v>40.686132234283392</v>
      </c>
      <c r="I19" s="350"/>
      <c r="J19" s="368">
        <f t="shared" si="5"/>
        <v>4662</v>
      </c>
      <c r="K19" s="369">
        <f t="shared" si="6"/>
        <v>27.062169849654609</v>
      </c>
      <c r="L19" s="370">
        <v>2211</v>
      </c>
      <c r="M19" s="371">
        <v>47.425997425997423</v>
      </c>
      <c r="N19" s="370">
        <v>2451</v>
      </c>
      <c r="O19" s="372">
        <v>52.574002574002577</v>
      </c>
      <c r="P19" s="350"/>
      <c r="Q19" s="368">
        <v>4619</v>
      </c>
      <c r="R19" s="369">
        <v>26.81256167643815</v>
      </c>
      <c r="S19" s="370">
        <v>2975</v>
      </c>
      <c r="T19" s="371">
        <v>64.407880493613334</v>
      </c>
      <c r="U19" s="370">
        <v>1644</v>
      </c>
      <c r="V19" s="372">
        <v>35.592119506386666</v>
      </c>
      <c r="W19" s="350"/>
      <c r="X19" s="368">
        <v>7946</v>
      </c>
      <c r="Y19" s="369">
        <v>46.125268473907241</v>
      </c>
      <c r="Z19" s="370">
        <v>5032</v>
      </c>
      <c r="AA19" s="371">
        <v>63.327460357412534</v>
      </c>
      <c r="AB19" s="370">
        <v>2914</v>
      </c>
      <c r="AC19" s="372">
        <f t="shared" si="0"/>
        <v>36.672539642587466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87168</v>
      </c>
      <c r="E20" s="365">
        <f t="shared" si="2"/>
        <v>54177</v>
      </c>
      <c r="F20" s="366">
        <f t="shared" si="3"/>
        <v>62.152395374449341</v>
      </c>
      <c r="G20" s="365">
        <f t="shared" si="4"/>
        <v>32991</v>
      </c>
      <c r="H20" s="367">
        <f t="shared" si="3"/>
        <v>37.847604625550666</v>
      </c>
      <c r="I20" s="350"/>
      <c r="J20" s="368">
        <f t="shared" si="5"/>
        <v>23454</v>
      </c>
      <c r="K20" s="369">
        <f t="shared" si="6"/>
        <v>26.906662995594715</v>
      </c>
      <c r="L20" s="370">
        <v>11364</v>
      </c>
      <c r="M20" s="371">
        <v>48.452289588129958</v>
      </c>
      <c r="N20" s="370">
        <v>12090</v>
      </c>
      <c r="O20" s="372">
        <v>51.547710411870042</v>
      </c>
      <c r="P20" s="350"/>
      <c r="Q20" s="368">
        <v>24954</v>
      </c>
      <c r="R20" s="369">
        <v>28.627477973568283</v>
      </c>
      <c r="S20" s="370">
        <v>16814</v>
      </c>
      <c r="T20" s="371">
        <v>67.379979161657459</v>
      </c>
      <c r="U20" s="370">
        <v>8140</v>
      </c>
      <c r="V20" s="372">
        <v>32.620020838342548</v>
      </c>
      <c r="W20" s="350"/>
      <c r="X20" s="368">
        <v>38760</v>
      </c>
      <c r="Y20" s="369">
        <v>44.465859030837002</v>
      </c>
      <c r="Z20" s="370">
        <v>25999</v>
      </c>
      <c r="AA20" s="371">
        <v>67.076883384932913</v>
      </c>
      <c r="AB20" s="370">
        <v>12761</v>
      </c>
      <c r="AC20" s="372">
        <f t="shared" si="0"/>
        <v>32.92311661506708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30377</v>
      </c>
      <c r="E21" s="365">
        <f t="shared" si="2"/>
        <v>17749</v>
      </c>
      <c r="F21" s="366">
        <f t="shared" si="3"/>
        <v>58.429074628831025</v>
      </c>
      <c r="G21" s="365">
        <f t="shared" si="4"/>
        <v>12628</v>
      </c>
      <c r="H21" s="367">
        <f t="shared" si="3"/>
        <v>41.570925371168975</v>
      </c>
      <c r="I21" s="350"/>
      <c r="J21" s="368">
        <f t="shared" si="5"/>
        <v>9605</v>
      </c>
      <c r="K21" s="369">
        <f t="shared" si="6"/>
        <v>31.619317246601046</v>
      </c>
      <c r="L21" s="370">
        <v>4144</v>
      </c>
      <c r="M21" s="371">
        <v>43.1441957313899</v>
      </c>
      <c r="N21" s="370">
        <v>5461</v>
      </c>
      <c r="O21" s="372">
        <v>56.8558042686101</v>
      </c>
      <c r="P21" s="350"/>
      <c r="Q21" s="368">
        <v>8311</v>
      </c>
      <c r="R21" s="369">
        <v>27.359515422852816</v>
      </c>
      <c r="S21" s="370">
        <v>5403</v>
      </c>
      <c r="T21" s="371">
        <v>65.010227409457343</v>
      </c>
      <c r="U21" s="370">
        <v>2908</v>
      </c>
      <c r="V21" s="372">
        <v>34.989772590542657</v>
      </c>
      <c r="W21" s="350"/>
      <c r="X21" s="368">
        <v>12461</v>
      </c>
      <c r="Y21" s="369">
        <v>41.021167330546135</v>
      </c>
      <c r="Z21" s="370">
        <v>8202</v>
      </c>
      <c r="AA21" s="371">
        <v>65.821362651472597</v>
      </c>
      <c r="AB21" s="370">
        <v>4259</v>
      </c>
      <c r="AC21" s="372">
        <f t="shared" si="0"/>
        <v>34.17863734852741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15645</v>
      </c>
      <c r="E22" s="365">
        <f t="shared" si="2"/>
        <v>9565</v>
      </c>
      <c r="F22" s="366">
        <f t="shared" si="3"/>
        <v>61.137743688079262</v>
      </c>
      <c r="G22" s="365">
        <f t="shared" si="4"/>
        <v>6080</v>
      </c>
      <c r="H22" s="367">
        <f t="shared" si="3"/>
        <v>38.862256311920738</v>
      </c>
      <c r="I22" s="350"/>
      <c r="J22" s="368">
        <f t="shared" si="5"/>
        <v>3643</v>
      </c>
      <c r="K22" s="369">
        <f t="shared" si="6"/>
        <v>23.285394694790668</v>
      </c>
      <c r="L22" s="370">
        <v>1745</v>
      </c>
      <c r="M22" s="371">
        <v>47.900082349711774</v>
      </c>
      <c r="N22" s="370">
        <v>1898</v>
      </c>
      <c r="O22" s="372">
        <v>52.099917650288219</v>
      </c>
      <c r="P22" s="350"/>
      <c r="Q22" s="368">
        <v>4283</v>
      </c>
      <c r="R22" s="369">
        <v>27.376158517098116</v>
      </c>
      <c r="S22" s="370">
        <v>2798</v>
      </c>
      <c r="T22" s="371">
        <v>65.328041092692033</v>
      </c>
      <c r="U22" s="370">
        <v>1485</v>
      </c>
      <c r="V22" s="372">
        <v>34.67195890730796</v>
      </c>
      <c r="W22" s="350"/>
      <c r="X22" s="368">
        <v>7719</v>
      </c>
      <c r="Y22" s="369">
        <v>49.33844678811122</v>
      </c>
      <c r="Z22" s="370">
        <v>5022</v>
      </c>
      <c r="AA22" s="371">
        <v>65.060240963855421</v>
      </c>
      <c r="AB22" s="370">
        <v>2697</v>
      </c>
      <c r="AC22" s="372">
        <f t="shared" si="0"/>
        <v>34.939759036144579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6279</v>
      </c>
      <c r="E23" s="365">
        <f t="shared" si="2"/>
        <v>3684</v>
      </c>
      <c r="F23" s="366">
        <f t="shared" si="3"/>
        <v>58.671763019589108</v>
      </c>
      <c r="G23" s="365">
        <f t="shared" si="4"/>
        <v>2595</v>
      </c>
      <c r="H23" s="367">
        <f t="shared" si="3"/>
        <v>41.328236980410892</v>
      </c>
      <c r="I23" s="350"/>
      <c r="J23" s="368">
        <f t="shared" si="5"/>
        <v>2643</v>
      </c>
      <c r="K23" s="369">
        <f t="shared" si="6"/>
        <v>42.092689918776877</v>
      </c>
      <c r="L23" s="370">
        <v>1153</v>
      </c>
      <c r="M23" s="371">
        <v>43.624668936814224</v>
      </c>
      <c r="N23" s="370">
        <v>1490</v>
      </c>
      <c r="O23" s="372">
        <v>56.375331063185776</v>
      </c>
      <c r="P23" s="350"/>
      <c r="Q23" s="368">
        <v>1037</v>
      </c>
      <c r="R23" s="369">
        <v>16.515368689281733</v>
      </c>
      <c r="S23" s="370">
        <v>611</v>
      </c>
      <c r="T23" s="371">
        <v>58.919961427193826</v>
      </c>
      <c r="U23" s="370">
        <v>426</v>
      </c>
      <c r="V23" s="372">
        <v>41.080038572806174</v>
      </c>
      <c r="W23" s="350"/>
      <c r="X23" s="368">
        <v>2599</v>
      </c>
      <c r="Y23" s="369">
        <v>41.391941391941387</v>
      </c>
      <c r="Z23" s="370">
        <v>1920</v>
      </c>
      <c r="AA23" s="371">
        <v>73.874567141208161</v>
      </c>
      <c r="AB23" s="370">
        <v>679</v>
      </c>
      <c r="AC23" s="372">
        <f t="shared" si="0"/>
        <v>26.125432858791843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56449</v>
      </c>
      <c r="E24" s="365">
        <f t="shared" si="2"/>
        <v>37619</v>
      </c>
      <c r="F24" s="366">
        <f t="shared" si="3"/>
        <v>66.642456022250173</v>
      </c>
      <c r="G24" s="365">
        <f t="shared" si="4"/>
        <v>18830</v>
      </c>
      <c r="H24" s="367">
        <f t="shared" si="3"/>
        <v>33.357543977749827</v>
      </c>
      <c r="I24" s="350"/>
      <c r="J24" s="368">
        <f t="shared" si="5"/>
        <v>8687</v>
      </c>
      <c r="K24" s="369">
        <f t="shared" si="6"/>
        <v>15.389112296054847</v>
      </c>
      <c r="L24" s="370">
        <v>4360</v>
      </c>
      <c r="M24" s="371">
        <v>50.189938989294347</v>
      </c>
      <c r="N24" s="370">
        <v>4327</v>
      </c>
      <c r="O24" s="372">
        <v>49.810061010705653</v>
      </c>
      <c r="P24" s="350"/>
      <c r="Q24" s="368">
        <v>14114</v>
      </c>
      <c r="R24" s="369">
        <v>25.003100143492357</v>
      </c>
      <c r="S24" s="370">
        <v>9913</v>
      </c>
      <c r="T24" s="371">
        <v>70.235227433753721</v>
      </c>
      <c r="U24" s="370">
        <v>4201</v>
      </c>
      <c r="V24" s="372">
        <v>29.764772566246279</v>
      </c>
      <c r="W24" s="350"/>
      <c r="X24" s="368">
        <v>33648</v>
      </c>
      <c r="Y24" s="369">
        <v>59.607787560452799</v>
      </c>
      <c r="Z24" s="370">
        <v>23346</v>
      </c>
      <c r="AA24" s="371">
        <v>69.383024251069898</v>
      </c>
      <c r="AB24" s="370">
        <v>10302</v>
      </c>
      <c r="AC24" s="372">
        <f t="shared" si="0"/>
        <v>30.616975748930098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9068</v>
      </c>
      <c r="E25" s="365">
        <f t="shared" si="2"/>
        <v>5415</v>
      </c>
      <c r="F25" s="366">
        <f t="shared" si="3"/>
        <v>59.715483017203354</v>
      </c>
      <c r="G25" s="365">
        <f t="shared" si="4"/>
        <v>3653</v>
      </c>
      <c r="H25" s="367">
        <f t="shared" si="3"/>
        <v>40.284516982796646</v>
      </c>
      <c r="I25" s="350"/>
      <c r="J25" s="368">
        <f t="shared" si="5"/>
        <v>3174</v>
      </c>
      <c r="K25" s="369">
        <f t="shared" si="6"/>
        <v>35.002205558006175</v>
      </c>
      <c r="L25" s="370">
        <v>1474</v>
      </c>
      <c r="M25" s="371">
        <v>46.439823566477628</v>
      </c>
      <c r="N25" s="370">
        <v>1700</v>
      </c>
      <c r="O25" s="372">
        <v>53.560176433522365</v>
      </c>
      <c r="P25" s="350"/>
      <c r="Q25" s="368">
        <v>3274</v>
      </c>
      <c r="R25" s="369">
        <v>36.104984561093957</v>
      </c>
      <c r="S25" s="370">
        <v>2227</v>
      </c>
      <c r="T25" s="371">
        <v>68.020769700671963</v>
      </c>
      <c r="U25" s="370">
        <v>1047</v>
      </c>
      <c r="V25" s="372">
        <v>31.979230299328037</v>
      </c>
      <c r="W25" s="350"/>
      <c r="X25" s="368">
        <v>2620</v>
      </c>
      <c r="Y25" s="369">
        <v>28.892809880899868</v>
      </c>
      <c r="Z25" s="370">
        <v>1714</v>
      </c>
      <c r="AA25" s="371">
        <v>65.419847328244273</v>
      </c>
      <c r="AB25" s="370">
        <v>906</v>
      </c>
      <c r="AC25" s="372">
        <f t="shared" si="0"/>
        <v>34.580152671755727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5880</v>
      </c>
      <c r="E26" s="380">
        <f t="shared" si="2"/>
        <v>3463</v>
      </c>
      <c r="F26" s="381">
        <f t="shared" si="3"/>
        <v>58.894557823129254</v>
      </c>
      <c r="G26" s="380">
        <f t="shared" si="4"/>
        <v>2417</v>
      </c>
      <c r="H26" s="367">
        <f t="shared" si="3"/>
        <v>41.105442176870746</v>
      </c>
      <c r="I26" s="350"/>
      <c r="J26" s="377">
        <f t="shared" si="5"/>
        <v>1867</v>
      </c>
      <c r="K26" s="378">
        <f t="shared" si="6"/>
        <v>31.751700680272108</v>
      </c>
      <c r="L26" s="375">
        <v>919</v>
      </c>
      <c r="M26" s="376">
        <v>49.22335297268345</v>
      </c>
      <c r="N26" s="375">
        <v>948</v>
      </c>
      <c r="O26" s="372">
        <v>50.776647027316542</v>
      </c>
      <c r="P26" s="350"/>
      <c r="Q26" s="377">
        <v>1525</v>
      </c>
      <c r="R26" s="378">
        <v>25.935374149659861</v>
      </c>
      <c r="S26" s="375">
        <v>846</v>
      </c>
      <c r="T26" s="376">
        <v>55.475409836065573</v>
      </c>
      <c r="U26" s="375">
        <v>679</v>
      </c>
      <c r="V26" s="372">
        <v>44.524590163934427</v>
      </c>
      <c r="W26" s="350"/>
      <c r="X26" s="377">
        <v>2488</v>
      </c>
      <c r="Y26" s="378">
        <v>42.312925170068027</v>
      </c>
      <c r="Z26" s="375">
        <v>1698</v>
      </c>
      <c r="AA26" s="376">
        <v>68.247588424437296</v>
      </c>
      <c r="AB26" s="375">
        <v>790</v>
      </c>
      <c r="AC26" s="372">
        <f t="shared" si="0"/>
        <v>31.7524115755627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33259</v>
      </c>
      <c r="E27" s="380">
        <f t="shared" si="2"/>
        <v>19602</v>
      </c>
      <c r="F27" s="381">
        <f t="shared" si="3"/>
        <v>58.937430469947984</v>
      </c>
      <c r="G27" s="380">
        <f t="shared" si="4"/>
        <v>13657</v>
      </c>
      <c r="H27" s="367">
        <f t="shared" si="3"/>
        <v>41.062569530052016</v>
      </c>
      <c r="I27" s="350"/>
      <c r="J27" s="377">
        <f t="shared" si="5"/>
        <v>9533</v>
      </c>
      <c r="K27" s="378">
        <f t="shared" si="6"/>
        <v>28.662918307826452</v>
      </c>
      <c r="L27" s="375">
        <v>4285</v>
      </c>
      <c r="M27" s="376">
        <v>44.949124095248081</v>
      </c>
      <c r="N27" s="375">
        <v>5248</v>
      </c>
      <c r="O27" s="372">
        <v>55.050875904751919</v>
      </c>
      <c r="P27" s="350"/>
      <c r="Q27" s="377">
        <v>7680</v>
      </c>
      <c r="R27" s="378">
        <v>23.091494031690672</v>
      </c>
      <c r="S27" s="375">
        <v>4539</v>
      </c>
      <c r="T27" s="376">
        <v>59.101562500000007</v>
      </c>
      <c r="U27" s="375">
        <v>3141</v>
      </c>
      <c r="V27" s="372">
        <v>40.8984375</v>
      </c>
      <c r="W27" s="350"/>
      <c r="X27" s="377">
        <v>16046</v>
      </c>
      <c r="Y27" s="378">
        <v>48.245587660482876</v>
      </c>
      <c r="Z27" s="375">
        <v>10778</v>
      </c>
      <c r="AA27" s="376">
        <v>67.169388009472769</v>
      </c>
      <c r="AB27" s="375">
        <v>5268</v>
      </c>
      <c r="AC27" s="372">
        <f t="shared" si="0"/>
        <v>32.830611990527238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4435</v>
      </c>
      <c r="E28" s="380">
        <f t="shared" si="2"/>
        <v>2475</v>
      </c>
      <c r="F28" s="381">
        <f t="shared" si="3"/>
        <v>55.806087936865843</v>
      </c>
      <c r="G28" s="380">
        <f t="shared" si="4"/>
        <v>1960</v>
      </c>
      <c r="H28" s="382">
        <f t="shared" si="3"/>
        <v>44.193912063134164</v>
      </c>
      <c r="I28" s="350"/>
      <c r="J28" s="377">
        <f t="shared" si="5"/>
        <v>1710</v>
      </c>
      <c r="K28" s="378">
        <f t="shared" si="6"/>
        <v>38.556933483652763</v>
      </c>
      <c r="L28" s="375">
        <v>698</v>
      </c>
      <c r="M28" s="376">
        <v>40.8187134502924</v>
      </c>
      <c r="N28" s="375">
        <v>1012</v>
      </c>
      <c r="O28" s="383">
        <v>59.1812865497076</v>
      </c>
      <c r="P28" s="350"/>
      <c r="Q28" s="377">
        <v>863</v>
      </c>
      <c r="R28" s="378">
        <v>19.458850056369787</v>
      </c>
      <c r="S28" s="375">
        <v>533</v>
      </c>
      <c r="T28" s="376">
        <v>61.761297798377754</v>
      </c>
      <c r="U28" s="375">
        <v>330</v>
      </c>
      <c r="V28" s="383">
        <v>38.238702201622246</v>
      </c>
      <c r="W28" s="350"/>
      <c r="X28" s="377">
        <v>1862</v>
      </c>
      <c r="Y28" s="378">
        <v>41.984216459977453</v>
      </c>
      <c r="Z28" s="375">
        <v>1244</v>
      </c>
      <c r="AA28" s="376">
        <v>66.809881847475822</v>
      </c>
      <c r="AB28" s="375">
        <v>618</v>
      </c>
      <c r="AC28" s="383">
        <f t="shared" si="0"/>
        <v>33.190118152524164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1457</v>
      </c>
      <c r="E29" s="386">
        <f t="shared" si="2"/>
        <v>853</v>
      </c>
      <c r="F29" s="387">
        <f t="shared" si="3"/>
        <v>58.544955387783112</v>
      </c>
      <c r="G29" s="386">
        <f t="shared" si="4"/>
        <v>604</v>
      </c>
      <c r="H29" s="388">
        <f t="shared" si="3"/>
        <v>41.455044612216888</v>
      </c>
      <c r="I29" s="350"/>
      <c r="J29" s="389">
        <f t="shared" si="5"/>
        <v>760</v>
      </c>
      <c r="K29" s="390">
        <f t="shared" si="6"/>
        <v>52.161976664378862</v>
      </c>
      <c r="L29" s="391">
        <v>340</v>
      </c>
      <c r="M29" s="392">
        <v>44.736842105263158</v>
      </c>
      <c r="N29" s="391">
        <v>420</v>
      </c>
      <c r="O29" s="393">
        <v>55.26315789473685</v>
      </c>
      <c r="P29" s="350"/>
      <c r="Q29" s="389">
        <v>334</v>
      </c>
      <c r="R29" s="390">
        <v>22.923816060398078</v>
      </c>
      <c r="S29" s="391">
        <v>240</v>
      </c>
      <c r="T29" s="392">
        <v>71.856287425149702</v>
      </c>
      <c r="U29" s="391">
        <v>94</v>
      </c>
      <c r="V29" s="393">
        <v>28.143712574850298</v>
      </c>
      <c r="W29" s="350"/>
      <c r="X29" s="389">
        <v>363</v>
      </c>
      <c r="Y29" s="390">
        <v>24.91420727522306</v>
      </c>
      <c r="Z29" s="391">
        <v>273</v>
      </c>
      <c r="AA29" s="392">
        <v>75.206611570247944</v>
      </c>
      <c r="AB29" s="391">
        <v>90</v>
      </c>
      <c r="AC29" s="393">
        <f t="shared" si="0"/>
        <v>24.793388429752067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412863</v>
      </c>
      <c r="E31" s="1226">
        <f>L31+S31+Z31</f>
        <v>252914</v>
      </c>
      <c r="F31" s="1227">
        <f>E31/$D31*100</f>
        <v>61.258577300460445</v>
      </c>
      <c r="G31" s="1226">
        <f>N31+U31+AB31</f>
        <v>159949</v>
      </c>
      <c r="H31" s="1228">
        <f>G31/$D31*100</f>
        <v>38.741422699539555</v>
      </c>
      <c r="I31" s="320"/>
      <c r="J31" s="1229">
        <f>SUM(J12:J29)</f>
        <v>105431</v>
      </c>
      <c r="K31" s="1230">
        <f>J31/$D31*100</f>
        <v>25.536558131874255</v>
      </c>
      <c r="L31" s="1226">
        <f>SUM(L12:L29)</f>
        <v>49550</v>
      </c>
      <c r="M31" s="1227">
        <f>L31/$J31*100</f>
        <v>46.997562386774291</v>
      </c>
      <c r="N31" s="1226">
        <f>SUM(N12:N29)</f>
        <v>55881</v>
      </c>
      <c r="O31" s="1231">
        <f>N31/$J31*100</f>
        <v>53.002437613225716</v>
      </c>
      <c r="P31" s="320"/>
      <c r="Q31" s="1229">
        <f>SUM(Q12:Q29)</f>
        <v>111858</v>
      </c>
      <c r="R31" s="1230">
        <f>Q31/$D31*100</f>
        <v>27.093248850102817</v>
      </c>
      <c r="S31" s="1226">
        <f>SUM(S12:S29)</f>
        <v>73649</v>
      </c>
      <c r="T31" s="1227">
        <f>S31/$Q31*100</f>
        <v>65.841513347279587</v>
      </c>
      <c r="U31" s="1226">
        <f>SUM(U12:U29)</f>
        <v>38209</v>
      </c>
      <c r="V31" s="1231">
        <f>U31/$Q31*100</f>
        <v>34.158486652720413</v>
      </c>
      <c r="W31" s="320"/>
      <c r="X31" s="1229">
        <f>SUM(X12:X29)</f>
        <v>195574</v>
      </c>
      <c r="Y31" s="1230">
        <f>X31/$D31*100</f>
        <v>47.370193018022924</v>
      </c>
      <c r="Z31" s="1226">
        <f>SUM(Z12:Z29)</f>
        <v>129715</v>
      </c>
      <c r="AA31" s="1227">
        <f>Z31/$X31*100</f>
        <v>66.32527841124076</v>
      </c>
      <c r="AB31" s="1226">
        <f>SUM(AB12:AB29)</f>
        <v>65859</v>
      </c>
      <c r="AC31" s="1231">
        <f>AB31/$X31*100</f>
        <v>33.67472158875924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3"/>
      <c r="C2" s="1443"/>
    </row>
    <row r="3" spans="1:38" s="345" customFormat="1" ht="4.5" customHeight="1" x14ac:dyDescent="0.2">
      <c r="B3" s="1444"/>
      <c r="C3" s="1444"/>
    </row>
    <row r="4" spans="1:38" s="489" customFormat="1" ht="17.25" customHeight="1" x14ac:dyDescent="0.2">
      <c r="A4" s="1470" t="s">
        <v>407</v>
      </c>
      <c r="B4" s="1470"/>
      <c r="C4" s="1470"/>
      <c r="D4" s="1470"/>
      <c r="E4" s="1470"/>
      <c r="F4" s="1470"/>
      <c r="G4" s="1470"/>
      <c r="H4" s="1470"/>
      <c r="I4" s="1470"/>
      <c r="J4" s="1470"/>
      <c r="K4" s="1470"/>
      <c r="L4" s="1470"/>
      <c r="M4" s="1470"/>
      <c r="N4" s="1470"/>
    </row>
    <row r="5" spans="1:38" s="489" customFormat="1" ht="17.25" customHeight="1" x14ac:dyDescent="0.2">
      <c r="B5" s="1471" t="str">
        <f>porsaad!$B$6</f>
        <v>Situación a 30 de septiembre de 2025</v>
      </c>
      <c r="C5" s="1471"/>
      <c r="D5" s="1471"/>
      <c r="E5" s="1471"/>
      <c r="F5" s="1471"/>
      <c r="G5" s="1471"/>
      <c r="H5" s="1471"/>
      <c r="I5" s="1471"/>
      <c r="J5" s="1471"/>
      <c r="K5" s="1471"/>
      <c r="L5" s="1471"/>
      <c r="M5" s="1471"/>
      <c r="N5" s="1471"/>
    </row>
    <row r="6" spans="1:38" s="489" customFormat="1" ht="6" customHeight="1" x14ac:dyDescent="0.2"/>
    <row r="7" spans="1:38" s="437" customFormat="1" ht="12.75" customHeight="1" x14ac:dyDescent="0.2">
      <c r="A7" s="485"/>
      <c r="B7" s="1447" t="s">
        <v>12</v>
      </c>
      <c r="D7" s="1450" t="s">
        <v>243</v>
      </c>
      <c r="E7" s="1451"/>
      <c r="F7" s="486"/>
      <c r="G7" s="1481"/>
      <c r="H7" s="1481"/>
      <c r="I7" s="486"/>
      <c r="J7" s="1481"/>
      <c r="K7" s="1481"/>
      <c r="L7" s="486"/>
      <c r="M7" s="1481"/>
      <c r="N7" s="1482"/>
      <c r="O7" s="485"/>
      <c r="P7" s="485"/>
      <c r="W7" s="487"/>
    </row>
    <row r="8" spans="1:38" s="437" customFormat="1" ht="33.75" customHeight="1" x14ac:dyDescent="0.2">
      <c r="A8" s="485"/>
      <c r="B8" s="1448"/>
      <c r="D8" s="1479"/>
      <c r="E8" s="1480"/>
      <c r="F8" s="488"/>
      <c r="G8" s="1456" t="s">
        <v>221</v>
      </c>
      <c r="H8" s="1458"/>
      <c r="J8" s="1456" t="s">
        <v>176</v>
      </c>
      <c r="K8" s="1458"/>
      <c r="M8" s="1456" t="s">
        <v>177</v>
      </c>
      <c r="N8" s="1458"/>
      <c r="O8" s="485"/>
      <c r="P8" s="485"/>
      <c r="W8" s="487"/>
    </row>
    <row r="9" spans="1:38" s="437" customFormat="1" ht="6" customHeight="1" x14ac:dyDescent="0.2">
      <c r="A9" s="485"/>
      <c r="B9" s="1448"/>
      <c r="D9" s="1483" t="s">
        <v>9</v>
      </c>
      <c r="E9" s="1490" t="s">
        <v>217</v>
      </c>
      <c r="G9" s="1485" t="s">
        <v>9</v>
      </c>
      <c r="H9" s="1487" t="s">
        <v>217</v>
      </c>
      <c r="J9" s="1485" t="s">
        <v>9</v>
      </c>
      <c r="K9" s="1487" t="s">
        <v>217</v>
      </c>
      <c r="M9" s="1485" t="s">
        <v>9</v>
      </c>
      <c r="N9" s="1487" t="s">
        <v>217</v>
      </c>
      <c r="O9" s="485"/>
      <c r="P9" s="485"/>
      <c r="W9" s="487"/>
    </row>
    <row r="10" spans="1:38" s="437" customFormat="1" ht="27.75" customHeight="1" x14ac:dyDescent="0.2">
      <c r="A10" s="485"/>
      <c r="B10" s="1449"/>
      <c r="D10" s="1484"/>
      <c r="E10" s="1491"/>
      <c r="F10" s="490"/>
      <c r="G10" s="1486"/>
      <c r="H10" s="1488"/>
      <c r="I10" s="491"/>
      <c r="J10" s="1486"/>
      <c r="K10" s="1488"/>
      <c r="L10" s="491"/>
      <c r="M10" s="1486"/>
      <c r="N10" s="1488"/>
      <c r="O10" s="485"/>
      <c r="P10" s="492"/>
      <c r="Q10" s="493"/>
      <c r="R10" s="493"/>
      <c r="S10" s="493"/>
      <c r="T10" s="493"/>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4">
        <f t="shared" ref="D12:D29" si="0">G12+J12+M12</f>
        <v>400745</v>
      </c>
      <c r="E12" s="495">
        <f>D12/'20pobl'!D12*100</f>
        <v>4.6426251948884261</v>
      </c>
      <c r="F12" s="350"/>
      <c r="G12" s="355">
        <v>115863</v>
      </c>
      <c r="H12" s="495">
        <v>1.6507877798134656</v>
      </c>
      <c r="I12" s="350"/>
      <c r="J12" s="355">
        <v>93110</v>
      </c>
      <c r="K12" s="495">
        <v>7.9149123545227891</v>
      </c>
      <c r="L12" s="350"/>
      <c r="M12" s="355">
        <v>191772</v>
      </c>
      <c r="N12" s="495">
        <f>M12/'20pobl'!X12*100</f>
        <v>43.901232985216083</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6">
        <f t="shared" si="0"/>
        <v>55898</v>
      </c>
      <c r="E13" s="497">
        <f>D13/'20pobl'!D13*100</f>
        <v>4.1357185716684999</v>
      </c>
      <c r="F13" s="350"/>
      <c r="G13" s="368">
        <v>10945</v>
      </c>
      <c r="H13" s="498">
        <v>1.0434184083984457</v>
      </c>
      <c r="I13" s="350"/>
      <c r="J13" s="368">
        <v>10847</v>
      </c>
      <c r="K13" s="498">
        <v>5.2820982303729167</v>
      </c>
      <c r="L13" s="350"/>
      <c r="M13" s="368">
        <v>34106</v>
      </c>
      <c r="N13" s="498">
        <f>M13/'20pobl'!X13*100</f>
        <v>35.059261315159176</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6">
        <f t="shared" si="0"/>
        <v>43521</v>
      </c>
      <c r="E14" s="497">
        <f>D14/'20pobl'!D14*100</f>
        <v>4.3107213854213411</v>
      </c>
      <c r="F14" s="350"/>
      <c r="G14" s="368">
        <v>9906</v>
      </c>
      <c r="H14" s="498">
        <v>1.362409812211351</v>
      </c>
      <c r="I14" s="350"/>
      <c r="J14" s="368">
        <v>9596</v>
      </c>
      <c r="K14" s="498">
        <v>4.8609739170959791</v>
      </c>
      <c r="L14" s="350"/>
      <c r="M14" s="368">
        <v>24019</v>
      </c>
      <c r="N14" s="498">
        <f>M14/'20pobl'!X14*100</f>
        <v>28.225768543762335</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6">
        <f t="shared" si="0"/>
        <v>46462</v>
      </c>
      <c r="E15" s="497">
        <f>D15/'20pobl'!D15*100</f>
        <v>3.7719765410369486</v>
      </c>
      <c r="F15" s="350"/>
      <c r="G15" s="368">
        <v>13498</v>
      </c>
      <c r="H15" s="498">
        <v>1.3149844711420433</v>
      </c>
      <c r="I15" s="350"/>
      <c r="J15" s="368">
        <v>10727</v>
      </c>
      <c r="K15" s="498">
        <v>7.1126877300003315</v>
      </c>
      <c r="L15" s="350"/>
      <c r="M15" s="368">
        <v>22237</v>
      </c>
      <c r="N15" s="498">
        <f>M15/'20pobl'!X15*100</f>
        <v>40.819061255208624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6">
        <f t="shared" si="0"/>
        <v>72415</v>
      </c>
      <c r="E16" s="497">
        <f>D16/'20pobl'!D16*100</f>
        <v>3.2346117527874885</v>
      </c>
      <c r="F16" s="350"/>
      <c r="G16" s="368">
        <v>25126</v>
      </c>
      <c r="H16" s="498">
        <v>1.3653075175051268</v>
      </c>
      <c r="I16" s="350"/>
      <c r="J16" s="368">
        <v>16791</v>
      </c>
      <c r="K16" s="498">
        <v>5.6557824320773911</v>
      </c>
      <c r="L16" s="350"/>
      <c r="M16" s="368">
        <v>30498</v>
      </c>
      <c r="N16" s="498">
        <f>M16/'20pobl'!X16*100</f>
        <v>30.031313389920633</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23214</v>
      </c>
      <c r="E17" s="499">
        <f>D17/'20pobl'!D17*100</f>
        <v>3.9289093189315074</v>
      </c>
      <c r="F17" s="350"/>
      <c r="G17" s="377">
        <v>6545</v>
      </c>
      <c r="H17" s="499">
        <v>1.4579110329004523</v>
      </c>
      <c r="I17" s="350"/>
      <c r="J17" s="377">
        <v>4901</v>
      </c>
      <c r="K17" s="499">
        <v>4.871333578506893</v>
      </c>
      <c r="L17" s="350"/>
      <c r="M17" s="377">
        <v>11768</v>
      </c>
      <c r="N17" s="499">
        <f>M17/'20pobl'!X17*100</f>
        <v>28.485670023237802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6">
        <f t="shared" si="0"/>
        <v>158834</v>
      </c>
      <c r="E18" s="497">
        <f>D18/'20pobl'!D18*100</f>
        <v>6.6411002800539531</v>
      </c>
      <c r="F18" s="350"/>
      <c r="G18" s="368">
        <v>32724</v>
      </c>
      <c r="H18" s="498">
        <v>1.8712045836621265</v>
      </c>
      <c r="I18" s="350"/>
      <c r="J18" s="368">
        <v>28498</v>
      </c>
      <c r="K18" s="498">
        <v>6.7540088448175339</v>
      </c>
      <c r="L18" s="350"/>
      <c r="M18" s="368">
        <v>97612</v>
      </c>
      <c r="N18" s="498">
        <f>M18/'20pobl'!X18*100</f>
        <v>44.184320115879046</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6">
        <f t="shared" si="0"/>
        <v>100471</v>
      </c>
      <c r="E19" s="497">
        <f>D19/'20pobl'!D19*100</f>
        <v>4.7742551081455193</v>
      </c>
      <c r="F19" s="350"/>
      <c r="G19" s="368">
        <v>23558</v>
      </c>
      <c r="H19" s="498">
        <v>1.3946799926352751</v>
      </c>
      <c r="I19" s="350"/>
      <c r="J19" s="368">
        <v>20005</v>
      </c>
      <c r="K19" s="498">
        <v>7.088115138910049</v>
      </c>
      <c r="L19" s="350"/>
      <c r="M19" s="368">
        <v>56908</v>
      </c>
      <c r="N19" s="498">
        <f>M19/'20pobl'!X19*100</f>
        <v>42.766425935806772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6">
        <f t="shared" si="0"/>
        <v>367600</v>
      </c>
      <c r="E20" s="497">
        <f>D20/'20pobl'!D20*100</f>
        <v>4.5879855436020254</v>
      </c>
      <c r="F20" s="350"/>
      <c r="G20" s="368">
        <v>93913</v>
      </c>
      <c r="H20" s="498">
        <v>1.4567533663950407</v>
      </c>
      <c r="I20" s="350"/>
      <c r="J20" s="368">
        <v>81942</v>
      </c>
      <c r="K20" s="498">
        <v>7.4486294365486625</v>
      </c>
      <c r="L20" s="350"/>
      <c r="M20" s="368">
        <v>191745</v>
      </c>
      <c r="N20" s="498">
        <f>M20/'20pobl'!X20*100</f>
        <v>41.199777397223478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6">
        <f t="shared" si="0"/>
        <v>214222</v>
      </c>
      <c r="E21" s="497">
        <f>D21/'20pobl'!D21*100</f>
        <v>4.0272705824185016</v>
      </c>
      <c r="F21" s="350"/>
      <c r="G21" s="368">
        <v>57284</v>
      </c>
      <c r="H21" s="498">
        <v>1.3493682109352438</v>
      </c>
      <c r="I21" s="350"/>
      <c r="J21" s="368">
        <v>46174</v>
      </c>
      <c r="K21" s="498">
        <v>5.9718981670693285</v>
      </c>
      <c r="L21" s="350"/>
      <c r="M21" s="368">
        <v>110764</v>
      </c>
      <c r="N21" s="498">
        <f>M21/'20pobl'!X21*100</f>
        <v>36.816896071477245</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6">
        <f t="shared" si="0"/>
        <v>57010</v>
      </c>
      <c r="E22" s="497">
        <f>D22/'20pobl'!D22*100</f>
        <v>5.4054259060322503</v>
      </c>
      <c r="F22" s="350"/>
      <c r="G22" s="368">
        <v>13624</v>
      </c>
      <c r="H22" s="498">
        <v>1.6640447132625242</v>
      </c>
      <c r="I22" s="350"/>
      <c r="J22" s="368">
        <v>11976</v>
      </c>
      <c r="K22" s="498">
        <v>7.4254110761141838</v>
      </c>
      <c r="L22" s="350"/>
      <c r="M22" s="368">
        <v>31410</v>
      </c>
      <c r="N22" s="498">
        <f>M22/'20pobl'!X22*100</f>
        <v>42.06564973416009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6">
        <f t="shared" si="0"/>
        <v>95714</v>
      </c>
      <c r="E23" s="497">
        <f>D23/'20pobl'!D23*100</f>
        <v>3.5373210393989578</v>
      </c>
      <c r="F23" s="350"/>
      <c r="G23" s="368">
        <v>26899</v>
      </c>
      <c r="H23" s="498">
        <v>1.3544705736622722</v>
      </c>
      <c r="I23" s="350"/>
      <c r="J23" s="368">
        <v>16793</v>
      </c>
      <c r="K23" s="498">
        <v>3.5083284412141369</v>
      </c>
      <c r="L23" s="350"/>
      <c r="M23" s="368">
        <v>52022</v>
      </c>
      <c r="N23" s="498">
        <f>M23/'20pobl'!X23*100</f>
        <v>21.565311113874724</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6">
        <f t="shared" si="0"/>
        <v>274049</v>
      </c>
      <c r="E24" s="497">
        <f>D24/'20pobl'!D24*100</f>
        <v>3.9098091270015645</v>
      </c>
      <c r="F24" s="350"/>
      <c r="G24" s="368">
        <v>64563</v>
      </c>
      <c r="H24" s="498">
        <v>1.131836524539779</v>
      </c>
      <c r="I24" s="350"/>
      <c r="J24" s="368">
        <v>53794</v>
      </c>
      <c r="K24" s="498">
        <v>5.89350196325901</v>
      </c>
      <c r="L24" s="350"/>
      <c r="M24" s="368">
        <v>155692</v>
      </c>
      <c r="N24" s="498">
        <f>M24/'20pobl'!X24*100</f>
        <v>39.693955857645115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6">
        <f t="shared" si="0"/>
        <v>64413</v>
      </c>
      <c r="E25" s="497">
        <f>D25/'20pobl'!D25*100</f>
        <v>4.1066833621083179</v>
      </c>
      <c r="F25" s="350"/>
      <c r="G25" s="368">
        <v>22342</v>
      </c>
      <c r="H25" s="498">
        <v>1.7094056330355532</v>
      </c>
      <c r="I25" s="350"/>
      <c r="J25" s="368">
        <v>14532</v>
      </c>
      <c r="K25" s="498">
        <v>7.6858796026952403</v>
      </c>
      <c r="L25" s="350"/>
      <c r="M25" s="368">
        <v>27539</v>
      </c>
      <c r="N25" s="498">
        <f>M25/'20pobl'!X25*100</f>
        <v>38.029938962079157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0">
        <f t="shared" si="0"/>
        <v>23576</v>
      </c>
      <c r="E26" s="501">
        <f>D26/'20pobl'!D26*100</f>
        <v>3.4755791034786752</v>
      </c>
      <c r="F26" s="350"/>
      <c r="G26" s="377">
        <v>5535</v>
      </c>
      <c r="H26" s="499">
        <v>1.0292925310740346</v>
      </c>
      <c r="I26" s="350"/>
      <c r="J26" s="377">
        <v>4468</v>
      </c>
      <c r="K26" s="499">
        <v>4.5728555784130105</v>
      </c>
      <c r="L26" s="350"/>
      <c r="M26" s="377">
        <v>13573</v>
      </c>
      <c r="N26" s="499">
        <f>M26/'20pobl'!X26*100</f>
        <v>31.654927935071598</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0">
        <f t="shared" si="0"/>
        <v>120660</v>
      </c>
      <c r="E27" s="501">
        <f>D27/'20pobl'!D27*100</f>
        <v>5.4163876025504516</v>
      </c>
      <c r="F27" s="350"/>
      <c r="G27" s="377">
        <v>31577</v>
      </c>
      <c r="H27" s="499">
        <v>1.8606073533380392</v>
      </c>
      <c r="I27" s="350"/>
      <c r="J27" s="377">
        <v>24060</v>
      </c>
      <c r="K27" s="499">
        <v>6.5424169417599805</v>
      </c>
      <c r="L27" s="350"/>
      <c r="M27" s="377">
        <v>65023</v>
      </c>
      <c r="N27" s="499">
        <f>M27/'20pobl'!X27*100</f>
        <v>39.941399051573754</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0">
        <f t="shared" si="0"/>
        <v>14692</v>
      </c>
      <c r="E28" s="501">
        <f>D28/'20pobl'!D28*100</f>
        <v>4.5319941761468794</v>
      </c>
      <c r="F28" s="350"/>
      <c r="G28" s="377">
        <v>3405</v>
      </c>
      <c r="H28" s="499">
        <v>1.3485789423655776</v>
      </c>
      <c r="I28" s="350"/>
      <c r="J28" s="377">
        <v>2739</v>
      </c>
      <c r="K28" s="499">
        <v>5.5695636260116306</v>
      </c>
      <c r="L28" s="350"/>
      <c r="M28" s="377">
        <v>8548</v>
      </c>
      <c r="N28" s="499">
        <f>M28/'20pobl'!X28*100</f>
        <v>37.960742517097437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2">
        <f t="shared" si="0"/>
        <v>5655</v>
      </c>
      <c r="E29" s="503">
        <f>D29/'20pobl'!D29*100</f>
        <v>3.3429098389728309</v>
      </c>
      <c r="F29" s="350"/>
      <c r="G29" s="389">
        <v>3035</v>
      </c>
      <c r="H29" s="504">
        <v>2.0554114547707893</v>
      </c>
      <c r="I29" s="350"/>
      <c r="J29" s="389">
        <v>1030</v>
      </c>
      <c r="K29" s="504">
        <v>6.2070627937808851</v>
      </c>
      <c r="L29" s="350"/>
      <c r="M29" s="389">
        <v>1590</v>
      </c>
      <c r="N29" s="504">
        <f>M29/'20pobl'!X29*100</f>
        <v>32.376298106291998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2" t="s">
        <v>0</v>
      </c>
      <c r="C31" s="320"/>
      <c r="D31" s="1238">
        <f>G31+J31+M31</f>
        <v>2139151</v>
      </c>
      <c r="E31" s="1239">
        <f>D31/'20pobl'!D31*100</f>
        <v>4.3997622774063068</v>
      </c>
      <c r="F31" s="320"/>
      <c r="G31" s="1238">
        <f>SUM(G12:G29)</f>
        <v>560342</v>
      </c>
      <c r="H31" s="1239">
        <f>G31/'20pobl'!J31*100</f>
        <v>1.4482367068981636</v>
      </c>
      <c r="I31" s="320"/>
      <c r="J31" s="1238">
        <f>SUM(J12:J29)</f>
        <v>451983</v>
      </c>
      <c r="K31" s="1239">
        <f>J31/'20pobl'!Q31*100</f>
        <v>6.4773183581272056</v>
      </c>
      <c r="L31" s="320"/>
      <c r="M31" s="1238">
        <f>SUM(M12:M29)</f>
        <v>1126826</v>
      </c>
      <c r="N31" s="1239">
        <f>M31/'20pobl'!X31*100</f>
        <v>38.191872788884616</v>
      </c>
      <c r="O31" s="359"/>
      <c r="P31" s="360"/>
      <c r="Q31" s="360"/>
      <c r="T31" s="395"/>
      <c r="V31" s="360"/>
      <c r="W31" s="360"/>
      <c r="Z31" s="395"/>
      <c r="AB31" s="360"/>
      <c r="AC31" s="360"/>
      <c r="AF31" s="395"/>
      <c r="AH31" s="360"/>
      <c r="AI31" s="360"/>
      <c r="AL31" s="395"/>
    </row>
    <row r="32" spans="1:38" s="493" customFormat="1" ht="5.25" customHeight="1" x14ac:dyDescent="0.2">
      <c r="B32" s="397" t="s">
        <v>39</v>
      </c>
      <c r="C32" s="506"/>
      <c r="F32" s="506"/>
    </row>
    <row r="33" spans="2:14" s="493" customFormat="1" ht="5.25" customHeight="1" x14ac:dyDescent="0.2">
      <c r="B33" s="397" t="s">
        <v>47</v>
      </c>
      <c r="C33" s="506"/>
      <c r="F33" s="506"/>
    </row>
    <row r="34" spans="2:14" s="493" customFormat="1" ht="13.5" customHeight="1" x14ac:dyDescent="0.2">
      <c r="B34" s="1475" t="str">
        <f>'24solcasaad_pobl'!B34:N34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
      <c r="B35" s="1489"/>
      <c r="C35" s="1489"/>
      <c r="D35" s="1489"/>
      <c r="E35" s="507"/>
    </row>
    <row r="36" spans="2:14" ht="4.5" customHeight="1" x14ac:dyDescent="0.2">
      <c r="B36" s="1469"/>
      <c r="C36" s="1469"/>
      <c r="D36" s="1469"/>
      <c r="E36" s="449"/>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406"/>
      <c r="C2" s="1406"/>
      <c r="D2" s="1406"/>
      <c r="E2" s="1406"/>
      <c r="F2" s="1406"/>
      <c r="G2" s="1406"/>
      <c r="H2" s="1406"/>
      <c r="I2" s="1406"/>
      <c r="J2" s="1406"/>
      <c r="K2" s="1406"/>
      <c r="L2" s="1406"/>
      <c r="M2" s="1406"/>
      <c r="N2" s="1406"/>
      <c r="O2" s="1406"/>
      <c r="P2" s="1406"/>
      <c r="Q2" s="1406"/>
      <c r="R2" s="1406"/>
      <c r="S2" s="210"/>
      <c r="T2" s="210"/>
    </row>
    <row r="3" spans="1:20" x14ac:dyDescent="0.2">
      <c r="C3" s="1407" t="s">
        <v>314</v>
      </c>
      <c r="D3" s="1407"/>
      <c r="E3" s="1407"/>
    </row>
    <row r="5" spans="1:20" ht="23.25" customHeight="1" x14ac:dyDescent="0.2">
      <c r="B5" s="1408" t="s">
        <v>290</v>
      </c>
      <c r="C5" s="1409"/>
      <c r="D5" s="1409"/>
      <c r="E5" s="1409"/>
      <c r="F5" s="1409"/>
      <c r="G5" s="1409"/>
      <c r="H5" s="1409"/>
      <c r="I5" s="1409"/>
      <c r="J5" s="1409"/>
      <c r="K5" s="1409"/>
      <c r="L5" s="1409"/>
      <c r="M5" s="1409"/>
      <c r="N5" s="1409"/>
      <c r="O5" s="1409"/>
      <c r="P5" s="1409"/>
      <c r="Q5" s="1410">
        <v>45930</v>
      </c>
      <c r="R5" s="1411"/>
      <c r="S5" s="141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412" t="s">
        <v>315</v>
      </c>
      <c r="C7" s="1412"/>
      <c r="D7" s="1412"/>
      <c r="E7" s="1412"/>
      <c r="F7" s="1412"/>
      <c r="G7" s="1412"/>
      <c r="H7" s="1412"/>
      <c r="I7" s="1412"/>
      <c r="J7" s="1412"/>
      <c r="K7" s="1412"/>
      <c r="L7" s="1412"/>
      <c r="M7" s="1412"/>
      <c r="N7" s="1412"/>
      <c r="O7" s="1412"/>
      <c r="P7" s="1412"/>
      <c r="Q7" s="1412"/>
      <c r="R7" s="1412"/>
      <c r="S7" s="1412"/>
    </row>
    <row r="8" spans="1:20" ht="18.75" customHeight="1" x14ac:dyDescent="0.2">
      <c r="B8" s="1405" t="s">
        <v>316</v>
      </c>
      <c r="C8" s="1405"/>
      <c r="D8" s="1405"/>
      <c r="E8" s="1405"/>
      <c r="F8" s="1405"/>
      <c r="G8" s="1405"/>
      <c r="H8" s="1405"/>
      <c r="I8" s="1405"/>
      <c r="J8" s="1405"/>
      <c r="K8" s="1405"/>
      <c r="L8" s="1405"/>
      <c r="M8" s="1405"/>
      <c r="N8" s="1405"/>
      <c r="O8" s="1405"/>
      <c r="P8" s="1405"/>
      <c r="Q8" s="1405"/>
      <c r="R8" s="1405"/>
      <c r="S8" s="1405"/>
      <c r="T8" s="1405"/>
    </row>
    <row r="9" spans="1:20" ht="18.75" customHeight="1" x14ac:dyDescent="0.2">
      <c r="B9" s="1405" t="s">
        <v>317</v>
      </c>
      <c r="C9" s="1405"/>
      <c r="D9" s="1405"/>
      <c r="E9" s="1405"/>
      <c r="F9" s="1405"/>
      <c r="G9" s="1405"/>
      <c r="H9" s="1405"/>
      <c r="I9" s="1405"/>
      <c r="J9" s="1405"/>
      <c r="K9" s="1405"/>
      <c r="L9" s="1405"/>
      <c r="M9" s="1405"/>
      <c r="N9" s="1405"/>
      <c r="O9" s="1405"/>
      <c r="P9" s="1405"/>
      <c r="Q9" s="1405"/>
      <c r="R9" s="1405"/>
      <c r="S9" s="1405"/>
      <c r="T9" s="1405"/>
    </row>
    <row r="10" spans="1:20" ht="18.75" customHeight="1" x14ac:dyDescent="0.2">
      <c r="B10" s="1405" t="s">
        <v>318</v>
      </c>
      <c r="C10" s="1405"/>
      <c r="D10" s="1405"/>
      <c r="E10" s="1405"/>
      <c r="F10" s="1405"/>
      <c r="G10" s="1405"/>
      <c r="H10" s="1405"/>
      <c r="I10" s="1405"/>
      <c r="J10" s="1405"/>
      <c r="K10" s="1405"/>
      <c r="L10" s="1405"/>
      <c r="M10" s="1405"/>
      <c r="N10" s="1405"/>
      <c r="O10" s="1405"/>
      <c r="P10" s="1405"/>
      <c r="Q10" s="1405"/>
      <c r="R10" s="1405"/>
      <c r="S10" s="1405"/>
      <c r="T10" s="1405"/>
    </row>
    <row r="11" spans="1:20" ht="18.75" customHeight="1" x14ac:dyDescent="0.2">
      <c r="B11" s="1405" t="s">
        <v>319</v>
      </c>
      <c r="C11" s="1405"/>
      <c r="D11" s="1405"/>
      <c r="E11" s="1405"/>
      <c r="F11" s="1405"/>
      <c r="G11" s="1405"/>
      <c r="H11" s="1405"/>
      <c r="I11" s="1405"/>
      <c r="J11" s="1405"/>
      <c r="K11" s="1405"/>
      <c r="L11" s="1405"/>
      <c r="M11" s="1405"/>
      <c r="N11" s="1405"/>
      <c r="O11" s="1405"/>
      <c r="P11" s="1405"/>
      <c r="Q11" s="1405"/>
      <c r="R11" s="1405"/>
      <c r="S11" s="1405"/>
      <c r="T11" s="1405"/>
    </row>
    <row r="12" spans="1:20" ht="18.75" customHeight="1" x14ac:dyDescent="0.2">
      <c r="B12" s="1405" t="s">
        <v>320</v>
      </c>
      <c r="C12" s="1405"/>
      <c r="D12" s="1405"/>
      <c r="E12" s="1405"/>
      <c r="F12" s="1405"/>
      <c r="G12" s="1405"/>
      <c r="H12" s="1405"/>
      <c r="I12" s="1405"/>
      <c r="J12" s="1405"/>
      <c r="K12" s="1405"/>
      <c r="L12" s="1405"/>
      <c r="M12" s="1405"/>
      <c r="N12" s="1405"/>
      <c r="O12" s="1405"/>
      <c r="P12" s="1405"/>
      <c r="Q12" s="1405"/>
      <c r="R12" s="1405"/>
      <c r="S12" s="1405"/>
      <c r="T12" s="1405"/>
    </row>
    <row r="13" spans="1:20" ht="18.75" customHeight="1" x14ac:dyDescent="0.2">
      <c r="B13" s="1405" t="s">
        <v>321</v>
      </c>
      <c r="C13" s="1405"/>
      <c r="D13" s="1405"/>
      <c r="E13" s="1405"/>
      <c r="F13" s="1405"/>
      <c r="G13" s="1405"/>
      <c r="H13" s="1405"/>
      <c r="I13" s="1405"/>
      <c r="J13" s="1405"/>
      <c r="K13" s="1405"/>
      <c r="L13" s="1405"/>
      <c r="M13" s="1405"/>
      <c r="N13" s="1405"/>
      <c r="O13" s="1405"/>
      <c r="P13" s="1405"/>
      <c r="Q13" s="1405"/>
      <c r="R13" s="1405"/>
      <c r="S13" s="1405"/>
      <c r="T13" s="1405"/>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412" t="s">
        <v>322</v>
      </c>
      <c r="C15" s="1412"/>
      <c r="D15" s="1412"/>
      <c r="E15" s="1412"/>
      <c r="F15" s="1412"/>
      <c r="G15" s="1412"/>
      <c r="H15" s="1412"/>
      <c r="I15" s="1412"/>
      <c r="J15" s="1412"/>
      <c r="K15" s="1412"/>
      <c r="L15" s="1412"/>
      <c r="M15" s="1412"/>
      <c r="N15" s="1412"/>
      <c r="O15" s="1412"/>
      <c r="P15" s="1412"/>
      <c r="Q15" s="1412"/>
      <c r="R15" s="1412"/>
      <c r="S15" s="1412"/>
    </row>
    <row r="16" spans="1:20" ht="18.75" customHeight="1" x14ac:dyDescent="0.2">
      <c r="B16" s="1405" t="s">
        <v>323</v>
      </c>
      <c r="C16" s="1405"/>
      <c r="D16" s="1405"/>
      <c r="E16" s="1405"/>
      <c r="F16" s="1405"/>
      <c r="G16" s="1405"/>
      <c r="H16" s="1405"/>
      <c r="I16" s="1405"/>
      <c r="J16" s="1405"/>
      <c r="K16" s="1405"/>
      <c r="L16" s="1405"/>
      <c r="M16" s="1405"/>
      <c r="N16" s="1405"/>
      <c r="O16" s="1405"/>
      <c r="P16" s="1405"/>
      <c r="Q16" s="1405"/>
      <c r="R16" s="1405"/>
      <c r="S16" s="1405"/>
    </row>
    <row r="17" spans="2:20" ht="18.75" customHeight="1" x14ac:dyDescent="0.2">
      <c r="B17" s="1405" t="s">
        <v>324</v>
      </c>
      <c r="C17" s="1405"/>
      <c r="D17" s="1405"/>
      <c r="E17" s="1405"/>
      <c r="F17" s="1405"/>
      <c r="G17" s="1405"/>
      <c r="H17" s="1405"/>
      <c r="I17" s="1405"/>
      <c r="J17" s="1405"/>
      <c r="K17" s="1405"/>
      <c r="L17" s="1405"/>
      <c r="M17" s="1405"/>
      <c r="N17" s="1405"/>
      <c r="O17" s="1405"/>
      <c r="P17" s="1405"/>
      <c r="Q17" s="1405"/>
      <c r="R17" s="1405"/>
      <c r="S17" s="1405"/>
      <c r="T17" s="214"/>
    </row>
    <row r="18" spans="2:20" ht="18.75" customHeight="1" x14ac:dyDescent="0.2">
      <c r="B18" s="1405" t="s">
        <v>325</v>
      </c>
      <c r="C18" s="1405"/>
      <c r="D18" s="1405"/>
      <c r="E18" s="1405"/>
      <c r="F18" s="1405"/>
      <c r="G18" s="1405"/>
      <c r="H18" s="1405"/>
      <c r="I18" s="1405"/>
      <c r="J18" s="1405"/>
      <c r="K18" s="1405"/>
      <c r="L18" s="1405"/>
      <c r="M18" s="1405"/>
      <c r="N18" s="1405"/>
      <c r="O18" s="1405"/>
      <c r="P18" s="1405"/>
      <c r="Q18" s="1405"/>
      <c r="R18" s="1405"/>
      <c r="S18" s="1405"/>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412" t="s">
        <v>326</v>
      </c>
      <c r="C20" s="1412"/>
      <c r="D20" s="1412"/>
      <c r="E20" s="1412"/>
      <c r="F20" s="1412"/>
      <c r="G20" s="1412"/>
      <c r="H20" s="1412"/>
      <c r="I20" s="1412"/>
      <c r="J20" s="1412"/>
      <c r="K20" s="1412"/>
      <c r="L20" s="1412"/>
      <c r="M20" s="1412"/>
      <c r="N20" s="1412"/>
      <c r="O20" s="1412"/>
      <c r="P20" s="1412"/>
      <c r="Q20" s="1412"/>
      <c r="R20" s="1412"/>
      <c r="S20" s="1412"/>
    </row>
    <row r="21" spans="2:20" ht="18.75" customHeight="1" x14ac:dyDescent="0.2">
      <c r="B21" s="1405" t="s">
        <v>327</v>
      </c>
      <c r="C21" s="1405"/>
      <c r="D21" s="1405"/>
      <c r="E21" s="1405"/>
      <c r="F21" s="1405"/>
      <c r="G21" s="1405"/>
      <c r="H21" s="1405"/>
      <c r="I21" s="1405"/>
      <c r="J21" s="1405"/>
      <c r="K21" s="1405"/>
      <c r="L21" s="1405"/>
      <c r="M21" s="1405"/>
      <c r="N21" s="1405"/>
      <c r="O21" s="1405"/>
      <c r="P21" s="1405"/>
      <c r="Q21" s="1405"/>
      <c r="R21" s="1405"/>
      <c r="S21" s="1405"/>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412" t="s">
        <v>328</v>
      </c>
      <c r="C23" s="1412"/>
      <c r="D23" s="1412"/>
      <c r="E23" s="1412"/>
      <c r="F23" s="1412"/>
      <c r="G23" s="1412"/>
      <c r="H23" s="1412"/>
      <c r="I23" s="1412"/>
      <c r="J23" s="1412"/>
      <c r="K23" s="1412"/>
      <c r="L23" s="1412"/>
      <c r="M23" s="1412"/>
      <c r="N23" s="1412"/>
      <c r="O23" s="1412"/>
      <c r="P23" s="1412"/>
      <c r="Q23" s="1412"/>
      <c r="R23" s="1412"/>
      <c r="S23" s="1412"/>
    </row>
    <row r="24" spans="2:20" ht="18.75" customHeight="1" x14ac:dyDescent="0.2">
      <c r="B24" s="1405" t="s">
        <v>328</v>
      </c>
      <c r="C24" s="1405"/>
      <c r="D24" s="1405"/>
      <c r="E24" s="1405"/>
      <c r="F24" s="1405"/>
      <c r="G24" s="1405"/>
      <c r="H24" s="1405"/>
      <c r="I24" s="1405"/>
      <c r="J24" s="1405"/>
      <c r="K24" s="1405"/>
      <c r="L24" s="1405"/>
      <c r="M24" s="1405"/>
      <c r="N24" s="1405"/>
      <c r="O24" s="1405"/>
      <c r="P24" s="1405"/>
      <c r="Q24" s="1405"/>
      <c r="R24" s="1405"/>
      <c r="S24" s="1405"/>
    </row>
    <row r="25" spans="2:20" ht="18.75" customHeight="1" x14ac:dyDescent="0.2">
      <c r="B25" s="1405" t="s">
        <v>329</v>
      </c>
      <c r="C25" s="1405"/>
      <c r="D25" s="1405"/>
      <c r="E25" s="1405"/>
      <c r="F25" s="1405"/>
      <c r="G25" s="1405"/>
      <c r="H25" s="1405"/>
      <c r="I25" s="1405"/>
      <c r="J25" s="1405"/>
      <c r="K25" s="1405"/>
      <c r="L25" s="1405"/>
      <c r="M25" s="1405"/>
      <c r="N25" s="1405"/>
      <c r="O25" s="1405"/>
      <c r="P25" s="1405"/>
      <c r="Q25" s="1405"/>
      <c r="R25" s="1405"/>
      <c r="S25" s="1405"/>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412" t="s">
        <v>330</v>
      </c>
      <c r="C27" s="1412"/>
      <c r="D27" s="1412"/>
      <c r="E27" s="1412"/>
      <c r="F27" s="1412"/>
      <c r="G27" s="1412"/>
      <c r="H27" s="1412"/>
      <c r="I27" s="1412"/>
      <c r="J27" s="1412"/>
      <c r="K27" s="1412"/>
      <c r="L27" s="1412"/>
      <c r="M27" s="1412"/>
      <c r="N27" s="1412"/>
      <c r="O27" s="1412"/>
      <c r="P27" s="1412"/>
      <c r="Q27" s="1412"/>
      <c r="R27" s="1412"/>
      <c r="S27" s="1412"/>
    </row>
    <row r="28" spans="2:20" ht="18.75" customHeight="1" x14ac:dyDescent="0.2">
      <c r="B28" s="1405" t="s">
        <v>330</v>
      </c>
      <c r="C28" s="1405"/>
      <c r="D28" s="1405"/>
      <c r="E28" s="1405"/>
      <c r="F28" s="1405"/>
      <c r="G28" s="1405"/>
      <c r="H28" s="1405"/>
      <c r="I28" s="1405"/>
      <c r="J28" s="1405"/>
      <c r="K28" s="1405"/>
      <c r="L28" s="1405"/>
      <c r="M28" s="1405"/>
      <c r="N28" s="1405"/>
      <c r="O28" s="1405"/>
      <c r="P28" s="1405"/>
      <c r="Q28" s="1405"/>
      <c r="R28" s="1405"/>
      <c r="S28" s="1405"/>
    </row>
    <row r="29" spans="2:20" ht="18.75" customHeight="1" x14ac:dyDescent="0.2">
      <c r="B29" s="1405" t="s">
        <v>331</v>
      </c>
      <c r="C29" s="1405"/>
      <c r="D29" s="1405"/>
      <c r="E29" s="1405"/>
      <c r="F29" s="1405"/>
      <c r="G29" s="1405"/>
      <c r="H29" s="1405"/>
      <c r="I29" s="1405"/>
      <c r="J29" s="1405"/>
      <c r="K29" s="1405"/>
      <c r="L29" s="1405"/>
      <c r="M29" s="1405"/>
      <c r="N29" s="1405"/>
      <c r="O29" s="1405"/>
      <c r="P29" s="1405"/>
      <c r="Q29" s="1405"/>
      <c r="R29" s="1405"/>
      <c r="S29" s="1405"/>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412" t="s">
        <v>332</v>
      </c>
      <c r="C31" s="1412"/>
      <c r="D31" s="1412"/>
      <c r="E31" s="1412"/>
      <c r="F31" s="1412"/>
      <c r="G31" s="1412"/>
      <c r="H31" s="1412"/>
      <c r="I31" s="1412"/>
      <c r="J31" s="1412"/>
      <c r="K31" s="1412"/>
      <c r="L31" s="1412"/>
      <c r="M31" s="1412"/>
      <c r="N31" s="1412"/>
      <c r="O31" s="1412"/>
      <c r="P31" s="1412"/>
      <c r="Q31" s="1412"/>
      <c r="R31" s="1412"/>
      <c r="S31" s="1412"/>
    </row>
    <row r="32" spans="2:20" ht="18.75" customHeight="1" x14ac:dyDescent="0.2">
      <c r="B32" s="1405" t="s">
        <v>333</v>
      </c>
      <c r="C32" s="1405"/>
      <c r="D32" s="1405"/>
      <c r="E32" s="1405"/>
      <c r="F32" s="1405"/>
      <c r="G32" s="1405"/>
      <c r="H32" s="1405"/>
      <c r="I32" s="1405"/>
      <c r="J32" s="1405"/>
      <c r="K32" s="1405"/>
      <c r="L32" s="1405"/>
      <c r="M32" s="1405"/>
      <c r="N32" s="1405"/>
      <c r="O32" s="1405"/>
      <c r="P32" s="1405"/>
      <c r="Q32" s="1405"/>
      <c r="R32" s="1405"/>
      <c r="S32" s="1405"/>
    </row>
    <row r="33" spans="2:20" ht="18.75" customHeight="1" x14ac:dyDescent="0.2">
      <c r="B33" s="1405" t="s">
        <v>334</v>
      </c>
      <c r="C33" s="1405"/>
      <c r="D33" s="1405"/>
      <c r="E33" s="1405"/>
      <c r="F33" s="1405"/>
      <c r="G33" s="1405"/>
      <c r="H33" s="1405"/>
      <c r="I33" s="1405"/>
      <c r="J33" s="1405"/>
      <c r="K33" s="1405"/>
      <c r="L33" s="1405"/>
      <c r="M33" s="1405"/>
      <c r="N33" s="1405"/>
      <c r="O33" s="1405"/>
      <c r="P33" s="1405"/>
      <c r="Q33" s="1405"/>
      <c r="R33" s="1405"/>
      <c r="S33" s="1405"/>
      <c r="T33" s="214"/>
    </row>
    <row r="34" spans="2:20" ht="18.75" customHeight="1" x14ac:dyDescent="0.2">
      <c r="B34" s="1405" t="s">
        <v>335</v>
      </c>
      <c r="C34" s="1405"/>
      <c r="D34" s="1405"/>
      <c r="E34" s="1405"/>
      <c r="F34" s="1405"/>
      <c r="G34" s="1405"/>
      <c r="H34" s="1405"/>
      <c r="I34" s="1405"/>
      <c r="J34" s="1405"/>
      <c r="K34" s="1405"/>
      <c r="L34" s="1405"/>
      <c r="M34" s="1405"/>
      <c r="N34" s="1405"/>
      <c r="O34" s="1405"/>
      <c r="P34" s="1405"/>
      <c r="Q34" s="1405"/>
      <c r="R34" s="1405"/>
      <c r="S34" s="1405"/>
      <c r="T34" s="214"/>
    </row>
    <row r="35" spans="2:20" ht="15" customHeight="1" x14ac:dyDescent="0.2">
      <c r="B35" s="1405" t="s">
        <v>497</v>
      </c>
      <c r="C35" s="1405"/>
      <c r="D35" s="1405"/>
      <c r="E35" s="1405"/>
      <c r="F35" s="1405"/>
      <c r="G35" s="1405"/>
      <c r="H35" s="1405"/>
      <c r="I35" s="1405"/>
      <c r="J35" s="1405"/>
      <c r="K35" s="1405"/>
      <c r="L35" s="1405"/>
      <c r="M35" s="1405"/>
      <c r="N35" s="1405"/>
      <c r="O35" s="1405"/>
      <c r="P35" s="1405"/>
      <c r="Q35" s="1405"/>
      <c r="R35" s="1405"/>
      <c r="S35" s="1405"/>
      <c r="T35" s="214"/>
    </row>
    <row r="36" spans="2:20" ht="15.95" customHeight="1" x14ac:dyDescent="0.2"/>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8" customHeight="1" x14ac:dyDescent="0.2"/>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98"/>
      <c r="C2" s="1498"/>
      <c r="D2" s="1498"/>
      <c r="E2" s="1498"/>
      <c r="F2" s="1498"/>
      <c r="G2" s="1498"/>
      <c r="H2" s="1498"/>
      <c r="I2" s="1498"/>
      <c r="O2" s="37"/>
    </row>
    <row r="3" spans="1:50" s="38" customFormat="1" ht="4.5" customHeight="1" x14ac:dyDescent="0.2">
      <c r="B3" s="1499"/>
      <c r="C3" s="1499"/>
      <c r="D3" s="1499"/>
      <c r="E3" s="1499"/>
      <c r="F3" s="1499"/>
      <c r="G3" s="1499"/>
      <c r="H3" s="1499"/>
      <c r="I3" s="1499"/>
      <c r="O3" s="37"/>
    </row>
    <row r="4" spans="1:50" s="38" customFormat="1" ht="17.25" customHeight="1" x14ac:dyDescent="0.2">
      <c r="A4" s="1499" t="s">
        <v>192</v>
      </c>
      <c r="B4" s="1499"/>
      <c r="C4" s="1499"/>
      <c r="D4" s="1499"/>
      <c r="E4" s="1499"/>
      <c r="F4" s="1499"/>
      <c r="G4" s="1499"/>
      <c r="H4" s="1499"/>
      <c r="I4" s="1499"/>
      <c r="J4" s="1499"/>
      <c r="K4" s="1499"/>
      <c r="L4" s="1499"/>
      <c r="M4" s="1499"/>
      <c r="N4" s="1499"/>
      <c r="O4" s="1499"/>
      <c r="P4" s="1499"/>
      <c r="Q4" s="1499"/>
      <c r="R4" s="1499"/>
      <c r="S4" s="1499"/>
      <c r="T4" s="1499"/>
      <c r="U4" s="1499"/>
      <c r="V4" s="1499"/>
      <c r="W4" s="1499"/>
      <c r="X4" s="1499"/>
      <c r="Y4" s="1499"/>
      <c r="Z4" s="1499"/>
    </row>
    <row r="5" spans="1:50" s="38" customFormat="1" ht="17.25" customHeight="1" x14ac:dyDescent="0.2">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
      <c r="O6" s="37"/>
    </row>
    <row r="7" spans="1:50" s="41" customFormat="1" ht="12.75" customHeight="1" x14ac:dyDescent="0.2">
      <c r="A7" s="39"/>
      <c r="B7" s="1500" t="s">
        <v>12</v>
      </c>
      <c r="C7" s="40"/>
      <c r="D7" s="1495" t="s">
        <v>109</v>
      </c>
      <c r="E7" s="1493"/>
      <c r="F7" s="181"/>
      <c r="G7" s="1493"/>
      <c r="H7" s="1493"/>
      <c r="I7" s="181"/>
      <c r="J7" s="1493"/>
      <c r="K7" s="1493"/>
      <c r="L7" s="181"/>
      <c r="M7" s="1493"/>
      <c r="N7" s="1494"/>
      <c r="O7" s="40"/>
      <c r="P7" s="1495" t="s">
        <v>30</v>
      </c>
      <c r="Q7" s="1493"/>
      <c r="R7" s="181"/>
      <c r="S7" s="1493"/>
      <c r="T7" s="1493"/>
      <c r="U7" s="181"/>
      <c r="V7" s="1493"/>
      <c r="W7" s="1493"/>
      <c r="X7" s="181"/>
      <c r="Y7" s="1493"/>
      <c r="Z7" s="1494"/>
      <c r="AA7" s="116"/>
      <c r="AB7" s="116"/>
      <c r="AC7" s="117"/>
      <c r="AD7" s="117"/>
      <c r="AE7" s="117"/>
      <c r="AF7" s="117"/>
      <c r="AG7" s="117"/>
      <c r="AH7" s="117"/>
      <c r="AI7" s="118"/>
    </row>
    <row r="8" spans="1:50" s="41" customFormat="1" ht="33.75" customHeight="1" x14ac:dyDescent="0.2">
      <c r="A8" s="39"/>
      <c r="B8" s="1501"/>
      <c r="C8" s="40"/>
      <c r="D8" s="1504"/>
      <c r="E8" s="1505"/>
      <c r="F8" s="40"/>
      <c r="G8" s="1495" t="s">
        <v>168</v>
      </c>
      <c r="H8" s="1494"/>
      <c r="I8" s="40"/>
      <c r="J8" s="1495" t="s">
        <v>174</v>
      </c>
      <c r="K8" s="1494"/>
      <c r="L8" s="40"/>
      <c r="M8" s="1495" t="s">
        <v>169</v>
      </c>
      <c r="N8" s="1494"/>
      <c r="O8" s="40"/>
      <c r="P8" s="1504"/>
      <c r="Q8" s="1506"/>
      <c r="R8" s="130"/>
      <c r="S8" s="1495" t="s">
        <v>175</v>
      </c>
      <c r="T8" s="1494"/>
      <c r="U8" s="40"/>
      <c r="V8" s="1495" t="s">
        <v>176</v>
      </c>
      <c r="W8" s="1494"/>
      <c r="X8" s="40"/>
      <c r="Y8" s="1495" t="s">
        <v>177</v>
      </c>
      <c r="Z8" s="1494"/>
      <c r="AA8" s="116"/>
      <c r="AB8" s="116"/>
      <c r="AC8" s="117"/>
      <c r="AD8" s="117"/>
      <c r="AE8" s="117"/>
      <c r="AF8" s="117"/>
      <c r="AG8" s="117"/>
      <c r="AH8" s="117"/>
      <c r="AI8" s="118"/>
    </row>
    <row r="9" spans="1:50" s="46" customFormat="1" ht="36.75" customHeight="1" x14ac:dyDescent="0.2">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3" t="s">
        <v>216</v>
      </c>
      <c r="C33" s="1503"/>
      <c r="D33" s="1503"/>
      <c r="E33" s="1503"/>
      <c r="F33" s="1503"/>
      <c r="G33" s="1503"/>
      <c r="H33" s="1503"/>
      <c r="I33" s="1503"/>
      <c r="J33" s="1503"/>
      <c r="K33" s="1503"/>
      <c r="L33" s="1503"/>
      <c r="M33" s="1503"/>
      <c r="O33" s="86"/>
    </row>
    <row r="34" spans="2:19" ht="29.25" customHeight="1" x14ac:dyDescent="0.2">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
      <c r="B35" s="1496"/>
      <c r="C35" s="1496"/>
      <c r="D35" s="1496"/>
      <c r="E35" s="1496"/>
      <c r="F35" s="1496"/>
      <c r="G35" s="1496"/>
      <c r="H35" s="1496"/>
      <c r="I35" s="1496"/>
      <c r="J35" s="1496"/>
      <c r="K35" s="1496"/>
      <c r="L35" s="1496"/>
      <c r="M35" s="1496"/>
      <c r="N35" s="1496"/>
      <c r="O35" s="1496"/>
      <c r="P35" s="1496"/>
      <c r="Q35" s="89"/>
      <c r="R35" s="89"/>
      <c r="S35" s="89"/>
    </row>
    <row r="38" spans="2:19" x14ac:dyDescent="0.2">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7" zoomScaleNormal="100" workbookViewId="0">
      <selection activeCell="AC34" sqref="AC34"/>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47"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0"/>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443"/>
      <c r="C2" s="1443"/>
      <c r="D2" s="1443"/>
      <c r="E2" s="1443"/>
      <c r="F2" s="1443"/>
      <c r="G2" s="1443"/>
      <c r="H2" s="1443"/>
      <c r="I2" s="1443"/>
      <c r="O2" s="441"/>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row>
    <row r="3" spans="1:50" s="345" customFormat="1" ht="4.5" customHeight="1" x14ac:dyDescent="0.2">
      <c r="B3" s="1444"/>
      <c r="C3" s="1444"/>
      <c r="D3" s="1444"/>
      <c r="E3" s="1444"/>
      <c r="F3" s="1444"/>
      <c r="G3" s="1444"/>
      <c r="H3" s="1444"/>
      <c r="I3" s="1444"/>
      <c r="O3" s="441"/>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row>
    <row r="4" spans="1:50" s="489" customFormat="1" ht="17.25" customHeight="1" x14ac:dyDescent="0.2">
      <c r="A4" s="1470" t="s">
        <v>408</v>
      </c>
      <c r="B4" s="1470"/>
      <c r="C4" s="1470"/>
      <c r="D4" s="1470"/>
      <c r="E4" s="1470"/>
      <c r="F4" s="1470"/>
      <c r="G4" s="1470"/>
      <c r="H4" s="1470"/>
      <c r="I4" s="1470"/>
      <c r="J4" s="1470"/>
      <c r="K4" s="1470"/>
      <c r="L4" s="1470"/>
      <c r="M4" s="1470"/>
      <c r="N4" s="1470"/>
      <c r="O4" s="1470"/>
      <c r="P4" s="1470"/>
      <c r="Q4" s="1470"/>
      <c r="R4" s="1470"/>
      <c r="S4" s="1470"/>
      <c r="T4" s="1470"/>
      <c r="U4" s="1470"/>
      <c r="V4" s="1470"/>
      <c r="W4" s="1470"/>
      <c r="X4" s="1470"/>
      <c r="Y4" s="1470"/>
      <c r="Z4" s="1470"/>
    </row>
    <row r="5" spans="1:50" s="489" customFormat="1" ht="17.2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row>
    <row r="6" spans="1:50" s="345" customFormat="1" ht="6" customHeight="1" x14ac:dyDescent="0.2">
      <c r="O6" s="441"/>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row>
    <row r="7" spans="1:50" s="510" customFormat="1" ht="12.75" customHeight="1" x14ac:dyDescent="0.2">
      <c r="A7" s="509"/>
      <c r="B7" s="1508" t="s">
        <v>12</v>
      </c>
      <c r="D7" s="1508" t="s">
        <v>208</v>
      </c>
      <c r="E7" s="1508"/>
      <c r="G7" s="1508"/>
      <c r="H7" s="1508"/>
      <c r="J7" s="1508"/>
      <c r="K7" s="1508"/>
      <c r="M7" s="1508"/>
      <c r="N7" s="1508"/>
      <c r="P7" s="1508" t="s">
        <v>30</v>
      </c>
      <c r="Q7" s="1508"/>
      <c r="S7" s="1508"/>
      <c r="T7" s="1508"/>
      <c r="V7" s="1508"/>
      <c r="W7" s="1508"/>
      <c r="Y7" s="1508"/>
      <c r="Z7" s="1508"/>
      <c r="AA7" s="509"/>
      <c r="AB7" s="509"/>
      <c r="AI7" s="511"/>
    </row>
    <row r="8" spans="1:50" s="510" customFormat="1" ht="33.75" customHeight="1" x14ac:dyDescent="0.2">
      <c r="A8" s="509"/>
      <c r="B8" s="1508"/>
      <c r="D8" s="1508"/>
      <c r="E8" s="1508"/>
      <c r="G8" s="1508" t="s">
        <v>168</v>
      </c>
      <c r="H8" s="1508"/>
      <c r="J8" s="1508" t="s">
        <v>174</v>
      </c>
      <c r="K8" s="1508"/>
      <c r="M8" s="1508" t="s">
        <v>169</v>
      </c>
      <c r="N8" s="1508"/>
      <c r="P8" s="1508"/>
      <c r="Q8" s="1508"/>
      <c r="S8" s="1508" t="s">
        <v>175</v>
      </c>
      <c r="T8" s="1508"/>
      <c r="V8" s="1508" t="s">
        <v>176</v>
      </c>
      <c r="W8" s="1508"/>
      <c r="Y8" s="1508" t="s">
        <v>177</v>
      </c>
      <c r="Z8" s="1508"/>
      <c r="AA8" s="509"/>
      <c r="AB8" s="509"/>
      <c r="AI8" s="511"/>
    </row>
    <row r="9" spans="1:50" s="510" customFormat="1" ht="36.75" customHeight="1" x14ac:dyDescent="0.2">
      <c r="A9" s="509"/>
      <c r="B9" s="1508"/>
      <c r="D9" s="509" t="s">
        <v>9</v>
      </c>
      <c r="E9" s="509" t="s">
        <v>10</v>
      </c>
      <c r="G9" s="509" t="s">
        <v>9</v>
      </c>
      <c r="H9" s="509" t="s">
        <v>10</v>
      </c>
      <c r="J9" s="509" t="s">
        <v>9</v>
      </c>
      <c r="K9" s="509" t="s">
        <v>10</v>
      </c>
      <c r="M9" s="509" t="s">
        <v>9</v>
      </c>
      <c r="N9" s="509" t="s">
        <v>10</v>
      </c>
      <c r="P9" s="509" t="s">
        <v>9</v>
      </c>
      <c r="Q9" s="509" t="s">
        <v>111</v>
      </c>
      <c r="S9" s="509" t="s">
        <v>9</v>
      </c>
      <c r="T9" s="509" t="s">
        <v>111</v>
      </c>
      <c r="V9" s="509" t="s">
        <v>9</v>
      </c>
      <c r="W9" s="509" t="s">
        <v>10</v>
      </c>
      <c r="Y9" s="509" t="s">
        <v>9</v>
      </c>
      <c r="Z9" s="509" t="s">
        <v>10</v>
      </c>
      <c r="AA9" s="509"/>
      <c r="AB9" s="516"/>
      <c r="AC9" s="396"/>
      <c r="AD9" s="396"/>
      <c r="AE9" s="396"/>
      <c r="AF9" s="396"/>
    </row>
    <row r="10" spans="1:50" s="396" customFormat="1" ht="4.5" customHeight="1" x14ac:dyDescent="0.2">
      <c r="A10" s="516"/>
      <c r="B10" s="509"/>
      <c r="D10" s="509"/>
      <c r="E10" s="509"/>
      <c r="G10" s="509"/>
      <c r="H10" s="509"/>
      <c r="J10" s="509"/>
      <c r="K10" s="509"/>
      <c r="M10" s="509"/>
      <c r="N10" s="509"/>
      <c r="P10" s="509"/>
      <c r="Q10" s="509"/>
      <c r="S10" s="509"/>
      <c r="T10" s="509"/>
      <c r="V10" s="509"/>
      <c r="W10" s="509"/>
      <c r="Y10" s="509"/>
      <c r="Z10" s="509"/>
      <c r="AA10" s="509"/>
      <c r="AB10" s="516"/>
    </row>
    <row r="11" spans="1:50" s="396" customFormat="1" ht="18" customHeight="1" x14ac:dyDescent="0.25">
      <c r="A11" s="516"/>
      <c r="B11" s="554" t="s">
        <v>8</v>
      </c>
      <c r="C11" s="555"/>
      <c r="D11" s="556">
        <f>G11+J11+M11</f>
        <v>8631862</v>
      </c>
      <c r="E11" s="557">
        <f t="shared" ref="E11:E28" si="0">D11*100/$D$30</f>
        <v>17.753838233662304</v>
      </c>
      <c r="F11" s="555"/>
      <c r="G11" s="558">
        <f>'20pobl'!J12</f>
        <v>7018649</v>
      </c>
      <c r="H11" s="559">
        <f>G11*100/$G$30</f>
        <v>18.140109280821513</v>
      </c>
      <c r="I11" s="555"/>
      <c r="J11" s="558">
        <f>'20pobl'!Q12</f>
        <v>1176387</v>
      </c>
      <c r="K11" s="559">
        <f>J11*100/$J$30</f>
        <v>16.858671922090405</v>
      </c>
      <c r="L11" s="555"/>
      <c r="M11" s="558">
        <f>'20pobl'!X12</f>
        <v>436826</v>
      </c>
      <c r="N11" s="559">
        <f t="shared" ref="N11:N28" si="1">M11*100/$M$30</f>
        <v>14.805482854386845</v>
      </c>
      <c r="O11" s="555"/>
      <c r="P11" s="560">
        <f t="shared" ref="P11:P28" si="2">S11+V11+Y11</f>
        <v>400745</v>
      </c>
      <c r="Q11" s="561">
        <f>P11*100/D11</f>
        <v>4.6426251948884261</v>
      </c>
      <c r="R11" s="555"/>
      <c r="S11" s="558">
        <f>'34adictcasaad'!G12</f>
        <v>115863</v>
      </c>
      <c r="T11" s="562">
        <f>S11*100/G11</f>
        <v>1.6507877798134656</v>
      </c>
      <c r="U11" s="555"/>
      <c r="V11" s="558">
        <f>'34adictcasaad'!J12</f>
        <v>93110</v>
      </c>
      <c r="W11" s="562">
        <f>V11*100/J11</f>
        <v>7.9149123545227891</v>
      </c>
      <c r="X11" s="555"/>
      <c r="Y11" s="558">
        <f>'34adictcasaad'!M12</f>
        <v>191772</v>
      </c>
      <c r="Z11" s="562">
        <f>Y11*100/M11</f>
        <v>43.901232985216083</v>
      </c>
      <c r="AA11" s="563"/>
      <c r="AB11" s="564">
        <f t="shared" ref="AB11:AB28" si="3">_xlfn.RANK.EQ(Q11,Q$11:Q$30,0)</f>
        <v>5</v>
      </c>
      <c r="AC11" s="564">
        <v>1</v>
      </c>
      <c r="AD11" s="564">
        <f>MATCH(AC11,AB$11:AB$30,0)</f>
        <v>7</v>
      </c>
      <c r="AE11" s="565" t="str">
        <f t="shared" ref="AE11:AE29" si="4">INDEX(B$11:B$30,AD11,1)</f>
        <v>Castilla y León</v>
      </c>
      <c r="AF11" s="566">
        <f t="shared" ref="AF11:AF29" si="5">INDEX(Q$11:Q$30,AD11,1)</f>
        <v>6.641100280053954</v>
      </c>
      <c r="AH11" s="564">
        <f>_xlfn.RANK.EQ(T11,T$11:T$30,0)</f>
        <v>6</v>
      </c>
      <c r="AI11" s="564">
        <v>1</v>
      </c>
      <c r="AJ11" s="564">
        <f>MATCH(AI11,AH$11:AH$30,0)</f>
        <v>18</v>
      </c>
      <c r="AK11" s="565" t="str">
        <f>INDEX(B$11:B$30,AJ11,1)</f>
        <v>Ceuta y Melilla</v>
      </c>
      <c r="AL11" s="566">
        <f>INDEX(T$11:T$30,AJ11,1)</f>
        <v>2.0554114547707893</v>
      </c>
      <c r="AN11" s="564">
        <f>_xlfn.RANK.EQ(W11,W$11:W$30,0)</f>
        <v>1</v>
      </c>
      <c r="AO11" s="564">
        <v>1</v>
      </c>
      <c r="AP11" s="564">
        <f>MATCH(AO11,AN$11:AN$30,0)</f>
        <v>1</v>
      </c>
      <c r="AQ11" s="565" t="str">
        <f>INDEX(B$11:B$30,AP11,1)</f>
        <v>Andalucía</v>
      </c>
      <c r="AR11" s="566">
        <f>INDEX(W$11:W$30,AP11,1)</f>
        <v>7.9149123545227891</v>
      </c>
      <c r="AT11" s="564">
        <f>_xlfn.RANK.EQ(Z11,Z$11:Z$30,0)</f>
        <v>2</v>
      </c>
      <c r="AU11" s="564">
        <v>1</v>
      </c>
      <c r="AV11" s="564">
        <f>MATCH(AU11,AT$11:AT$30,0)</f>
        <v>7</v>
      </c>
      <c r="AW11" s="565" t="str">
        <f>INDEX(B$11:B$30,AV11,1)</f>
        <v>Castilla y León</v>
      </c>
      <c r="AX11" s="566">
        <f>INDEX(Z$11:Z$30,AV11,1)</f>
        <v>44.184320115879054</v>
      </c>
    </row>
    <row r="12" spans="1:50" s="396" customFormat="1" ht="18" customHeight="1" x14ac:dyDescent="0.25">
      <c r="A12" s="516"/>
      <c r="B12" s="554" t="s">
        <v>7</v>
      </c>
      <c r="C12" s="555"/>
      <c r="D12" s="556">
        <f t="shared" ref="D12:D28" si="6">G12+J12+M12</f>
        <v>1351591</v>
      </c>
      <c r="E12" s="557">
        <f t="shared" si="0"/>
        <v>2.7799248843498505</v>
      </c>
      <c r="F12" s="555"/>
      <c r="G12" s="558">
        <f>'20pobl'!J13</f>
        <v>1048956</v>
      </c>
      <c r="H12" s="559">
        <f t="shared" ref="H12:H28" si="7">G12*100/$G$30</f>
        <v>2.7110881981380479</v>
      </c>
      <c r="I12" s="555"/>
      <c r="J12" s="558">
        <f>'20pobl'!Q13</f>
        <v>205354</v>
      </c>
      <c r="K12" s="559">
        <f t="shared" ref="K12:K28" si="8">J12*100/$J$30</f>
        <v>2.9429054502378498</v>
      </c>
      <c r="L12" s="555"/>
      <c r="M12" s="558">
        <f>'20pobl'!X13</f>
        <v>97281</v>
      </c>
      <c r="N12" s="559">
        <f t="shared" si="1"/>
        <v>3.2971759408954751</v>
      </c>
      <c r="O12" s="555"/>
      <c r="P12" s="560">
        <f t="shared" si="2"/>
        <v>55898</v>
      </c>
      <c r="Q12" s="561">
        <f t="shared" ref="Q12:Q28" si="9">P12*100/D12</f>
        <v>4.1357185716684999</v>
      </c>
      <c r="R12" s="555"/>
      <c r="S12" s="558">
        <f>'34adictcasaad'!G13</f>
        <v>10945</v>
      </c>
      <c r="T12" s="562">
        <f t="shared" ref="T12:T28" si="10">S12*100/G12</f>
        <v>1.0434184083984457</v>
      </c>
      <c r="U12" s="555"/>
      <c r="V12" s="558">
        <f>'34adictcasaad'!J13</f>
        <v>10847</v>
      </c>
      <c r="W12" s="562">
        <f t="shared" ref="W12:W28" si="11">V12*100/J12</f>
        <v>5.2820982303729167</v>
      </c>
      <c r="X12" s="555"/>
      <c r="Y12" s="558">
        <f>'34adictcasaad'!M13</f>
        <v>34106</v>
      </c>
      <c r="Z12" s="562">
        <f t="shared" ref="Z12:Z28" si="12">Y12*100/M12</f>
        <v>35.059261315159176</v>
      </c>
      <c r="AA12" s="563"/>
      <c r="AB12" s="564">
        <f t="shared" si="3"/>
        <v>10</v>
      </c>
      <c r="AC12" s="564">
        <v>2</v>
      </c>
      <c r="AD12" s="564">
        <f t="shared" ref="AD12:AD28" si="13">MATCH(AC12,AB$11:AB$30,0)</f>
        <v>16</v>
      </c>
      <c r="AE12" s="565" t="str">
        <f t="shared" si="4"/>
        <v>País Vasco</v>
      </c>
      <c r="AF12" s="566">
        <f t="shared" si="5"/>
        <v>5.4163876025504516</v>
      </c>
      <c r="AH12" s="564">
        <f t="shared" ref="AH12:AH30" si="14">_xlfn.RANK.EQ(T12,T$11:T$30,0)</f>
        <v>18</v>
      </c>
      <c r="AI12" s="564">
        <v>2</v>
      </c>
      <c r="AJ12" s="564">
        <f t="shared" ref="AJ12:AJ28" si="15">MATCH(AI12,AH$11:AH$30,0)</f>
        <v>7</v>
      </c>
      <c r="AK12" s="565" t="str">
        <f t="shared" ref="AK12:AK29" si="16">INDEX(B$11:B$30,AJ12,1)</f>
        <v>Castilla y León</v>
      </c>
      <c r="AL12" s="566">
        <f t="shared" ref="AL12:AL29" si="17">INDEX(T$11:T$30,AJ12,1)</f>
        <v>1.8712045836621265</v>
      </c>
      <c r="AN12" s="564">
        <f t="shared" ref="AN12:AN30" si="18">_xlfn.RANK.EQ(W12,W$11:W$30,0)</f>
        <v>15</v>
      </c>
      <c r="AO12" s="564">
        <v>2</v>
      </c>
      <c r="AP12" s="564">
        <f t="shared" ref="AP12:AP28" si="19">MATCH(AO12,AN$11:AN$30,0)</f>
        <v>14</v>
      </c>
      <c r="AQ12" s="565" t="str">
        <f t="shared" ref="AQ12:AQ29" si="20">INDEX(B$11:B$30,AP12,1)</f>
        <v>Murcia, Región de</v>
      </c>
      <c r="AR12" s="566">
        <f t="shared" ref="AR12:AR28" si="21">INDEX(W$11:W$30,AP12,1)</f>
        <v>7.6858796026952412</v>
      </c>
      <c r="AT12" s="564">
        <f t="shared" ref="AT12:AT30" si="22">_xlfn.RANK.EQ(Z12,Z$11:Z$30,0)</f>
        <v>13</v>
      </c>
      <c r="AU12" s="564">
        <v>2</v>
      </c>
      <c r="AV12" s="564">
        <f t="shared" ref="AV12:AV28" si="23">MATCH(AU12,AT$11:AT$30,0)</f>
        <v>1</v>
      </c>
      <c r="AW12" s="565" t="str">
        <f t="shared" ref="AW12:AW29" si="24">INDEX(B$11:B$30,AV12,1)</f>
        <v>Andalucía</v>
      </c>
      <c r="AX12" s="566">
        <f t="shared" ref="AX12:AX29" si="25">INDEX(Z$11:Z$30,AV12,1)</f>
        <v>43.901232985216083</v>
      </c>
    </row>
    <row r="13" spans="1:50" s="396" customFormat="1" ht="18" customHeight="1" x14ac:dyDescent="0.25">
      <c r="A13" s="516"/>
      <c r="B13" s="554" t="s">
        <v>37</v>
      </c>
      <c r="C13" s="555"/>
      <c r="D13" s="556">
        <f t="shared" si="6"/>
        <v>1009599</v>
      </c>
      <c r="E13" s="557">
        <f t="shared" si="0"/>
        <v>2.0765226931184988</v>
      </c>
      <c r="F13" s="555"/>
      <c r="G13" s="558">
        <f>'20pobl'!J14</f>
        <v>727094</v>
      </c>
      <c r="H13" s="559">
        <f t="shared" si="7"/>
        <v>1.8792170141902862</v>
      </c>
      <c r="I13" s="555"/>
      <c r="J13" s="558">
        <f>'20pobl'!Q14</f>
        <v>197409</v>
      </c>
      <c r="K13" s="559">
        <f t="shared" si="8"/>
        <v>2.8290465344040228</v>
      </c>
      <c r="L13" s="555"/>
      <c r="M13" s="558">
        <f>'20pobl'!X14</f>
        <v>85096</v>
      </c>
      <c r="N13" s="559">
        <f t="shared" si="1"/>
        <v>2.8841858519797428</v>
      </c>
      <c r="O13" s="555"/>
      <c r="P13" s="560">
        <f t="shared" si="2"/>
        <v>43521</v>
      </c>
      <c r="Q13" s="561">
        <f t="shared" si="9"/>
        <v>4.3107213854213402</v>
      </c>
      <c r="R13" s="555"/>
      <c r="S13" s="558">
        <f>'34adictcasaad'!G14</f>
        <v>9906</v>
      </c>
      <c r="T13" s="562">
        <f t="shared" si="10"/>
        <v>1.362409812211351</v>
      </c>
      <c r="U13" s="555"/>
      <c r="V13" s="558">
        <f>'34adictcasaad'!J14</f>
        <v>9596</v>
      </c>
      <c r="W13" s="562">
        <f t="shared" si="11"/>
        <v>4.8609739170959783</v>
      </c>
      <c r="X13" s="555"/>
      <c r="Y13" s="558">
        <f>'34adictcasaad'!M14</f>
        <v>24019</v>
      </c>
      <c r="Z13" s="562">
        <f t="shared" si="12"/>
        <v>28.225768543762339</v>
      </c>
      <c r="AA13" s="563"/>
      <c r="AB13" s="564">
        <f t="shared" si="3"/>
        <v>9</v>
      </c>
      <c r="AC13" s="564">
        <v>3</v>
      </c>
      <c r="AD13" s="564">
        <f t="shared" si="13"/>
        <v>11</v>
      </c>
      <c r="AE13" s="565" t="str">
        <f t="shared" si="4"/>
        <v>Extremadura</v>
      </c>
      <c r="AF13" s="567">
        <f t="shared" si="5"/>
        <v>5.4054259060322503</v>
      </c>
      <c r="AH13" s="564">
        <f t="shared" si="14"/>
        <v>12</v>
      </c>
      <c r="AI13" s="564">
        <v>3</v>
      </c>
      <c r="AJ13" s="564">
        <f t="shared" si="15"/>
        <v>16</v>
      </c>
      <c r="AK13" s="565" t="str">
        <f t="shared" si="16"/>
        <v>País Vasco</v>
      </c>
      <c r="AL13" s="566">
        <f t="shared" si="17"/>
        <v>1.8606073533380394</v>
      </c>
      <c r="AN13" s="564">
        <f t="shared" si="18"/>
        <v>17</v>
      </c>
      <c r="AO13" s="564">
        <v>3</v>
      </c>
      <c r="AP13" s="564">
        <f t="shared" si="19"/>
        <v>9</v>
      </c>
      <c r="AQ13" s="565" t="str">
        <f t="shared" si="20"/>
        <v>Cataluña</v>
      </c>
      <c r="AR13" s="566">
        <f t="shared" si="21"/>
        <v>7.4486294365486616</v>
      </c>
      <c r="AT13" s="564">
        <f t="shared" si="22"/>
        <v>18</v>
      </c>
      <c r="AU13" s="564">
        <v>3</v>
      </c>
      <c r="AV13" s="564">
        <f t="shared" si="23"/>
        <v>8</v>
      </c>
      <c r="AW13" s="565" t="str">
        <f t="shared" si="24"/>
        <v>Castilla - La Mancha</v>
      </c>
      <c r="AX13" s="566">
        <f t="shared" si="25"/>
        <v>42.766425935806772</v>
      </c>
    </row>
    <row r="14" spans="1:50" s="396" customFormat="1" ht="18" customHeight="1" x14ac:dyDescent="0.25">
      <c r="A14" s="516"/>
      <c r="B14" s="554" t="s">
        <v>38</v>
      </c>
      <c r="C14" s="555"/>
      <c r="D14" s="556">
        <f t="shared" si="6"/>
        <v>1231768</v>
      </c>
      <c r="E14" s="557">
        <f t="shared" si="0"/>
        <v>2.533475374537006</v>
      </c>
      <c r="F14" s="555"/>
      <c r="G14" s="558">
        <f>'20pobl'!J15</f>
        <v>1026476</v>
      </c>
      <c r="H14" s="559">
        <f t="shared" si="7"/>
        <v>2.6529873219391003</v>
      </c>
      <c r="I14" s="555"/>
      <c r="J14" s="558">
        <f>'20pobl'!Q15</f>
        <v>150815</v>
      </c>
      <c r="K14" s="559">
        <f t="shared" si="8"/>
        <v>2.1613130763346287</v>
      </c>
      <c r="L14" s="555"/>
      <c r="M14" s="558">
        <f>'20pobl'!X15</f>
        <v>54477</v>
      </c>
      <c r="N14" s="559">
        <f t="shared" si="1"/>
        <v>1.8464063253067176</v>
      </c>
      <c r="O14" s="555"/>
      <c r="P14" s="560">
        <f t="shared" si="2"/>
        <v>46462</v>
      </c>
      <c r="Q14" s="561">
        <f t="shared" si="9"/>
        <v>3.7719765410369486</v>
      </c>
      <c r="R14" s="555"/>
      <c r="S14" s="558">
        <f>'34adictcasaad'!G15</f>
        <v>13498</v>
      </c>
      <c r="T14" s="562">
        <f t="shared" si="10"/>
        <v>1.3149844711420433</v>
      </c>
      <c r="U14" s="555"/>
      <c r="V14" s="558">
        <f>'34adictcasaad'!J15</f>
        <v>10727</v>
      </c>
      <c r="W14" s="562">
        <f t="shared" si="11"/>
        <v>7.1126877300003315</v>
      </c>
      <c r="X14" s="555"/>
      <c r="Y14" s="558">
        <f>'34adictcasaad'!M15</f>
        <v>22237</v>
      </c>
      <c r="Z14" s="562">
        <f t="shared" si="12"/>
        <v>40.819061255208624</v>
      </c>
      <c r="AA14" s="563"/>
      <c r="AB14" s="564">
        <f t="shared" si="3"/>
        <v>15</v>
      </c>
      <c r="AC14" s="564">
        <v>4</v>
      </c>
      <c r="AD14" s="564">
        <f t="shared" si="13"/>
        <v>8</v>
      </c>
      <c r="AE14" s="565" t="str">
        <f t="shared" si="4"/>
        <v>Castilla - La Mancha</v>
      </c>
      <c r="AF14" s="566">
        <f t="shared" si="5"/>
        <v>4.7742551081455193</v>
      </c>
      <c r="AH14" s="564">
        <f t="shared" si="14"/>
        <v>16</v>
      </c>
      <c r="AI14" s="564">
        <v>4</v>
      </c>
      <c r="AJ14" s="564">
        <f t="shared" si="15"/>
        <v>14</v>
      </c>
      <c r="AK14" s="565" t="str">
        <f t="shared" si="16"/>
        <v>Murcia, Región de</v>
      </c>
      <c r="AL14" s="566">
        <f t="shared" si="17"/>
        <v>1.7094056330355532</v>
      </c>
      <c r="AN14" s="564">
        <f t="shared" si="18"/>
        <v>5</v>
      </c>
      <c r="AO14" s="564">
        <v>4</v>
      </c>
      <c r="AP14" s="564">
        <f t="shared" si="19"/>
        <v>11</v>
      </c>
      <c r="AQ14" s="565" t="str">
        <f t="shared" si="20"/>
        <v>Extremadura</v>
      </c>
      <c r="AR14" s="566">
        <f t="shared" si="21"/>
        <v>7.4254110761141838</v>
      </c>
      <c r="AT14" s="564">
        <f t="shared" si="22"/>
        <v>6</v>
      </c>
      <c r="AU14" s="564">
        <v>4</v>
      </c>
      <c r="AV14" s="564">
        <f t="shared" si="23"/>
        <v>11</v>
      </c>
      <c r="AW14" s="565" t="str">
        <f t="shared" si="24"/>
        <v>Extremadura</v>
      </c>
      <c r="AX14" s="566">
        <f t="shared" si="25"/>
        <v>42.06564973416009</v>
      </c>
    </row>
    <row r="15" spans="1:50" s="396" customFormat="1" ht="18" customHeight="1" x14ac:dyDescent="0.25">
      <c r="A15" s="516"/>
      <c r="B15" s="554" t="s">
        <v>6</v>
      </c>
      <c r="C15" s="555"/>
      <c r="D15" s="556">
        <f t="shared" si="6"/>
        <v>2238754</v>
      </c>
      <c r="E15" s="557">
        <f t="shared" si="0"/>
        <v>4.6046237023905645</v>
      </c>
      <c r="F15" s="555"/>
      <c r="G15" s="558">
        <f>'20pobl'!J16</f>
        <v>1840318</v>
      </c>
      <c r="H15" s="559">
        <f t="shared" si="7"/>
        <v>4.7564096212052895</v>
      </c>
      <c r="I15" s="555"/>
      <c r="J15" s="558">
        <f>'20pobl'!Q16</f>
        <v>296882</v>
      </c>
      <c r="K15" s="559">
        <f t="shared" si="8"/>
        <v>4.2545830900664869</v>
      </c>
      <c r="L15" s="555"/>
      <c r="M15" s="558">
        <f>'20pobl'!X16</f>
        <v>101554</v>
      </c>
      <c r="N15" s="559">
        <f t="shared" si="1"/>
        <v>3.4420020918956329</v>
      </c>
      <c r="O15" s="555"/>
      <c r="P15" s="560">
        <f t="shared" si="2"/>
        <v>72415</v>
      </c>
      <c r="Q15" s="561">
        <f t="shared" si="9"/>
        <v>3.234611752787488</v>
      </c>
      <c r="R15" s="555"/>
      <c r="S15" s="558">
        <f>'34adictcasaad'!G16</f>
        <v>25126</v>
      </c>
      <c r="T15" s="562">
        <f t="shared" si="10"/>
        <v>1.3653075175051268</v>
      </c>
      <c r="U15" s="555"/>
      <c r="V15" s="558">
        <f>'34adictcasaad'!J16</f>
        <v>16791</v>
      </c>
      <c r="W15" s="562">
        <f t="shared" si="11"/>
        <v>5.6557824320773911</v>
      </c>
      <c r="X15" s="555"/>
      <c r="Y15" s="558">
        <f>'34adictcasaad'!M16</f>
        <v>30498</v>
      </c>
      <c r="Z15" s="562">
        <f t="shared" si="12"/>
        <v>30.031313389920633</v>
      </c>
      <c r="AA15" s="563"/>
      <c r="AB15" s="564">
        <f t="shared" si="3"/>
        <v>19</v>
      </c>
      <c r="AC15" s="564">
        <v>5</v>
      </c>
      <c r="AD15" s="564">
        <f t="shared" si="13"/>
        <v>1</v>
      </c>
      <c r="AE15" s="565" t="str">
        <f t="shared" si="4"/>
        <v>Andalucía</v>
      </c>
      <c r="AF15" s="566">
        <f t="shared" si="5"/>
        <v>4.6426251948884261</v>
      </c>
      <c r="AH15" s="564">
        <f t="shared" si="14"/>
        <v>11</v>
      </c>
      <c r="AI15" s="564">
        <v>5</v>
      </c>
      <c r="AJ15" s="564">
        <f t="shared" si="15"/>
        <v>11</v>
      </c>
      <c r="AK15" s="565" t="str">
        <f t="shared" si="16"/>
        <v>Extremadura</v>
      </c>
      <c r="AL15" s="566">
        <f t="shared" si="17"/>
        <v>1.6640447132625242</v>
      </c>
      <c r="AN15" s="564">
        <f t="shared" si="18"/>
        <v>13</v>
      </c>
      <c r="AO15" s="564">
        <v>5</v>
      </c>
      <c r="AP15" s="564">
        <f t="shared" si="19"/>
        <v>4</v>
      </c>
      <c r="AQ15" s="565" t="str">
        <f t="shared" si="20"/>
        <v>Balears, Illes</v>
      </c>
      <c r="AR15" s="566">
        <f t="shared" si="21"/>
        <v>7.1126877300003315</v>
      </c>
      <c r="AT15" s="564">
        <f t="shared" si="22"/>
        <v>16</v>
      </c>
      <c r="AU15" s="564">
        <v>5</v>
      </c>
      <c r="AV15" s="564">
        <f t="shared" si="23"/>
        <v>9</v>
      </c>
      <c r="AW15" s="565" t="str">
        <f t="shared" si="24"/>
        <v>Cataluña</v>
      </c>
      <c r="AX15" s="566">
        <f t="shared" si="25"/>
        <v>41.199777397223478</v>
      </c>
    </row>
    <row r="16" spans="1:50" s="396" customFormat="1" ht="18" customHeight="1" x14ac:dyDescent="0.25">
      <c r="A16" s="516"/>
      <c r="B16" s="554" t="s">
        <v>5</v>
      </c>
      <c r="C16" s="555"/>
      <c r="D16" s="568">
        <f t="shared" si="6"/>
        <v>590851</v>
      </c>
      <c r="E16" s="557">
        <f t="shared" si="0"/>
        <v>1.2152503219117274</v>
      </c>
      <c r="F16" s="555"/>
      <c r="G16" s="569">
        <f>'20pobl'!J17</f>
        <v>448930</v>
      </c>
      <c r="H16" s="559">
        <f t="shared" si="7"/>
        <v>1.1602858697506033</v>
      </c>
      <c r="I16" s="555"/>
      <c r="J16" s="569">
        <f>'20pobl'!Q17</f>
        <v>100609</v>
      </c>
      <c r="K16" s="559">
        <f t="shared" si="8"/>
        <v>1.4418164459566398</v>
      </c>
      <c r="L16" s="555"/>
      <c r="M16" s="569">
        <f>'20pobl'!X17</f>
        <v>41312</v>
      </c>
      <c r="N16" s="559">
        <f t="shared" si="1"/>
        <v>1.4002007840202493</v>
      </c>
      <c r="O16" s="555"/>
      <c r="P16" s="569">
        <f t="shared" si="2"/>
        <v>23214</v>
      </c>
      <c r="Q16" s="561">
        <f t="shared" si="9"/>
        <v>3.9289093189315074</v>
      </c>
      <c r="R16" s="555"/>
      <c r="S16" s="569">
        <f>'34adictcasaad'!G17</f>
        <v>6545</v>
      </c>
      <c r="T16" s="562">
        <f t="shared" si="10"/>
        <v>1.4579110329004521</v>
      </c>
      <c r="U16" s="555"/>
      <c r="V16" s="569">
        <f>'34adictcasaad'!J17</f>
        <v>4901</v>
      </c>
      <c r="W16" s="562">
        <f t="shared" si="11"/>
        <v>4.871333578506893</v>
      </c>
      <c r="X16" s="555"/>
      <c r="Y16" s="569">
        <f>'34adictcasaad'!M17</f>
        <v>11768</v>
      </c>
      <c r="Z16" s="562">
        <f t="shared" si="12"/>
        <v>28.485670023237802</v>
      </c>
      <c r="AA16" s="563"/>
      <c r="AB16" s="564">
        <f t="shared" si="3"/>
        <v>13</v>
      </c>
      <c r="AC16" s="564">
        <v>6</v>
      </c>
      <c r="AD16" s="564">
        <f t="shared" si="13"/>
        <v>9</v>
      </c>
      <c r="AE16" s="565" t="str">
        <f t="shared" si="4"/>
        <v>Cataluña</v>
      </c>
      <c r="AF16" s="566">
        <f t="shared" si="5"/>
        <v>4.5879855436020254</v>
      </c>
      <c r="AH16" s="564">
        <f t="shared" si="14"/>
        <v>7</v>
      </c>
      <c r="AI16" s="564">
        <v>6</v>
      </c>
      <c r="AJ16" s="564">
        <f t="shared" si="15"/>
        <v>1</v>
      </c>
      <c r="AK16" s="565" t="str">
        <f t="shared" si="16"/>
        <v>Andalucía</v>
      </c>
      <c r="AL16" s="566">
        <f t="shared" si="17"/>
        <v>1.6507877798134656</v>
      </c>
      <c r="AN16" s="564">
        <f t="shared" si="18"/>
        <v>16</v>
      </c>
      <c r="AO16" s="564">
        <v>6</v>
      </c>
      <c r="AP16" s="564">
        <f t="shared" si="19"/>
        <v>8</v>
      </c>
      <c r="AQ16" s="565" t="str">
        <f t="shared" si="20"/>
        <v>Castilla - La Mancha</v>
      </c>
      <c r="AR16" s="566">
        <f t="shared" si="21"/>
        <v>7.0881151389100499</v>
      </c>
      <c r="AT16" s="564">
        <f t="shared" si="22"/>
        <v>17</v>
      </c>
      <c r="AU16" s="564">
        <v>6</v>
      </c>
      <c r="AV16" s="564">
        <f t="shared" si="23"/>
        <v>4</v>
      </c>
      <c r="AW16" s="565" t="str">
        <f t="shared" si="24"/>
        <v>Balears, Illes</v>
      </c>
      <c r="AX16" s="566">
        <f t="shared" si="25"/>
        <v>40.819061255208624</v>
      </c>
    </row>
    <row r="17" spans="1:50" s="396" customFormat="1" ht="18" customHeight="1" x14ac:dyDescent="0.25">
      <c r="A17" s="516"/>
      <c r="B17" s="554" t="s">
        <v>4</v>
      </c>
      <c r="C17" s="555"/>
      <c r="D17" s="556">
        <f t="shared" si="6"/>
        <v>2391682</v>
      </c>
      <c r="E17" s="557">
        <f t="shared" si="0"/>
        <v>4.9191629030169768</v>
      </c>
      <c r="F17" s="555"/>
      <c r="G17" s="558">
        <f>'20pobl'!J18</f>
        <v>1748820</v>
      </c>
      <c r="H17" s="559">
        <f t="shared" si="7"/>
        <v>4.5199276830179542</v>
      </c>
      <c r="I17" s="555"/>
      <c r="J17" s="558">
        <f>'20pobl'!Q18</f>
        <v>421942</v>
      </c>
      <c r="K17" s="559">
        <f t="shared" si="8"/>
        <v>6.0468041113601823</v>
      </c>
      <c r="L17" s="555"/>
      <c r="M17" s="558">
        <f>'20pobl'!X18</f>
        <v>220920</v>
      </c>
      <c r="N17" s="559">
        <f t="shared" si="1"/>
        <v>7.4877119772887646</v>
      </c>
      <c r="O17" s="555"/>
      <c r="P17" s="560">
        <f t="shared" si="2"/>
        <v>158834</v>
      </c>
      <c r="Q17" s="561">
        <f>P17*100/D17</f>
        <v>6.641100280053954</v>
      </c>
      <c r="R17" s="555"/>
      <c r="S17" s="558">
        <f>'34adictcasaad'!G18</f>
        <v>32724</v>
      </c>
      <c r="T17" s="562">
        <f>S17*100/G17</f>
        <v>1.8712045836621265</v>
      </c>
      <c r="U17" s="555"/>
      <c r="V17" s="558">
        <f>'34adictcasaad'!J18</f>
        <v>28498</v>
      </c>
      <c r="W17" s="562">
        <f>V17*100/J17</f>
        <v>6.7540088448175339</v>
      </c>
      <c r="X17" s="555"/>
      <c r="Y17" s="558">
        <f>'34adictcasaad'!M18</f>
        <v>97612</v>
      </c>
      <c r="Z17" s="562">
        <f>Y17*100/M17</f>
        <v>44.184320115879054</v>
      </c>
      <c r="AA17" s="563"/>
      <c r="AB17" s="564">
        <f t="shared" si="3"/>
        <v>1</v>
      </c>
      <c r="AC17" s="564">
        <v>7</v>
      </c>
      <c r="AD17" s="564">
        <f t="shared" si="13"/>
        <v>17</v>
      </c>
      <c r="AE17" s="565" t="str">
        <f t="shared" si="4"/>
        <v>Rioja, La</v>
      </c>
      <c r="AF17" s="566">
        <f t="shared" si="5"/>
        <v>4.5319941761468794</v>
      </c>
      <c r="AH17" s="564">
        <f t="shared" si="14"/>
        <v>2</v>
      </c>
      <c r="AI17" s="564">
        <v>7</v>
      </c>
      <c r="AJ17" s="564">
        <f t="shared" si="15"/>
        <v>6</v>
      </c>
      <c r="AK17" s="565" t="str">
        <f t="shared" si="16"/>
        <v>Cantabria</v>
      </c>
      <c r="AL17" s="566">
        <f t="shared" si="17"/>
        <v>1.4579110329004521</v>
      </c>
      <c r="AN17" s="564">
        <f t="shared" si="18"/>
        <v>7</v>
      </c>
      <c r="AO17" s="564">
        <v>7</v>
      </c>
      <c r="AP17" s="564">
        <f t="shared" si="19"/>
        <v>7</v>
      </c>
      <c r="AQ17" s="565" t="str">
        <f t="shared" si="20"/>
        <v>Castilla y León</v>
      </c>
      <c r="AR17" s="566">
        <f t="shared" si="21"/>
        <v>6.7540088448175339</v>
      </c>
      <c r="AT17" s="564">
        <f t="shared" si="22"/>
        <v>1</v>
      </c>
      <c r="AU17" s="564">
        <v>7</v>
      </c>
      <c r="AV17" s="564">
        <f t="shared" si="23"/>
        <v>16</v>
      </c>
      <c r="AW17" s="565" t="str">
        <f t="shared" si="24"/>
        <v>País Vasco</v>
      </c>
      <c r="AX17" s="566">
        <f t="shared" si="25"/>
        <v>39.941399051573747</v>
      </c>
    </row>
    <row r="18" spans="1:50" s="396" customFormat="1" ht="18" customHeight="1" x14ac:dyDescent="0.25">
      <c r="A18" s="516"/>
      <c r="B18" s="554" t="s">
        <v>40</v>
      </c>
      <c r="C18" s="555"/>
      <c r="D18" s="556">
        <f t="shared" si="6"/>
        <v>2104433</v>
      </c>
      <c r="E18" s="557">
        <f t="shared" si="0"/>
        <v>4.3283550009929108</v>
      </c>
      <c r="F18" s="555"/>
      <c r="G18" s="558">
        <f>'20pobl'!J19</f>
        <v>1689133</v>
      </c>
      <c r="H18" s="559">
        <f t="shared" si="7"/>
        <v>4.3656631368575187</v>
      </c>
      <c r="I18" s="555"/>
      <c r="J18" s="558">
        <f>'20pobl'!Q19</f>
        <v>282233</v>
      </c>
      <c r="K18" s="559">
        <f t="shared" si="8"/>
        <v>4.0446498920740721</v>
      </c>
      <c r="L18" s="555"/>
      <c r="M18" s="558">
        <f>'20pobl'!X19</f>
        <v>133067</v>
      </c>
      <c r="N18" s="559">
        <f t="shared" si="1"/>
        <v>4.5100822455272684</v>
      </c>
      <c r="O18" s="555"/>
      <c r="P18" s="560">
        <f t="shared" si="2"/>
        <v>100471</v>
      </c>
      <c r="Q18" s="561">
        <f t="shared" si="9"/>
        <v>4.7742551081455193</v>
      </c>
      <c r="R18" s="555"/>
      <c r="S18" s="558">
        <f>'34adictcasaad'!G19</f>
        <v>23558</v>
      </c>
      <c r="T18" s="562">
        <f t="shared" si="10"/>
        <v>1.3946799926352751</v>
      </c>
      <c r="U18" s="555"/>
      <c r="V18" s="558">
        <f>'34adictcasaad'!J19</f>
        <v>20005</v>
      </c>
      <c r="W18" s="562">
        <f t="shared" si="11"/>
        <v>7.0881151389100499</v>
      </c>
      <c r="X18" s="555"/>
      <c r="Y18" s="558">
        <f>'34adictcasaad'!M19</f>
        <v>56908</v>
      </c>
      <c r="Z18" s="562">
        <f t="shared" si="12"/>
        <v>42.766425935806772</v>
      </c>
      <c r="AA18" s="563"/>
      <c r="AB18" s="564">
        <f t="shared" si="3"/>
        <v>4</v>
      </c>
      <c r="AC18" s="564">
        <v>8</v>
      </c>
      <c r="AD18" s="564">
        <f t="shared" si="13"/>
        <v>20</v>
      </c>
      <c r="AE18" s="565" t="str">
        <f t="shared" si="4"/>
        <v>TOTAL</v>
      </c>
      <c r="AF18" s="566">
        <f t="shared" si="5"/>
        <v>4.3997622774063059</v>
      </c>
      <c r="AH18" s="564">
        <f t="shared" si="14"/>
        <v>10</v>
      </c>
      <c r="AI18" s="564">
        <v>8</v>
      </c>
      <c r="AJ18" s="564">
        <f t="shared" si="15"/>
        <v>9</v>
      </c>
      <c r="AK18" s="565" t="str">
        <f t="shared" si="16"/>
        <v>Cataluña</v>
      </c>
      <c r="AL18" s="566">
        <f t="shared" si="17"/>
        <v>1.4567533663950407</v>
      </c>
      <c r="AN18" s="564">
        <f t="shared" si="18"/>
        <v>6</v>
      </c>
      <c r="AO18" s="564">
        <v>8</v>
      </c>
      <c r="AP18" s="564">
        <f t="shared" si="19"/>
        <v>16</v>
      </c>
      <c r="AQ18" s="565" t="str">
        <f t="shared" si="20"/>
        <v>País Vasco</v>
      </c>
      <c r="AR18" s="566">
        <f t="shared" si="21"/>
        <v>6.5424169417599805</v>
      </c>
      <c r="AT18" s="564">
        <f t="shared" si="22"/>
        <v>3</v>
      </c>
      <c r="AU18" s="564">
        <v>8</v>
      </c>
      <c r="AV18" s="564">
        <f t="shared" si="23"/>
        <v>13</v>
      </c>
      <c r="AW18" s="565" t="str">
        <f t="shared" si="24"/>
        <v>Madrid, Comunidad de</v>
      </c>
      <c r="AX18" s="566">
        <f t="shared" si="25"/>
        <v>39.693955857645115</v>
      </c>
    </row>
    <row r="19" spans="1:50" s="396" customFormat="1" ht="18" customHeight="1" x14ac:dyDescent="0.25">
      <c r="A19" s="516"/>
      <c r="B19" s="554" t="s">
        <v>41</v>
      </c>
      <c r="C19" s="555"/>
      <c r="D19" s="556">
        <f t="shared" si="6"/>
        <v>8012231</v>
      </c>
      <c r="E19" s="557">
        <f t="shared" si="0"/>
        <v>16.479393792988624</v>
      </c>
      <c r="F19" s="555"/>
      <c r="G19" s="558">
        <f>'20pobl'!J20</f>
        <v>6446733</v>
      </c>
      <c r="H19" s="559">
        <f t="shared" si="7"/>
        <v>16.661958893268253</v>
      </c>
      <c r="I19" s="555"/>
      <c r="J19" s="558">
        <f>'20pobl'!Q20</f>
        <v>1100095</v>
      </c>
      <c r="K19" s="559">
        <f t="shared" si="8"/>
        <v>15.765339712298799</v>
      </c>
      <c r="L19" s="555"/>
      <c r="M19" s="558">
        <f>'20pobl'!X20</f>
        <v>465403</v>
      </c>
      <c r="N19" s="559">
        <f t="shared" si="1"/>
        <v>15.774052224181256</v>
      </c>
      <c r="O19" s="555"/>
      <c r="P19" s="560">
        <f t="shared" si="2"/>
        <v>367600</v>
      </c>
      <c r="Q19" s="561">
        <f t="shared" si="9"/>
        <v>4.5879855436020254</v>
      </c>
      <c r="R19" s="555"/>
      <c r="S19" s="558">
        <f>'34adictcasaad'!G20</f>
        <v>93913</v>
      </c>
      <c r="T19" s="562">
        <f t="shared" si="10"/>
        <v>1.4567533663950407</v>
      </c>
      <c r="U19" s="555"/>
      <c r="V19" s="558">
        <f>'34adictcasaad'!J20</f>
        <v>81942</v>
      </c>
      <c r="W19" s="562">
        <f t="shared" si="11"/>
        <v>7.4486294365486616</v>
      </c>
      <c r="X19" s="555"/>
      <c r="Y19" s="558">
        <f>'34adictcasaad'!M20</f>
        <v>191745</v>
      </c>
      <c r="Z19" s="562">
        <f t="shared" si="12"/>
        <v>41.199777397223478</v>
      </c>
      <c r="AA19" s="563"/>
      <c r="AB19" s="564">
        <f t="shared" si="3"/>
        <v>6</v>
      </c>
      <c r="AC19" s="564">
        <v>9</v>
      </c>
      <c r="AD19" s="564">
        <f t="shared" si="13"/>
        <v>3</v>
      </c>
      <c r="AE19" s="565" t="str">
        <f t="shared" si="4"/>
        <v>Asturias, Principado de</v>
      </c>
      <c r="AF19" s="566">
        <f t="shared" si="5"/>
        <v>4.3107213854213402</v>
      </c>
      <c r="AH19" s="564">
        <f t="shared" si="14"/>
        <v>8</v>
      </c>
      <c r="AI19" s="564">
        <v>9</v>
      </c>
      <c r="AJ19" s="564">
        <f t="shared" si="15"/>
        <v>20</v>
      </c>
      <c r="AK19" s="565" t="str">
        <f t="shared" si="16"/>
        <v>TOTAL</v>
      </c>
      <c r="AL19" s="566">
        <f t="shared" si="17"/>
        <v>1.4482367068981634</v>
      </c>
      <c r="AN19" s="564">
        <f t="shared" si="18"/>
        <v>3</v>
      </c>
      <c r="AO19" s="564">
        <v>9</v>
      </c>
      <c r="AP19" s="564">
        <f t="shared" si="19"/>
        <v>20</v>
      </c>
      <c r="AQ19" s="565" t="str">
        <f t="shared" si="20"/>
        <v>TOTAL</v>
      </c>
      <c r="AR19" s="566">
        <f t="shared" si="21"/>
        <v>6.4773183581272047</v>
      </c>
      <c r="AT19" s="564">
        <f t="shared" si="22"/>
        <v>5</v>
      </c>
      <c r="AU19" s="564">
        <v>9</v>
      </c>
      <c r="AV19" s="564">
        <f t="shared" si="23"/>
        <v>20</v>
      </c>
      <c r="AW19" s="565" t="str">
        <f t="shared" si="24"/>
        <v>TOTAL</v>
      </c>
      <c r="AX19" s="566">
        <f t="shared" si="25"/>
        <v>38.191872788884616</v>
      </c>
    </row>
    <row r="20" spans="1:50" s="396" customFormat="1" ht="18" customHeight="1" x14ac:dyDescent="0.25">
      <c r="A20" s="516"/>
      <c r="B20" s="554" t="s">
        <v>3</v>
      </c>
      <c r="C20" s="555"/>
      <c r="D20" s="556">
        <f t="shared" si="6"/>
        <v>5319285</v>
      </c>
      <c r="E20" s="557">
        <f t="shared" si="0"/>
        <v>10.94059722094102</v>
      </c>
      <c r="F20" s="555"/>
      <c r="G20" s="558">
        <f>'20pobl'!J21</f>
        <v>4245246</v>
      </c>
      <c r="H20" s="559">
        <f t="shared" si="7"/>
        <v>10.972086845199184</v>
      </c>
      <c r="I20" s="555"/>
      <c r="J20" s="558">
        <f>'20pobl'!Q21</f>
        <v>773188</v>
      </c>
      <c r="K20" s="559">
        <f t="shared" si="8"/>
        <v>11.080471669694784</v>
      </c>
      <c r="L20" s="555"/>
      <c r="M20" s="558">
        <f>'20pobl'!X21</f>
        <v>300851</v>
      </c>
      <c r="N20" s="559">
        <f t="shared" si="1"/>
        <v>10.196838837947231</v>
      </c>
      <c r="O20" s="555"/>
      <c r="P20" s="560">
        <f t="shared" si="2"/>
        <v>214222</v>
      </c>
      <c r="Q20" s="561">
        <f t="shared" si="9"/>
        <v>4.0272705824185016</v>
      </c>
      <c r="R20" s="555"/>
      <c r="S20" s="558">
        <f>'34adictcasaad'!G21</f>
        <v>57284</v>
      </c>
      <c r="T20" s="562">
        <f t="shared" si="10"/>
        <v>1.3493682109352438</v>
      </c>
      <c r="U20" s="555"/>
      <c r="V20" s="558">
        <f>'34adictcasaad'!J21</f>
        <v>46174</v>
      </c>
      <c r="W20" s="562">
        <f t="shared" si="11"/>
        <v>5.9718981670693285</v>
      </c>
      <c r="X20" s="555"/>
      <c r="Y20" s="558">
        <f>'34adictcasaad'!M21</f>
        <v>110764</v>
      </c>
      <c r="Z20" s="562">
        <f t="shared" si="12"/>
        <v>36.816896071477245</v>
      </c>
      <c r="AA20" s="563"/>
      <c r="AB20" s="564">
        <f t="shared" si="3"/>
        <v>12</v>
      </c>
      <c r="AC20" s="564">
        <v>10</v>
      </c>
      <c r="AD20" s="564">
        <f t="shared" si="13"/>
        <v>2</v>
      </c>
      <c r="AE20" s="565" t="str">
        <f t="shared" si="4"/>
        <v>Aragón</v>
      </c>
      <c r="AF20" s="567">
        <f t="shared" si="5"/>
        <v>4.1357185716684999</v>
      </c>
      <c r="AH20" s="564">
        <f t="shared" si="14"/>
        <v>14</v>
      </c>
      <c r="AI20" s="564">
        <v>10</v>
      </c>
      <c r="AJ20" s="564">
        <f t="shared" si="15"/>
        <v>8</v>
      </c>
      <c r="AK20" s="565" t="str">
        <f t="shared" si="16"/>
        <v>Castilla - La Mancha</v>
      </c>
      <c r="AL20" s="566">
        <f t="shared" si="17"/>
        <v>1.3946799926352751</v>
      </c>
      <c r="AN20" s="564">
        <f t="shared" si="18"/>
        <v>11</v>
      </c>
      <c r="AO20" s="564">
        <v>10</v>
      </c>
      <c r="AP20" s="564">
        <f t="shared" si="19"/>
        <v>18</v>
      </c>
      <c r="AQ20" s="565" t="str">
        <f t="shared" si="20"/>
        <v>Ceuta y Melilla</v>
      </c>
      <c r="AR20" s="566">
        <f t="shared" si="21"/>
        <v>6.2070627937808842</v>
      </c>
      <c r="AT20" s="564">
        <f t="shared" si="22"/>
        <v>12</v>
      </c>
      <c r="AU20" s="564">
        <v>10</v>
      </c>
      <c r="AV20" s="564">
        <f t="shared" si="23"/>
        <v>14</v>
      </c>
      <c r="AW20" s="565" t="str">
        <f t="shared" si="24"/>
        <v>Murcia, Región de</v>
      </c>
      <c r="AX20" s="566">
        <f t="shared" si="25"/>
        <v>38.029938962079157</v>
      </c>
    </row>
    <row r="21" spans="1:50" s="329" customFormat="1" ht="18" customHeight="1" x14ac:dyDescent="0.25">
      <c r="A21" s="348"/>
      <c r="B21" s="545" t="s">
        <v>2</v>
      </c>
      <c r="C21" s="570"/>
      <c r="D21" s="571">
        <f t="shared" si="6"/>
        <v>1054681</v>
      </c>
      <c r="E21" s="572">
        <f t="shared" si="0"/>
        <v>2.1692464339811264</v>
      </c>
      <c r="F21" s="570"/>
      <c r="G21" s="573">
        <f>'20pobl'!J22</f>
        <v>818728</v>
      </c>
      <c r="H21" s="574">
        <f t="shared" si="7"/>
        <v>2.1160504523403914</v>
      </c>
      <c r="I21" s="570"/>
      <c r="J21" s="573">
        <f>'20pobl'!Q22</f>
        <v>161284</v>
      </c>
      <c r="K21" s="574">
        <f t="shared" si="8"/>
        <v>2.3113431568713603</v>
      </c>
      <c r="L21" s="570"/>
      <c r="M21" s="573">
        <f>'20pobl'!X22</f>
        <v>74669</v>
      </c>
      <c r="N21" s="574">
        <f t="shared" si="1"/>
        <v>2.5307802174188612</v>
      </c>
      <c r="O21" s="570"/>
      <c r="P21" s="575">
        <f t="shared" si="2"/>
        <v>57010</v>
      </c>
      <c r="Q21" s="576">
        <f t="shared" si="9"/>
        <v>5.4054259060322503</v>
      </c>
      <c r="R21" s="570"/>
      <c r="S21" s="573">
        <f>'34adictcasaad'!G22</f>
        <v>13624</v>
      </c>
      <c r="T21" s="577">
        <f t="shared" si="10"/>
        <v>1.6640447132625242</v>
      </c>
      <c r="U21" s="570"/>
      <c r="V21" s="573">
        <f>'34adictcasaad'!J22</f>
        <v>11976</v>
      </c>
      <c r="W21" s="577">
        <f t="shared" si="11"/>
        <v>7.4254110761141838</v>
      </c>
      <c r="X21" s="570"/>
      <c r="Y21" s="573">
        <f>'34adictcasaad'!M22</f>
        <v>31410</v>
      </c>
      <c r="Z21" s="562">
        <f t="shared" si="12"/>
        <v>42.06564973416009</v>
      </c>
      <c r="AA21" s="563"/>
      <c r="AB21" s="564">
        <f t="shared" si="3"/>
        <v>3</v>
      </c>
      <c r="AC21" s="564">
        <v>11</v>
      </c>
      <c r="AD21" s="564">
        <f t="shared" si="13"/>
        <v>14</v>
      </c>
      <c r="AE21" s="565" t="str">
        <f t="shared" si="4"/>
        <v>Murcia, Región de</v>
      </c>
      <c r="AF21" s="566">
        <f t="shared" si="5"/>
        <v>4.1066833621083179</v>
      </c>
      <c r="AG21" s="396"/>
      <c r="AH21" s="564">
        <f t="shared" si="14"/>
        <v>5</v>
      </c>
      <c r="AI21" s="564">
        <v>11</v>
      </c>
      <c r="AJ21" s="564">
        <f t="shared" si="15"/>
        <v>5</v>
      </c>
      <c r="AK21" s="565" t="str">
        <f t="shared" si="16"/>
        <v>Canarias</v>
      </c>
      <c r="AL21" s="566">
        <f t="shared" si="17"/>
        <v>1.3653075175051268</v>
      </c>
      <c r="AM21" s="396"/>
      <c r="AN21" s="564">
        <f t="shared" si="18"/>
        <v>4</v>
      </c>
      <c r="AO21" s="564">
        <v>11</v>
      </c>
      <c r="AP21" s="564">
        <f t="shared" si="19"/>
        <v>10</v>
      </c>
      <c r="AQ21" s="565" t="str">
        <f t="shared" si="20"/>
        <v>Comunitat Valenciana</v>
      </c>
      <c r="AR21" s="566">
        <f t="shared" si="21"/>
        <v>5.9718981670693285</v>
      </c>
      <c r="AS21" s="396"/>
      <c r="AT21" s="564">
        <f t="shared" si="22"/>
        <v>4</v>
      </c>
      <c r="AU21" s="564">
        <v>11</v>
      </c>
      <c r="AV21" s="564">
        <f t="shared" si="23"/>
        <v>17</v>
      </c>
      <c r="AW21" s="565" t="str">
        <f t="shared" si="24"/>
        <v>Rioja, La</v>
      </c>
      <c r="AX21" s="566">
        <f t="shared" si="25"/>
        <v>37.960742517097437</v>
      </c>
    </row>
    <row r="22" spans="1:50" s="329" customFormat="1" ht="18" customHeight="1" x14ac:dyDescent="0.25">
      <c r="A22" s="348"/>
      <c r="B22" s="545" t="s">
        <v>35</v>
      </c>
      <c r="C22" s="570"/>
      <c r="D22" s="571">
        <f t="shared" si="6"/>
        <v>2705833</v>
      </c>
      <c r="E22" s="572">
        <f t="shared" si="0"/>
        <v>5.5653022915919159</v>
      </c>
      <c r="F22" s="570"/>
      <c r="G22" s="573">
        <f>'20pobl'!J23</f>
        <v>1985942</v>
      </c>
      <c r="H22" s="574">
        <f t="shared" si="7"/>
        <v>5.1327833754577608</v>
      </c>
      <c r="I22" s="570"/>
      <c r="J22" s="573">
        <f>'20pobl'!Q23</f>
        <v>478661</v>
      </c>
      <c r="K22" s="574">
        <f t="shared" si="8"/>
        <v>6.8596378240321565</v>
      </c>
      <c r="L22" s="570"/>
      <c r="M22" s="573">
        <f>'20pobl'!X23</f>
        <v>241230</v>
      </c>
      <c r="N22" s="574">
        <f t="shared" si="1"/>
        <v>8.1760852810128952</v>
      </c>
      <c r="O22" s="570"/>
      <c r="P22" s="575">
        <f t="shared" si="2"/>
        <v>95714</v>
      </c>
      <c r="Q22" s="576">
        <f t="shared" si="9"/>
        <v>3.5373210393989578</v>
      </c>
      <c r="R22" s="570"/>
      <c r="S22" s="573">
        <f>'34adictcasaad'!G23</f>
        <v>26899</v>
      </c>
      <c r="T22" s="577">
        <f t="shared" si="10"/>
        <v>1.3544705736622722</v>
      </c>
      <c r="U22" s="570"/>
      <c r="V22" s="573">
        <f>'34adictcasaad'!J23</f>
        <v>16793</v>
      </c>
      <c r="W22" s="577">
        <f t="shared" si="11"/>
        <v>3.5083284412141369</v>
      </c>
      <c r="X22" s="570"/>
      <c r="Y22" s="573">
        <f>'34adictcasaad'!M23</f>
        <v>52022</v>
      </c>
      <c r="Z22" s="562">
        <f t="shared" si="12"/>
        <v>21.565311113874724</v>
      </c>
      <c r="AA22" s="563"/>
      <c r="AB22" s="564">
        <f t="shared" si="3"/>
        <v>16</v>
      </c>
      <c r="AC22" s="564">
        <v>12</v>
      </c>
      <c r="AD22" s="564">
        <f t="shared" si="13"/>
        <v>10</v>
      </c>
      <c r="AE22" s="565" t="str">
        <f t="shared" si="4"/>
        <v>Comunitat Valenciana</v>
      </c>
      <c r="AF22" s="566">
        <f t="shared" si="5"/>
        <v>4.0272705824185016</v>
      </c>
      <c r="AG22" s="396"/>
      <c r="AH22" s="564">
        <f t="shared" si="14"/>
        <v>13</v>
      </c>
      <c r="AI22" s="564">
        <v>12</v>
      </c>
      <c r="AJ22" s="564">
        <f t="shared" si="15"/>
        <v>3</v>
      </c>
      <c r="AK22" s="565" t="str">
        <f t="shared" si="16"/>
        <v>Asturias, Principado de</v>
      </c>
      <c r="AL22" s="566">
        <f t="shared" si="17"/>
        <v>1.362409812211351</v>
      </c>
      <c r="AM22" s="396"/>
      <c r="AN22" s="564">
        <f t="shared" si="18"/>
        <v>19</v>
      </c>
      <c r="AO22" s="564">
        <v>12</v>
      </c>
      <c r="AP22" s="564">
        <f t="shared" si="19"/>
        <v>13</v>
      </c>
      <c r="AQ22" s="565" t="str">
        <f t="shared" si="20"/>
        <v>Madrid, Comunidad de</v>
      </c>
      <c r="AR22" s="566">
        <f t="shared" si="21"/>
        <v>5.89350196325901</v>
      </c>
      <c r="AS22" s="396"/>
      <c r="AT22" s="564">
        <f t="shared" si="22"/>
        <v>19</v>
      </c>
      <c r="AU22" s="564">
        <v>12</v>
      </c>
      <c r="AV22" s="564">
        <f t="shared" si="23"/>
        <v>10</v>
      </c>
      <c r="AW22" s="565" t="str">
        <f t="shared" si="24"/>
        <v>Comunitat Valenciana</v>
      </c>
      <c r="AX22" s="566">
        <f t="shared" si="25"/>
        <v>36.816896071477245</v>
      </c>
    </row>
    <row r="23" spans="1:50" s="329" customFormat="1" ht="18" customHeight="1" x14ac:dyDescent="0.25">
      <c r="A23" s="348"/>
      <c r="B23" s="545" t="s">
        <v>42</v>
      </c>
      <c r="C23" s="570"/>
      <c r="D23" s="571">
        <f t="shared" si="6"/>
        <v>7009268</v>
      </c>
      <c r="E23" s="572">
        <f t="shared" si="0"/>
        <v>14.416519889727814</v>
      </c>
      <c r="F23" s="570"/>
      <c r="G23" s="573">
        <f>'20pobl'!J24</f>
        <v>5704269</v>
      </c>
      <c r="H23" s="574">
        <f t="shared" si="7"/>
        <v>14.743017214167919</v>
      </c>
      <c r="I23" s="570"/>
      <c r="J23" s="573">
        <f>'20pobl'!Q24</f>
        <v>912768</v>
      </c>
      <c r="K23" s="574">
        <f t="shared" si="8"/>
        <v>13.080777204255586</v>
      </c>
      <c r="L23" s="570"/>
      <c r="M23" s="573">
        <f>'20pobl'!X24</f>
        <v>392231</v>
      </c>
      <c r="N23" s="574">
        <f t="shared" si="1"/>
        <v>13.294010304924631</v>
      </c>
      <c r="O23" s="570"/>
      <c r="P23" s="575">
        <f t="shared" si="2"/>
        <v>274049</v>
      </c>
      <c r="Q23" s="576">
        <f t="shared" si="9"/>
        <v>3.909809127001564</v>
      </c>
      <c r="R23" s="570"/>
      <c r="S23" s="573">
        <f>'34adictcasaad'!G24</f>
        <v>64563</v>
      </c>
      <c r="T23" s="577">
        <f t="shared" si="10"/>
        <v>1.1318365245397788</v>
      </c>
      <c r="U23" s="570"/>
      <c r="V23" s="573">
        <f>'34adictcasaad'!J24</f>
        <v>53794</v>
      </c>
      <c r="W23" s="577">
        <f t="shared" si="11"/>
        <v>5.89350196325901</v>
      </c>
      <c r="X23" s="570"/>
      <c r="Y23" s="573">
        <f>'34adictcasaad'!M24</f>
        <v>155692</v>
      </c>
      <c r="Z23" s="562">
        <f t="shared" si="12"/>
        <v>39.693955857645115</v>
      </c>
      <c r="AA23" s="563"/>
      <c r="AB23" s="564">
        <f t="shared" si="3"/>
        <v>14</v>
      </c>
      <c r="AC23" s="564">
        <v>13</v>
      </c>
      <c r="AD23" s="564">
        <f t="shared" si="13"/>
        <v>6</v>
      </c>
      <c r="AE23" s="565" t="str">
        <f t="shared" si="4"/>
        <v>Cantabria</v>
      </c>
      <c r="AF23" s="566">
        <f t="shared" si="5"/>
        <v>3.9289093189315074</v>
      </c>
      <c r="AG23" s="396"/>
      <c r="AH23" s="564">
        <f t="shared" si="14"/>
        <v>17</v>
      </c>
      <c r="AI23" s="564">
        <v>13</v>
      </c>
      <c r="AJ23" s="564">
        <f t="shared" si="15"/>
        <v>12</v>
      </c>
      <c r="AK23" s="565" t="str">
        <f t="shared" si="16"/>
        <v>Galicia</v>
      </c>
      <c r="AL23" s="566">
        <f t="shared" si="17"/>
        <v>1.3544705736622722</v>
      </c>
      <c r="AM23" s="396"/>
      <c r="AN23" s="564">
        <f t="shared" si="18"/>
        <v>12</v>
      </c>
      <c r="AO23" s="564">
        <v>13</v>
      </c>
      <c r="AP23" s="564">
        <f t="shared" si="19"/>
        <v>5</v>
      </c>
      <c r="AQ23" s="565" t="str">
        <f t="shared" si="20"/>
        <v>Canarias</v>
      </c>
      <c r="AR23" s="566">
        <f t="shared" si="21"/>
        <v>5.6557824320773911</v>
      </c>
      <c r="AS23" s="396"/>
      <c r="AT23" s="564">
        <f t="shared" si="22"/>
        <v>8</v>
      </c>
      <c r="AU23" s="564">
        <v>13</v>
      </c>
      <c r="AV23" s="564">
        <f t="shared" si="23"/>
        <v>2</v>
      </c>
      <c r="AW23" s="565" t="str">
        <f t="shared" si="24"/>
        <v>Aragón</v>
      </c>
      <c r="AX23" s="566">
        <f t="shared" si="25"/>
        <v>35.059261315159176</v>
      </c>
    </row>
    <row r="24" spans="1:50" s="329" customFormat="1" ht="18" customHeight="1" x14ac:dyDescent="0.25">
      <c r="A24" s="348"/>
      <c r="B24" s="545" t="s">
        <v>43</v>
      </c>
      <c r="C24" s="570"/>
      <c r="D24" s="571">
        <f t="shared" si="6"/>
        <v>1568492</v>
      </c>
      <c r="E24" s="572">
        <f t="shared" si="0"/>
        <v>3.226042450492542</v>
      </c>
      <c r="F24" s="570"/>
      <c r="G24" s="573">
        <f>'20pobl'!J25</f>
        <v>1307004</v>
      </c>
      <c r="H24" s="574">
        <f t="shared" si="7"/>
        <v>3.3780283627904519</v>
      </c>
      <c r="I24" s="570"/>
      <c r="J24" s="573">
        <f>'20pobl'!Q25</f>
        <v>189074</v>
      </c>
      <c r="K24" s="574">
        <f t="shared" si="8"/>
        <v>2.7095985717262443</v>
      </c>
      <c r="L24" s="570"/>
      <c r="M24" s="573">
        <f>'20pobl'!X25</f>
        <v>72414</v>
      </c>
      <c r="N24" s="574">
        <f t="shared" si="1"/>
        <v>2.4543507836474228</v>
      </c>
      <c r="O24" s="570"/>
      <c r="P24" s="575">
        <f t="shared" si="2"/>
        <v>64413</v>
      </c>
      <c r="Q24" s="576">
        <f t="shared" si="9"/>
        <v>4.1066833621083179</v>
      </c>
      <c r="R24" s="570"/>
      <c r="S24" s="573">
        <f>'34adictcasaad'!G25</f>
        <v>22342</v>
      </c>
      <c r="T24" s="577">
        <f t="shared" si="10"/>
        <v>1.7094056330355532</v>
      </c>
      <c r="U24" s="570"/>
      <c r="V24" s="573">
        <f>'34adictcasaad'!J25</f>
        <v>14532</v>
      </c>
      <c r="W24" s="577">
        <f t="shared" si="11"/>
        <v>7.6858796026952412</v>
      </c>
      <c r="X24" s="570"/>
      <c r="Y24" s="573">
        <f>'34adictcasaad'!M25</f>
        <v>27539</v>
      </c>
      <c r="Z24" s="562">
        <f t="shared" si="12"/>
        <v>38.029938962079157</v>
      </c>
      <c r="AA24" s="563"/>
      <c r="AB24" s="564">
        <f t="shared" si="3"/>
        <v>11</v>
      </c>
      <c r="AC24" s="564">
        <v>14</v>
      </c>
      <c r="AD24" s="564">
        <f t="shared" si="13"/>
        <v>13</v>
      </c>
      <c r="AE24" s="565" t="str">
        <f t="shared" si="4"/>
        <v>Madrid, Comunidad de</v>
      </c>
      <c r="AF24" s="566">
        <f t="shared" si="5"/>
        <v>3.909809127001564</v>
      </c>
      <c r="AG24" s="396"/>
      <c r="AH24" s="564">
        <f t="shared" si="14"/>
        <v>4</v>
      </c>
      <c r="AI24" s="564">
        <v>14</v>
      </c>
      <c r="AJ24" s="564">
        <f t="shared" si="15"/>
        <v>10</v>
      </c>
      <c r="AK24" s="565" t="str">
        <f t="shared" si="16"/>
        <v>Comunitat Valenciana</v>
      </c>
      <c r="AL24" s="566">
        <f t="shared" si="17"/>
        <v>1.3493682109352438</v>
      </c>
      <c r="AM24" s="396"/>
      <c r="AN24" s="564">
        <f t="shared" si="18"/>
        <v>2</v>
      </c>
      <c r="AO24" s="564">
        <v>14</v>
      </c>
      <c r="AP24" s="564">
        <f t="shared" si="19"/>
        <v>17</v>
      </c>
      <c r="AQ24" s="565" t="str">
        <f t="shared" si="20"/>
        <v>Rioja, La</v>
      </c>
      <c r="AR24" s="566">
        <f t="shared" si="21"/>
        <v>5.5695636260116315</v>
      </c>
      <c r="AS24" s="396"/>
      <c r="AT24" s="564">
        <f t="shared" si="22"/>
        <v>10</v>
      </c>
      <c r="AU24" s="564">
        <v>14</v>
      </c>
      <c r="AV24" s="564">
        <f t="shared" si="23"/>
        <v>18</v>
      </c>
      <c r="AW24" s="565" t="str">
        <f t="shared" si="24"/>
        <v>Ceuta y Melilla</v>
      </c>
      <c r="AX24" s="566">
        <f t="shared" si="25"/>
        <v>32.376298106291998</v>
      </c>
    </row>
    <row r="25" spans="1:50" s="329" customFormat="1" ht="18" customHeight="1" x14ac:dyDescent="0.25">
      <c r="B25" s="545" t="s">
        <v>44</v>
      </c>
      <c r="C25" s="570"/>
      <c r="D25" s="578">
        <f t="shared" si="6"/>
        <v>678333</v>
      </c>
      <c r="E25" s="572">
        <f t="shared" si="0"/>
        <v>1.3951815205751497</v>
      </c>
      <c r="F25" s="570"/>
      <c r="G25" s="579">
        <f>'20pobl'!J26</f>
        <v>537748</v>
      </c>
      <c r="H25" s="574">
        <f t="shared" si="7"/>
        <v>1.3898411910245414</v>
      </c>
      <c r="I25" s="570"/>
      <c r="J25" s="579">
        <f>'20pobl'!Q26</f>
        <v>97707</v>
      </c>
      <c r="K25" s="574">
        <f t="shared" si="8"/>
        <v>1.4002282050819053</v>
      </c>
      <c r="L25" s="570"/>
      <c r="M25" s="579">
        <f>'20pobl'!X26</f>
        <v>42878</v>
      </c>
      <c r="N25" s="574">
        <f t="shared" si="1"/>
        <v>1.4532777211759356</v>
      </c>
      <c r="O25" s="570"/>
      <c r="P25" s="580">
        <f t="shared" si="2"/>
        <v>23576</v>
      </c>
      <c r="Q25" s="576">
        <f t="shared" si="9"/>
        <v>3.4755791034786747</v>
      </c>
      <c r="R25" s="570"/>
      <c r="S25" s="579">
        <f>'34adictcasaad'!G26</f>
        <v>5535</v>
      </c>
      <c r="T25" s="577">
        <f t="shared" si="10"/>
        <v>1.0292925310740346</v>
      </c>
      <c r="U25" s="570"/>
      <c r="V25" s="579">
        <f>'34adictcasaad'!J26</f>
        <v>4468</v>
      </c>
      <c r="W25" s="577">
        <f t="shared" si="11"/>
        <v>4.5728555784130105</v>
      </c>
      <c r="X25" s="570"/>
      <c r="Y25" s="579">
        <f>'34adictcasaad'!M26</f>
        <v>13573</v>
      </c>
      <c r="Z25" s="562">
        <f t="shared" si="12"/>
        <v>31.654927935071598</v>
      </c>
      <c r="AA25" s="563"/>
      <c r="AB25" s="564">
        <f t="shared" si="3"/>
        <v>17</v>
      </c>
      <c r="AC25" s="564">
        <v>15</v>
      </c>
      <c r="AD25" s="564">
        <f t="shared" si="13"/>
        <v>4</v>
      </c>
      <c r="AE25" s="565" t="str">
        <f t="shared" si="4"/>
        <v>Balears, Illes</v>
      </c>
      <c r="AF25" s="566">
        <f t="shared" si="5"/>
        <v>3.7719765410369486</v>
      </c>
      <c r="AG25" s="396"/>
      <c r="AH25" s="564">
        <f t="shared" si="14"/>
        <v>19</v>
      </c>
      <c r="AI25" s="564">
        <v>15</v>
      </c>
      <c r="AJ25" s="564">
        <f t="shared" si="15"/>
        <v>17</v>
      </c>
      <c r="AK25" s="565" t="str">
        <f t="shared" si="16"/>
        <v>Rioja, La</v>
      </c>
      <c r="AL25" s="566">
        <f t="shared" si="17"/>
        <v>1.3485789423655778</v>
      </c>
      <c r="AM25" s="396"/>
      <c r="AN25" s="564">
        <f t="shared" si="18"/>
        <v>18</v>
      </c>
      <c r="AO25" s="564">
        <v>15</v>
      </c>
      <c r="AP25" s="564">
        <f t="shared" si="19"/>
        <v>2</v>
      </c>
      <c r="AQ25" s="565" t="str">
        <f t="shared" si="20"/>
        <v>Aragón</v>
      </c>
      <c r="AR25" s="566">
        <f t="shared" si="21"/>
        <v>5.2820982303729167</v>
      </c>
      <c r="AS25" s="396"/>
      <c r="AT25" s="564">
        <f t="shared" si="22"/>
        <v>15</v>
      </c>
      <c r="AU25" s="564">
        <v>15</v>
      </c>
      <c r="AV25" s="564">
        <f t="shared" si="23"/>
        <v>15</v>
      </c>
      <c r="AW25" s="565" t="str">
        <f t="shared" si="24"/>
        <v>Navarra, Comunidad Foral de</v>
      </c>
      <c r="AX25" s="566">
        <f t="shared" si="25"/>
        <v>31.654927935071598</v>
      </c>
    </row>
    <row r="26" spans="1:50" s="329" customFormat="1" ht="18" customHeight="1" x14ac:dyDescent="0.25">
      <c r="B26" s="545" t="s">
        <v>45</v>
      </c>
      <c r="C26" s="570"/>
      <c r="D26" s="578">
        <f t="shared" si="6"/>
        <v>2227684</v>
      </c>
      <c r="E26" s="572">
        <f t="shared" si="0"/>
        <v>4.5818551514977628</v>
      </c>
      <c r="F26" s="570"/>
      <c r="G26" s="579">
        <f>'20pobl'!J27</f>
        <v>1697134</v>
      </c>
      <c r="H26" s="574">
        <f t="shared" si="7"/>
        <v>4.38634218981427</v>
      </c>
      <c r="I26" s="570"/>
      <c r="J26" s="579">
        <f>'20pobl'!Q27</f>
        <v>367754</v>
      </c>
      <c r="K26" s="574">
        <f t="shared" si="8"/>
        <v>5.2702418796165169</v>
      </c>
      <c r="L26" s="570"/>
      <c r="M26" s="579">
        <f>'20pobl'!X27</f>
        <v>162796</v>
      </c>
      <c r="N26" s="574">
        <f t="shared" si="1"/>
        <v>5.5176967185166657</v>
      </c>
      <c r="O26" s="570"/>
      <c r="P26" s="580">
        <f t="shared" si="2"/>
        <v>120660</v>
      </c>
      <c r="Q26" s="576">
        <f t="shared" si="9"/>
        <v>5.4163876025504516</v>
      </c>
      <c r="R26" s="570"/>
      <c r="S26" s="579">
        <f>'34adictcasaad'!G27</f>
        <v>31577</v>
      </c>
      <c r="T26" s="577">
        <f t="shared" si="10"/>
        <v>1.8606073533380394</v>
      </c>
      <c r="U26" s="570"/>
      <c r="V26" s="579">
        <f>'34adictcasaad'!J27</f>
        <v>24060</v>
      </c>
      <c r="W26" s="577">
        <f t="shared" si="11"/>
        <v>6.5424169417599805</v>
      </c>
      <c r="X26" s="570"/>
      <c r="Y26" s="579">
        <f>'34adictcasaad'!M27</f>
        <v>65023</v>
      </c>
      <c r="Z26" s="562">
        <f t="shared" si="12"/>
        <v>39.941399051573747</v>
      </c>
      <c r="AA26" s="563"/>
      <c r="AB26" s="564">
        <f t="shared" si="3"/>
        <v>2</v>
      </c>
      <c r="AC26" s="564">
        <v>16</v>
      </c>
      <c r="AD26" s="564">
        <f t="shared" si="13"/>
        <v>12</v>
      </c>
      <c r="AE26" s="565" t="str">
        <f t="shared" si="4"/>
        <v>Galicia</v>
      </c>
      <c r="AF26" s="567">
        <f t="shared" si="5"/>
        <v>3.5373210393989578</v>
      </c>
      <c r="AG26" s="396"/>
      <c r="AH26" s="564">
        <f t="shared" si="14"/>
        <v>3</v>
      </c>
      <c r="AI26" s="564">
        <v>16</v>
      </c>
      <c r="AJ26" s="564">
        <f t="shared" si="15"/>
        <v>4</v>
      </c>
      <c r="AK26" s="565" t="str">
        <f t="shared" si="16"/>
        <v>Balears, Illes</v>
      </c>
      <c r="AL26" s="566">
        <f t="shared" si="17"/>
        <v>1.3149844711420433</v>
      </c>
      <c r="AM26" s="396"/>
      <c r="AN26" s="564">
        <f t="shared" si="18"/>
        <v>8</v>
      </c>
      <c r="AO26" s="564">
        <v>16</v>
      </c>
      <c r="AP26" s="564">
        <f t="shared" si="19"/>
        <v>6</v>
      </c>
      <c r="AQ26" s="565" t="str">
        <f t="shared" si="20"/>
        <v>Cantabria</v>
      </c>
      <c r="AR26" s="566">
        <f t="shared" si="21"/>
        <v>4.871333578506893</v>
      </c>
      <c r="AS26" s="396"/>
      <c r="AT26" s="564">
        <f t="shared" si="22"/>
        <v>7</v>
      </c>
      <c r="AU26" s="564">
        <v>16</v>
      </c>
      <c r="AV26" s="564">
        <f t="shared" si="23"/>
        <v>5</v>
      </c>
      <c r="AW26" s="565" t="str">
        <f t="shared" si="24"/>
        <v>Canarias</v>
      </c>
      <c r="AX26" s="566">
        <f t="shared" si="25"/>
        <v>30.031313389920633</v>
      </c>
    </row>
    <row r="27" spans="1:50" s="329" customFormat="1" ht="18" customHeight="1" x14ac:dyDescent="0.25">
      <c r="B27" s="545" t="s">
        <v>46</v>
      </c>
      <c r="C27" s="570"/>
      <c r="D27" s="578">
        <f t="shared" si="6"/>
        <v>324184</v>
      </c>
      <c r="E27" s="581">
        <f t="shared" si="0"/>
        <v>0.6667750589550181</v>
      </c>
      <c r="F27" s="570"/>
      <c r="G27" s="579">
        <f>'20pobl'!J28</f>
        <v>252488</v>
      </c>
      <c r="H27" s="582">
        <f t="shared" si="7"/>
        <v>0.65257001911565349</v>
      </c>
      <c r="I27" s="570"/>
      <c r="J27" s="579">
        <f>'20pobl'!Q28</f>
        <v>49178</v>
      </c>
      <c r="K27" s="582">
        <f t="shared" si="8"/>
        <v>0.70476447613290694</v>
      </c>
      <c r="L27" s="570"/>
      <c r="M27" s="579">
        <f>'20pobl'!X28</f>
        <v>22518</v>
      </c>
      <c r="N27" s="582">
        <f t="shared" si="1"/>
        <v>0.76320975151452297</v>
      </c>
      <c r="O27" s="570"/>
      <c r="P27" s="580">
        <f t="shared" si="2"/>
        <v>14692</v>
      </c>
      <c r="Q27" s="583">
        <f t="shared" si="9"/>
        <v>4.5319941761468794</v>
      </c>
      <c r="R27" s="570"/>
      <c r="S27" s="579">
        <f>'34adictcasaad'!G28</f>
        <v>3405</v>
      </c>
      <c r="T27" s="584">
        <f t="shared" si="10"/>
        <v>1.3485789423655778</v>
      </c>
      <c r="U27" s="570"/>
      <c r="V27" s="579">
        <f>'34adictcasaad'!J28</f>
        <v>2739</v>
      </c>
      <c r="W27" s="584">
        <f t="shared" si="11"/>
        <v>5.5695636260116315</v>
      </c>
      <c r="X27" s="570"/>
      <c r="Y27" s="579">
        <f>'34adictcasaad'!M28</f>
        <v>8548</v>
      </c>
      <c r="Z27" s="585">
        <f t="shared" si="12"/>
        <v>37.960742517097437</v>
      </c>
      <c r="AA27" s="563"/>
      <c r="AB27" s="564">
        <f t="shared" si="3"/>
        <v>7</v>
      </c>
      <c r="AC27" s="564">
        <v>17</v>
      </c>
      <c r="AD27" s="564">
        <f t="shared" si="13"/>
        <v>15</v>
      </c>
      <c r="AE27" s="565" t="str">
        <f t="shared" si="4"/>
        <v>Navarra, Comunidad Foral de</v>
      </c>
      <c r="AF27" s="566">
        <f t="shared" si="5"/>
        <v>3.4755791034786747</v>
      </c>
      <c r="AG27" s="396"/>
      <c r="AH27" s="564">
        <f t="shared" si="14"/>
        <v>15</v>
      </c>
      <c r="AI27" s="564">
        <v>17</v>
      </c>
      <c r="AJ27" s="564">
        <f t="shared" si="15"/>
        <v>13</v>
      </c>
      <c r="AK27" s="565" t="str">
        <f t="shared" si="16"/>
        <v>Madrid, Comunidad de</v>
      </c>
      <c r="AL27" s="566">
        <f t="shared" si="17"/>
        <v>1.1318365245397788</v>
      </c>
      <c r="AM27" s="396"/>
      <c r="AN27" s="564">
        <f t="shared" si="18"/>
        <v>14</v>
      </c>
      <c r="AO27" s="564">
        <v>17</v>
      </c>
      <c r="AP27" s="564">
        <f t="shared" si="19"/>
        <v>3</v>
      </c>
      <c r="AQ27" s="565" t="str">
        <f t="shared" si="20"/>
        <v>Asturias, Principado de</v>
      </c>
      <c r="AR27" s="566">
        <f t="shared" si="21"/>
        <v>4.8609739170959783</v>
      </c>
      <c r="AS27" s="396"/>
      <c r="AT27" s="564">
        <f t="shared" si="22"/>
        <v>11</v>
      </c>
      <c r="AU27" s="564">
        <v>17</v>
      </c>
      <c r="AV27" s="564">
        <f t="shared" si="23"/>
        <v>6</v>
      </c>
      <c r="AW27" s="565" t="str">
        <f t="shared" si="24"/>
        <v>Cantabria</v>
      </c>
      <c r="AX27" s="566">
        <f t="shared" si="25"/>
        <v>28.485670023237802</v>
      </c>
    </row>
    <row r="28" spans="1:50" s="329" customFormat="1" ht="18" customHeight="1" x14ac:dyDescent="0.25">
      <c r="B28" s="545" t="s">
        <v>1</v>
      </c>
      <c r="C28" s="570"/>
      <c r="D28" s="578">
        <f t="shared" si="6"/>
        <v>169164</v>
      </c>
      <c r="E28" s="581">
        <f t="shared" si="0"/>
        <v>0.34793307526918876</v>
      </c>
      <c r="F28" s="570"/>
      <c r="G28" s="579">
        <f>'20pobl'!J29</f>
        <v>147659</v>
      </c>
      <c r="H28" s="582">
        <f t="shared" si="7"/>
        <v>0.38163333090126372</v>
      </c>
      <c r="I28" s="570"/>
      <c r="J28" s="579">
        <f>'20pobl'!Q29</f>
        <v>16594</v>
      </c>
      <c r="K28" s="582">
        <f t="shared" si="8"/>
        <v>0.23780677776545323</v>
      </c>
      <c r="L28" s="570"/>
      <c r="M28" s="579">
        <f>'20pobl'!X29</f>
        <v>4911</v>
      </c>
      <c r="N28" s="582">
        <f t="shared" si="1"/>
        <v>0.16645008835988198</v>
      </c>
      <c r="O28" s="570"/>
      <c r="P28" s="580">
        <f t="shared" si="2"/>
        <v>5655</v>
      </c>
      <c r="Q28" s="583">
        <f t="shared" si="9"/>
        <v>3.3429098389728309</v>
      </c>
      <c r="R28" s="570"/>
      <c r="S28" s="579">
        <f>'34adictcasaad'!G29</f>
        <v>3035</v>
      </c>
      <c r="T28" s="584">
        <f t="shared" si="10"/>
        <v>2.0554114547707893</v>
      </c>
      <c r="U28" s="570"/>
      <c r="V28" s="579">
        <f>'34adictcasaad'!J29</f>
        <v>1030</v>
      </c>
      <c r="W28" s="584">
        <f t="shared" si="11"/>
        <v>6.2070627937808842</v>
      </c>
      <c r="X28" s="570"/>
      <c r="Y28" s="579">
        <f>'34adictcasaad'!M29</f>
        <v>1590</v>
      </c>
      <c r="Z28" s="585">
        <f t="shared" si="12"/>
        <v>32.376298106291998</v>
      </c>
      <c r="AA28" s="563"/>
      <c r="AB28" s="564">
        <f t="shared" si="3"/>
        <v>18</v>
      </c>
      <c r="AC28" s="564">
        <v>18</v>
      </c>
      <c r="AD28" s="564">
        <f t="shared" si="13"/>
        <v>18</v>
      </c>
      <c r="AE28" s="565" t="str">
        <f t="shared" si="4"/>
        <v>Ceuta y Melilla</v>
      </c>
      <c r="AF28" s="566">
        <f t="shared" si="5"/>
        <v>3.3429098389728309</v>
      </c>
      <c r="AG28" s="396"/>
      <c r="AH28" s="564">
        <f t="shared" si="14"/>
        <v>1</v>
      </c>
      <c r="AI28" s="564">
        <v>18</v>
      </c>
      <c r="AJ28" s="564">
        <f t="shared" si="15"/>
        <v>2</v>
      </c>
      <c r="AK28" s="565" t="str">
        <f t="shared" si="16"/>
        <v>Aragón</v>
      </c>
      <c r="AL28" s="566">
        <f t="shared" si="17"/>
        <v>1.0434184083984457</v>
      </c>
      <c r="AM28" s="396"/>
      <c r="AN28" s="564">
        <f t="shared" si="18"/>
        <v>10</v>
      </c>
      <c r="AO28" s="564">
        <v>18</v>
      </c>
      <c r="AP28" s="564">
        <f t="shared" si="19"/>
        <v>15</v>
      </c>
      <c r="AQ28" s="565" t="str">
        <f t="shared" si="20"/>
        <v>Navarra, Comunidad Foral de</v>
      </c>
      <c r="AR28" s="566">
        <f t="shared" si="21"/>
        <v>4.5728555784130105</v>
      </c>
      <c r="AS28" s="396"/>
      <c r="AT28" s="564">
        <f t="shared" si="22"/>
        <v>14</v>
      </c>
      <c r="AU28" s="564">
        <v>18</v>
      </c>
      <c r="AV28" s="564">
        <f t="shared" si="23"/>
        <v>3</v>
      </c>
      <c r="AW28" s="565" t="str">
        <f t="shared" si="24"/>
        <v>Asturias, Principado de</v>
      </c>
      <c r="AX28" s="566">
        <f t="shared" si="25"/>
        <v>28.225768543762339</v>
      </c>
    </row>
    <row r="29" spans="1:50" s="329" customFormat="1" ht="3.75" customHeight="1" x14ac:dyDescent="0.25">
      <c r="A29" s="348"/>
      <c r="B29" s="319"/>
      <c r="D29" s="319"/>
      <c r="E29" s="540"/>
      <c r="G29" s="319"/>
      <c r="H29" s="541"/>
      <c r="J29" s="319"/>
      <c r="K29" s="541"/>
      <c r="M29" s="319"/>
      <c r="N29" s="541"/>
      <c r="P29" s="319"/>
      <c r="Q29" s="542"/>
      <c r="S29" s="319"/>
      <c r="T29" s="543"/>
      <c r="V29" s="319"/>
      <c r="W29" s="541"/>
      <c r="Y29" s="319"/>
      <c r="Z29" s="544"/>
      <c r="AA29" s="563"/>
      <c r="AB29" s="396"/>
      <c r="AC29" s="396"/>
      <c r="AD29" s="564">
        <f>MATCH(AC30,AB$11:AB$30,0)</f>
        <v>5</v>
      </c>
      <c r="AE29" s="565" t="str">
        <f t="shared" si="4"/>
        <v>Canarias</v>
      </c>
      <c r="AF29" s="566">
        <f t="shared" si="5"/>
        <v>3.234611752787488</v>
      </c>
      <c r="AG29" s="396"/>
      <c r="AH29" s="396"/>
      <c r="AI29" s="396"/>
      <c r="AJ29" s="564">
        <f>MATCH(AI30,AH$11:AH$30,0)</f>
        <v>15</v>
      </c>
      <c r="AK29" s="565" t="str">
        <f t="shared" si="16"/>
        <v>Navarra, Comunidad Foral de</v>
      </c>
      <c r="AL29" s="566">
        <f t="shared" si="17"/>
        <v>1.0292925310740346</v>
      </c>
      <c r="AM29" s="396"/>
      <c r="AN29" s="396"/>
      <c r="AO29" s="396"/>
      <c r="AP29" s="564">
        <f>MATCH(AO30,AN$11:AN$30,0)</f>
        <v>12</v>
      </c>
      <c r="AQ29" s="565" t="str">
        <f t="shared" si="20"/>
        <v>Galicia</v>
      </c>
      <c r="AR29" s="566">
        <f>INDEX(W$11:W$30,AP29,1)</f>
        <v>3.5083284412141369</v>
      </c>
      <c r="AS29" s="396"/>
      <c r="AT29" s="396"/>
      <c r="AU29" s="396"/>
      <c r="AV29" s="564">
        <f>MATCH(AU30,AT$11:AT$30,0)</f>
        <v>12</v>
      </c>
      <c r="AW29" s="565" t="str">
        <f t="shared" si="24"/>
        <v>Galicia</v>
      </c>
      <c r="AX29" s="566">
        <f t="shared" si="25"/>
        <v>21.565311113874724</v>
      </c>
    </row>
    <row r="30" spans="1:50" s="329" customFormat="1" ht="18" customHeight="1" x14ac:dyDescent="0.25">
      <c r="B30" s="545" t="s">
        <v>0</v>
      </c>
      <c r="C30" s="320"/>
      <c r="D30" s="546">
        <f>SUM(D11:D28)</f>
        <v>48619695</v>
      </c>
      <c r="E30" s="543">
        <f>SUM(E11:E28)</f>
        <v>99.999999999999986</v>
      </c>
      <c r="F30" s="320"/>
      <c r="G30" s="546">
        <f>SUM(G11:G28)</f>
        <v>38691327</v>
      </c>
      <c r="H30" s="547">
        <f>SUM(H11:H28)</f>
        <v>100</v>
      </c>
      <c r="I30" s="320"/>
      <c r="J30" s="546">
        <f>SUM(J11:J28)</f>
        <v>6977934</v>
      </c>
      <c r="K30" s="547">
        <f>SUM(K11:K28)</f>
        <v>100</v>
      </c>
      <c r="L30" s="320"/>
      <c r="M30" s="546">
        <f>SUM(M11:M28)</f>
        <v>2950434</v>
      </c>
      <c r="N30" s="547">
        <f>SUM(N11:N28)</f>
        <v>100</v>
      </c>
      <c r="O30" s="320"/>
      <c r="P30" s="546">
        <f>SUM(P11:P28)</f>
        <v>2139151</v>
      </c>
      <c r="Q30" s="542">
        <f>P30*100/D30</f>
        <v>4.3997622774063059</v>
      </c>
      <c r="R30" s="320"/>
      <c r="S30" s="546">
        <f>SUM(S11:S28)</f>
        <v>560342</v>
      </c>
      <c r="T30" s="543">
        <f>S30*100/G30</f>
        <v>1.4482367068981634</v>
      </c>
      <c r="U30" s="320"/>
      <c r="V30" s="546">
        <f>SUM(V11:V28)</f>
        <v>451983</v>
      </c>
      <c r="W30" s="543">
        <f>V30*100/J30</f>
        <v>6.4773183581272047</v>
      </c>
      <c r="X30" s="320"/>
      <c r="Y30" s="546">
        <f>SUM(Y11:Y28)</f>
        <v>1126826</v>
      </c>
      <c r="Z30" s="548">
        <f>Y30*100/M30</f>
        <v>38.191872788884616</v>
      </c>
      <c r="AA30" s="563"/>
      <c r="AB30" s="564">
        <f>_xlfn.RANK.EQ(Q30,Q$11:Q$30,0)</f>
        <v>8</v>
      </c>
      <c r="AC30" s="564">
        <v>19</v>
      </c>
      <c r="AD30" s="396"/>
      <c r="AE30" s="396"/>
      <c r="AF30" s="586"/>
      <c r="AG30" s="396"/>
      <c r="AH30" s="564">
        <f t="shared" si="14"/>
        <v>9</v>
      </c>
      <c r="AI30" s="564">
        <v>19</v>
      </c>
      <c r="AJ30" s="396"/>
      <c r="AK30" s="396"/>
      <c r="AL30" s="586"/>
      <c r="AM30" s="396"/>
      <c r="AN30" s="564">
        <f t="shared" si="18"/>
        <v>9</v>
      </c>
      <c r="AO30" s="564">
        <v>19</v>
      </c>
      <c r="AP30" s="396"/>
      <c r="AQ30" s="396"/>
      <c r="AR30" s="586"/>
      <c r="AS30" s="396"/>
      <c r="AT30" s="564">
        <f t="shared" si="22"/>
        <v>9</v>
      </c>
      <c r="AU30" s="564">
        <v>19</v>
      </c>
      <c r="AV30" s="396"/>
      <c r="AW30" s="396"/>
      <c r="AX30" s="586"/>
    </row>
    <row r="31" spans="1:50" s="329" customFormat="1" ht="5.25" customHeight="1" x14ac:dyDescent="0.2">
      <c r="B31" s="587" t="s">
        <v>39</v>
      </c>
      <c r="C31" s="588"/>
      <c r="D31" s="588"/>
      <c r="E31" s="588"/>
      <c r="F31" s="588"/>
      <c r="G31" s="588"/>
      <c r="H31" s="588"/>
      <c r="I31" s="588"/>
      <c r="R31" s="588"/>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87" t="s">
        <v>47</v>
      </c>
      <c r="C32" s="588"/>
      <c r="D32" s="588"/>
      <c r="E32" s="588"/>
      <c r="F32" s="588"/>
      <c r="G32" s="588"/>
      <c r="H32" s="588"/>
      <c r="I32" s="588"/>
      <c r="R32" s="588"/>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509" t="s">
        <v>170</v>
      </c>
      <c r="C33" s="1509"/>
      <c r="D33" s="1509"/>
      <c r="E33" s="1509"/>
      <c r="F33" s="1509"/>
      <c r="G33" s="1509"/>
      <c r="H33" s="1509"/>
      <c r="I33" s="1509"/>
      <c r="J33" s="1509"/>
      <c r="K33" s="1509"/>
      <c r="L33" s="1509"/>
      <c r="M33" s="150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510"/>
      <c r="C34" s="1510"/>
      <c r="D34" s="1510"/>
      <c r="E34" s="1510"/>
      <c r="F34" s="1510"/>
      <c r="G34" s="1510"/>
      <c r="H34" s="1510"/>
      <c r="I34" s="1510"/>
      <c r="J34" s="1510"/>
      <c r="K34" s="1510"/>
      <c r="L34" s="1510"/>
      <c r="M34" s="1510"/>
      <c r="N34" s="1510"/>
      <c r="O34" s="1510"/>
      <c r="P34" s="1510"/>
    </row>
    <row r="35" spans="2:50" s="329" customFormat="1" ht="4.5" customHeight="1" x14ac:dyDescent="0.2">
      <c r="B35" s="1432"/>
      <c r="C35" s="1432"/>
      <c r="D35" s="1432"/>
      <c r="E35" s="1432"/>
      <c r="F35" s="1432"/>
      <c r="G35" s="1432"/>
      <c r="H35" s="1432"/>
      <c r="I35" s="1432"/>
      <c r="J35" s="1432"/>
      <c r="K35" s="1432"/>
      <c r="L35" s="1432"/>
      <c r="M35" s="1432"/>
      <c r="N35" s="1432"/>
      <c r="O35" s="1432"/>
      <c r="P35" s="143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89"/>
      <c r="M38" s="589"/>
      <c r="N38" s="589"/>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65"/>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3" bestFit="1" customWidth="1"/>
    <col min="26" max="26" width="4.85546875" style="593" customWidth="1"/>
    <col min="27" max="27" width="14.7109375" style="396" bestFit="1" customWidth="1"/>
    <col min="28" max="28" width="8.140625" style="396"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4"/>
      <c r="Y1" s="594"/>
      <c r="Z1" s="594"/>
      <c r="AA1" s="342"/>
      <c r="AB1" s="342"/>
      <c r="AC1" s="342"/>
      <c r="AD1" s="342"/>
    </row>
    <row r="2" spans="1:34" s="343" customFormat="1" x14ac:dyDescent="0.25">
      <c r="B2" s="1443"/>
      <c r="C2" s="1443"/>
      <c r="X2" s="595"/>
      <c r="Y2" s="595"/>
      <c r="Z2" s="595"/>
      <c r="AA2" s="553"/>
      <c r="AB2" s="553"/>
      <c r="AC2" s="553"/>
      <c r="AD2" s="553"/>
    </row>
    <row r="3" spans="1:34" s="345" customFormat="1" ht="32.25" customHeight="1" x14ac:dyDescent="0.2">
      <c r="B3" s="1444"/>
      <c r="C3" s="1444"/>
      <c r="X3" s="595"/>
      <c r="Y3" s="595"/>
      <c r="Z3" s="595"/>
      <c r="AA3" s="553"/>
      <c r="AB3" s="553"/>
      <c r="AC3" s="553"/>
      <c r="AD3" s="553"/>
    </row>
    <row r="4" spans="1:34" s="489" customFormat="1" ht="19.5" customHeight="1" x14ac:dyDescent="0.2">
      <c r="A4" s="1515" t="s">
        <v>471</v>
      </c>
      <c r="B4" s="1515"/>
      <c r="C4" s="1515"/>
      <c r="D4" s="1515"/>
      <c r="E4" s="1515"/>
      <c r="F4" s="1515"/>
      <c r="G4" s="1515"/>
      <c r="H4" s="1515"/>
      <c r="I4" s="1515"/>
      <c r="J4" s="1515"/>
      <c r="K4" s="1515"/>
      <c r="L4" s="1515"/>
      <c r="M4" s="1515"/>
      <c r="N4" s="1515"/>
      <c r="O4" s="1515"/>
      <c r="P4" s="1515"/>
      <c r="Q4" s="1515"/>
      <c r="R4" s="1515"/>
      <c r="S4" s="1515"/>
      <c r="T4" s="1515"/>
      <c r="U4" s="1515"/>
      <c r="V4" s="1515"/>
      <c r="AA4" s="553"/>
      <c r="AB4" s="553"/>
      <c r="AC4" s="553"/>
      <c r="AD4" s="553"/>
    </row>
    <row r="5" spans="1:34" s="489" customFormat="1" ht="15.75"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AA5" s="553"/>
      <c r="AB5" s="553"/>
      <c r="AC5" s="553"/>
      <c r="AD5" s="553"/>
    </row>
    <row r="6" spans="1:34" s="489" customFormat="1" ht="6" customHeight="1" x14ac:dyDescent="0.2">
      <c r="AA6" s="553"/>
      <c r="AB6" s="553"/>
      <c r="AC6" s="553"/>
      <c r="AD6" s="553"/>
    </row>
    <row r="7" spans="1:34" s="437" customFormat="1" ht="7.5" customHeight="1" x14ac:dyDescent="0.2">
      <c r="A7" s="485"/>
      <c r="B7" s="1447" t="s">
        <v>12</v>
      </c>
      <c r="D7" s="1472" t="s">
        <v>243</v>
      </c>
      <c r="E7" s="590"/>
      <c r="F7" s="1512"/>
      <c r="G7" s="1512"/>
      <c r="H7" s="486"/>
      <c r="I7" s="442"/>
      <c r="J7" s="442"/>
      <c r="K7" s="442"/>
      <c r="L7" s="442"/>
      <c r="M7" s="486"/>
      <c r="N7" s="486"/>
      <c r="O7" s="486"/>
      <c r="P7" s="486"/>
      <c r="Q7" s="486"/>
      <c r="R7" s="486"/>
      <c r="S7" s="591"/>
      <c r="T7" s="486"/>
      <c r="U7" s="486"/>
      <c r="V7" s="592"/>
      <c r="AA7" s="510"/>
      <c r="AB7" s="510"/>
      <c r="AC7" s="510"/>
      <c r="AD7" s="510"/>
    </row>
    <row r="8" spans="1:34" s="437" customFormat="1" ht="15" customHeight="1" x14ac:dyDescent="0.2">
      <c r="A8" s="485"/>
      <c r="B8" s="1448"/>
      <c r="D8" s="1511"/>
      <c r="F8" s="1472" t="s">
        <v>382</v>
      </c>
      <c r="G8" s="1473"/>
      <c r="I8" s="1472" t="s">
        <v>383</v>
      </c>
      <c r="J8" s="1474"/>
      <c r="K8" s="1520" t="s">
        <v>371</v>
      </c>
      <c r="L8" s="1521"/>
      <c r="M8" s="1521"/>
      <c r="N8" s="1521"/>
      <c r="O8" s="1521"/>
      <c r="P8" s="1521"/>
      <c r="Q8" s="1521"/>
      <c r="R8" s="1521"/>
      <c r="S8" s="1521"/>
      <c r="T8" s="1521"/>
      <c r="U8" s="1521"/>
      <c r="V8" s="1522"/>
      <c r="AA8" s="510"/>
      <c r="AB8" s="510"/>
      <c r="AC8" s="510"/>
      <c r="AD8" s="510"/>
    </row>
    <row r="9" spans="1:34" s="437" customFormat="1" ht="25.5" customHeight="1" x14ac:dyDescent="0.2">
      <c r="A9" s="485"/>
      <c r="B9" s="1448"/>
      <c r="D9" s="1483"/>
      <c r="E9" s="488"/>
      <c r="F9" s="1513"/>
      <c r="G9" s="1514"/>
      <c r="I9" s="1513"/>
      <c r="J9" s="1519"/>
      <c r="K9" s="1516" t="s">
        <v>372</v>
      </c>
      <c r="L9" s="1517"/>
      <c r="M9" s="1516" t="s">
        <v>373</v>
      </c>
      <c r="N9" s="1518"/>
      <c r="O9" s="1516" t="s">
        <v>374</v>
      </c>
      <c r="P9" s="1517"/>
      <c r="Q9" s="1524" t="s">
        <v>375</v>
      </c>
      <c r="R9" s="1524"/>
      <c r="S9" s="1525" t="s">
        <v>376</v>
      </c>
      <c r="T9" s="1526"/>
      <c r="U9" s="1527" t="s">
        <v>377</v>
      </c>
      <c r="V9" s="1528"/>
      <c r="AA9" s="510"/>
      <c r="AB9" s="510"/>
      <c r="AC9" s="510"/>
      <c r="AD9" s="510"/>
    </row>
    <row r="10" spans="1:34" s="437" customFormat="1" ht="38.25" x14ac:dyDescent="0.2">
      <c r="A10" s="485"/>
      <c r="B10" s="1449"/>
      <c r="D10" s="596" t="s">
        <v>9</v>
      </c>
      <c r="E10" s="490"/>
      <c r="F10" s="452" t="s">
        <v>9</v>
      </c>
      <c r="G10" s="401" t="s">
        <v>272</v>
      </c>
      <c r="H10" s="491"/>
      <c r="I10" s="400" t="s">
        <v>9</v>
      </c>
      <c r="J10" s="406" t="s">
        <v>272</v>
      </c>
      <c r="K10" s="597" t="s">
        <v>9</v>
      </c>
      <c r="L10" s="403" t="s">
        <v>378</v>
      </c>
      <c r="M10" s="405" t="s">
        <v>9</v>
      </c>
      <c r="N10" s="403" t="s">
        <v>378</v>
      </c>
      <c r="O10" s="407" t="s">
        <v>9</v>
      </c>
      <c r="P10" s="403" t="s">
        <v>378</v>
      </c>
      <c r="Q10" s="406" t="s">
        <v>9</v>
      </c>
      <c r="R10" s="731" t="s">
        <v>378</v>
      </c>
      <c r="S10" s="406" t="s">
        <v>9</v>
      </c>
      <c r="T10" s="732" t="s">
        <v>378</v>
      </c>
      <c r="U10" s="407" t="s">
        <v>9</v>
      </c>
      <c r="V10" s="731" t="s">
        <v>378</v>
      </c>
      <c r="AA10" s="565" t="s">
        <v>207</v>
      </c>
      <c r="AB10" s="598" t="s">
        <v>384</v>
      </c>
      <c r="AC10" s="599" t="s">
        <v>385</v>
      </c>
      <c r="AD10" s="51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3"/>
      <c r="Y11" s="593"/>
      <c r="Z11" s="593"/>
      <c r="AA11" s="600">
        <v>44286</v>
      </c>
      <c r="AB11" s="598">
        <v>25720</v>
      </c>
      <c r="AC11" s="598">
        <v>23592</v>
      </c>
      <c r="AD11" s="396"/>
    </row>
    <row r="12" spans="1:34" s="331" customFormat="1" x14ac:dyDescent="0.25">
      <c r="A12" s="330"/>
      <c r="B12" s="349" t="s">
        <v>8</v>
      </c>
      <c r="C12" s="350"/>
      <c r="D12" s="601">
        <v>400745</v>
      </c>
      <c r="E12" s="350"/>
      <c r="F12" s="355">
        <v>5812</v>
      </c>
      <c r="G12" s="358">
        <v>1.4502988184506358</v>
      </c>
      <c r="H12" s="350"/>
      <c r="I12" s="355">
        <v>2937</v>
      </c>
      <c r="J12" s="358">
        <v>0.73288500168436288</v>
      </c>
      <c r="K12" s="355">
        <v>2686</v>
      </c>
      <c r="L12" s="358">
        <v>91.453864487572361</v>
      </c>
      <c r="M12" s="355">
        <v>45</v>
      </c>
      <c r="N12" s="358">
        <v>1.5321756894790604</v>
      </c>
      <c r="O12" s="355">
        <v>1</v>
      </c>
      <c r="P12" s="358">
        <v>3.4048348655090224E-2</v>
      </c>
      <c r="Q12" s="355">
        <v>148</v>
      </c>
      <c r="R12" s="358">
        <v>5.0391556009533538</v>
      </c>
      <c r="S12" s="355">
        <v>9</v>
      </c>
      <c r="T12" s="358">
        <v>0.30643513789581206</v>
      </c>
      <c r="U12" s="355">
        <v>48</v>
      </c>
      <c r="V12" s="358">
        <v>1.634320735444331</v>
      </c>
      <c r="X12" s="602"/>
      <c r="Y12" s="602"/>
      <c r="Z12" s="602"/>
      <c r="AA12" s="600">
        <v>44316</v>
      </c>
      <c r="AB12" s="598">
        <v>26707</v>
      </c>
      <c r="AC12" s="598">
        <v>18034</v>
      </c>
      <c r="AD12" s="564"/>
      <c r="AE12" s="360"/>
      <c r="AF12" s="360"/>
      <c r="AG12" s="361"/>
      <c r="AH12" s="603"/>
    </row>
    <row r="13" spans="1:34" s="331" customFormat="1" x14ac:dyDescent="0.25">
      <c r="A13" s="330"/>
      <c r="B13" s="363" t="s">
        <v>7</v>
      </c>
      <c r="C13" s="350"/>
      <c r="D13" s="604">
        <v>55898</v>
      </c>
      <c r="E13" s="350"/>
      <c r="F13" s="368">
        <v>967</v>
      </c>
      <c r="G13" s="372">
        <v>1.7299366703638772</v>
      </c>
      <c r="H13" s="350"/>
      <c r="I13" s="368">
        <v>646</v>
      </c>
      <c r="J13" s="372">
        <v>1.1556764106050306</v>
      </c>
      <c r="K13" s="368">
        <v>623</v>
      </c>
      <c r="L13" s="372">
        <v>96.43962848297214</v>
      </c>
      <c r="M13" s="368">
        <v>10</v>
      </c>
      <c r="N13" s="372">
        <v>1.5479876160990713</v>
      </c>
      <c r="O13" s="368">
        <v>0</v>
      </c>
      <c r="P13" s="372">
        <v>0</v>
      </c>
      <c r="Q13" s="368">
        <v>6</v>
      </c>
      <c r="R13" s="372">
        <v>0.92879256965944268</v>
      </c>
      <c r="S13" s="368">
        <v>0</v>
      </c>
      <c r="T13" s="372">
        <v>0</v>
      </c>
      <c r="U13" s="368">
        <v>7</v>
      </c>
      <c r="V13" s="372">
        <v>1.0835913312693499</v>
      </c>
      <c r="X13" s="602"/>
      <c r="Y13" s="602"/>
      <c r="Z13" s="602"/>
      <c r="AA13" s="600">
        <v>44347</v>
      </c>
      <c r="AB13" s="598">
        <v>28175</v>
      </c>
      <c r="AC13" s="598">
        <v>15503</v>
      </c>
      <c r="AD13" s="564"/>
      <c r="AE13" s="360"/>
      <c r="AF13" s="360"/>
      <c r="AG13" s="361"/>
      <c r="AH13" s="603"/>
    </row>
    <row r="14" spans="1:34" s="331" customFormat="1" x14ac:dyDescent="0.25">
      <c r="A14" s="330"/>
      <c r="B14" s="363" t="s">
        <v>37</v>
      </c>
      <c r="C14" s="350"/>
      <c r="D14" s="604">
        <v>43521</v>
      </c>
      <c r="E14" s="350"/>
      <c r="F14" s="368">
        <v>116</v>
      </c>
      <c r="G14" s="372">
        <v>0.26653799315273086</v>
      </c>
      <c r="H14" s="350"/>
      <c r="I14" s="368">
        <v>482</v>
      </c>
      <c r="J14" s="372">
        <v>1.1075113163760024</v>
      </c>
      <c r="K14" s="368">
        <v>458</v>
      </c>
      <c r="L14" s="372">
        <v>95.020746887966794</v>
      </c>
      <c r="M14" s="368">
        <v>0</v>
      </c>
      <c r="N14" s="372">
        <v>0</v>
      </c>
      <c r="O14" s="368">
        <v>0</v>
      </c>
      <c r="P14" s="372">
        <v>0</v>
      </c>
      <c r="Q14" s="368">
        <v>22</v>
      </c>
      <c r="R14" s="372">
        <v>4.5643153526970952</v>
      </c>
      <c r="S14" s="368">
        <v>0</v>
      </c>
      <c r="T14" s="372">
        <v>0</v>
      </c>
      <c r="U14" s="368">
        <v>2</v>
      </c>
      <c r="V14" s="372">
        <v>0.41493775933609961</v>
      </c>
      <c r="X14" s="602"/>
      <c r="Y14" s="602"/>
      <c r="Z14" s="602"/>
      <c r="AA14" s="600">
        <v>44377</v>
      </c>
      <c r="AB14" s="598">
        <v>28047</v>
      </c>
      <c r="AC14" s="598">
        <v>18622</v>
      </c>
      <c r="AD14" s="564"/>
      <c r="AE14" s="360"/>
      <c r="AF14" s="360"/>
      <c r="AG14" s="361"/>
      <c r="AH14" s="603"/>
    </row>
    <row r="15" spans="1:34" s="331" customFormat="1" x14ac:dyDescent="0.25">
      <c r="A15" s="330"/>
      <c r="B15" s="363" t="s">
        <v>38</v>
      </c>
      <c r="C15" s="350"/>
      <c r="D15" s="604">
        <v>46462</v>
      </c>
      <c r="E15" s="350"/>
      <c r="F15" s="368">
        <v>608</v>
      </c>
      <c r="G15" s="372">
        <v>1.3085962722224613</v>
      </c>
      <c r="H15" s="350"/>
      <c r="I15" s="368">
        <v>347</v>
      </c>
      <c r="J15" s="372">
        <v>0.746846885626964</v>
      </c>
      <c r="K15" s="368">
        <v>331</v>
      </c>
      <c r="L15" s="372">
        <v>95.389048991354457</v>
      </c>
      <c r="M15" s="368">
        <v>14</v>
      </c>
      <c r="N15" s="372">
        <v>4.0345821325648412</v>
      </c>
      <c r="O15" s="368">
        <v>0</v>
      </c>
      <c r="P15" s="372">
        <v>0</v>
      </c>
      <c r="Q15" s="368">
        <v>0</v>
      </c>
      <c r="R15" s="372">
        <v>0</v>
      </c>
      <c r="S15" s="368">
        <v>2</v>
      </c>
      <c r="T15" s="372">
        <v>0.57636887608069165</v>
      </c>
      <c r="U15" s="368">
        <v>0</v>
      </c>
      <c r="V15" s="372">
        <v>0</v>
      </c>
      <c r="X15" s="602"/>
      <c r="Y15" s="602"/>
      <c r="Z15" s="602"/>
      <c r="AA15" s="600">
        <v>44408</v>
      </c>
      <c r="AB15" s="598">
        <v>26363</v>
      </c>
      <c r="AC15" s="598">
        <v>16904</v>
      </c>
      <c r="AD15" s="564"/>
      <c r="AE15" s="360"/>
      <c r="AF15" s="360"/>
      <c r="AG15" s="361"/>
      <c r="AH15" s="603"/>
    </row>
    <row r="16" spans="1:34" s="331" customFormat="1" x14ac:dyDescent="0.25">
      <c r="A16" s="330"/>
      <c r="B16" s="363" t="s">
        <v>6</v>
      </c>
      <c r="C16" s="350"/>
      <c r="D16" s="604">
        <v>72415</v>
      </c>
      <c r="E16" s="350"/>
      <c r="F16" s="368">
        <v>1945</v>
      </c>
      <c r="G16" s="372">
        <v>2.6859076158254505</v>
      </c>
      <c r="H16" s="350"/>
      <c r="I16" s="368">
        <v>589</v>
      </c>
      <c r="J16" s="372">
        <v>0.8133673962576814</v>
      </c>
      <c r="K16" s="368">
        <v>528</v>
      </c>
      <c r="L16" s="372">
        <v>89.643463497453311</v>
      </c>
      <c r="M16" s="368">
        <v>2</v>
      </c>
      <c r="N16" s="372">
        <v>0.3395585738539898</v>
      </c>
      <c r="O16" s="368">
        <v>0</v>
      </c>
      <c r="P16" s="372">
        <v>0</v>
      </c>
      <c r="Q16" s="368">
        <v>9</v>
      </c>
      <c r="R16" s="372">
        <v>1.5280135823429541</v>
      </c>
      <c r="S16" s="368">
        <v>24</v>
      </c>
      <c r="T16" s="372">
        <v>4.074702886247878</v>
      </c>
      <c r="U16" s="368">
        <v>26</v>
      </c>
      <c r="V16" s="372">
        <v>4.4142614601018675</v>
      </c>
      <c r="X16" s="602"/>
      <c r="Y16" s="602"/>
      <c r="Z16" s="602"/>
      <c r="AA16" s="600">
        <v>44439</v>
      </c>
      <c r="AB16" s="598">
        <v>16420</v>
      </c>
      <c r="AC16" s="598">
        <v>20385</v>
      </c>
      <c r="AD16" s="564"/>
      <c r="AE16" s="360"/>
      <c r="AF16" s="360"/>
      <c r="AG16" s="361"/>
      <c r="AH16" s="603"/>
    </row>
    <row r="17" spans="1:34" s="331" customFormat="1" x14ac:dyDescent="0.25">
      <c r="A17" s="330"/>
      <c r="B17" s="363" t="s">
        <v>5</v>
      </c>
      <c r="C17" s="350"/>
      <c r="D17" s="605">
        <v>23214</v>
      </c>
      <c r="E17" s="350"/>
      <c r="F17" s="377">
        <v>282</v>
      </c>
      <c r="G17" s="372">
        <v>1.2147841819591625</v>
      </c>
      <c r="H17" s="350"/>
      <c r="I17" s="377">
        <v>358</v>
      </c>
      <c r="J17" s="372">
        <v>1.542172826742483</v>
      </c>
      <c r="K17" s="377">
        <v>182</v>
      </c>
      <c r="L17" s="372">
        <v>50.837988826815639</v>
      </c>
      <c r="M17" s="377">
        <v>6</v>
      </c>
      <c r="N17" s="372">
        <v>1.6759776536312849</v>
      </c>
      <c r="O17" s="377">
        <v>0</v>
      </c>
      <c r="P17" s="372">
        <v>0</v>
      </c>
      <c r="Q17" s="377">
        <v>115</v>
      </c>
      <c r="R17" s="372">
        <v>32.122905027932966</v>
      </c>
      <c r="S17" s="377">
        <v>0</v>
      </c>
      <c r="T17" s="372">
        <v>0</v>
      </c>
      <c r="U17" s="377">
        <v>55</v>
      </c>
      <c r="V17" s="372">
        <v>15.363128491620111</v>
      </c>
      <c r="X17" s="602"/>
      <c r="Y17" s="602"/>
      <c r="Z17" s="602"/>
      <c r="AA17" s="600">
        <v>44469</v>
      </c>
      <c r="AB17" s="598">
        <v>22330</v>
      </c>
      <c r="AC17" s="598">
        <v>19468</v>
      </c>
      <c r="AD17" s="564"/>
      <c r="AE17" s="360"/>
      <c r="AF17" s="360"/>
      <c r="AG17" s="361"/>
      <c r="AH17" s="603"/>
    </row>
    <row r="18" spans="1:34" s="331" customFormat="1" x14ac:dyDescent="0.25">
      <c r="A18" s="330"/>
      <c r="B18" s="363" t="s">
        <v>4</v>
      </c>
      <c r="C18" s="350"/>
      <c r="D18" s="604">
        <v>158834</v>
      </c>
      <c r="E18" s="350"/>
      <c r="F18" s="368">
        <v>1734</v>
      </c>
      <c r="G18" s="372">
        <v>1.0917058060616744</v>
      </c>
      <c r="H18" s="350"/>
      <c r="I18" s="368">
        <v>1498</v>
      </c>
      <c r="J18" s="372">
        <v>0.94312300892755963</v>
      </c>
      <c r="K18" s="368">
        <v>1447</v>
      </c>
      <c r="L18" s="372">
        <v>96.595460614152202</v>
      </c>
      <c r="M18" s="368">
        <v>42</v>
      </c>
      <c r="N18" s="372">
        <v>2.8037383177570092</v>
      </c>
      <c r="O18" s="368">
        <v>0</v>
      </c>
      <c r="P18" s="372">
        <v>0</v>
      </c>
      <c r="Q18" s="368">
        <v>1</v>
      </c>
      <c r="R18" s="372">
        <v>6.6755674232309742E-2</v>
      </c>
      <c r="S18" s="368">
        <v>0</v>
      </c>
      <c r="T18" s="372">
        <v>0</v>
      </c>
      <c r="U18" s="368">
        <v>8</v>
      </c>
      <c r="V18" s="372">
        <v>0.53404539385847793</v>
      </c>
      <c r="X18" s="602"/>
      <c r="Y18" s="602"/>
      <c r="Z18" s="602"/>
      <c r="AA18" s="600">
        <v>44500</v>
      </c>
      <c r="AB18" s="598">
        <v>29317</v>
      </c>
      <c r="AC18" s="598">
        <v>17136</v>
      </c>
      <c r="AD18" s="564"/>
      <c r="AE18" s="360"/>
      <c r="AF18" s="360"/>
      <c r="AG18" s="361"/>
      <c r="AH18" s="603"/>
    </row>
    <row r="19" spans="1:34" s="331" customFormat="1" x14ac:dyDescent="0.25">
      <c r="A19" s="330"/>
      <c r="B19" s="363" t="s">
        <v>40</v>
      </c>
      <c r="C19" s="350"/>
      <c r="D19" s="604">
        <v>100471</v>
      </c>
      <c r="E19" s="350"/>
      <c r="F19" s="368">
        <v>1602</v>
      </c>
      <c r="G19" s="372">
        <v>1.5944899523245515</v>
      </c>
      <c r="H19" s="350"/>
      <c r="I19" s="368">
        <v>1305</v>
      </c>
      <c r="J19" s="372">
        <v>1.2988822645340448</v>
      </c>
      <c r="K19" s="368">
        <v>924</v>
      </c>
      <c r="L19" s="372">
        <v>70.804597701149433</v>
      </c>
      <c r="M19" s="368">
        <v>25</v>
      </c>
      <c r="N19" s="372">
        <v>1.9157088122605364</v>
      </c>
      <c r="O19" s="368">
        <v>33</v>
      </c>
      <c r="P19" s="372">
        <v>2.5287356321839081</v>
      </c>
      <c r="Q19" s="368">
        <v>21</v>
      </c>
      <c r="R19" s="372">
        <v>1.6091954022988506</v>
      </c>
      <c r="S19" s="368">
        <v>0</v>
      </c>
      <c r="T19" s="372">
        <v>0</v>
      </c>
      <c r="U19" s="368">
        <v>302</v>
      </c>
      <c r="V19" s="372">
        <v>23.14176245210728</v>
      </c>
      <c r="X19" s="602"/>
      <c r="Y19" s="602"/>
      <c r="Z19" s="602"/>
      <c r="AA19" s="600">
        <v>44530</v>
      </c>
      <c r="AB19" s="598">
        <v>28155</v>
      </c>
      <c r="AC19" s="598">
        <v>19590</v>
      </c>
      <c r="AD19" s="564"/>
      <c r="AE19" s="360"/>
      <c r="AF19" s="360"/>
      <c r="AG19" s="361"/>
      <c r="AH19" s="603"/>
    </row>
    <row r="20" spans="1:34" s="331" customFormat="1" x14ac:dyDescent="0.25">
      <c r="A20" s="330"/>
      <c r="B20" s="363" t="s">
        <v>41</v>
      </c>
      <c r="C20" s="350"/>
      <c r="D20" s="604">
        <v>367600</v>
      </c>
      <c r="E20" s="350"/>
      <c r="F20" s="368">
        <v>4008</v>
      </c>
      <c r="G20" s="372">
        <v>1.0903155603917301</v>
      </c>
      <c r="H20" s="350"/>
      <c r="I20" s="368">
        <v>3234</v>
      </c>
      <c r="J20" s="372">
        <v>0.87976060935799782</v>
      </c>
      <c r="K20" s="368">
        <v>2717</v>
      </c>
      <c r="L20" s="372">
        <v>84.013605442176882</v>
      </c>
      <c r="M20" s="368">
        <v>71</v>
      </c>
      <c r="N20" s="372">
        <v>2.1954236239950529</v>
      </c>
      <c r="O20" s="368">
        <v>177</v>
      </c>
      <c r="P20" s="372">
        <v>5.4730983302411875</v>
      </c>
      <c r="Q20" s="368">
        <v>0</v>
      </c>
      <c r="R20" s="372">
        <v>0</v>
      </c>
      <c r="S20" s="368">
        <v>70</v>
      </c>
      <c r="T20" s="372">
        <v>2.1645021645021645</v>
      </c>
      <c r="U20" s="368">
        <v>199</v>
      </c>
      <c r="V20" s="372">
        <v>6.1533704390847248</v>
      </c>
      <c r="X20" s="602"/>
      <c r="Y20" s="602"/>
      <c r="Z20" s="602"/>
      <c r="AA20" s="600">
        <v>44561</v>
      </c>
      <c r="AB20" s="598">
        <v>24865</v>
      </c>
      <c r="AC20" s="598">
        <v>26807</v>
      </c>
      <c r="AD20" s="564"/>
      <c r="AE20" s="360"/>
      <c r="AF20" s="360"/>
      <c r="AG20" s="361"/>
      <c r="AH20" s="603"/>
    </row>
    <row r="21" spans="1:34" s="331" customFormat="1" x14ac:dyDescent="0.25">
      <c r="A21" s="330"/>
      <c r="B21" s="363" t="s">
        <v>3</v>
      </c>
      <c r="C21" s="350"/>
      <c r="D21" s="604">
        <v>214222</v>
      </c>
      <c r="E21" s="350"/>
      <c r="F21" s="368">
        <v>2648</v>
      </c>
      <c r="G21" s="372">
        <v>1.236100867324551</v>
      </c>
      <c r="H21" s="350"/>
      <c r="I21" s="368">
        <v>1953</v>
      </c>
      <c r="J21" s="372">
        <v>0.91167107019820559</v>
      </c>
      <c r="K21" s="368">
        <v>1854</v>
      </c>
      <c r="L21" s="372">
        <v>94.930875576036868</v>
      </c>
      <c r="M21" s="368">
        <v>28</v>
      </c>
      <c r="N21" s="372">
        <v>1.4336917562724014</v>
      </c>
      <c r="O21" s="368">
        <v>0</v>
      </c>
      <c r="P21" s="372">
        <v>0</v>
      </c>
      <c r="Q21" s="368">
        <v>14</v>
      </c>
      <c r="R21" s="372">
        <v>0.71684587813620071</v>
      </c>
      <c r="S21" s="368">
        <v>19</v>
      </c>
      <c r="T21" s="372">
        <v>0.97286226318484392</v>
      </c>
      <c r="U21" s="368">
        <v>38</v>
      </c>
      <c r="V21" s="372">
        <v>1.9457245263696878</v>
      </c>
      <c r="X21" s="602"/>
      <c r="Y21" s="602"/>
      <c r="Z21" s="602"/>
      <c r="AA21" s="600">
        <v>44592</v>
      </c>
      <c r="AB21" s="598">
        <v>20377</v>
      </c>
      <c r="AC21" s="598">
        <v>22366</v>
      </c>
      <c r="AD21" s="564"/>
      <c r="AE21" s="360"/>
      <c r="AF21" s="360"/>
      <c r="AG21" s="361"/>
      <c r="AH21" s="603"/>
    </row>
    <row r="22" spans="1:34" s="331" customFormat="1" x14ac:dyDescent="0.25">
      <c r="A22" s="330"/>
      <c r="B22" s="363" t="s">
        <v>2</v>
      </c>
      <c r="C22" s="350"/>
      <c r="D22" s="604">
        <v>57010</v>
      </c>
      <c r="E22" s="350"/>
      <c r="F22" s="368">
        <v>634</v>
      </c>
      <c r="G22" s="372">
        <v>1.1120855990177161</v>
      </c>
      <c r="H22" s="350"/>
      <c r="I22" s="368">
        <v>665</v>
      </c>
      <c r="J22" s="372">
        <v>1.1664620242062795</v>
      </c>
      <c r="K22" s="368">
        <v>516</v>
      </c>
      <c r="L22" s="372">
        <v>77.593984962406012</v>
      </c>
      <c r="M22" s="368">
        <v>13</v>
      </c>
      <c r="N22" s="372">
        <v>1.9548872180451129</v>
      </c>
      <c r="O22" s="368">
        <v>0</v>
      </c>
      <c r="P22" s="372">
        <v>0</v>
      </c>
      <c r="Q22" s="368">
        <v>7</v>
      </c>
      <c r="R22" s="372">
        <v>1.0526315789473684</v>
      </c>
      <c r="S22" s="368">
        <v>0</v>
      </c>
      <c r="T22" s="372">
        <v>0</v>
      </c>
      <c r="U22" s="368">
        <v>129</v>
      </c>
      <c r="V22" s="372">
        <v>19.398496240601503</v>
      </c>
      <c r="X22" s="602"/>
      <c r="Y22" s="602"/>
      <c r="Z22" s="602"/>
      <c r="AA22" s="600">
        <v>44620</v>
      </c>
      <c r="AB22" s="598">
        <v>25448</v>
      </c>
      <c r="AC22" s="598">
        <v>23602</v>
      </c>
      <c r="AD22" s="564"/>
      <c r="AE22" s="360"/>
      <c r="AF22" s="360"/>
      <c r="AG22" s="361"/>
      <c r="AH22" s="603"/>
    </row>
    <row r="23" spans="1:34" s="331" customFormat="1" x14ac:dyDescent="0.25">
      <c r="A23" s="330"/>
      <c r="B23" s="363" t="s">
        <v>35</v>
      </c>
      <c r="C23" s="350"/>
      <c r="D23" s="604">
        <v>95714</v>
      </c>
      <c r="E23" s="350"/>
      <c r="F23" s="368">
        <v>2263</v>
      </c>
      <c r="G23" s="372">
        <v>2.3643354159266146</v>
      </c>
      <c r="H23" s="350"/>
      <c r="I23" s="368">
        <v>1051</v>
      </c>
      <c r="J23" s="372">
        <v>1.0980629792924756</v>
      </c>
      <c r="K23" s="368">
        <v>996</v>
      </c>
      <c r="L23" s="372">
        <v>94.766888677450041</v>
      </c>
      <c r="M23" s="368">
        <v>14</v>
      </c>
      <c r="N23" s="372">
        <v>1.3320647002854424</v>
      </c>
      <c r="O23" s="368">
        <v>0</v>
      </c>
      <c r="P23" s="372">
        <v>0</v>
      </c>
      <c r="Q23" s="368">
        <v>29</v>
      </c>
      <c r="R23" s="372">
        <v>2.759276879162702</v>
      </c>
      <c r="S23" s="368">
        <v>3</v>
      </c>
      <c r="T23" s="372">
        <v>0.28544243577545197</v>
      </c>
      <c r="U23" s="368">
        <v>9</v>
      </c>
      <c r="V23" s="372">
        <v>0.85632730732635576</v>
      </c>
      <c r="X23" s="602"/>
      <c r="Y23" s="602"/>
      <c r="Z23" s="602"/>
      <c r="AA23" s="600">
        <v>44651</v>
      </c>
      <c r="AB23" s="598">
        <v>31825</v>
      </c>
      <c r="AC23" s="598">
        <v>22165</v>
      </c>
      <c r="AD23" s="564"/>
      <c r="AE23" s="360"/>
      <c r="AF23" s="360"/>
      <c r="AG23" s="361"/>
      <c r="AH23" s="603"/>
    </row>
    <row r="24" spans="1:34" s="331" customFormat="1" x14ac:dyDescent="0.25">
      <c r="A24" s="330"/>
      <c r="B24" s="363" t="s">
        <v>42</v>
      </c>
      <c r="C24" s="350"/>
      <c r="D24" s="604">
        <v>274049</v>
      </c>
      <c r="E24" s="350"/>
      <c r="F24" s="368">
        <v>4483</v>
      </c>
      <c r="G24" s="372">
        <v>1.6358388463376987</v>
      </c>
      <c r="H24" s="350"/>
      <c r="I24" s="368">
        <v>2331</v>
      </c>
      <c r="J24" s="372">
        <v>0.85057781637590357</v>
      </c>
      <c r="K24" s="368">
        <v>1729</v>
      </c>
      <c r="L24" s="372">
        <v>74.174174174174183</v>
      </c>
      <c r="M24" s="368">
        <v>170</v>
      </c>
      <c r="N24" s="372">
        <v>7.2930072930072933</v>
      </c>
      <c r="O24" s="368">
        <v>0</v>
      </c>
      <c r="P24" s="372">
        <v>0</v>
      </c>
      <c r="Q24" s="368">
        <v>25</v>
      </c>
      <c r="R24" s="372">
        <v>1.0725010725010726</v>
      </c>
      <c r="S24" s="368">
        <v>0</v>
      </c>
      <c r="T24" s="372">
        <v>0</v>
      </c>
      <c r="U24" s="368">
        <v>407</v>
      </c>
      <c r="V24" s="372">
        <v>17.460317460317459</v>
      </c>
      <c r="X24" s="602"/>
      <c r="Y24" s="602"/>
      <c r="Z24" s="602"/>
      <c r="AA24" s="600">
        <v>44681</v>
      </c>
      <c r="AB24" s="598">
        <v>29337</v>
      </c>
      <c r="AC24" s="598">
        <v>20494</v>
      </c>
      <c r="AD24" s="564"/>
      <c r="AE24" s="360"/>
      <c r="AF24" s="360"/>
      <c r="AG24" s="361"/>
      <c r="AH24" s="603"/>
    </row>
    <row r="25" spans="1:34" x14ac:dyDescent="0.25">
      <c r="A25" s="332"/>
      <c r="B25" s="363" t="s">
        <v>43</v>
      </c>
      <c r="C25" s="350"/>
      <c r="D25" s="604">
        <v>64413</v>
      </c>
      <c r="E25" s="350"/>
      <c r="F25" s="368">
        <v>2789</v>
      </c>
      <c r="G25" s="372">
        <v>4.3298712992718862</v>
      </c>
      <c r="H25" s="350"/>
      <c r="I25" s="368">
        <v>719</v>
      </c>
      <c r="J25" s="372">
        <v>1.1162343005293962</v>
      </c>
      <c r="K25" s="368">
        <v>468</v>
      </c>
      <c r="L25" s="372">
        <v>65.090403337969406</v>
      </c>
      <c r="M25" s="368">
        <v>14</v>
      </c>
      <c r="N25" s="372">
        <v>1.9471488178025034</v>
      </c>
      <c r="O25" s="368">
        <v>0</v>
      </c>
      <c r="P25" s="372">
        <v>0</v>
      </c>
      <c r="Q25" s="368">
        <v>189</v>
      </c>
      <c r="R25" s="372">
        <v>26.286509040333794</v>
      </c>
      <c r="S25" s="368">
        <v>22</v>
      </c>
      <c r="T25" s="372">
        <v>3.05980528511822</v>
      </c>
      <c r="U25" s="368">
        <v>26</v>
      </c>
      <c r="V25" s="372">
        <v>3.6161335187760781</v>
      </c>
      <c r="X25" s="602"/>
      <c r="Y25" s="602"/>
      <c r="Z25" s="602"/>
      <c r="AA25" s="600">
        <v>44712</v>
      </c>
      <c r="AB25" s="598">
        <v>27733</v>
      </c>
      <c r="AC25" s="598">
        <v>19944</v>
      </c>
      <c r="AD25" s="564"/>
      <c r="AE25" s="360"/>
      <c r="AF25" s="360"/>
      <c r="AG25" s="361"/>
      <c r="AH25" s="603"/>
    </row>
    <row r="26" spans="1:34" s="331" customFormat="1" x14ac:dyDescent="0.25">
      <c r="B26" s="363" t="s">
        <v>44</v>
      </c>
      <c r="C26" s="350"/>
      <c r="D26" s="606">
        <v>23576</v>
      </c>
      <c r="E26" s="350"/>
      <c r="F26" s="377">
        <v>209</v>
      </c>
      <c r="G26" s="372">
        <v>0.88649474041398024</v>
      </c>
      <c r="H26" s="350"/>
      <c r="I26" s="377">
        <v>263</v>
      </c>
      <c r="J26" s="372">
        <v>1.1155412283678316</v>
      </c>
      <c r="K26" s="377">
        <v>259</v>
      </c>
      <c r="L26" s="372">
        <v>98.479087452471475</v>
      </c>
      <c r="M26" s="377">
        <v>4</v>
      </c>
      <c r="N26" s="372">
        <v>1.520912547528517</v>
      </c>
      <c r="O26" s="377">
        <v>0</v>
      </c>
      <c r="P26" s="372">
        <v>0</v>
      </c>
      <c r="Q26" s="377">
        <v>0</v>
      </c>
      <c r="R26" s="372">
        <v>0</v>
      </c>
      <c r="S26" s="377">
        <v>0</v>
      </c>
      <c r="T26" s="372">
        <v>0</v>
      </c>
      <c r="U26" s="377">
        <v>0</v>
      </c>
      <c r="V26" s="372">
        <v>0</v>
      </c>
      <c r="X26" s="602"/>
      <c r="Y26" s="602"/>
      <c r="Z26" s="602"/>
      <c r="AA26" s="600">
        <v>44742</v>
      </c>
      <c r="AB26" s="598">
        <v>30967</v>
      </c>
      <c r="AC26" s="598">
        <v>20368</v>
      </c>
      <c r="AD26" s="564"/>
      <c r="AE26" s="360"/>
      <c r="AF26" s="360"/>
      <c r="AG26" s="361"/>
      <c r="AH26" s="603"/>
    </row>
    <row r="27" spans="1:34" s="331" customFormat="1" x14ac:dyDescent="0.25">
      <c r="B27" s="363" t="s">
        <v>45</v>
      </c>
      <c r="C27" s="350"/>
      <c r="D27" s="606">
        <v>120660</v>
      </c>
      <c r="E27" s="350"/>
      <c r="F27" s="377">
        <v>1817</v>
      </c>
      <c r="G27" s="372">
        <v>1.5058843030001658</v>
      </c>
      <c r="H27" s="350"/>
      <c r="I27" s="377">
        <v>1142</v>
      </c>
      <c r="J27" s="372">
        <v>0.94646113044919611</v>
      </c>
      <c r="K27" s="377">
        <v>1077</v>
      </c>
      <c r="L27" s="372">
        <v>94.308231173380037</v>
      </c>
      <c r="M27" s="377">
        <v>42</v>
      </c>
      <c r="N27" s="372">
        <v>3.6777583187390541</v>
      </c>
      <c r="O27" s="377">
        <v>0</v>
      </c>
      <c r="P27" s="372">
        <v>0</v>
      </c>
      <c r="Q27" s="377">
        <v>1</v>
      </c>
      <c r="R27" s="372">
        <v>8.7565674255691769E-2</v>
      </c>
      <c r="S27" s="377">
        <v>18</v>
      </c>
      <c r="T27" s="372">
        <v>1.5761821366024518</v>
      </c>
      <c r="U27" s="377">
        <v>4</v>
      </c>
      <c r="V27" s="372">
        <v>0.35026269702276708</v>
      </c>
      <c r="X27" s="602"/>
      <c r="Y27" s="602"/>
      <c r="Z27" s="602"/>
      <c r="AA27" s="600">
        <v>44773</v>
      </c>
      <c r="AB27" s="598">
        <v>28674</v>
      </c>
      <c r="AC27" s="598">
        <v>20566</v>
      </c>
      <c r="AD27" s="564"/>
      <c r="AE27" s="360"/>
      <c r="AF27" s="360"/>
      <c r="AG27" s="361"/>
      <c r="AH27" s="603"/>
    </row>
    <row r="28" spans="1:34" s="331" customFormat="1" x14ac:dyDescent="0.25">
      <c r="B28" s="363" t="s">
        <v>46</v>
      </c>
      <c r="C28" s="350"/>
      <c r="D28" s="606">
        <v>14692</v>
      </c>
      <c r="E28" s="350"/>
      <c r="F28" s="377">
        <v>219</v>
      </c>
      <c r="G28" s="383">
        <v>1.4906071331336783</v>
      </c>
      <c r="H28" s="350"/>
      <c r="I28" s="377">
        <v>236</v>
      </c>
      <c r="J28" s="383">
        <v>1.6063163626463384</v>
      </c>
      <c r="K28" s="377">
        <v>80</v>
      </c>
      <c r="L28" s="383">
        <v>33.898305084745758</v>
      </c>
      <c r="M28" s="377">
        <v>0</v>
      </c>
      <c r="N28" s="383">
        <v>0</v>
      </c>
      <c r="O28" s="377">
        <v>102</v>
      </c>
      <c r="P28" s="383">
        <v>43.220338983050851</v>
      </c>
      <c r="Q28" s="377">
        <v>0</v>
      </c>
      <c r="R28" s="383">
        <v>0</v>
      </c>
      <c r="S28" s="377">
        <v>0</v>
      </c>
      <c r="T28" s="383">
        <v>0</v>
      </c>
      <c r="U28" s="377">
        <v>54</v>
      </c>
      <c r="V28" s="383">
        <v>22.881355932203391</v>
      </c>
      <c r="X28" s="602"/>
      <c r="Y28" s="602"/>
      <c r="Z28" s="602"/>
      <c r="AA28" s="600">
        <v>44804</v>
      </c>
      <c r="AB28" s="598">
        <v>19988</v>
      </c>
      <c r="AC28" s="598">
        <v>21716</v>
      </c>
      <c r="AD28" s="564"/>
      <c r="AE28" s="360"/>
      <c r="AF28" s="360"/>
      <c r="AG28" s="361"/>
      <c r="AH28" s="603"/>
    </row>
    <row r="29" spans="1:34" s="331" customFormat="1" x14ac:dyDescent="0.25">
      <c r="B29" s="384" t="s">
        <v>1</v>
      </c>
      <c r="C29" s="350"/>
      <c r="D29" s="607">
        <v>5655</v>
      </c>
      <c r="E29" s="350"/>
      <c r="F29" s="389">
        <v>57</v>
      </c>
      <c r="G29" s="393">
        <v>1.0079575596816976</v>
      </c>
      <c r="H29" s="350"/>
      <c r="I29" s="389">
        <v>42</v>
      </c>
      <c r="J29" s="393">
        <v>0.7427055702917772</v>
      </c>
      <c r="K29" s="389">
        <v>36</v>
      </c>
      <c r="L29" s="393">
        <v>85.714285714285708</v>
      </c>
      <c r="M29" s="389">
        <v>2</v>
      </c>
      <c r="N29" s="393">
        <v>4.7619047619047619</v>
      </c>
      <c r="O29" s="389">
        <v>0</v>
      </c>
      <c r="P29" s="393">
        <v>0</v>
      </c>
      <c r="Q29" s="389">
        <v>2</v>
      </c>
      <c r="R29" s="393">
        <v>4.7619047619047619</v>
      </c>
      <c r="S29" s="389">
        <v>1</v>
      </c>
      <c r="T29" s="393">
        <v>2.3809523809523809</v>
      </c>
      <c r="U29" s="389">
        <v>1</v>
      </c>
      <c r="V29" s="393">
        <v>2.3809523809523809</v>
      </c>
      <c r="X29" s="602"/>
      <c r="Y29" s="602"/>
      <c r="Z29" s="602"/>
      <c r="AA29" s="600">
        <v>44834</v>
      </c>
      <c r="AB29" s="598">
        <v>27552</v>
      </c>
      <c r="AC29" s="598">
        <v>21574</v>
      </c>
      <c r="AD29" s="564"/>
      <c r="AE29" s="360"/>
      <c r="AF29" s="360"/>
      <c r="AG29" s="361"/>
      <c r="AH29" s="603"/>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3"/>
      <c r="Y30" s="593"/>
      <c r="Z30" s="602"/>
      <c r="AA30" s="600">
        <v>44865</v>
      </c>
      <c r="AB30" s="598">
        <v>29104</v>
      </c>
      <c r="AC30" s="598">
        <v>17287</v>
      </c>
      <c r="AD30" s="396"/>
      <c r="AE30" s="329"/>
      <c r="AF30" s="360"/>
      <c r="AG30" s="361"/>
      <c r="AH30" s="603"/>
    </row>
    <row r="31" spans="1:34" s="322" customFormat="1" x14ac:dyDescent="0.25">
      <c r="B31" s="1232" t="s">
        <v>0</v>
      </c>
      <c r="C31" s="320"/>
      <c r="D31" s="1240">
        <v>2139151</v>
      </c>
      <c r="E31" s="320"/>
      <c r="F31" s="1238">
        <v>32193</v>
      </c>
      <c r="G31" s="1239">
        <v>1.5049428488217989</v>
      </c>
      <c r="H31" s="320"/>
      <c r="I31" s="1238">
        <v>19798</v>
      </c>
      <c r="J31" s="1239">
        <v>0.92550736250035648</v>
      </c>
      <c r="K31" s="1238">
        <v>16911</v>
      </c>
      <c r="L31" s="1239">
        <v>85.41771896151127</v>
      </c>
      <c r="M31" s="1238">
        <v>502</v>
      </c>
      <c r="N31" s="1239">
        <v>2.5356096575411655</v>
      </c>
      <c r="O31" s="1238">
        <v>313</v>
      </c>
      <c r="P31" s="1239">
        <v>1.5809677745226791</v>
      </c>
      <c r="Q31" s="1238">
        <v>589</v>
      </c>
      <c r="R31" s="1239">
        <v>2.9750479846449136</v>
      </c>
      <c r="S31" s="1238">
        <v>168</v>
      </c>
      <c r="T31" s="1239">
        <v>0.84857056268309927</v>
      </c>
      <c r="U31" s="1238">
        <v>1315</v>
      </c>
      <c r="V31" s="1239">
        <v>6.6420850590968792</v>
      </c>
      <c r="X31" s="1256"/>
      <c r="Y31" s="1256"/>
      <c r="Z31" s="1257"/>
      <c r="AA31" s="1258">
        <v>44895</v>
      </c>
      <c r="AB31" s="1259">
        <v>30634</v>
      </c>
      <c r="AC31" s="1259">
        <v>17693</v>
      </c>
      <c r="AD31" s="1332"/>
      <c r="AE31" s="1260"/>
      <c r="AF31" s="320"/>
      <c r="AG31" s="320"/>
      <c r="AH31" s="588"/>
    </row>
    <row r="32" spans="1:34" s="328" customFormat="1" ht="5.25" customHeight="1" x14ac:dyDescent="0.2">
      <c r="B32" s="397" t="s">
        <v>39</v>
      </c>
      <c r="C32" s="506"/>
      <c r="D32" s="493"/>
      <c r="E32" s="506"/>
      <c r="F32" s="493"/>
      <c r="G32" s="493"/>
      <c r="H32" s="493"/>
      <c r="I32" s="493"/>
      <c r="J32" s="493"/>
      <c r="K32" s="493"/>
      <c r="L32" s="493"/>
      <c r="M32" s="493"/>
      <c r="N32" s="493"/>
      <c r="O32" s="493"/>
      <c r="P32" s="493"/>
      <c r="Q32" s="493"/>
      <c r="R32" s="493"/>
      <c r="S32" s="493"/>
      <c r="T32" s="493"/>
      <c r="U32" s="493"/>
      <c r="V32" s="493"/>
      <c r="X32" s="593"/>
      <c r="Y32" s="593"/>
      <c r="Z32" s="593"/>
      <c r="AA32" s="600">
        <v>44926</v>
      </c>
      <c r="AB32" s="598">
        <v>28835</v>
      </c>
      <c r="AC32" s="598">
        <v>20499</v>
      </c>
      <c r="AD32" s="396"/>
    </row>
    <row r="33" spans="2:30" s="394" customFormat="1" ht="14.45" customHeight="1" x14ac:dyDescent="0.2">
      <c r="B33" s="1523" t="s">
        <v>386</v>
      </c>
      <c r="C33" s="1523"/>
      <c r="D33" s="1523"/>
      <c r="E33" s="1523"/>
      <c r="F33" s="1523"/>
      <c r="G33" s="1523"/>
      <c r="H33" s="1523"/>
      <c r="I33" s="1523"/>
      <c r="J33" s="1523"/>
      <c r="K33" s="1523"/>
      <c r="L33" s="1523"/>
      <c r="M33" s="1523"/>
      <c r="N33" s="1523"/>
      <c r="O33" s="1523"/>
      <c r="P33" s="1523"/>
      <c r="Q33" s="1523"/>
      <c r="R33" s="1523"/>
      <c r="S33" s="1523"/>
      <c r="T33" s="1523"/>
      <c r="U33" s="1523"/>
      <c r="V33" s="1523"/>
      <c r="X33" s="593"/>
      <c r="Y33" s="593"/>
      <c r="Z33" s="593"/>
      <c r="AA33" s="600">
        <v>44957</v>
      </c>
      <c r="AB33" s="598">
        <v>25222</v>
      </c>
      <c r="AC33" s="598">
        <v>21942</v>
      </c>
      <c r="AD33" s="396"/>
    </row>
    <row r="34" spans="2:30" s="394" customFormat="1" ht="12" customHeight="1" x14ac:dyDescent="0.2">
      <c r="B34" s="1523"/>
      <c r="C34" s="1523"/>
      <c r="D34" s="1523"/>
      <c r="E34" s="1523"/>
      <c r="F34" s="1523"/>
      <c r="G34" s="1523"/>
      <c r="H34" s="1523"/>
      <c r="I34" s="1523"/>
      <c r="J34" s="1523"/>
      <c r="K34" s="1523"/>
      <c r="L34" s="1523"/>
      <c r="M34" s="1523"/>
      <c r="N34" s="1523"/>
      <c r="O34" s="1523"/>
      <c r="P34" s="1523"/>
      <c r="Q34" s="1523"/>
      <c r="R34" s="1523"/>
      <c r="S34" s="1523"/>
      <c r="T34" s="1523"/>
      <c r="U34" s="1523"/>
      <c r="V34" s="1523"/>
      <c r="X34" s="593"/>
      <c r="Y34" s="593"/>
      <c r="Z34" s="593"/>
      <c r="AA34" s="600">
        <v>44985</v>
      </c>
      <c r="AB34" s="598">
        <v>28262</v>
      </c>
      <c r="AC34" s="598">
        <v>21287</v>
      </c>
      <c r="AD34" s="396"/>
    </row>
    <row r="35" spans="2:30" x14ac:dyDescent="0.2">
      <c r="B35" s="1489"/>
      <c r="C35" s="1489"/>
      <c r="D35" s="1489"/>
      <c r="AA35" s="600">
        <v>45016</v>
      </c>
      <c r="AB35" s="598">
        <v>37938</v>
      </c>
      <c r="AC35" s="598">
        <v>24401</v>
      </c>
    </row>
    <row r="36" spans="2:30" x14ac:dyDescent="0.2">
      <c r="B36" s="1469"/>
      <c r="C36" s="1469"/>
      <c r="D36" s="1469"/>
      <c r="AA36" s="600">
        <v>45046</v>
      </c>
      <c r="AB36" s="598">
        <v>30972</v>
      </c>
      <c r="AC36" s="598">
        <v>22154</v>
      </c>
    </row>
    <row r="37" spans="2:30" x14ac:dyDescent="0.2">
      <c r="AA37" s="600">
        <v>45077</v>
      </c>
      <c r="AB37" s="598">
        <v>34993</v>
      </c>
      <c r="AC37" s="598">
        <v>18583</v>
      </c>
    </row>
    <row r="38" spans="2:30" x14ac:dyDescent="0.2">
      <c r="AA38" s="600">
        <v>45107</v>
      </c>
      <c r="AB38" s="598">
        <v>33173</v>
      </c>
      <c r="AC38" s="598">
        <v>18432</v>
      </c>
    </row>
    <row r="39" spans="2:30" x14ac:dyDescent="0.2">
      <c r="AA39" s="600">
        <v>45138</v>
      </c>
      <c r="AB39" s="598">
        <v>29845</v>
      </c>
      <c r="AC39" s="598">
        <v>17338</v>
      </c>
    </row>
    <row r="40" spans="2:30" x14ac:dyDescent="0.2">
      <c r="AA40" s="600">
        <v>45169</v>
      </c>
      <c r="AB40" s="598">
        <v>17652</v>
      </c>
      <c r="AC40" s="598">
        <v>15962</v>
      </c>
    </row>
    <row r="41" spans="2:30" x14ac:dyDescent="0.2">
      <c r="AA41" s="600">
        <v>45199</v>
      </c>
      <c r="AB41" s="598">
        <v>35295</v>
      </c>
      <c r="AC41" s="598">
        <v>21157</v>
      </c>
    </row>
    <row r="42" spans="2:30" x14ac:dyDescent="0.2">
      <c r="AA42" s="600">
        <v>45230</v>
      </c>
      <c r="AB42" s="598">
        <v>31994</v>
      </c>
      <c r="AC42" s="598">
        <v>20149</v>
      </c>
    </row>
    <row r="43" spans="2:30" x14ac:dyDescent="0.2">
      <c r="AA43" s="600">
        <v>45260</v>
      </c>
      <c r="AB43" s="598">
        <v>28434</v>
      </c>
      <c r="AC43" s="598">
        <v>45500</v>
      </c>
    </row>
    <row r="44" spans="2:30" x14ac:dyDescent="0.2">
      <c r="AA44" s="600">
        <v>45291</v>
      </c>
      <c r="AB44" s="598">
        <v>25527</v>
      </c>
      <c r="AC44" s="598">
        <v>18425</v>
      </c>
    </row>
    <row r="45" spans="2:30" x14ac:dyDescent="0.2">
      <c r="AA45" s="600">
        <v>45322</v>
      </c>
      <c r="AB45" s="598">
        <v>23712</v>
      </c>
      <c r="AC45" s="598">
        <v>22911</v>
      </c>
    </row>
    <row r="46" spans="2:30" x14ac:dyDescent="0.2">
      <c r="AA46" s="600">
        <v>45351</v>
      </c>
      <c r="AB46" s="598">
        <v>26838</v>
      </c>
      <c r="AC46" s="598">
        <v>27054</v>
      </c>
    </row>
    <row r="47" spans="2:30" x14ac:dyDescent="0.2">
      <c r="AA47" s="600">
        <v>45382</v>
      </c>
      <c r="AB47" s="598">
        <v>32072</v>
      </c>
      <c r="AC47" s="598">
        <v>22207</v>
      </c>
    </row>
    <row r="48" spans="2:30" x14ac:dyDescent="0.2">
      <c r="AA48" s="600">
        <v>45412</v>
      </c>
      <c r="AB48" s="598">
        <v>26319</v>
      </c>
      <c r="AC48" s="598">
        <v>20493</v>
      </c>
    </row>
    <row r="49" spans="27:29" x14ac:dyDescent="0.2">
      <c r="AA49" s="600">
        <v>45443</v>
      </c>
      <c r="AB49" s="598">
        <v>26675</v>
      </c>
      <c r="AC49" s="598">
        <v>21872</v>
      </c>
    </row>
    <row r="50" spans="27:29" x14ac:dyDescent="0.2">
      <c r="AA50" s="600">
        <v>45473</v>
      </c>
      <c r="AB50" s="598">
        <v>31224</v>
      </c>
      <c r="AC50" s="598">
        <v>20144</v>
      </c>
    </row>
    <row r="51" spans="27:29" x14ac:dyDescent="0.2">
      <c r="AA51" s="600">
        <v>45504</v>
      </c>
      <c r="AB51" s="598">
        <v>23913</v>
      </c>
      <c r="AC51" s="598">
        <v>18018</v>
      </c>
    </row>
    <row r="52" spans="27:29" x14ac:dyDescent="0.2">
      <c r="AA52" s="600">
        <v>45535</v>
      </c>
      <c r="AB52" s="598">
        <v>33519</v>
      </c>
      <c r="AC52" s="598">
        <v>19284</v>
      </c>
    </row>
    <row r="53" spans="27:29" x14ac:dyDescent="0.2">
      <c r="AA53" s="600">
        <v>45565</v>
      </c>
      <c r="AB53" s="598">
        <v>21655</v>
      </c>
      <c r="AC53" s="598">
        <v>18822</v>
      </c>
    </row>
    <row r="54" spans="27:29" x14ac:dyDescent="0.2">
      <c r="AA54" s="600">
        <v>45596</v>
      </c>
      <c r="AB54" s="598">
        <v>29870</v>
      </c>
      <c r="AC54" s="598">
        <v>17653</v>
      </c>
    </row>
    <row r="55" spans="27:29" x14ac:dyDescent="0.2">
      <c r="AA55" s="600">
        <v>45626</v>
      </c>
      <c r="AB55" s="598">
        <v>34436</v>
      </c>
      <c r="AC55" s="598">
        <v>19875</v>
      </c>
    </row>
    <row r="56" spans="27:29" x14ac:dyDescent="0.2">
      <c r="AA56" s="600">
        <v>45657</v>
      </c>
      <c r="AB56" s="598">
        <v>30004</v>
      </c>
      <c r="AC56" s="598">
        <v>18320</v>
      </c>
    </row>
    <row r="57" spans="27:29" x14ac:dyDescent="0.2">
      <c r="AA57" s="600">
        <v>45688</v>
      </c>
      <c r="AB57" s="598">
        <v>29776</v>
      </c>
      <c r="AC57" s="598">
        <v>21050</v>
      </c>
    </row>
    <row r="58" spans="27:29" x14ac:dyDescent="0.2">
      <c r="AA58" s="600">
        <v>45716</v>
      </c>
      <c r="AB58" s="598">
        <v>38438</v>
      </c>
      <c r="AC58" s="598">
        <v>26721</v>
      </c>
    </row>
    <row r="59" spans="27:29" x14ac:dyDescent="0.2">
      <c r="AA59" s="600">
        <v>45747</v>
      </c>
      <c r="AB59" s="598">
        <v>35709</v>
      </c>
      <c r="AC59" s="598">
        <v>21845</v>
      </c>
    </row>
    <row r="60" spans="27:29" x14ac:dyDescent="0.2">
      <c r="AA60" s="600">
        <v>45777</v>
      </c>
      <c r="AB60" s="598">
        <v>30361</v>
      </c>
      <c r="AC60" s="598">
        <v>22050</v>
      </c>
    </row>
    <row r="61" spans="27:29" x14ac:dyDescent="0.2">
      <c r="AA61" s="600">
        <v>45808</v>
      </c>
      <c r="AB61" s="598">
        <v>31782</v>
      </c>
      <c r="AC61" s="598">
        <v>20496</v>
      </c>
    </row>
    <row r="62" spans="27:29" x14ac:dyDescent="0.2">
      <c r="AA62" s="600">
        <v>45838</v>
      </c>
      <c r="AB62" s="598">
        <v>31227</v>
      </c>
      <c r="AC62" s="598">
        <v>19760</v>
      </c>
    </row>
    <row r="63" spans="27:29" x14ac:dyDescent="0.2">
      <c r="AA63" s="600">
        <v>45869</v>
      </c>
      <c r="AB63" s="598">
        <v>38899</v>
      </c>
      <c r="AC63" s="598">
        <v>21107</v>
      </c>
    </row>
    <row r="64" spans="27:29" x14ac:dyDescent="0.2">
      <c r="AA64" s="600">
        <v>45900</v>
      </c>
      <c r="AB64" s="598">
        <v>25807</v>
      </c>
      <c r="AC64" s="598">
        <v>19983</v>
      </c>
    </row>
    <row r="65" spans="27:29" x14ac:dyDescent="0.2">
      <c r="AA65" s="600">
        <v>45930</v>
      </c>
      <c r="AB65" s="598">
        <v>32193</v>
      </c>
      <c r="AC65" s="598">
        <v>19798</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1" customWidth="1"/>
    <col min="2" max="2" width="7.85546875" style="611" customWidth="1"/>
    <col min="3" max="3" width="1" style="611" customWidth="1"/>
    <col min="4" max="4" width="9.140625" style="611" customWidth="1"/>
    <col min="5" max="5" width="7.5703125" style="611" customWidth="1"/>
    <col min="6" max="6" width="6" style="611" customWidth="1"/>
    <col min="7" max="7" width="0.5703125" style="611" customWidth="1"/>
    <col min="8" max="8" width="8" style="611" customWidth="1"/>
    <col min="9" max="9" width="6.140625" style="611" customWidth="1"/>
    <col min="10" max="10" width="0.5703125" style="611" customWidth="1"/>
    <col min="11" max="11" width="6.7109375" style="611" customWidth="1"/>
    <col min="12" max="12" width="5.85546875" style="611" customWidth="1"/>
    <col min="13" max="13" width="0.5703125" style="611" customWidth="1"/>
    <col min="14" max="14" width="6.85546875" style="611" customWidth="1"/>
    <col min="15" max="15" width="6.140625" style="611" customWidth="1"/>
    <col min="16" max="16" width="0.5703125" style="611" customWidth="1"/>
    <col min="17" max="17" width="7" style="611" customWidth="1"/>
    <col min="18" max="18" width="5" style="611" customWidth="1"/>
    <col min="19" max="19" width="0.5703125" style="611" customWidth="1"/>
    <col min="20" max="20" width="8.140625" style="611" customWidth="1"/>
    <col min="21" max="21" width="5.85546875" style="611" customWidth="1"/>
    <col min="22" max="22" width="0.7109375" style="611" customWidth="1"/>
    <col min="23" max="23" width="7.5703125" style="611" customWidth="1"/>
    <col min="24" max="24" width="6.140625" style="611" customWidth="1"/>
    <col min="25" max="25" width="0.5703125" style="611" customWidth="1"/>
    <col min="26" max="26" width="9.140625" style="611" bestFit="1" customWidth="1"/>
    <col min="27" max="27" width="6.140625" style="611" customWidth="1"/>
    <col min="28" max="28" width="0.7109375" style="611" customWidth="1"/>
    <col min="29" max="29" width="9.140625" style="611" customWidth="1"/>
    <col min="30" max="30" width="6.7109375" style="611" customWidth="1"/>
    <col min="31" max="16384" width="11.42578125" style="611"/>
  </cols>
  <sheetData>
    <row r="1" spans="2:32" ht="15" hidden="1" customHeight="1" x14ac:dyDescent="0.2">
      <c r="E1" s="612" t="s">
        <v>36</v>
      </c>
      <c r="F1" s="612"/>
      <c r="H1" s="612" t="s">
        <v>21</v>
      </c>
      <c r="K1" s="612" t="s">
        <v>20</v>
      </c>
      <c r="N1" s="612" t="s">
        <v>19</v>
      </c>
      <c r="Q1" s="612" t="s">
        <v>18</v>
      </c>
      <c r="T1" s="612" t="s">
        <v>17</v>
      </c>
      <c r="W1" s="612" t="s">
        <v>16</v>
      </c>
      <c r="Z1" s="612" t="s">
        <v>15</v>
      </c>
    </row>
    <row r="2" spans="2:32" s="609" customFormat="1" x14ac:dyDescent="0.2">
      <c r="C2" s="613"/>
      <c r="D2" s="613"/>
      <c r="AB2" s="613"/>
    </row>
    <row r="3" spans="2:32" s="615" customFormat="1" ht="47.25" customHeight="1" x14ac:dyDescent="0.25">
      <c r="B3" s="1532"/>
      <c r="C3" s="1532"/>
      <c r="D3" s="1532"/>
      <c r="E3" s="1532"/>
      <c r="F3" s="1532"/>
      <c r="G3" s="1532"/>
      <c r="H3" s="1532"/>
      <c r="I3" s="1532"/>
      <c r="J3" s="1532"/>
      <c r="K3" s="1532"/>
      <c r="L3" s="614"/>
      <c r="M3" s="614"/>
      <c r="W3" s="616"/>
      <c r="AA3" s="616"/>
      <c r="AD3" s="616"/>
    </row>
    <row r="4" spans="2:32" s="617" customFormat="1" ht="13.5" customHeight="1" x14ac:dyDescent="0.2">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2" s="619" customFormat="1" ht="16.5" customHeight="1" x14ac:dyDescent="0.2">
      <c r="B5" s="1534" t="s">
        <v>409</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c r="AD5" s="1534"/>
    </row>
    <row r="6" spans="2:32" s="619" customFormat="1" ht="14.2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18"/>
    </row>
    <row r="7" spans="2:32" s="617" customFormat="1" ht="5.25" customHeight="1" x14ac:dyDescent="0.2">
      <c r="AC7" s="788"/>
    </row>
    <row r="8" spans="2:32" s="622" customFormat="1" ht="21.75" customHeight="1" x14ac:dyDescent="0.2">
      <c r="B8" s="1548" t="s">
        <v>27</v>
      </c>
      <c r="C8" s="621"/>
      <c r="D8" s="1565" t="s">
        <v>112</v>
      </c>
      <c r="E8" s="1563" t="s">
        <v>26</v>
      </c>
      <c r="F8" s="1564"/>
      <c r="G8" s="1564"/>
      <c r="H8" s="1564"/>
      <c r="I8" s="1564"/>
      <c r="J8" s="1564"/>
      <c r="K8" s="1564"/>
      <c r="L8" s="1564"/>
      <c r="M8" s="1564"/>
      <c r="N8" s="1564"/>
      <c r="O8" s="1564"/>
      <c r="P8" s="1564"/>
      <c r="Q8" s="1564"/>
      <c r="R8" s="1564"/>
      <c r="S8" s="1564"/>
      <c r="T8" s="1564"/>
      <c r="U8" s="1564"/>
      <c r="V8" s="1564"/>
      <c r="W8" s="1564"/>
      <c r="X8" s="1564"/>
      <c r="Y8" s="1564"/>
      <c r="Z8" s="1564"/>
      <c r="AA8" s="1544"/>
      <c r="AB8" s="621"/>
      <c r="AC8" s="1565" t="s">
        <v>0</v>
      </c>
      <c r="AD8" s="1566"/>
    </row>
    <row r="9" spans="2:32" s="622" customFormat="1" ht="21.75" customHeight="1" x14ac:dyDescent="0.2">
      <c r="B9" s="1562"/>
      <c r="C9" s="621"/>
      <c r="D9" s="1571"/>
      <c r="E9" s="1569" t="s">
        <v>22</v>
      </c>
      <c r="F9" s="1570"/>
      <c r="G9" s="623"/>
      <c r="H9" s="1569" t="s">
        <v>21</v>
      </c>
      <c r="I9" s="1570"/>
      <c r="J9" s="623"/>
      <c r="K9" s="1569" t="s">
        <v>20</v>
      </c>
      <c r="L9" s="1570"/>
      <c r="M9" s="623"/>
      <c r="N9" s="1569" t="s">
        <v>19</v>
      </c>
      <c r="O9" s="1570"/>
      <c r="P9" s="623"/>
      <c r="Q9" s="1569" t="s">
        <v>18</v>
      </c>
      <c r="R9" s="1570"/>
      <c r="S9" s="623"/>
      <c r="T9" s="1569" t="s">
        <v>17</v>
      </c>
      <c r="U9" s="1570"/>
      <c r="V9" s="623"/>
      <c r="W9" s="1569" t="s">
        <v>16</v>
      </c>
      <c r="X9" s="1570"/>
      <c r="Y9" s="623"/>
      <c r="Z9" s="1569" t="s">
        <v>15</v>
      </c>
      <c r="AA9" s="1570"/>
      <c r="AB9" s="621"/>
      <c r="AC9" s="1567"/>
      <c r="AD9" s="1568"/>
    </row>
    <row r="10" spans="2:32" s="622" customFormat="1" ht="21.75" customHeight="1" x14ac:dyDescent="0.2">
      <c r="B10" s="1549"/>
      <c r="C10" s="624"/>
      <c r="D10" s="1572"/>
      <c r="E10" s="814" t="s">
        <v>9</v>
      </c>
      <c r="F10" s="815" t="s">
        <v>25</v>
      </c>
      <c r="G10" s="625"/>
      <c r="H10" s="814" t="s">
        <v>9</v>
      </c>
      <c r="I10" s="815" t="s">
        <v>25</v>
      </c>
      <c r="J10" s="625"/>
      <c r="K10" s="814" t="s">
        <v>9</v>
      </c>
      <c r="L10" s="815" t="s">
        <v>25</v>
      </c>
      <c r="M10" s="625"/>
      <c r="N10" s="814" t="s">
        <v>9</v>
      </c>
      <c r="O10" s="815" t="s">
        <v>25</v>
      </c>
      <c r="P10" s="625"/>
      <c r="Q10" s="814" t="s">
        <v>9</v>
      </c>
      <c r="R10" s="815" t="s">
        <v>25</v>
      </c>
      <c r="S10" s="625"/>
      <c r="T10" s="814" t="s">
        <v>9</v>
      </c>
      <c r="U10" s="815" t="s">
        <v>25</v>
      </c>
      <c r="V10" s="625"/>
      <c r="W10" s="814" t="s">
        <v>9</v>
      </c>
      <c r="X10" s="815" t="s">
        <v>25</v>
      </c>
      <c r="Y10" s="625"/>
      <c r="Z10" s="814" t="s">
        <v>9</v>
      </c>
      <c r="AA10" s="815" t="s">
        <v>25</v>
      </c>
      <c r="AB10" s="624"/>
      <c r="AC10" s="704" t="s">
        <v>9</v>
      </c>
      <c r="AD10" s="815" t="s">
        <v>25</v>
      </c>
    </row>
    <row r="11" spans="2:32" s="627" customFormat="1" ht="9" customHeight="1" x14ac:dyDescent="0.2">
      <c r="B11" s="626"/>
      <c r="D11" s="626"/>
      <c r="E11" s="626"/>
      <c r="F11" s="626"/>
      <c r="G11" s="626"/>
      <c r="H11" s="626"/>
      <c r="I11" s="626"/>
      <c r="J11" s="626"/>
      <c r="K11" s="626"/>
      <c r="L11" s="626"/>
      <c r="M11" s="626"/>
      <c r="N11" s="626"/>
      <c r="O11" s="626"/>
      <c r="P11" s="626"/>
      <c r="Q11" s="626"/>
      <c r="R11" s="626"/>
      <c r="S11" s="626"/>
      <c r="T11" s="626"/>
      <c r="U11" s="626"/>
      <c r="V11" s="626"/>
      <c r="W11" s="626"/>
      <c r="X11" s="626"/>
      <c r="Y11" s="626"/>
      <c r="Z11" s="626"/>
      <c r="AA11" s="626"/>
      <c r="AC11" s="626"/>
      <c r="AD11" s="626"/>
    </row>
    <row r="12" spans="2:32" s="629" customFormat="1" ht="21" customHeight="1" x14ac:dyDescent="0.2">
      <c r="B12" s="1573" t="s">
        <v>24</v>
      </c>
      <c r="D12" s="789" t="s">
        <v>31</v>
      </c>
      <c r="E12" s="790">
        <v>616</v>
      </c>
      <c r="F12" s="791">
        <v>0.21962037050241726</v>
      </c>
      <c r="G12" s="630"/>
      <c r="H12" s="792">
        <v>10880</v>
      </c>
      <c r="I12" s="791">
        <v>3.8790091413413954</v>
      </c>
      <c r="J12" s="630"/>
      <c r="K12" s="792">
        <v>6341</v>
      </c>
      <c r="L12" s="791">
        <v>2.2607350151880321</v>
      </c>
      <c r="M12" s="630"/>
      <c r="N12" s="792">
        <v>8818</v>
      </c>
      <c r="O12" s="791">
        <v>3.1438513426790835</v>
      </c>
      <c r="P12" s="630"/>
      <c r="Q12" s="792">
        <v>8650</v>
      </c>
      <c r="R12" s="791">
        <v>3.0839548779966059</v>
      </c>
      <c r="S12" s="630"/>
      <c r="T12" s="792">
        <v>12001</v>
      </c>
      <c r="U12" s="791">
        <v>4.278675432466736</v>
      </c>
      <c r="V12" s="630"/>
      <c r="W12" s="792">
        <v>40657</v>
      </c>
      <c r="X12" s="791">
        <v>14.495300979735029</v>
      </c>
      <c r="Y12" s="630"/>
      <c r="Z12" s="792">
        <v>192521</v>
      </c>
      <c r="AA12" s="791">
        <f t="shared" ref="AA12:AA21" si="0">Z12*100/$AC12</f>
        <v>68.638852840090706</v>
      </c>
      <c r="AB12" s="633"/>
      <c r="AC12" s="671">
        <f t="shared" ref="AC12:AD15" si="1">E12+H12+K12+N12+Q12+T12+W12+Z12</f>
        <v>280484</v>
      </c>
      <c r="AD12" s="672">
        <f t="shared" si="1"/>
        <v>100</v>
      </c>
      <c r="AF12" s="793"/>
    </row>
    <row r="13" spans="2:32" s="629" customFormat="1" ht="21" customHeight="1" x14ac:dyDescent="0.2">
      <c r="B13" s="1574"/>
      <c r="D13" s="794" t="s">
        <v>49</v>
      </c>
      <c r="E13" s="795">
        <v>867</v>
      </c>
      <c r="F13" s="796">
        <v>0.21849247750812731</v>
      </c>
      <c r="G13" s="630"/>
      <c r="H13" s="797">
        <v>13433</v>
      </c>
      <c r="I13" s="796">
        <v>3.3852473475970868</v>
      </c>
      <c r="J13" s="630"/>
      <c r="K13" s="797">
        <v>8298</v>
      </c>
      <c r="L13" s="796">
        <v>2.0911771376729416</v>
      </c>
      <c r="M13" s="630"/>
      <c r="N13" s="797">
        <v>11704</v>
      </c>
      <c r="O13" s="796">
        <v>2.9495224414707293</v>
      </c>
      <c r="P13" s="630"/>
      <c r="Q13" s="797">
        <v>13451</v>
      </c>
      <c r="R13" s="796">
        <v>3.3897835236007157</v>
      </c>
      <c r="S13" s="630"/>
      <c r="T13" s="797">
        <v>22353</v>
      </c>
      <c r="U13" s="796">
        <v>5.6331745671732065</v>
      </c>
      <c r="V13" s="630"/>
      <c r="W13" s="797">
        <v>71847</v>
      </c>
      <c r="X13" s="796">
        <v>18.106146518484916</v>
      </c>
      <c r="Y13" s="630"/>
      <c r="Z13" s="797">
        <v>254857</v>
      </c>
      <c r="AA13" s="796">
        <f t="shared" si="0"/>
        <v>64.226455986492269</v>
      </c>
      <c r="AB13" s="633"/>
      <c r="AC13" s="679">
        <f t="shared" si="1"/>
        <v>396810</v>
      </c>
      <c r="AD13" s="680">
        <f t="shared" si="1"/>
        <v>100</v>
      </c>
      <c r="AF13" s="793"/>
    </row>
    <row r="14" spans="2:32" s="629" customFormat="1" ht="21" customHeight="1" x14ac:dyDescent="0.2">
      <c r="B14" s="1574"/>
      <c r="D14" s="794" t="s">
        <v>50</v>
      </c>
      <c r="E14" s="795">
        <v>428</v>
      </c>
      <c r="F14" s="796">
        <v>0.10650395781646979</v>
      </c>
      <c r="G14" s="630"/>
      <c r="H14" s="797">
        <v>10753</v>
      </c>
      <c r="I14" s="796">
        <v>2.6757875196273355</v>
      </c>
      <c r="J14" s="630"/>
      <c r="K14" s="797">
        <v>7944</v>
      </c>
      <c r="L14" s="796">
        <v>1.9767930862010188</v>
      </c>
      <c r="M14" s="630"/>
      <c r="N14" s="797">
        <v>10385</v>
      </c>
      <c r="O14" s="796">
        <v>2.5842140231870063</v>
      </c>
      <c r="P14" s="630"/>
      <c r="Q14" s="797">
        <v>14430</v>
      </c>
      <c r="R14" s="796">
        <v>3.5907759609618202</v>
      </c>
      <c r="S14" s="630"/>
      <c r="T14" s="797">
        <v>26065</v>
      </c>
      <c r="U14" s="796">
        <v>6.4860412628184232</v>
      </c>
      <c r="V14" s="630"/>
      <c r="W14" s="797">
        <v>94975</v>
      </c>
      <c r="X14" s="796">
        <v>23.633676153315932</v>
      </c>
      <c r="Y14" s="630"/>
      <c r="Z14" s="797">
        <v>236883</v>
      </c>
      <c r="AA14" s="796">
        <f t="shared" si="0"/>
        <v>58.946208036071994</v>
      </c>
      <c r="AB14" s="633"/>
      <c r="AC14" s="679">
        <f t="shared" si="1"/>
        <v>401863</v>
      </c>
      <c r="AD14" s="680">
        <f t="shared" si="1"/>
        <v>100</v>
      </c>
      <c r="AF14" s="793"/>
    </row>
    <row r="15" spans="2:32" s="629" customFormat="1" ht="21" customHeight="1" x14ac:dyDescent="0.2">
      <c r="B15" s="1574"/>
      <c r="D15" s="798" t="s">
        <v>113</v>
      </c>
      <c r="E15" s="799">
        <v>617</v>
      </c>
      <c r="F15" s="800">
        <v>0.24395644369232228</v>
      </c>
      <c r="G15" s="630"/>
      <c r="H15" s="801">
        <v>11560</v>
      </c>
      <c r="I15" s="800">
        <v>4.570723645191646</v>
      </c>
      <c r="J15" s="630"/>
      <c r="K15" s="801">
        <v>5335</v>
      </c>
      <c r="L15" s="800">
        <v>2.1094126857350721</v>
      </c>
      <c r="M15" s="630"/>
      <c r="N15" s="801">
        <v>5639</v>
      </c>
      <c r="O15" s="800">
        <v>2.2296116466466862</v>
      </c>
      <c r="P15" s="630"/>
      <c r="Q15" s="801">
        <v>8718</v>
      </c>
      <c r="R15" s="800">
        <v>3.4470215171955685</v>
      </c>
      <c r="S15" s="630"/>
      <c r="T15" s="801">
        <v>17681</v>
      </c>
      <c r="U15" s="800">
        <v>6.9909139074942468</v>
      </c>
      <c r="V15" s="630"/>
      <c r="W15" s="801">
        <v>73649</v>
      </c>
      <c r="X15" s="800">
        <v>29.120175237432488</v>
      </c>
      <c r="Y15" s="630"/>
      <c r="Z15" s="801">
        <v>129715</v>
      </c>
      <c r="AA15" s="800">
        <f t="shared" si="0"/>
        <v>51.288184916611968</v>
      </c>
      <c r="AB15" s="633"/>
      <c r="AC15" s="687">
        <f t="shared" si="1"/>
        <v>252914</v>
      </c>
      <c r="AD15" s="688">
        <f t="shared" si="1"/>
        <v>100</v>
      </c>
      <c r="AF15" s="793"/>
    </row>
    <row r="16" spans="2:32" s="629" customFormat="1" ht="21" customHeight="1" x14ac:dyDescent="0.2">
      <c r="B16" s="1575"/>
      <c r="D16" s="802" t="s">
        <v>68</v>
      </c>
      <c r="E16" s="803">
        <f>SUM(E12:E15)</f>
        <v>2528</v>
      </c>
      <c r="F16" s="804">
        <f t="shared" ref="F16:F21" si="2">E16*100/$AC16</f>
        <v>0.18977967390627076</v>
      </c>
      <c r="G16" s="630"/>
      <c r="H16" s="803">
        <f>SUM(H12:H15)</f>
        <v>46626</v>
      </c>
      <c r="I16" s="804">
        <f t="shared" ref="I16:I21" si="3">H16*100/$AC16</f>
        <v>3.5002638748234891</v>
      </c>
      <c r="J16" s="630"/>
      <c r="K16" s="805">
        <f>SUM(K12:K15)</f>
        <v>27918</v>
      </c>
      <c r="L16" s="806">
        <f t="shared" ref="L16:L21" si="4">K16*100/$AC16</f>
        <v>2.0958342310582543</v>
      </c>
      <c r="M16" s="630"/>
      <c r="N16" s="805">
        <f>SUM(N12:N15)</f>
        <v>36546</v>
      </c>
      <c r="O16" s="806">
        <f t="shared" ref="O16:O21" si="5">N16*100/$AC16</f>
        <v>2.74354745355165</v>
      </c>
      <c r="P16" s="630"/>
      <c r="Q16" s="805">
        <f>SUM(Q12:Q15)</f>
        <v>45249</v>
      </c>
      <c r="R16" s="806">
        <f t="shared" ref="R16:R21" si="6">Q16*100/$AC16</f>
        <v>3.3968910065604612</v>
      </c>
      <c r="S16" s="630"/>
      <c r="T16" s="805">
        <f>SUM(T12:T15)</f>
        <v>78100</v>
      </c>
      <c r="U16" s="806">
        <f t="shared" ref="U16:U21" si="7">T16*100/$AC16</f>
        <v>5.8630508433859756</v>
      </c>
      <c r="V16" s="630"/>
      <c r="W16" s="805">
        <f>SUM(W12:W15)</f>
        <v>281128</v>
      </c>
      <c r="X16" s="806">
        <f t="shared" ref="X16:X21" si="8">W16*100/$AC16</f>
        <v>21.104580761836267</v>
      </c>
      <c r="Y16" s="630"/>
      <c r="Z16" s="803">
        <f>SUM(Z12:Z15)</f>
        <v>813976</v>
      </c>
      <c r="AA16" s="804">
        <f t="shared" si="0"/>
        <v>61.106052154877631</v>
      </c>
      <c r="AB16" s="633"/>
      <c r="AC16" s="807">
        <f>SUM(AC12:AC15)</f>
        <v>1332071</v>
      </c>
      <c r="AD16" s="808">
        <f t="shared" ref="AD16:AD21" si="9">F16+I16+L16+O16+R16+U16+X16+AA16</f>
        <v>100</v>
      </c>
      <c r="AF16" s="793"/>
    </row>
    <row r="17" spans="2:32" s="629" customFormat="1" ht="21" customHeight="1" x14ac:dyDescent="0.2">
      <c r="B17" s="1573" t="s">
        <v>23</v>
      </c>
      <c r="D17" s="789" t="s">
        <v>31</v>
      </c>
      <c r="E17" s="792">
        <v>788</v>
      </c>
      <c r="F17" s="791">
        <v>0.48516491297200448</v>
      </c>
      <c r="G17" s="630"/>
      <c r="H17" s="792">
        <v>23605</v>
      </c>
      <c r="I17" s="791">
        <v>14.5333981861728</v>
      </c>
      <c r="J17" s="630"/>
      <c r="K17" s="792">
        <v>10108</v>
      </c>
      <c r="L17" s="791">
        <v>6.2234098227424131</v>
      </c>
      <c r="M17" s="630"/>
      <c r="N17" s="792">
        <v>10957</v>
      </c>
      <c r="O17" s="791">
        <v>6.7461319180637735</v>
      </c>
      <c r="P17" s="630"/>
      <c r="Q17" s="792">
        <v>9810</v>
      </c>
      <c r="R17" s="791">
        <v>6.039933751593102</v>
      </c>
      <c r="S17" s="630"/>
      <c r="T17" s="792">
        <v>13322</v>
      </c>
      <c r="U17" s="791">
        <v>8.2022423484937104</v>
      </c>
      <c r="V17" s="630"/>
      <c r="W17" s="792">
        <v>30974</v>
      </c>
      <c r="X17" s="791">
        <v>19.070428952277751</v>
      </c>
      <c r="Y17" s="630"/>
      <c r="Z17" s="792">
        <v>62855</v>
      </c>
      <c r="AA17" s="791">
        <f t="shared" si="0"/>
        <v>38.699290107684448</v>
      </c>
      <c r="AB17" s="633"/>
      <c r="AC17" s="671">
        <f>E17+H17+K17+N17+Q17+T17+W17+Z17</f>
        <v>162419</v>
      </c>
      <c r="AD17" s="672">
        <f t="shared" si="9"/>
        <v>100</v>
      </c>
      <c r="AF17" s="793"/>
    </row>
    <row r="18" spans="2:32" s="629" customFormat="1" ht="21" customHeight="1" x14ac:dyDescent="0.2">
      <c r="B18" s="1574"/>
      <c r="D18" s="794" t="s">
        <v>49</v>
      </c>
      <c r="E18" s="797">
        <v>1151</v>
      </c>
      <c r="F18" s="796">
        <v>0.47288608416632771</v>
      </c>
      <c r="G18" s="630"/>
      <c r="H18" s="797">
        <v>33663</v>
      </c>
      <c r="I18" s="796">
        <v>13.830377281747255</v>
      </c>
      <c r="J18" s="630"/>
      <c r="K18" s="797">
        <v>13331</v>
      </c>
      <c r="L18" s="796">
        <v>5.4770151068821153</v>
      </c>
      <c r="M18" s="630"/>
      <c r="N18" s="797">
        <v>15476</v>
      </c>
      <c r="O18" s="796">
        <v>6.358284134281571</v>
      </c>
      <c r="P18" s="630"/>
      <c r="Q18" s="797">
        <v>15908</v>
      </c>
      <c r="R18" s="796">
        <v>6.5357704838557265</v>
      </c>
      <c r="S18" s="630"/>
      <c r="T18" s="797">
        <v>24187</v>
      </c>
      <c r="U18" s="796">
        <v>9.9371813359956285</v>
      </c>
      <c r="V18" s="630"/>
      <c r="W18" s="797">
        <v>49969</v>
      </c>
      <c r="X18" s="796">
        <v>20.529665282108802</v>
      </c>
      <c r="Y18" s="630"/>
      <c r="Z18" s="797">
        <v>89714</v>
      </c>
      <c r="AA18" s="796">
        <f t="shared" si="0"/>
        <v>36.858820290962576</v>
      </c>
      <c r="AB18" s="633"/>
      <c r="AC18" s="679">
        <f>E18+H18+K18+N18+Q18+T18+W18+Z18</f>
        <v>243399</v>
      </c>
      <c r="AD18" s="680">
        <f t="shared" si="9"/>
        <v>100</v>
      </c>
      <c r="AF18" s="793"/>
    </row>
    <row r="19" spans="2:32" s="629" customFormat="1" ht="21" customHeight="1" x14ac:dyDescent="0.2">
      <c r="B19" s="1574"/>
      <c r="D19" s="794" t="s">
        <v>50</v>
      </c>
      <c r="E19" s="797">
        <v>462</v>
      </c>
      <c r="F19" s="796">
        <v>0.19145259476281842</v>
      </c>
      <c r="G19" s="630"/>
      <c r="H19" s="797">
        <v>24746</v>
      </c>
      <c r="I19" s="796">
        <v>10.254731406927931</v>
      </c>
      <c r="J19" s="630"/>
      <c r="K19" s="797">
        <v>13663</v>
      </c>
      <c r="L19" s="796">
        <v>5.6619411303991081</v>
      </c>
      <c r="M19" s="630"/>
      <c r="N19" s="797">
        <v>14535</v>
      </c>
      <c r="O19" s="796">
        <v>6.0232975430250342</v>
      </c>
      <c r="P19" s="630"/>
      <c r="Q19" s="797">
        <v>16371</v>
      </c>
      <c r="R19" s="796">
        <v>6.7841351274071435</v>
      </c>
      <c r="S19" s="630"/>
      <c r="T19" s="797">
        <v>25411</v>
      </c>
      <c r="U19" s="796">
        <v>10.530307111510776</v>
      </c>
      <c r="V19" s="630"/>
      <c r="W19" s="797">
        <v>51703</v>
      </c>
      <c r="X19" s="796">
        <v>21.425700231649351</v>
      </c>
      <c r="Y19" s="630"/>
      <c r="Z19" s="797">
        <v>94422</v>
      </c>
      <c r="AA19" s="796">
        <f t="shared" si="0"/>
        <v>39.128434854317838</v>
      </c>
      <c r="AB19" s="633"/>
      <c r="AC19" s="679">
        <f>E19+H19+K19+N19+Q19+T19+W19+Z19</f>
        <v>241313</v>
      </c>
      <c r="AD19" s="680">
        <f t="shared" si="9"/>
        <v>100</v>
      </c>
      <c r="AF19" s="793"/>
    </row>
    <row r="20" spans="2:32" s="629" customFormat="1" ht="21" customHeight="1" x14ac:dyDescent="0.2">
      <c r="B20" s="1574"/>
      <c r="D20" s="798" t="s">
        <v>113</v>
      </c>
      <c r="E20" s="801">
        <v>764</v>
      </c>
      <c r="F20" s="800">
        <v>0.47765225165521508</v>
      </c>
      <c r="G20" s="630"/>
      <c r="H20" s="801">
        <v>16593</v>
      </c>
      <c r="I20" s="800">
        <v>10.373931690726419</v>
      </c>
      <c r="J20" s="630"/>
      <c r="K20" s="801">
        <v>8431</v>
      </c>
      <c r="L20" s="800">
        <v>5.2710551488286894</v>
      </c>
      <c r="M20" s="630"/>
      <c r="N20" s="801">
        <v>6814</v>
      </c>
      <c r="O20" s="800">
        <v>4.2601079093961198</v>
      </c>
      <c r="P20" s="630"/>
      <c r="Q20" s="801">
        <v>8142</v>
      </c>
      <c r="R20" s="800">
        <v>5.090372556252305</v>
      </c>
      <c r="S20" s="630"/>
      <c r="T20" s="801">
        <v>15137</v>
      </c>
      <c r="U20" s="800">
        <v>9.4636415357395176</v>
      </c>
      <c r="V20" s="630"/>
      <c r="W20" s="801">
        <v>38209</v>
      </c>
      <c r="X20" s="800">
        <v>23.888239376301197</v>
      </c>
      <c r="Y20" s="630"/>
      <c r="Z20" s="801">
        <v>65859</v>
      </c>
      <c r="AA20" s="800">
        <f t="shared" si="0"/>
        <v>41.174999531100539</v>
      </c>
      <c r="AB20" s="633"/>
      <c r="AC20" s="687">
        <f>E20+H20+K20+N20+Q20+T20+W20+Z20</f>
        <v>159949</v>
      </c>
      <c r="AD20" s="688">
        <f t="shared" si="9"/>
        <v>100</v>
      </c>
      <c r="AF20" s="793"/>
    </row>
    <row r="21" spans="2:32" s="629" customFormat="1" ht="21" customHeight="1" x14ac:dyDescent="0.2">
      <c r="B21" s="1575"/>
      <c r="D21" s="809" t="s">
        <v>68</v>
      </c>
      <c r="E21" s="805">
        <f>SUM(E17:E20)</f>
        <v>3165</v>
      </c>
      <c r="F21" s="806">
        <f t="shared" si="2"/>
        <v>0.39215443326559946</v>
      </c>
      <c r="G21" s="630"/>
      <c r="H21" s="805">
        <f>SUM(H17:H20)</f>
        <v>98607</v>
      </c>
      <c r="I21" s="806">
        <f t="shared" si="3"/>
        <v>12.217747930812312</v>
      </c>
      <c r="J21" s="630"/>
      <c r="K21" s="805">
        <f>SUM(K17:K20)</f>
        <v>45533</v>
      </c>
      <c r="L21" s="806">
        <f t="shared" si="4"/>
        <v>5.641695990484215</v>
      </c>
      <c r="M21" s="630"/>
      <c r="N21" s="805">
        <f>SUM(N17:N20)</f>
        <v>47782</v>
      </c>
      <c r="O21" s="806">
        <f t="shared" si="5"/>
        <v>5.9203548594934823</v>
      </c>
      <c r="P21" s="630"/>
      <c r="Q21" s="805">
        <f>SUM(Q17:Q20)</f>
        <v>50231</v>
      </c>
      <c r="R21" s="806">
        <f t="shared" si="6"/>
        <v>6.2237944193884127</v>
      </c>
      <c r="S21" s="630"/>
      <c r="T21" s="805">
        <f>SUM(T17:T20)</f>
        <v>78057</v>
      </c>
      <c r="U21" s="806">
        <f t="shared" si="7"/>
        <v>9.6715319423105512</v>
      </c>
      <c r="V21" s="630"/>
      <c r="W21" s="805">
        <f>SUM(W17:W20)</f>
        <v>170855</v>
      </c>
      <c r="X21" s="806">
        <f t="shared" si="8"/>
        <v>21.169524706348813</v>
      </c>
      <c r="Y21" s="630"/>
      <c r="Z21" s="805">
        <f>SUM(Z17:Z20)</f>
        <v>312850</v>
      </c>
      <c r="AA21" s="806">
        <f t="shared" si="0"/>
        <v>38.763195717896615</v>
      </c>
      <c r="AB21" s="633"/>
      <c r="AC21" s="807">
        <f>SUM(AC17:AC20)</f>
        <v>807080</v>
      </c>
      <c r="AD21" s="808">
        <f t="shared" si="9"/>
        <v>100</v>
      </c>
      <c r="AF21" s="793"/>
    </row>
    <row r="22" spans="2:32" s="645" customFormat="1" ht="3" customHeight="1" x14ac:dyDescent="0.2">
      <c r="B22" s="640"/>
      <c r="C22" s="641"/>
      <c r="D22" s="633"/>
      <c r="E22" s="810"/>
      <c r="F22" s="811"/>
      <c r="G22" s="633"/>
      <c r="H22" s="642"/>
      <c r="I22" s="643"/>
      <c r="J22" s="633"/>
      <c r="K22" s="642"/>
      <c r="L22" s="643"/>
      <c r="M22" s="633"/>
      <c r="N22" s="642"/>
      <c r="O22" s="643"/>
      <c r="P22" s="633"/>
      <c r="Q22" s="642"/>
      <c r="R22" s="643"/>
      <c r="S22" s="633"/>
      <c r="T22" s="642"/>
      <c r="U22" s="643"/>
      <c r="V22" s="633"/>
      <c r="W22" s="642"/>
      <c r="X22" s="643"/>
      <c r="Y22" s="633"/>
      <c r="Z22" s="642"/>
      <c r="AA22" s="643"/>
      <c r="AB22" s="633"/>
      <c r="AC22" s="642"/>
      <c r="AD22" s="644"/>
    </row>
    <row r="23" spans="2:32" s="641" customFormat="1" ht="18" customHeight="1" x14ac:dyDescent="0.2">
      <c r="B23" s="1576" t="s">
        <v>0</v>
      </c>
      <c r="C23" s="1577"/>
      <c r="D23" s="1578"/>
      <c r="E23" s="812">
        <f>E16+E21</f>
        <v>5693</v>
      </c>
      <c r="F23" s="813">
        <f>E23*100/$AC23</f>
        <v>0.26613362030076421</v>
      </c>
      <c r="G23" s="1261"/>
      <c r="H23" s="660">
        <f>H16+H21</f>
        <v>145233</v>
      </c>
      <c r="I23" s="661">
        <f>H23*100/$AC23</f>
        <v>6.7892822900300169</v>
      </c>
      <c r="J23" s="1261"/>
      <c r="K23" s="660">
        <f>K16+K21</f>
        <v>73451</v>
      </c>
      <c r="L23" s="661">
        <f>K23*100/$AC23</f>
        <v>3.4336519488339063</v>
      </c>
      <c r="M23" s="1261"/>
      <c r="N23" s="660">
        <f>N16+N21</f>
        <v>84328</v>
      </c>
      <c r="O23" s="661">
        <f>N23*100/$AC23</f>
        <v>3.9421247027442194</v>
      </c>
      <c r="P23" s="1261"/>
      <c r="Q23" s="660">
        <f>Q16+Q21</f>
        <v>95480</v>
      </c>
      <c r="R23" s="661">
        <f>Q23*100/$AC23</f>
        <v>4.4634530241203167</v>
      </c>
      <c r="S23" s="1261"/>
      <c r="T23" s="660">
        <f>T16+T21</f>
        <v>156157</v>
      </c>
      <c r="U23" s="661">
        <f>T23*100/$AC23</f>
        <v>7.2999521772890272</v>
      </c>
      <c r="V23" s="1261"/>
      <c r="W23" s="660">
        <f>W16+W21</f>
        <v>451983</v>
      </c>
      <c r="X23" s="661">
        <f>W23*100/$AC23</f>
        <v>21.129083454136712</v>
      </c>
      <c r="Y23" s="1261"/>
      <c r="Z23" s="660">
        <f>Z16+Z21</f>
        <v>1126826</v>
      </c>
      <c r="AA23" s="661">
        <f>Z23*100/$AC23</f>
        <v>52.676318782545039</v>
      </c>
      <c r="AB23" s="1261"/>
      <c r="AC23" s="660">
        <f>AC16+AC21</f>
        <v>2139151</v>
      </c>
      <c r="AD23" s="661">
        <f>F23+I23+L23+O23+R23+U23+X23+AA23</f>
        <v>100</v>
      </c>
    </row>
    <row r="24" spans="2:32" s="627" customFormat="1" ht="5.25" customHeight="1" x14ac:dyDescent="0.2">
      <c r="B24" s="647"/>
      <c r="C24" s="647"/>
      <c r="D24" s="647"/>
      <c r="E24" s="647"/>
      <c r="F24" s="647"/>
      <c r="G24" s="647"/>
      <c r="H24" s="647"/>
      <c r="I24" s="647"/>
      <c r="J24" s="647"/>
      <c r="K24" s="647"/>
      <c r="L24" s="647"/>
      <c r="M24" s="647"/>
      <c r="N24" s="647"/>
      <c r="O24" s="648"/>
      <c r="P24" s="648"/>
    </row>
    <row r="25" spans="2:32" s="627" customFormat="1" ht="5.25" customHeight="1" x14ac:dyDescent="0.2">
      <c r="B25" s="647"/>
      <c r="C25" s="647"/>
      <c r="D25" s="647"/>
      <c r="E25" s="647"/>
      <c r="F25" s="647"/>
      <c r="G25" s="647"/>
      <c r="H25" s="647"/>
      <c r="I25" s="647"/>
      <c r="J25" s="647"/>
      <c r="K25" s="647"/>
      <c r="L25" s="647"/>
      <c r="M25" s="647"/>
      <c r="N25" s="647"/>
      <c r="O25" s="648"/>
      <c r="P25" s="648"/>
    </row>
    <row r="26" spans="2:32" s="627" customFormat="1" ht="12.75" customHeight="1" x14ac:dyDescent="0.2">
      <c r="B26" s="648"/>
      <c r="C26" s="648"/>
      <c r="D26" s="648"/>
      <c r="E26" s="648"/>
      <c r="F26" s="648"/>
      <c r="G26" s="648"/>
      <c r="H26" s="648"/>
      <c r="I26" s="648"/>
      <c r="J26" s="648"/>
      <c r="K26" s="648"/>
      <c r="L26" s="648"/>
      <c r="M26" s="648"/>
      <c r="N26" s="648"/>
      <c r="O26" s="648"/>
      <c r="P26" s="648"/>
    </row>
    <row r="27" spans="2:32" s="645" customFormat="1" ht="24.75" customHeight="1" x14ac:dyDescent="0.2">
      <c r="B27" s="649"/>
      <c r="C27" s="649"/>
      <c r="D27" s="649"/>
      <c r="E27" s="649" t="s">
        <v>114</v>
      </c>
      <c r="F27" s="649" t="s">
        <v>21</v>
      </c>
      <c r="G27" s="649"/>
      <c r="H27" s="649" t="s">
        <v>20</v>
      </c>
      <c r="I27" s="649" t="s">
        <v>19</v>
      </c>
      <c r="J27" s="649"/>
      <c r="K27" s="649" t="s">
        <v>18</v>
      </c>
      <c r="L27" s="649" t="s">
        <v>17</v>
      </c>
      <c r="M27" s="649"/>
      <c r="N27" s="649" t="s">
        <v>16</v>
      </c>
      <c r="O27" s="649" t="s">
        <v>15</v>
      </c>
      <c r="P27" s="649"/>
    </row>
    <row r="28" spans="2:32" s="645" customFormat="1" x14ac:dyDescent="0.2">
      <c r="B28" s="650"/>
      <c r="C28" s="650"/>
      <c r="D28" s="650"/>
      <c r="E28" s="650" t="e">
        <f>#REF!</f>
        <v>#REF!</v>
      </c>
      <c r="F28" s="651" t="e">
        <f>#REF!</f>
        <v>#REF!</v>
      </c>
      <c r="G28" s="651"/>
      <c r="H28" s="651" t="e">
        <f>#REF!</f>
        <v>#REF!</v>
      </c>
      <c r="I28" s="651" t="e">
        <f>#REF!</f>
        <v>#REF!</v>
      </c>
      <c r="J28" s="651"/>
      <c r="K28" s="651" t="e">
        <f>#REF!</f>
        <v>#REF!</v>
      </c>
      <c r="L28" s="651" t="e">
        <f>#REF!</f>
        <v>#REF!</v>
      </c>
      <c r="M28" s="651"/>
      <c r="N28" s="651" t="e">
        <f>#REF!</f>
        <v>#REF!</v>
      </c>
      <c r="O28" s="651" t="e">
        <f>#REF!</f>
        <v>#REF!</v>
      </c>
      <c r="P28" s="651"/>
    </row>
    <row r="29" spans="2:32" s="627" customFormat="1" x14ac:dyDescent="0.2">
      <c r="B29" s="648"/>
      <c r="C29" s="648"/>
      <c r="D29" s="648"/>
      <c r="E29" s="648"/>
      <c r="F29" s="648"/>
      <c r="G29" s="648"/>
      <c r="H29" s="648"/>
      <c r="I29" s="648"/>
      <c r="J29" s="648"/>
      <c r="K29" s="648"/>
      <c r="L29" s="648"/>
      <c r="M29" s="648"/>
      <c r="N29" s="648"/>
      <c r="O29" s="648"/>
      <c r="P29" s="648"/>
    </row>
    <row r="30" spans="2:32" s="627" customFormat="1" x14ac:dyDescent="0.2">
      <c r="B30" s="648"/>
      <c r="C30" s="648"/>
      <c r="D30" s="648"/>
      <c r="E30" s="648"/>
      <c r="F30" s="648"/>
      <c r="G30" s="648"/>
      <c r="H30" s="648"/>
      <c r="I30" s="648"/>
      <c r="J30" s="648"/>
      <c r="K30" s="648"/>
      <c r="L30" s="648"/>
      <c r="M30" s="648"/>
      <c r="N30" s="648"/>
      <c r="O30" s="648"/>
      <c r="P30" s="648"/>
    </row>
    <row r="31" spans="2:32" s="627" customFormat="1" x14ac:dyDescent="0.2">
      <c r="B31" s="648"/>
      <c r="C31" s="648"/>
      <c r="D31" s="648"/>
      <c r="E31" s="648"/>
      <c r="F31" s="648"/>
      <c r="G31" s="648"/>
      <c r="H31" s="648"/>
      <c r="I31" s="648"/>
      <c r="J31" s="648"/>
      <c r="K31" s="648"/>
      <c r="L31" s="648"/>
      <c r="M31" s="648"/>
      <c r="N31" s="648"/>
      <c r="O31" s="648"/>
      <c r="P31" s="648"/>
    </row>
    <row r="32" spans="2:32" s="627" customFormat="1" x14ac:dyDescent="0.2">
      <c r="B32" s="648"/>
      <c r="C32" s="648"/>
      <c r="D32" s="648"/>
      <c r="E32" s="648"/>
      <c r="F32" s="648"/>
      <c r="G32" s="648"/>
      <c r="H32" s="648"/>
      <c r="I32" s="648"/>
      <c r="J32" s="648"/>
      <c r="K32" s="648"/>
      <c r="L32" s="648"/>
      <c r="M32" s="648"/>
      <c r="N32" s="648"/>
      <c r="O32" s="648"/>
      <c r="P32" s="648"/>
    </row>
    <row r="33" spans="2:16" s="627" customFormat="1" x14ac:dyDescent="0.2">
      <c r="B33" s="648"/>
      <c r="C33" s="648"/>
      <c r="D33" s="648"/>
      <c r="E33" s="648"/>
      <c r="F33" s="648"/>
      <c r="G33" s="648"/>
      <c r="H33" s="648"/>
      <c r="I33" s="648"/>
      <c r="J33" s="648"/>
      <c r="K33" s="648"/>
      <c r="L33" s="648"/>
      <c r="M33" s="648"/>
      <c r="N33" s="648"/>
      <c r="O33" s="648"/>
      <c r="P33" s="648"/>
    </row>
    <row r="34" spans="2:16" s="627" customFormat="1" x14ac:dyDescent="0.2">
      <c r="B34" s="648"/>
      <c r="C34" s="648"/>
      <c r="D34" s="648"/>
      <c r="E34" s="648"/>
      <c r="F34" s="648"/>
      <c r="G34" s="648"/>
      <c r="H34" s="648"/>
      <c r="I34" s="648"/>
      <c r="J34" s="648"/>
      <c r="K34" s="648"/>
      <c r="L34" s="648"/>
      <c r="M34" s="648"/>
      <c r="N34" s="648"/>
      <c r="O34" s="648"/>
      <c r="P34" s="648"/>
    </row>
    <row r="35" spans="2:16" s="627" customFormat="1" x14ac:dyDescent="0.2">
      <c r="B35" s="648"/>
      <c r="C35" s="648"/>
      <c r="D35" s="648"/>
      <c r="E35" s="648"/>
      <c r="F35" s="648"/>
      <c r="G35" s="648"/>
      <c r="H35" s="648"/>
      <c r="I35" s="648"/>
      <c r="J35" s="648"/>
      <c r="K35" s="648"/>
      <c r="L35" s="648"/>
      <c r="M35" s="648"/>
      <c r="N35" s="648"/>
      <c r="O35" s="648"/>
      <c r="P35" s="648"/>
    </row>
    <row r="36" spans="2:16" s="627" customFormat="1" x14ac:dyDescent="0.2">
      <c r="B36" s="648"/>
      <c r="C36" s="648"/>
      <c r="D36" s="648"/>
      <c r="E36" s="648"/>
      <c r="F36" s="648"/>
      <c r="G36" s="648"/>
      <c r="H36" s="648"/>
      <c r="I36" s="648"/>
      <c r="J36" s="648"/>
      <c r="K36" s="648"/>
      <c r="L36" s="648"/>
      <c r="M36" s="648"/>
      <c r="N36" s="648"/>
      <c r="O36" s="648"/>
      <c r="P36" s="648"/>
    </row>
    <row r="37" spans="2:16" s="627" customFormat="1" ht="15" customHeight="1" x14ac:dyDescent="0.2">
      <c r="C37" s="1531" t="s">
        <v>14</v>
      </c>
      <c r="D37" s="1531"/>
      <c r="E37" s="1531"/>
      <c r="F37" s="1531"/>
      <c r="G37" s="1531"/>
      <c r="H37" s="1531"/>
      <c r="I37" s="1531"/>
      <c r="J37" s="1531"/>
      <c r="K37" s="1531"/>
      <c r="L37" s="1531"/>
      <c r="M37" s="648"/>
      <c r="N37" s="648"/>
      <c r="O37" s="648"/>
      <c r="P37" s="648"/>
    </row>
    <row r="38" spans="2:16" s="627" customFormat="1" x14ac:dyDescent="0.2">
      <c r="L38" s="648"/>
      <c r="M38" s="648"/>
      <c r="N38" s="648"/>
      <c r="O38" s="648"/>
      <c r="P38" s="648"/>
    </row>
    <row r="39" spans="2:16" s="627" customFormat="1" x14ac:dyDescent="0.2">
      <c r="B39" s="648"/>
      <c r="C39" s="648"/>
      <c r="D39" s="648"/>
      <c r="E39" s="648"/>
      <c r="F39" s="648"/>
      <c r="G39" s="648"/>
      <c r="H39" s="648"/>
      <c r="I39" s="648"/>
      <c r="J39" s="648"/>
      <c r="K39" s="648"/>
      <c r="L39" s="648"/>
      <c r="M39" s="648"/>
      <c r="N39" s="648"/>
      <c r="O39" s="648"/>
      <c r="P39" s="648"/>
    </row>
    <row r="40" spans="2:16" s="627" customFormat="1" ht="5.25" customHeight="1" x14ac:dyDescent="0.2">
      <c r="B40" s="648"/>
      <c r="C40" s="648"/>
      <c r="D40" s="648"/>
      <c r="E40" s="648"/>
      <c r="F40" s="648"/>
      <c r="G40" s="648"/>
      <c r="H40" s="648"/>
      <c r="I40" s="648"/>
      <c r="J40" s="648"/>
      <c r="K40" s="648"/>
      <c r="L40" s="648"/>
      <c r="M40" s="648"/>
      <c r="N40" s="648"/>
      <c r="O40" s="648"/>
      <c r="P40" s="648"/>
    </row>
    <row r="41" spans="2:16" s="627" customFormat="1" ht="5.25" customHeight="1" x14ac:dyDescent="0.2">
      <c r="B41" s="648"/>
      <c r="C41" s="648"/>
      <c r="D41" s="648"/>
      <c r="E41" s="648"/>
      <c r="F41" s="648"/>
      <c r="G41" s="648"/>
      <c r="H41" s="648"/>
      <c r="I41" s="648"/>
      <c r="J41" s="648"/>
      <c r="K41" s="648"/>
      <c r="L41" s="648"/>
      <c r="M41" s="648"/>
      <c r="N41" s="648"/>
      <c r="O41" s="648"/>
      <c r="P41" s="648"/>
    </row>
    <row r="42" spans="2:16" s="627" customFormat="1" ht="16.5" customHeight="1" x14ac:dyDescent="0.2">
      <c r="B42" s="648"/>
      <c r="C42" s="648"/>
      <c r="D42" s="648"/>
      <c r="E42" s="648"/>
      <c r="F42" s="648"/>
      <c r="G42" s="648"/>
      <c r="H42" s="648"/>
      <c r="I42" s="648"/>
      <c r="J42" s="648"/>
      <c r="K42" s="648"/>
      <c r="L42" s="648"/>
      <c r="M42" s="648"/>
      <c r="N42" s="648"/>
      <c r="O42" s="648"/>
      <c r="P42" s="648"/>
    </row>
    <row r="43" spans="2:16" s="627" customFormat="1" x14ac:dyDescent="0.2">
      <c r="B43" s="648"/>
      <c r="C43" s="648"/>
      <c r="D43" s="648"/>
      <c r="E43" s="648"/>
      <c r="F43" s="648"/>
      <c r="G43" s="648"/>
      <c r="H43" s="648"/>
      <c r="I43" s="648"/>
      <c r="J43" s="648"/>
      <c r="K43" s="648"/>
      <c r="L43" s="648"/>
      <c r="M43" s="648"/>
      <c r="N43" s="648"/>
      <c r="O43" s="648"/>
      <c r="P43" s="648"/>
    </row>
    <row r="44" spans="2:16" s="627" customFormat="1" x14ac:dyDescent="0.2"/>
    <row r="45" spans="2:16" s="646" customFormat="1" x14ac:dyDescent="0.2"/>
    <row r="46" spans="2:16" s="653" customFormat="1" ht="12.75" customHeight="1" x14ac:dyDescent="0.2">
      <c r="B46" s="1541"/>
      <c r="C46" s="1541"/>
      <c r="D46" s="1541"/>
      <c r="E46" s="1541"/>
      <c r="F46" s="1541"/>
      <c r="G46" s="1541"/>
      <c r="H46" s="1541"/>
      <c r="I46" s="1541"/>
      <c r="J46" s="1541"/>
      <c r="K46" s="1541"/>
      <c r="L46" s="1541"/>
      <c r="M46" s="1541"/>
      <c r="N46" s="1541"/>
      <c r="O46" s="1541"/>
      <c r="P46" s="652"/>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84"/>
      <c r="C3" s="1584"/>
      <c r="D3" s="1584"/>
      <c r="E3" s="1584"/>
      <c r="F3" s="1584"/>
      <c r="G3" s="1584"/>
      <c r="H3" s="1584"/>
      <c r="I3" s="1584"/>
      <c r="J3" s="12"/>
      <c r="Q3" s="16"/>
    </row>
    <row r="4" spans="2:30" s="4" customFormat="1" ht="2.25" customHeight="1" x14ac:dyDescent="0.2">
      <c r="B4" s="1585"/>
      <c r="C4" s="1585"/>
      <c r="D4" s="1585"/>
      <c r="E4" s="1585"/>
      <c r="F4" s="1585"/>
      <c r="G4" s="1585"/>
      <c r="H4" s="1585"/>
      <c r="I4" s="1585"/>
      <c r="J4" s="1585"/>
      <c r="K4" s="1585"/>
      <c r="L4" s="1585"/>
      <c r="M4" s="1585"/>
      <c r="N4" s="1585"/>
      <c r="O4" s="1585"/>
      <c r="P4" s="1585"/>
      <c r="Q4" s="1585"/>
      <c r="R4" s="1585"/>
      <c r="S4" s="1585"/>
      <c r="T4" s="1585"/>
    </row>
    <row r="5" spans="2:30" s="734" customFormat="1" ht="16.5" customHeight="1" x14ac:dyDescent="0.2">
      <c r="B5" s="1534" t="s">
        <v>410</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708"/>
    </row>
    <row r="6" spans="2:30" s="734" customFormat="1" ht="14.2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133" customFormat="1" ht="5.25" customHeight="1" x14ac:dyDescent="0.2"/>
    <row r="8" spans="2:30" s="134" customFormat="1" ht="21.75" customHeight="1" x14ac:dyDescent="0.2">
      <c r="B8" s="1580" t="s">
        <v>27</v>
      </c>
      <c r="D8" s="1580" t="s">
        <v>112</v>
      </c>
      <c r="E8" s="1580" t="s">
        <v>26</v>
      </c>
      <c r="F8" s="1580"/>
      <c r="G8" s="1580"/>
      <c r="H8" s="1580"/>
      <c r="I8" s="1580"/>
      <c r="J8" s="1580"/>
      <c r="K8" s="1580"/>
      <c r="L8" s="1580"/>
      <c r="M8" s="1580"/>
      <c r="N8" s="1580"/>
      <c r="O8" s="1580"/>
      <c r="P8" s="1580"/>
      <c r="Q8" s="1580"/>
      <c r="R8" s="1580"/>
      <c r="S8" s="1580"/>
    </row>
    <row r="9" spans="2:30" s="134" customFormat="1" ht="21.75" customHeight="1" x14ac:dyDescent="0.2">
      <c r="B9" s="1580"/>
      <c r="D9" s="158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80"/>
      <c r="D10" s="158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79" t="s">
        <v>24</v>
      </c>
      <c r="D12" s="141" t="s">
        <v>31</v>
      </c>
      <c r="E12" s="142">
        <f>'36perfresol'!E12</f>
        <v>616</v>
      </c>
      <c r="F12" s="141"/>
      <c r="G12" s="142">
        <f>'36perfresol'!H12</f>
        <v>10880</v>
      </c>
      <c r="H12" s="141"/>
      <c r="I12" s="142">
        <f>'36perfresol'!K12</f>
        <v>6341</v>
      </c>
      <c r="J12" s="141"/>
      <c r="K12" s="142">
        <f>'36perfresol'!N12</f>
        <v>8818</v>
      </c>
      <c r="L12" s="141"/>
      <c r="M12" s="142">
        <f>'36perfresol'!Q12</f>
        <v>8650</v>
      </c>
      <c r="N12" s="141"/>
      <c r="O12" s="142">
        <f>'36perfresol'!T12</f>
        <v>12001</v>
      </c>
      <c r="P12" s="141"/>
      <c r="Q12" s="142">
        <f>'36perfresol'!W12</f>
        <v>40657</v>
      </c>
      <c r="R12" s="141"/>
      <c r="S12" s="142">
        <f>'36perfresol'!Z12</f>
        <v>192521</v>
      </c>
      <c r="T12" s="143"/>
      <c r="V12" s="144">
        <f>E12/E$16</f>
        <v>0.24367088607594936</v>
      </c>
      <c r="W12" s="144">
        <f>G12/G$16</f>
        <v>0.23334620169004419</v>
      </c>
      <c r="X12" s="144">
        <f>I12/I$16</f>
        <v>0.22712945053370584</v>
      </c>
      <c r="Y12" s="144">
        <f>K12/K$16</f>
        <v>0.24128495594593116</v>
      </c>
      <c r="Z12" s="144">
        <f>M12/M$16</f>
        <v>0.19116444562310769</v>
      </c>
      <c r="AA12" s="144">
        <f>O12/O$16</f>
        <v>0.15366197183098593</v>
      </c>
      <c r="AB12" s="144">
        <f>Q12/Q$16</f>
        <v>0.14462095557895335</v>
      </c>
      <c r="AC12" s="144">
        <f>S12/S$16</f>
        <v>0.23651925855307773</v>
      </c>
      <c r="AD12" s="144"/>
    </row>
    <row r="13" spans="2:30" s="140" customFormat="1" ht="21" customHeight="1" x14ac:dyDescent="0.2">
      <c r="B13" s="1579"/>
      <c r="D13" s="141" t="s">
        <v>49</v>
      </c>
      <c r="E13" s="142">
        <f>'36perfresol'!E13</f>
        <v>867</v>
      </c>
      <c r="F13" s="141"/>
      <c r="G13" s="142">
        <f>'36perfresol'!H13</f>
        <v>13433</v>
      </c>
      <c r="H13" s="141"/>
      <c r="I13" s="142">
        <f>'36perfresol'!K13</f>
        <v>8298</v>
      </c>
      <c r="J13" s="141"/>
      <c r="K13" s="142">
        <f>'36perfresol'!N13</f>
        <v>11704</v>
      </c>
      <c r="L13" s="141"/>
      <c r="M13" s="142">
        <f>'36perfresol'!Q13</f>
        <v>13451</v>
      </c>
      <c r="N13" s="141"/>
      <c r="O13" s="142">
        <f>'36perfresol'!T13</f>
        <v>22353</v>
      </c>
      <c r="P13" s="141"/>
      <c r="Q13" s="142">
        <f>'36perfresol'!W13</f>
        <v>71847</v>
      </c>
      <c r="R13" s="141"/>
      <c r="S13" s="142">
        <f>'36perfresol'!Z13</f>
        <v>254857</v>
      </c>
      <c r="T13" s="143"/>
      <c r="V13" s="144">
        <f>E13/E$16</f>
        <v>0.34295886075949367</v>
      </c>
      <c r="W13" s="144">
        <f>G13/G$16</f>
        <v>0.28810105949470255</v>
      </c>
      <c r="X13" s="144">
        <f>I13/I$16</f>
        <v>0.29722759509993552</v>
      </c>
      <c r="Y13" s="144">
        <f>K13/K$16</f>
        <v>0.32025392655831009</v>
      </c>
      <c r="Z13" s="144">
        <f>M13/M$16</f>
        <v>0.29726623792791002</v>
      </c>
      <c r="AA13" s="144">
        <f>O13/O$16</f>
        <v>0.28620998719590268</v>
      </c>
      <c r="AB13" s="144">
        <f>Q13/Q$16</f>
        <v>0.25556685922426797</v>
      </c>
      <c r="AC13" s="144">
        <f>S13/S$16</f>
        <v>0.31310136908213509</v>
      </c>
      <c r="AD13" s="144"/>
    </row>
    <row r="14" spans="2:30" s="140" customFormat="1" ht="21" customHeight="1" x14ac:dyDescent="0.2">
      <c r="B14" s="1579"/>
      <c r="D14" s="141" t="s">
        <v>50</v>
      </c>
      <c r="E14" s="142">
        <f>'36perfresol'!E14</f>
        <v>428</v>
      </c>
      <c r="F14" s="141"/>
      <c r="G14" s="142">
        <f>'36perfresol'!H14</f>
        <v>10753</v>
      </c>
      <c r="H14" s="141"/>
      <c r="I14" s="142">
        <f>'36perfresol'!K14</f>
        <v>7944</v>
      </c>
      <c r="J14" s="141"/>
      <c r="K14" s="142">
        <f>'36perfresol'!N14</f>
        <v>10385</v>
      </c>
      <c r="L14" s="141"/>
      <c r="M14" s="142">
        <f>'36perfresol'!Q14</f>
        <v>14430</v>
      </c>
      <c r="N14" s="141"/>
      <c r="O14" s="142">
        <f>'36perfresol'!T14</f>
        <v>26065</v>
      </c>
      <c r="P14" s="141"/>
      <c r="Q14" s="142">
        <f>'36perfresol'!W14</f>
        <v>94975</v>
      </c>
      <c r="R14" s="141"/>
      <c r="S14" s="142">
        <f>'36perfresol'!Z14</f>
        <v>236883</v>
      </c>
      <c r="T14" s="143"/>
      <c r="V14" s="144">
        <f>E14/E$16</f>
        <v>0.16930379746835442</v>
      </c>
      <c r="W14" s="144">
        <f>G14/G$16</f>
        <v>0.23062239951958136</v>
      </c>
      <c r="X14" s="144">
        <f>I14/I$16</f>
        <v>0.28454760369653986</v>
      </c>
      <c r="Y14" s="144">
        <f>K14/K$16</f>
        <v>0.28416242543643627</v>
      </c>
      <c r="Z14" s="144">
        <f>M14/M$16</f>
        <v>0.31890207518398195</v>
      </c>
      <c r="AA14" s="144">
        <f>O14/O$16</f>
        <v>0.33373879641485277</v>
      </c>
      <c r="AB14" s="144">
        <f>Q14/Q$16</f>
        <v>0.33783543439287445</v>
      </c>
      <c r="AC14" s="144">
        <f>S14/S$16</f>
        <v>0.29101963694261257</v>
      </c>
      <c r="AD14" s="144"/>
    </row>
    <row r="15" spans="2:30" s="140" customFormat="1" ht="21" customHeight="1" x14ac:dyDescent="0.2">
      <c r="B15" s="1579"/>
      <c r="D15" s="141" t="s">
        <v>113</v>
      </c>
      <c r="E15" s="142">
        <f>'36perfresol'!E15</f>
        <v>617</v>
      </c>
      <c r="F15" s="141"/>
      <c r="G15" s="142">
        <f>'36perfresol'!H15</f>
        <v>11560</v>
      </c>
      <c r="H15" s="141"/>
      <c r="I15" s="142">
        <f>'36perfresol'!K15</f>
        <v>5335</v>
      </c>
      <c r="J15" s="141"/>
      <c r="K15" s="142">
        <f>'36perfresol'!N15</f>
        <v>5639</v>
      </c>
      <c r="L15" s="141"/>
      <c r="M15" s="142">
        <f>'36perfresol'!Q15</f>
        <v>8718</v>
      </c>
      <c r="N15" s="141"/>
      <c r="O15" s="142">
        <f>'36perfresol'!T15</f>
        <v>17681</v>
      </c>
      <c r="P15" s="141"/>
      <c r="Q15" s="142">
        <f>'36perfresol'!W15</f>
        <v>73649</v>
      </c>
      <c r="R15" s="141"/>
      <c r="S15" s="142">
        <f>'36perfresol'!Z15</f>
        <v>129715</v>
      </c>
      <c r="T15" s="143"/>
      <c r="V15" s="144">
        <f>E15/E$16</f>
        <v>0.24406645569620253</v>
      </c>
      <c r="W15" s="144">
        <f>G15/G$16</f>
        <v>0.24793033929567193</v>
      </c>
      <c r="X15" s="144">
        <f>I15/I$16</f>
        <v>0.19109535066981875</v>
      </c>
      <c r="Y15" s="144">
        <f>K15/K$16</f>
        <v>0.15429869205932251</v>
      </c>
      <c r="Z15" s="144">
        <f>M15/M$16</f>
        <v>0.19266724126500034</v>
      </c>
      <c r="AA15" s="144">
        <f>O15/O$16</f>
        <v>0.22638924455825865</v>
      </c>
      <c r="AB15" s="144">
        <f>Q15/Q$16</f>
        <v>0.26197675080390426</v>
      </c>
      <c r="AC15" s="144">
        <f>S15/S$16</f>
        <v>0.1593597354221746</v>
      </c>
      <c r="AD15" s="144"/>
    </row>
    <row r="16" spans="2:30" s="140" customFormat="1" ht="21" customHeight="1" x14ac:dyDescent="0.2">
      <c r="B16" s="1579"/>
      <c r="D16" s="145" t="s">
        <v>68</v>
      </c>
      <c r="E16" s="142">
        <f>SUM(E12:E15)</f>
        <v>2528</v>
      </c>
      <c r="F16" s="141"/>
      <c r="G16" s="142">
        <f>SUM(G12:G15)</f>
        <v>46626</v>
      </c>
      <c r="H16" s="141"/>
      <c r="I16" s="142">
        <f>SUM(I12:I15)</f>
        <v>27918</v>
      </c>
      <c r="J16" s="141"/>
      <c r="K16" s="142">
        <f>SUM(K12:K15)</f>
        <v>36546</v>
      </c>
      <c r="L16" s="141"/>
      <c r="M16" s="142">
        <f>SUM(M12:M15)</f>
        <v>45249</v>
      </c>
      <c r="N16" s="141"/>
      <c r="O16" s="142">
        <f>SUM(O12:O15)</f>
        <v>78100</v>
      </c>
      <c r="P16" s="141"/>
      <c r="Q16" s="142">
        <f>SUM(Q12:Q15)</f>
        <v>281128</v>
      </c>
      <c r="R16" s="141"/>
      <c r="S16" s="142">
        <f>SUM(S12:S15)</f>
        <v>813976</v>
      </c>
      <c r="T16" s="143"/>
      <c r="V16" s="144"/>
    </row>
    <row r="17" spans="2:29" s="140" customFormat="1" ht="21" customHeight="1" x14ac:dyDescent="0.2">
      <c r="B17" s="1579" t="s">
        <v>23</v>
      </c>
      <c r="D17" s="141" t="s">
        <v>31</v>
      </c>
      <c r="E17" s="142">
        <f>'36perfresol'!E17</f>
        <v>788</v>
      </c>
      <c r="F17" s="141"/>
      <c r="G17" s="142">
        <f>'36perfresol'!H17</f>
        <v>23605</v>
      </c>
      <c r="H17" s="141"/>
      <c r="I17" s="142">
        <f>'36perfresol'!K17</f>
        <v>10108</v>
      </c>
      <c r="J17" s="141"/>
      <c r="K17" s="142">
        <f>'36perfresol'!N17</f>
        <v>10957</v>
      </c>
      <c r="L17" s="141"/>
      <c r="M17" s="142">
        <f>'36perfresol'!Q17</f>
        <v>9810</v>
      </c>
      <c r="N17" s="141"/>
      <c r="O17" s="142">
        <f>'36perfresol'!T17</f>
        <v>13322</v>
      </c>
      <c r="P17" s="141"/>
      <c r="Q17" s="142">
        <f>'36perfresol'!W17</f>
        <v>30974</v>
      </c>
      <c r="R17" s="141"/>
      <c r="S17" s="142">
        <f>'36perfresol'!Z17</f>
        <v>62855</v>
      </c>
      <c r="T17" s="143"/>
      <c r="V17" s="144">
        <f>E17/E$21</f>
        <v>0.24897314375987362</v>
      </c>
      <c r="W17" s="144">
        <f>G17/G$21</f>
        <v>0.23938462786617584</v>
      </c>
      <c r="X17" s="144">
        <f>I17/I$21</f>
        <v>0.22199284035754288</v>
      </c>
      <c r="Y17" s="144">
        <f>K17/K$21</f>
        <v>0.22931229333221714</v>
      </c>
      <c r="Z17" s="144">
        <f>M17/M$21</f>
        <v>0.1952977245127511</v>
      </c>
      <c r="AA17" s="144">
        <f>O17/O$21</f>
        <v>0.17067015129969126</v>
      </c>
      <c r="AB17" s="144">
        <f>Q17/Q$21</f>
        <v>0.18128822685903251</v>
      </c>
      <c r="AC17" s="144">
        <f>S17/S$21</f>
        <v>0.20091097970273294</v>
      </c>
    </row>
    <row r="18" spans="2:29" s="140" customFormat="1" ht="21" customHeight="1" x14ac:dyDescent="0.2">
      <c r="B18" s="1579"/>
      <c r="D18" s="141" t="s">
        <v>49</v>
      </c>
      <c r="E18" s="142">
        <f>'36perfresol'!E18</f>
        <v>1151</v>
      </c>
      <c r="F18" s="141"/>
      <c r="G18" s="142">
        <f>'36perfresol'!H18</f>
        <v>33663</v>
      </c>
      <c r="H18" s="141"/>
      <c r="I18" s="142">
        <f>'36perfresol'!K18</f>
        <v>13331</v>
      </c>
      <c r="J18" s="141"/>
      <c r="K18" s="142">
        <f>'36perfresol'!N18</f>
        <v>15476</v>
      </c>
      <c r="L18" s="141"/>
      <c r="M18" s="142">
        <f>'36perfresol'!Q18</f>
        <v>15908</v>
      </c>
      <c r="N18" s="141"/>
      <c r="O18" s="142">
        <f>'36perfresol'!T18</f>
        <v>24187</v>
      </c>
      <c r="P18" s="141"/>
      <c r="Q18" s="142">
        <f>'36perfresol'!W18</f>
        <v>49969</v>
      </c>
      <c r="R18" s="141"/>
      <c r="S18" s="142">
        <f>'36perfresol'!Z18</f>
        <v>89714</v>
      </c>
      <c r="T18" s="143"/>
      <c r="V18" s="144">
        <f>E18/E$21</f>
        <v>0.36366508688783572</v>
      </c>
      <c r="W18" s="144">
        <f>G18/G$21</f>
        <v>0.3413855000152119</v>
      </c>
      <c r="X18" s="144">
        <f>I18/I$21</f>
        <v>0.29277666747194342</v>
      </c>
      <c r="Y18" s="144">
        <f>K18/K$21</f>
        <v>0.3238876564396635</v>
      </c>
      <c r="Z18" s="144">
        <f>M18/M$21</f>
        <v>0.31669686050446932</v>
      </c>
      <c r="AA18" s="144">
        <f>O18/O$21</f>
        <v>0.30986330502068998</v>
      </c>
      <c r="AB18" s="144">
        <f>Q18/Q$21</f>
        <v>0.29246437037253814</v>
      </c>
      <c r="AC18" s="144">
        <f>S18/S$21</f>
        <v>0.28676362474029088</v>
      </c>
    </row>
    <row r="19" spans="2:29" s="140" customFormat="1" ht="21" customHeight="1" x14ac:dyDescent="0.2">
      <c r="B19" s="1579"/>
      <c r="D19" s="141" t="s">
        <v>50</v>
      </c>
      <c r="E19" s="142">
        <f>'36perfresol'!E19</f>
        <v>462</v>
      </c>
      <c r="F19" s="141"/>
      <c r="G19" s="142">
        <f>'36perfresol'!H19</f>
        <v>24746</v>
      </c>
      <c r="H19" s="141"/>
      <c r="I19" s="142">
        <f>'36perfresol'!K19</f>
        <v>13663</v>
      </c>
      <c r="J19" s="141"/>
      <c r="K19" s="142">
        <f>'36perfresol'!N19</f>
        <v>14535</v>
      </c>
      <c r="L19" s="141"/>
      <c r="M19" s="142">
        <f>'36perfresol'!Q19</f>
        <v>16371</v>
      </c>
      <c r="N19" s="141"/>
      <c r="O19" s="142">
        <f>'36perfresol'!T19</f>
        <v>25411</v>
      </c>
      <c r="P19" s="141"/>
      <c r="Q19" s="142">
        <f>'36perfresol'!W19</f>
        <v>51703</v>
      </c>
      <c r="R19" s="141"/>
      <c r="S19" s="142">
        <f>'36perfresol'!Z19</f>
        <v>94422</v>
      </c>
      <c r="T19" s="143"/>
      <c r="V19" s="144">
        <f>E19/E$21</f>
        <v>0.14597156398104266</v>
      </c>
      <c r="W19" s="144">
        <f>G19/G$21</f>
        <v>0.2509558144959283</v>
      </c>
      <c r="X19" s="144">
        <f>I19/I$21</f>
        <v>0.30006808248962291</v>
      </c>
      <c r="Y19" s="144">
        <f>K19/K$21</f>
        <v>0.30419404796785399</v>
      </c>
      <c r="Z19" s="144">
        <f>M19/M$21</f>
        <v>0.3259142760446736</v>
      </c>
      <c r="AA19" s="144">
        <f>O19/O$21</f>
        <v>0.32554415363132072</v>
      </c>
      <c r="AB19" s="144">
        <f>Q19/Q$21</f>
        <v>0.30261332709022271</v>
      </c>
      <c r="AC19" s="144">
        <f>S19/S$21</f>
        <v>0.3018123701454371</v>
      </c>
    </row>
    <row r="20" spans="2:29" s="140" customFormat="1" ht="21" customHeight="1" x14ac:dyDescent="0.2">
      <c r="B20" s="1579"/>
      <c r="D20" s="141" t="s">
        <v>113</v>
      </c>
      <c r="E20" s="142">
        <f>'36perfresol'!E20</f>
        <v>764</v>
      </c>
      <c r="F20" s="141"/>
      <c r="G20" s="142">
        <f>'36perfresol'!H20</f>
        <v>16593</v>
      </c>
      <c r="H20" s="141"/>
      <c r="I20" s="142">
        <f>'36perfresol'!K20</f>
        <v>8431</v>
      </c>
      <c r="J20" s="141"/>
      <c r="K20" s="142">
        <f>'36perfresol'!N20</f>
        <v>6814</v>
      </c>
      <c r="L20" s="141"/>
      <c r="M20" s="142">
        <f>'36perfresol'!Q20</f>
        <v>8142</v>
      </c>
      <c r="N20" s="141"/>
      <c r="O20" s="142">
        <f>'36perfresol'!T20</f>
        <v>15137</v>
      </c>
      <c r="P20" s="141"/>
      <c r="Q20" s="142">
        <f>'36perfresol'!W20</f>
        <v>38209</v>
      </c>
      <c r="R20" s="141"/>
      <c r="S20" s="142">
        <f>'36perfresol'!Z20</f>
        <v>65859</v>
      </c>
      <c r="T20" s="143"/>
      <c r="V20" s="144">
        <f>E20/E$21</f>
        <v>0.24139020537124803</v>
      </c>
      <c r="W20" s="144">
        <f>G20/G$21</f>
        <v>0.16827405762268399</v>
      </c>
      <c r="X20" s="144">
        <f>I20/I$21</f>
        <v>0.18516240968089079</v>
      </c>
      <c r="Y20" s="144">
        <f>K20/K$21</f>
        <v>0.14260600226026537</v>
      </c>
      <c r="Z20" s="144">
        <f>M20/M$21</f>
        <v>0.16209113893810595</v>
      </c>
      <c r="AA20" s="144">
        <f>O20/O$21</f>
        <v>0.19392239004829803</v>
      </c>
      <c r="AB20" s="144">
        <f>Q20/Q$21</f>
        <v>0.22363407567820667</v>
      </c>
      <c r="AC20" s="144">
        <f>S20/S$21</f>
        <v>0.21051302541153907</v>
      </c>
    </row>
    <row r="21" spans="2:29" s="140" customFormat="1" ht="21" customHeight="1" x14ac:dyDescent="0.2">
      <c r="B21" s="1579"/>
      <c r="D21" s="145" t="s">
        <v>68</v>
      </c>
      <c r="E21" s="142">
        <f>SUM(E17:E20)</f>
        <v>3165</v>
      </c>
      <c r="F21" s="141"/>
      <c r="G21" s="142">
        <f>SUM(G17:G20)</f>
        <v>98607</v>
      </c>
      <c r="H21" s="141"/>
      <c r="I21" s="142">
        <f>SUM(I17:I20)</f>
        <v>45533</v>
      </c>
      <c r="J21" s="141"/>
      <c r="K21" s="142">
        <f>SUM(K17:K20)</f>
        <v>47782</v>
      </c>
      <c r="L21" s="141"/>
      <c r="M21" s="142">
        <f>SUM(M17:M20)</f>
        <v>50231</v>
      </c>
      <c r="N21" s="141"/>
      <c r="O21" s="142">
        <f>SUM(O17:O20)</f>
        <v>78057</v>
      </c>
      <c r="P21" s="141"/>
      <c r="Q21" s="142">
        <f>SUM(Q17:Q20)</f>
        <v>170855</v>
      </c>
      <c r="R21" s="141"/>
      <c r="S21" s="142">
        <f>SUM(S17:S20)</f>
        <v>312850</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80" t="s">
        <v>0</v>
      </c>
      <c r="C23" s="1580"/>
      <c r="D23" s="1580"/>
      <c r="E23" s="147">
        <f>E16+E21</f>
        <v>5693</v>
      </c>
      <c r="F23" s="143"/>
      <c r="G23" s="147">
        <f>G16+G21</f>
        <v>145233</v>
      </c>
      <c r="H23" s="143"/>
      <c r="I23" s="147">
        <f>I16+I21</f>
        <v>73451</v>
      </c>
      <c r="J23" s="143"/>
      <c r="K23" s="147">
        <f>K16+K21</f>
        <v>84328</v>
      </c>
      <c r="L23" s="143"/>
      <c r="M23" s="147">
        <f>M16+M21</f>
        <v>95480</v>
      </c>
      <c r="N23" s="143"/>
      <c r="O23" s="147">
        <f>O16+O21</f>
        <v>156157</v>
      </c>
      <c r="P23" s="143"/>
      <c r="Q23" s="147">
        <f>Q16+Q21</f>
        <v>451983</v>
      </c>
      <c r="R23" s="143"/>
      <c r="S23" s="147">
        <f>S16+S21</f>
        <v>1126826</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81"/>
      <c r="D37" s="1581"/>
      <c r="E37" s="1581"/>
      <c r="F37" s="1581"/>
      <c r="G37" s="1581"/>
      <c r="H37" s="1581"/>
      <c r="I37" s="1581"/>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82"/>
      <c r="C46" s="1583"/>
      <c r="D46" s="1583"/>
      <c r="E46" s="1583"/>
      <c r="F46" s="1583"/>
      <c r="G46" s="1583"/>
      <c r="H46" s="1583"/>
      <c r="I46" s="1583"/>
      <c r="J46" s="1583"/>
      <c r="K46" s="1583"/>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84"/>
      <c r="C3" s="1584"/>
      <c r="D3" s="1584"/>
      <c r="E3" s="1584"/>
      <c r="F3" s="1584"/>
      <c r="G3" s="1584"/>
      <c r="H3" s="1584"/>
      <c r="I3" s="1584"/>
      <c r="J3" s="12"/>
      <c r="Q3" s="16"/>
    </row>
    <row r="4" spans="2:30" s="4" customFormat="1" ht="2.25" customHeight="1" x14ac:dyDescent="0.2">
      <c r="B4" s="1585"/>
      <c r="C4" s="1585"/>
      <c r="D4" s="1585"/>
      <c r="E4" s="1585"/>
      <c r="F4" s="1585"/>
      <c r="G4" s="1585"/>
      <c r="H4" s="1585"/>
      <c r="I4" s="1585"/>
      <c r="J4" s="1585"/>
      <c r="K4" s="1585"/>
      <c r="L4" s="1585"/>
      <c r="M4" s="1585"/>
      <c r="N4" s="1585"/>
      <c r="O4" s="1585"/>
      <c r="P4" s="1585"/>
      <c r="Q4" s="1585"/>
      <c r="R4" s="1585"/>
      <c r="S4" s="1585"/>
      <c r="T4" s="1585"/>
    </row>
    <row r="5" spans="2:30" s="734" customFormat="1" ht="16.5" customHeight="1" x14ac:dyDescent="0.2">
      <c r="B5" s="1534" t="s">
        <v>411</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708"/>
    </row>
    <row r="6" spans="2:30" s="734" customFormat="1" ht="14.2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133" customFormat="1" ht="5.25" customHeight="1" x14ac:dyDescent="0.2"/>
    <row r="8" spans="2:30" s="134" customFormat="1" ht="21.75" customHeight="1" x14ac:dyDescent="0.2">
      <c r="B8" s="1580" t="s">
        <v>27</v>
      </c>
      <c r="D8" s="1580" t="s">
        <v>112</v>
      </c>
      <c r="E8" s="1580" t="s">
        <v>26</v>
      </c>
      <c r="F8" s="1580"/>
      <c r="G8" s="1580"/>
      <c r="H8" s="1580"/>
      <c r="I8" s="1580"/>
      <c r="J8" s="1580"/>
      <c r="K8" s="1580"/>
      <c r="L8" s="1580"/>
      <c r="M8" s="1580"/>
      <c r="N8" s="1580"/>
      <c r="O8" s="1580"/>
      <c r="P8" s="1580"/>
      <c r="Q8" s="1580"/>
      <c r="R8" s="1580"/>
      <c r="S8" s="1580"/>
    </row>
    <row r="9" spans="2:30" s="134" customFormat="1" ht="21.75" customHeight="1" x14ac:dyDescent="0.2">
      <c r="B9" s="1580"/>
      <c r="D9" s="158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80"/>
      <c r="D10" s="158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79" t="s">
        <v>24</v>
      </c>
      <c r="D12" s="141" t="s">
        <v>31</v>
      </c>
      <c r="E12" s="142">
        <f>'36perfresol'!E12</f>
        <v>616</v>
      </c>
      <c r="F12" s="141"/>
      <c r="G12" s="142">
        <f>'36perfresol'!H12</f>
        <v>10880</v>
      </c>
      <c r="H12" s="141"/>
      <c r="I12" s="142">
        <f>'36perfresol'!K12</f>
        <v>6341</v>
      </c>
      <c r="J12" s="141"/>
      <c r="K12" s="142">
        <f>'36perfresol'!N12</f>
        <v>8818</v>
      </c>
      <c r="L12" s="141"/>
      <c r="M12" s="142">
        <f>'36perfresol'!Q12</f>
        <v>8650</v>
      </c>
      <c r="N12" s="141"/>
      <c r="O12" s="142">
        <f>'36perfresol'!T12</f>
        <v>12001</v>
      </c>
      <c r="P12" s="141"/>
      <c r="Q12" s="142">
        <f>'36perfresol'!W12</f>
        <v>40657</v>
      </c>
      <c r="R12" s="141"/>
      <c r="S12" s="142">
        <f>'36perfresol'!Z12</f>
        <v>192521</v>
      </c>
      <c r="T12" s="143"/>
      <c r="V12" s="144">
        <f>E12/E$16</f>
        <v>0.32234432234432236</v>
      </c>
      <c r="W12" s="144">
        <f>G12/G$16</f>
        <v>0.31027205840415217</v>
      </c>
      <c r="X12" s="144">
        <f>I12/I$16</f>
        <v>0.28078643227206307</v>
      </c>
      <c r="Y12" s="144">
        <f>K12/K$16</f>
        <v>0.28530753550975507</v>
      </c>
      <c r="Z12" s="144">
        <f>M12/M$16</f>
        <v>0.23678519613478963</v>
      </c>
      <c r="AA12" s="144">
        <f>O12/O$16</f>
        <v>0.19862957016832453</v>
      </c>
      <c r="AB12" s="144">
        <f>Q12/Q$16</f>
        <v>0.19595718120870065</v>
      </c>
      <c r="AC12" s="144">
        <f>S12/S$16</f>
        <v>0.28135609073146067</v>
      </c>
      <c r="AD12" s="144"/>
    </row>
    <row r="13" spans="2:30" s="140" customFormat="1" ht="21" customHeight="1" x14ac:dyDescent="0.2">
      <c r="B13" s="1579"/>
      <c r="D13" s="141" t="s">
        <v>49</v>
      </c>
      <c r="E13" s="142">
        <f>'36perfresol'!E13</f>
        <v>867</v>
      </c>
      <c r="F13" s="141"/>
      <c r="G13" s="142">
        <f>'36perfresol'!H13</f>
        <v>13433</v>
      </c>
      <c r="H13" s="141"/>
      <c r="I13" s="142">
        <f>'36perfresol'!K13</f>
        <v>8298</v>
      </c>
      <c r="J13" s="141"/>
      <c r="K13" s="142">
        <f>'36perfresol'!N13</f>
        <v>11704</v>
      </c>
      <c r="L13" s="141"/>
      <c r="M13" s="142">
        <f>'36perfresol'!Q13</f>
        <v>13451</v>
      </c>
      <c r="N13" s="141"/>
      <c r="O13" s="142">
        <f>'36perfresol'!T13</f>
        <v>22353</v>
      </c>
      <c r="P13" s="141"/>
      <c r="Q13" s="142">
        <f>'36perfresol'!W13</f>
        <v>71847</v>
      </c>
      <c r="R13" s="141"/>
      <c r="S13" s="142">
        <f>'36perfresol'!Z13</f>
        <v>254857</v>
      </c>
      <c r="T13" s="143"/>
      <c r="V13" s="144">
        <f>E13/E$16</f>
        <v>0.45368916797488223</v>
      </c>
      <c r="W13" s="144">
        <f>G13/G$16</f>
        <v>0.38307762504990589</v>
      </c>
      <c r="X13" s="144">
        <f>I13/I$16</f>
        <v>0.36744453792675907</v>
      </c>
      <c r="Y13" s="144">
        <f>K13/K$16</f>
        <v>0.37868444041802829</v>
      </c>
      <c r="Z13" s="144">
        <f>M13/M$16</f>
        <v>0.36820782349237635</v>
      </c>
      <c r="AA13" s="144">
        <f>O13/O$16</f>
        <v>0.36996640129760505</v>
      </c>
      <c r="AB13" s="144">
        <f>Q13/Q$16</f>
        <v>0.34628564818608149</v>
      </c>
      <c r="AC13" s="144">
        <f>S13/S$16</f>
        <v>0.37245583191209203</v>
      </c>
      <c r="AD13" s="144"/>
    </row>
    <row r="14" spans="2:30" s="140" customFormat="1" ht="21" customHeight="1" x14ac:dyDescent="0.2">
      <c r="B14" s="1579"/>
      <c r="D14" s="141" t="s">
        <v>50</v>
      </c>
      <c r="E14" s="142">
        <f>'36perfresol'!E14</f>
        <v>428</v>
      </c>
      <c r="F14" s="141"/>
      <c r="G14" s="142">
        <f>'36perfresol'!H14</f>
        <v>10753</v>
      </c>
      <c r="H14" s="141"/>
      <c r="I14" s="142">
        <f>'36perfresol'!K14</f>
        <v>7944</v>
      </c>
      <c r="J14" s="141"/>
      <c r="K14" s="142">
        <f>'36perfresol'!N14</f>
        <v>10385</v>
      </c>
      <c r="L14" s="141"/>
      <c r="M14" s="142">
        <f>'36perfresol'!Q14</f>
        <v>14430</v>
      </c>
      <c r="N14" s="141"/>
      <c r="O14" s="142">
        <f>'36perfresol'!T14</f>
        <v>26065</v>
      </c>
      <c r="P14" s="141"/>
      <c r="Q14" s="142">
        <f>'36perfresol'!W14</f>
        <v>94975</v>
      </c>
      <c r="R14" s="141"/>
      <c r="S14" s="142">
        <f>'36perfresol'!Z14</f>
        <v>236883</v>
      </c>
      <c r="T14" s="143"/>
      <c r="V14" s="144">
        <f>E14/E$16</f>
        <v>0.2239665096807954</v>
      </c>
      <c r="W14" s="144">
        <f>G14/G$16</f>
        <v>0.30665031654594194</v>
      </c>
      <c r="X14" s="144">
        <f>I14/I$16</f>
        <v>0.35176902980117786</v>
      </c>
      <c r="Y14" s="144">
        <f>K14/K$16</f>
        <v>0.33600802407221664</v>
      </c>
      <c r="Z14" s="144">
        <f>M14/M$16</f>
        <v>0.39500698037283405</v>
      </c>
      <c r="AA14" s="144">
        <f>O14/O$16</f>
        <v>0.43140402853407039</v>
      </c>
      <c r="AB14" s="144">
        <f>Q14/Q$16</f>
        <v>0.45775717060521787</v>
      </c>
      <c r="AC14" s="144">
        <f>S14/S$16</f>
        <v>0.3461880773564473</v>
      </c>
      <c r="AD14" s="144"/>
    </row>
    <row r="15" spans="2:30" s="140" customFormat="1" ht="21" customHeight="1" x14ac:dyDescent="0.2">
      <c r="B15" s="1579"/>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79"/>
      <c r="D16" s="145" t="s">
        <v>68</v>
      </c>
      <c r="E16" s="142">
        <f>SUM(E12:E15)</f>
        <v>1911</v>
      </c>
      <c r="F16" s="141"/>
      <c r="G16" s="142">
        <f>SUM(G12:G15)</f>
        <v>35066</v>
      </c>
      <c r="H16" s="141"/>
      <c r="I16" s="142">
        <f>SUM(I12:I15)</f>
        <v>22583</v>
      </c>
      <c r="J16" s="141"/>
      <c r="K16" s="142">
        <f>SUM(K12:K15)</f>
        <v>30907</v>
      </c>
      <c r="L16" s="141"/>
      <c r="M16" s="142">
        <f>SUM(M12:M15)</f>
        <v>36531</v>
      </c>
      <c r="N16" s="141"/>
      <c r="O16" s="142">
        <f>SUM(O12:O15)</f>
        <v>60419</v>
      </c>
      <c r="P16" s="141"/>
      <c r="Q16" s="142">
        <f>SUM(Q12:Q15)</f>
        <v>207479</v>
      </c>
      <c r="R16" s="141"/>
      <c r="S16" s="142">
        <f>SUM(S12:S15)</f>
        <v>684261</v>
      </c>
      <c r="T16" s="143"/>
      <c r="V16" s="144"/>
    </row>
    <row r="17" spans="2:29" s="140" customFormat="1" ht="21" customHeight="1" x14ac:dyDescent="0.2">
      <c r="B17" s="1579" t="s">
        <v>23</v>
      </c>
      <c r="D17" s="141" t="s">
        <v>31</v>
      </c>
      <c r="E17" s="142">
        <f>'36perfresol'!E17</f>
        <v>788</v>
      </c>
      <c r="F17" s="141"/>
      <c r="G17" s="142">
        <f>'36perfresol'!H17</f>
        <v>23605</v>
      </c>
      <c r="H17" s="141"/>
      <c r="I17" s="142">
        <f>'36perfresol'!K17</f>
        <v>10108</v>
      </c>
      <c r="J17" s="141"/>
      <c r="K17" s="142">
        <f>'36perfresol'!N17</f>
        <v>10957</v>
      </c>
      <c r="L17" s="141"/>
      <c r="M17" s="142">
        <f>'36perfresol'!Q17</f>
        <v>9810</v>
      </c>
      <c r="N17" s="141"/>
      <c r="O17" s="142">
        <f>'36perfresol'!T17</f>
        <v>13322</v>
      </c>
      <c r="P17" s="141"/>
      <c r="Q17" s="142">
        <f>'36perfresol'!W17</f>
        <v>30974</v>
      </c>
      <c r="R17" s="141"/>
      <c r="S17" s="142">
        <f>'36perfresol'!Z17</f>
        <v>62855</v>
      </c>
      <c r="T17" s="143"/>
      <c r="V17" s="144">
        <f>E17/E$21</f>
        <v>0.32819658475635149</v>
      </c>
      <c r="W17" s="144">
        <f>G17/G$21</f>
        <v>0.28781671421952348</v>
      </c>
      <c r="X17" s="144">
        <f>I17/I$21</f>
        <v>0.27243814349630746</v>
      </c>
      <c r="Y17" s="144">
        <f>K17/K$21</f>
        <v>0.26745264596758445</v>
      </c>
      <c r="Z17" s="144">
        <f>M17/M$21</f>
        <v>0.23307752619449262</v>
      </c>
      <c r="AA17" s="144">
        <f>O17/O$21</f>
        <v>0.2117291799109981</v>
      </c>
      <c r="AB17" s="144">
        <f>Q17/Q$21</f>
        <v>0.23350873754202917</v>
      </c>
      <c r="AC17" s="144">
        <f>S17/S$21</f>
        <v>0.25448295686887379</v>
      </c>
    </row>
    <row r="18" spans="2:29" s="140" customFormat="1" ht="21" customHeight="1" x14ac:dyDescent="0.2">
      <c r="B18" s="1579"/>
      <c r="D18" s="141" t="s">
        <v>49</v>
      </c>
      <c r="E18" s="142">
        <f>'36perfresol'!E18</f>
        <v>1151</v>
      </c>
      <c r="F18" s="141"/>
      <c r="G18" s="142">
        <f>'36perfresol'!H18</f>
        <v>33663</v>
      </c>
      <c r="H18" s="141"/>
      <c r="I18" s="142">
        <f>'36perfresol'!K18</f>
        <v>13331</v>
      </c>
      <c r="J18" s="141"/>
      <c r="K18" s="142">
        <f>'36perfresol'!N18</f>
        <v>15476</v>
      </c>
      <c r="L18" s="141"/>
      <c r="M18" s="142">
        <f>'36perfresol'!Q18</f>
        <v>15908</v>
      </c>
      <c r="N18" s="141"/>
      <c r="O18" s="142">
        <f>'36perfresol'!T18</f>
        <v>24187</v>
      </c>
      <c r="P18" s="141"/>
      <c r="Q18" s="142">
        <f>'36perfresol'!W18</f>
        <v>49969</v>
      </c>
      <c r="R18" s="141"/>
      <c r="S18" s="142">
        <f>'36perfresol'!Z18</f>
        <v>89714</v>
      </c>
      <c r="T18" s="143"/>
      <c r="V18" s="144">
        <f>E18/E$21</f>
        <v>0.47938359017076221</v>
      </c>
      <c r="W18" s="144">
        <f>G18/G$21</f>
        <v>0.41045431267832322</v>
      </c>
      <c r="X18" s="144">
        <f>I18/I$21</f>
        <v>0.35930677591504501</v>
      </c>
      <c r="Y18" s="144">
        <f>K18/K$21</f>
        <v>0.37775825034173011</v>
      </c>
      <c r="Z18" s="144">
        <f>M18/M$21</f>
        <v>0.37796098743139539</v>
      </c>
      <c r="AA18" s="144">
        <f>O18/O$21</f>
        <v>0.38440877304513671</v>
      </c>
      <c r="AB18" s="144">
        <f>Q18/Q$21</f>
        <v>0.37670943714850053</v>
      </c>
      <c r="AC18" s="144">
        <f>S18/S$21</f>
        <v>0.36322780992019954</v>
      </c>
    </row>
    <row r="19" spans="2:29" s="140" customFormat="1" ht="21" customHeight="1" x14ac:dyDescent="0.2">
      <c r="B19" s="1579"/>
      <c r="D19" s="141" t="s">
        <v>50</v>
      </c>
      <c r="E19" s="142">
        <f>'36perfresol'!E19</f>
        <v>462</v>
      </c>
      <c r="F19" s="141"/>
      <c r="G19" s="142">
        <f>'36perfresol'!H19</f>
        <v>24746</v>
      </c>
      <c r="H19" s="141"/>
      <c r="I19" s="142">
        <f>'36perfresol'!K19</f>
        <v>13663</v>
      </c>
      <c r="J19" s="141"/>
      <c r="K19" s="142">
        <f>'36perfresol'!N19</f>
        <v>14535</v>
      </c>
      <c r="L19" s="141"/>
      <c r="M19" s="142">
        <f>'36perfresol'!Q19</f>
        <v>16371</v>
      </c>
      <c r="N19" s="141"/>
      <c r="O19" s="142">
        <f>'36perfresol'!T19</f>
        <v>25411</v>
      </c>
      <c r="P19" s="141"/>
      <c r="Q19" s="142">
        <f>'36perfresol'!W19</f>
        <v>51703</v>
      </c>
      <c r="R19" s="141"/>
      <c r="S19" s="142">
        <f>'36perfresol'!Z19</f>
        <v>94422</v>
      </c>
      <c r="T19" s="143"/>
      <c r="V19" s="144">
        <f>E19/E$21</f>
        <v>0.1924198250728863</v>
      </c>
      <c r="W19" s="144">
        <f>G19/G$21</f>
        <v>0.3017289731021533</v>
      </c>
      <c r="X19" s="144">
        <f>I19/I$21</f>
        <v>0.36825508058864753</v>
      </c>
      <c r="Y19" s="144">
        <f>K19/K$21</f>
        <v>0.35478910369068539</v>
      </c>
      <c r="Z19" s="144">
        <f>M19/M$21</f>
        <v>0.38896148637411199</v>
      </c>
      <c r="AA19" s="144">
        <f>O19/O$21</f>
        <v>0.40386204704386525</v>
      </c>
      <c r="AB19" s="144">
        <f>Q19/Q$21</f>
        <v>0.38978182530947031</v>
      </c>
      <c r="AC19" s="144">
        <f>S19/S$21</f>
        <v>0.38228923321092673</v>
      </c>
    </row>
    <row r="20" spans="2:29" s="140" customFormat="1" ht="21" customHeight="1" x14ac:dyDescent="0.2">
      <c r="B20" s="1579"/>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79"/>
      <c r="D21" s="145" t="s">
        <v>68</v>
      </c>
      <c r="E21" s="142">
        <f>SUM(E17:E20)</f>
        <v>2401</v>
      </c>
      <c r="F21" s="141"/>
      <c r="G21" s="142">
        <f>SUM(G17:G20)</f>
        <v>82014</v>
      </c>
      <c r="H21" s="141"/>
      <c r="I21" s="142">
        <f>SUM(I17:I20)</f>
        <v>37102</v>
      </c>
      <c r="J21" s="141"/>
      <c r="K21" s="142">
        <f>SUM(K17:K20)</f>
        <v>40968</v>
      </c>
      <c r="L21" s="141"/>
      <c r="M21" s="142">
        <f>SUM(M17:M20)</f>
        <v>42089</v>
      </c>
      <c r="N21" s="141"/>
      <c r="O21" s="142">
        <f>SUM(O17:O20)</f>
        <v>62920</v>
      </c>
      <c r="P21" s="141"/>
      <c r="Q21" s="142">
        <f>SUM(Q17:Q20)</f>
        <v>132646</v>
      </c>
      <c r="R21" s="141"/>
      <c r="S21" s="142">
        <f>SUM(S17:S20)</f>
        <v>246991</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80" t="s">
        <v>0</v>
      </c>
      <c r="C23" s="1580"/>
      <c r="D23" s="1580"/>
      <c r="E23" s="147">
        <f>E16+E21</f>
        <v>4312</v>
      </c>
      <c r="F23" s="143"/>
      <c r="G23" s="147">
        <f>G16+G21</f>
        <v>117080</v>
      </c>
      <c r="H23" s="143"/>
      <c r="I23" s="147">
        <f>I16+I21</f>
        <v>59685</v>
      </c>
      <c r="J23" s="143"/>
      <c r="K23" s="147">
        <f>K16+K21</f>
        <v>71875</v>
      </c>
      <c r="L23" s="143"/>
      <c r="M23" s="147">
        <f>M16+M21</f>
        <v>78620</v>
      </c>
      <c r="N23" s="143"/>
      <c r="O23" s="147">
        <f>O16+O21</f>
        <v>123339</v>
      </c>
      <c r="P23" s="143"/>
      <c r="Q23" s="147">
        <f>Q16+Q21</f>
        <v>340125</v>
      </c>
      <c r="R23" s="143"/>
      <c r="S23" s="147">
        <f>S16+S21</f>
        <v>931252</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81"/>
      <c r="D37" s="1581"/>
      <c r="E37" s="1581"/>
      <c r="F37" s="1581"/>
      <c r="G37" s="1581"/>
      <c r="H37" s="1581"/>
      <c r="I37" s="1581"/>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82"/>
      <c r="C46" s="1583"/>
      <c r="D46" s="1583"/>
      <c r="E46" s="1583"/>
      <c r="F46" s="1583"/>
      <c r="G46" s="1583"/>
      <c r="H46" s="1583"/>
      <c r="I46" s="1583"/>
      <c r="J46" s="1583"/>
      <c r="K46" s="1583"/>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140625" style="611" bestFit="1" customWidth="1"/>
    <col min="10" max="10" width="7.5703125" style="611" customWidth="1"/>
    <col min="11" max="11" width="6.140625" style="611" bestFit="1" customWidth="1"/>
    <col min="12" max="12" width="7.28515625" style="611" customWidth="1"/>
    <col min="13" max="13" width="5.7109375" style="611" customWidth="1"/>
    <col min="14" max="14" width="7.42578125" style="611" customWidth="1"/>
    <col min="15" max="15" width="6.140625" style="611" bestFit="1" customWidth="1"/>
    <col min="16" max="16" width="8.5703125" style="611" customWidth="1"/>
    <col min="17" max="17" width="6" style="611" customWidth="1"/>
    <col min="18" max="18" width="7.28515625" style="611" customWidth="1"/>
    <col min="19" max="19" width="6.140625" style="611" bestFit="1" customWidth="1"/>
    <col min="20" max="20" width="6.85546875" style="611" customWidth="1"/>
    <col min="21" max="21" width="5.42578125" style="611" customWidth="1"/>
    <col min="22" max="22" width="9.28515625" style="611" customWidth="1"/>
    <col min="23" max="23" width="6.7109375" style="611" customWidth="1"/>
    <col min="24" max="24" width="0.5703125" style="728" customWidth="1"/>
    <col min="25" max="25" width="10.42578125" style="728" customWidth="1"/>
    <col min="26" max="26" width="1.42578125" style="611" customWidth="1"/>
    <col min="27" max="16384" width="11.42578125" style="611"/>
  </cols>
  <sheetData>
    <row r="1" spans="2:30" s="609" customFormat="1" ht="9" customHeight="1" x14ac:dyDescent="0.2">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412</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52</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244</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851" t="s">
        <v>478</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826">
        <v>311672</v>
      </c>
      <c r="E10" s="629"/>
      <c r="F10" s="671">
        <v>532</v>
      </c>
      <c r="G10" s="672">
        <v>0.11262238687483461</v>
      </c>
      <c r="H10" s="671">
        <v>156731</v>
      </c>
      <c r="I10" s="672">
        <v>33.179359618946812</v>
      </c>
      <c r="J10" s="671">
        <v>175050</v>
      </c>
      <c r="K10" s="672">
        <v>37.057422598571051</v>
      </c>
      <c r="L10" s="671">
        <v>15663</v>
      </c>
      <c r="M10" s="672">
        <v>3.3157978301137869</v>
      </c>
      <c r="N10" s="671">
        <v>28668</v>
      </c>
      <c r="O10" s="672">
        <v>6.068907118285261</v>
      </c>
      <c r="P10" s="671">
        <v>4245</v>
      </c>
      <c r="Q10" s="672">
        <v>0.89865043662344535</v>
      </c>
      <c r="R10" s="671">
        <v>91474</v>
      </c>
      <c r="S10" s="672">
        <v>19.36469965599365</v>
      </c>
      <c r="T10" s="671">
        <v>12</v>
      </c>
      <c r="U10" s="672">
        <f t="shared" ref="U10:U27" si="0">T10*100/$V10</f>
        <v>2.5403545911616828E-3</v>
      </c>
      <c r="V10" s="827">
        <f>F10+H10+J10+L10+N10+P10+R10+T10</f>
        <v>472375</v>
      </c>
      <c r="W10" s="672">
        <f t="shared" ref="V10:W27" si="1">G10+I10+K10+M10+O10+Q10+S10+U10</f>
        <v>100</v>
      </c>
      <c r="X10" s="674"/>
      <c r="Y10" s="828">
        <f t="shared" ref="Y10:Y27" si="2">V10/D10</f>
        <v>1.515615775558921</v>
      </c>
    </row>
    <row r="11" spans="2:30" s="629" customFormat="1" ht="18" customHeight="1" x14ac:dyDescent="0.2">
      <c r="B11" s="678" t="s">
        <v>7</v>
      </c>
      <c r="D11" s="829">
        <v>47941</v>
      </c>
      <c r="F11" s="679">
        <v>4920</v>
      </c>
      <c r="G11" s="680">
        <v>7.7565820589626364</v>
      </c>
      <c r="H11" s="679">
        <v>10849</v>
      </c>
      <c r="I11" s="680">
        <v>17.103894056440172</v>
      </c>
      <c r="J11" s="679">
        <v>5948</v>
      </c>
      <c r="K11" s="680">
        <v>9.3772662777865357</v>
      </c>
      <c r="L11" s="679">
        <v>1791</v>
      </c>
      <c r="M11" s="680">
        <v>2.8235850543906671</v>
      </c>
      <c r="N11" s="679">
        <v>4151</v>
      </c>
      <c r="O11" s="680">
        <v>6.5442219769825005</v>
      </c>
      <c r="P11" s="679">
        <v>10382</v>
      </c>
      <c r="Q11" s="680">
        <v>16.367649377266279</v>
      </c>
      <c r="R11" s="679">
        <v>25389</v>
      </c>
      <c r="S11" s="680">
        <v>40.026801198171214</v>
      </c>
      <c r="T11" s="679">
        <v>0</v>
      </c>
      <c r="U11" s="680">
        <f t="shared" si="0"/>
        <v>0</v>
      </c>
      <c r="V11" s="830">
        <f t="shared" si="1"/>
        <v>63430</v>
      </c>
      <c r="W11" s="680">
        <f t="shared" si="1"/>
        <v>100</v>
      </c>
      <c r="X11" s="674"/>
      <c r="Y11" s="831">
        <f t="shared" si="2"/>
        <v>1.3230846248513799</v>
      </c>
    </row>
    <row r="12" spans="2:30" s="629" customFormat="1" ht="22.5" customHeight="1" x14ac:dyDescent="0.2">
      <c r="B12" s="678" t="s">
        <v>37</v>
      </c>
      <c r="D12" s="829">
        <v>34288</v>
      </c>
      <c r="F12" s="681">
        <v>7519</v>
      </c>
      <c r="G12" s="680">
        <v>15.387291517446025</v>
      </c>
      <c r="H12" s="681">
        <v>8718</v>
      </c>
      <c r="I12" s="680">
        <v>17.840990483986495</v>
      </c>
      <c r="J12" s="681">
        <v>7955</v>
      </c>
      <c r="K12" s="680">
        <v>16.279545687097105</v>
      </c>
      <c r="L12" s="681">
        <v>2195</v>
      </c>
      <c r="M12" s="680">
        <v>4.4919676660186223</v>
      </c>
      <c r="N12" s="681">
        <v>3811</v>
      </c>
      <c r="O12" s="680">
        <v>7.7990381663767518</v>
      </c>
      <c r="P12" s="681">
        <v>5362</v>
      </c>
      <c r="Q12" s="680">
        <v>10.973089123094239</v>
      </c>
      <c r="R12" s="681">
        <v>13276</v>
      </c>
      <c r="S12" s="680">
        <v>27.168730174971863</v>
      </c>
      <c r="T12" s="681">
        <v>29</v>
      </c>
      <c r="U12" s="680">
        <f t="shared" si="0"/>
        <v>5.9347181008902079E-2</v>
      </c>
      <c r="V12" s="830">
        <f t="shared" si="1"/>
        <v>48865</v>
      </c>
      <c r="W12" s="680">
        <f t="shared" si="1"/>
        <v>100.00000000000001</v>
      </c>
      <c r="X12" s="674"/>
      <c r="Y12" s="831">
        <f t="shared" si="2"/>
        <v>1.4251341577228185</v>
      </c>
    </row>
    <row r="13" spans="2:30" s="629" customFormat="1" ht="18" customHeight="1" x14ac:dyDescent="0.2">
      <c r="B13" s="678" t="s">
        <v>38</v>
      </c>
      <c r="D13" s="829">
        <v>33653</v>
      </c>
      <c r="F13" s="679">
        <v>3574</v>
      </c>
      <c r="G13" s="680">
        <v>6.41018742713658</v>
      </c>
      <c r="H13" s="679">
        <v>18544</v>
      </c>
      <c r="I13" s="680">
        <v>33.259797327593937</v>
      </c>
      <c r="J13" s="679">
        <v>2525</v>
      </c>
      <c r="K13" s="680">
        <v>4.5287418168774103</v>
      </c>
      <c r="L13" s="679">
        <v>1856</v>
      </c>
      <c r="M13" s="680">
        <v>3.3288494305443459</v>
      </c>
      <c r="N13" s="679">
        <v>3091</v>
      </c>
      <c r="O13" s="680">
        <v>5.5438974083041881</v>
      </c>
      <c r="P13" s="679">
        <v>868</v>
      </c>
      <c r="Q13" s="680">
        <v>1.5568110483364721</v>
      </c>
      <c r="R13" s="679">
        <v>25297</v>
      </c>
      <c r="S13" s="680">
        <v>45.371715541207067</v>
      </c>
      <c r="T13" s="679">
        <v>0</v>
      </c>
      <c r="U13" s="680">
        <f t="shared" si="0"/>
        <v>0</v>
      </c>
      <c r="V13" s="830">
        <f t="shared" si="1"/>
        <v>55755</v>
      </c>
      <c r="W13" s="680">
        <f t="shared" si="1"/>
        <v>100</v>
      </c>
      <c r="X13" s="674"/>
      <c r="Y13" s="831">
        <f t="shared" si="2"/>
        <v>1.6567616557216296</v>
      </c>
    </row>
    <row r="14" spans="2:30" s="629" customFormat="1" ht="18" customHeight="1" x14ac:dyDescent="0.2">
      <c r="B14" s="678" t="s">
        <v>6</v>
      </c>
      <c r="D14" s="829">
        <v>57996</v>
      </c>
      <c r="F14" s="679">
        <v>1799</v>
      </c>
      <c r="G14" s="680">
        <v>2.7369958465821784</v>
      </c>
      <c r="H14" s="679">
        <v>2479</v>
      </c>
      <c r="I14" s="680">
        <v>3.7715468058239132</v>
      </c>
      <c r="J14" s="679">
        <v>1540</v>
      </c>
      <c r="K14" s="680">
        <v>2.3429536429886353</v>
      </c>
      <c r="L14" s="679">
        <v>5567</v>
      </c>
      <c r="M14" s="680">
        <v>8.4696252795569684</v>
      </c>
      <c r="N14" s="679">
        <v>4960</v>
      </c>
      <c r="O14" s="680">
        <v>7.546136408586773</v>
      </c>
      <c r="P14" s="679">
        <v>23494</v>
      </c>
      <c r="Q14" s="680">
        <v>35.743735641801948</v>
      </c>
      <c r="R14" s="679">
        <v>25851</v>
      </c>
      <c r="S14" s="680">
        <v>39.329671834350137</v>
      </c>
      <c r="T14" s="679">
        <v>39</v>
      </c>
      <c r="U14" s="680">
        <f t="shared" si="0"/>
        <v>5.9334540309452448E-2</v>
      </c>
      <c r="V14" s="830">
        <f t="shared" si="1"/>
        <v>65729</v>
      </c>
      <c r="W14" s="680">
        <f t="shared" si="1"/>
        <v>100</v>
      </c>
      <c r="X14" s="674"/>
      <c r="Y14" s="831">
        <f t="shared" si="2"/>
        <v>1.1333367818470239</v>
      </c>
    </row>
    <row r="15" spans="2:30" s="629" customFormat="1" ht="18" customHeight="1" x14ac:dyDescent="0.2">
      <c r="B15" s="678" t="s">
        <v>5</v>
      </c>
      <c r="D15" s="829">
        <v>18185</v>
      </c>
      <c r="F15" s="681">
        <v>6472</v>
      </c>
      <c r="G15" s="680">
        <v>22.402990757727856</v>
      </c>
      <c r="H15" s="681">
        <v>4243</v>
      </c>
      <c r="I15" s="680">
        <v>14.687251202879988</v>
      </c>
      <c r="J15" s="681">
        <v>1381</v>
      </c>
      <c r="K15" s="680">
        <v>4.7803662293606566</v>
      </c>
      <c r="L15" s="681">
        <v>2185</v>
      </c>
      <c r="M15" s="680">
        <v>7.5634324483367372</v>
      </c>
      <c r="N15" s="681">
        <v>4511</v>
      </c>
      <c r="O15" s="680">
        <v>15.614939942538683</v>
      </c>
      <c r="P15" s="681">
        <v>493</v>
      </c>
      <c r="Q15" s="680">
        <v>1.7065318979542385</v>
      </c>
      <c r="R15" s="681">
        <v>9604</v>
      </c>
      <c r="S15" s="680">
        <v>33.24448752120184</v>
      </c>
      <c r="T15" s="681">
        <v>0</v>
      </c>
      <c r="U15" s="680">
        <f t="shared" si="0"/>
        <v>0</v>
      </c>
      <c r="V15" s="830">
        <f t="shared" si="1"/>
        <v>28889</v>
      </c>
      <c r="W15" s="680">
        <f t="shared" si="1"/>
        <v>100</v>
      </c>
      <c r="X15" s="674"/>
      <c r="Y15" s="831">
        <f t="shared" si="2"/>
        <v>1.5886169920263953</v>
      </c>
    </row>
    <row r="16" spans="2:30" s="738" customFormat="1" ht="18" customHeight="1" x14ac:dyDescent="0.2">
      <c r="B16" s="832" t="s">
        <v>4</v>
      </c>
      <c r="D16" s="833">
        <v>127461</v>
      </c>
      <c r="E16" s="816"/>
      <c r="F16" s="834">
        <v>14283</v>
      </c>
      <c r="G16" s="835">
        <v>7.9405583908736119</v>
      </c>
      <c r="H16" s="834">
        <v>33620</v>
      </c>
      <c r="I16" s="835">
        <v>18.690861380744298</v>
      </c>
      <c r="J16" s="834">
        <v>24076</v>
      </c>
      <c r="K16" s="835">
        <v>13.384925003057695</v>
      </c>
      <c r="L16" s="834">
        <v>8233</v>
      </c>
      <c r="M16" s="835">
        <v>4.5770928538866098</v>
      </c>
      <c r="N16" s="834">
        <v>9102</v>
      </c>
      <c r="O16" s="835">
        <v>5.0602088128356515</v>
      </c>
      <c r="P16" s="834">
        <v>48664</v>
      </c>
      <c r="Q16" s="835">
        <v>27.05449370114636</v>
      </c>
      <c r="R16" s="834">
        <v>39022</v>
      </c>
      <c r="S16" s="835">
        <v>21.694074741207736</v>
      </c>
      <c r="T16" s="834">
        <v>2874</v>
      </c>
      <c r="U16" s="835">
        <f t="shared" si="0"/>
        <v>1.5977851162480403</v>
      </c>
      <c r="V16" s="836">
        <f t="shared" si="1"/>
        <v>179874</v>
      </c>
      <c r="W16" s="835">
        <f t="shared" si="1"/>
        <v>99.999999999999986</v>
      </c>
      <c r="X16" s="837"/>
      <c r="Y16" s="831">
        <f t="shared" si="2"/>
        <v>1.4112081342528302</v>
      </c>
    </row>
    <row r="17" spans="2:25" s="738" customFormat="1" ht="18" customHeight="1" x14ac:dyDescent="0.2">
      <c r="B17" s="832" t="s">
        <v>40</v>
      </c>
      <c r="D17" s="833">
        <v>79634</v>
      </c>
      <c r="E17" s="816"/>
      <c r="F17" s="834">
        <v>13854</v>
      </c>
      <c r="G17" s="835">
        <v>12.270710255706225</v>
      </c>
      <c r="H17" s="834">
        <v>33321</v>
      </c>
      <c r="I17" s="835">
        <v>29.512944740175193</v>
      </c>
      <c r="J17" s="834">
        <v>15209</v>
      </c>
      <c r="K17" s="835">
        <v>13.470855513139597</v>
      </c>
      <c r="L17" s="834">
        <v>4304</v>
      </c>
      <c r="M17" s="835">
        <v>3.8121219099581056</v>
      </c>
      <c r="N17" s="834">
        <v>12857</v>
      </c>
      <c r="O17" s="835">
        <v>11.387651346731264</v>
      </c>
      <c r="P17" s="834">
        <v>12025</v>
      </c>
      <c r="Q17" s="835">
        <v>10.65073558718546</v>
      </c>
      <c r="R17" s="834">
        <v>21315</v>
      </c>
      <c r="S17" s="835">
        <v>18.879037758075516</v>
      </c>
      <c r="T17" s="834">
        <v>18</v>
      </c>
      <c r="U17" s="835">
        <f t="shared" si="0"/>
        <v>1.59428890286352E-2</v>
      </c>
      <c r="V17" s="836">
        <f t="shared" si="1"/>
        <v>112903</v>
      </c>
      <c r="W17" s="835">
        <f t="shared" si="1"/>
        <v>100</v>
      </c>
      <c r="X17" s="837"/>
      <c r="Y17" s="831">
        <f t="shared" si="2"/>
        <v>1.4177738152045609</v>
      </c>
    </row>
    <row r="18" spans="2:25" s="738" customFormat="1" ht="18" customHeight="1" x14ac:dyDescent="0.2">
      <c r="B18" s="832" t="s">
        <v>41</v>
      </c>
      <c r="D18" s="833">
        <v>242430</v>
      </c>
      <c r="E18" s="816"/>
      <c r="F18" s="834">
        <v>15</v>
      </c>
      <c r="G18" s="835">
        <v>4.9896049896049899E-3</v>
      </c>
      <c r="H18" s="834">
        <v>40421</v>
      </c>
      <c r="I18" s="835">
        <v>13.445654885654886</v>
      </c>
      <c r="J18" s="834">
        <v>32764</v>
      </c>
      <c r="K18" s="835">
        <v>10.898627858627858</v>
      </c>
      <c r="L18" s="834">
        <v>14187</v>
      </c>
      <c r="M18" s="835">
        <v>4.7191683991683995</v>
      </c>
      <c r="N18" s="834">
        <v>38619</v>
      </c>
      <c r="O18" s="835">
        <v>12.846237006237006</v>
      </c>
      <c r="P18" s="834">
        <v>22645</v>
      </c>
      <c r="Q18" s="835">
        <v>7.5326403326403328</v>
      </c>
      <c r="R18" s="834">
        <v>151884</v>
      </c>
      <c r="S18" s="835">
        <v>50.522744282744284</v>
      </c>
      <c r="T18" s="834">
        <v>90</v>
      </c>
      <c r="U18" s="835">
        <f t="shared" si="0"/>
        <v>2.9937629937629939E-2</v>
      </c>
      <c r="V18" s="836">
        <f t="shared" si="1"/>
        <v>300625</v>
      </c>
      <c r="W18" s="835">
        <f t="shared" si="1"/>
        <v>100.00000000000001</v>
      </c>
      <c r="X18" s="837"/>
      <c r="Y18" s="831">
        <f t="shared" si="2"/>
        <v>1.2400486738439962</v>
      </c>
    </row>
    <row r="19" spans="2:25" s="738" customFormat="1" ht="18" customHeight="1" x14ac:dyDescent="0.2">
      <c r="B19" s="832" t="s">
        <v>3</v>
      </c>
      <c r="D19" s="833">
        <v>174972</v>
      </c>
      <c r="E19" s="816"/>
      <c r="F19" s="834">
        <v>1744</v>
      </c>
      <c r="G19" s="835">
        <v>0.65704210494589954</v>
      </c>
      <c r="H19" s="834">
        <v>81569</v>
      </c>
      <c r="I19" s="835">
        <v>30.730657946291331</v>
      </c>
      <c r="J19" s="834">
        <v>6398</v>
      </c>
      <c r="K19" s="835">
        <v>2.4104101992223996</v>
      </c>
      <c r="L19" s="834">
        <v>9794</v>
      </c>
      <c r="M19" s="835">
        <v>3.6898339311009978</v>
      </c>
      <c r="N19" s="834">
        <v>13501</v>
      </c>
      <c r="O19" s="835">
        <v>5.0864251484372645</v>
      </c>
      <c r="P19" s="834">
        <v>26934</v>
      </c>
      <c r="Q19" s="835">
        <v>10.147231682690858</v>
      </c>
      <c r="R19" s="834">
        <v>124518</v>
      </c>
      <c r="S19" s="835">
        <v>46.911450013562799</v>
      </c>
      <c r="T19" s="834">
        <v>974</v>
      </c>
      <c r="U19" s="835">
        <f t="shared" si="0"/>
        <v>0.36694897374845536</v>
      </c>
      <c r="V19" s="836">
        <f t="shared" si="1"/>
        <v>265432</v>
      </c>
      <c r="W19" s="835">
        <f t="shared" si="1"/>
        <v>100</v>
      </c>
      <c r="X19" s="837"/>
      <c r="Y19" s="831">
        <f t="shared" si="2"/>
        <v>1.5169970052351234</v>
      </c>
    </row>
    <row r="20" spans="2:25" s="629" customFormat="1" ht="18" customHeight="1" x14ac:dyDescent="0.2">
      <c r="B20" s="832" t="s">
        <v>2</v>
      </c>
      <c r="D20" s="829">
        <v>37473</v>
      </c>
      <c r="F20" s="679">
        <v>1815</v>
      </c>
      <c r="G20" s="680">
        <v>4.054688023590912</v>
      </c>
      <c r="H20" s="679">
        <v>6602</v>
      </c>
      <c r="I20" s="680">
        <v>14.748788061568707</v>
      </c>
      <c r="J20" s="679">
        <v>923</v>
      </c>
      <c r="K20" s="680">
        <v>2.0619708241181334</v>
      </c>
      <c r="L20" s="679">
        <v>2475</v>
      </c>
      <c r="M20" s="680">
        <v>5.529120032169426</v>
      </c>
      <c r="N20" s="679">
        <v>5101</v>
      </c>
      <c r="O20" s="680">
        <v>11.395572235998481</v>
      </c>
      <c r="P20" s="679">
        <v>20557</v>
      </c>
      <c r="Q20" s="680">
        <v>45.924089091437125</v>
      </c>
      <c r="R20" s="679">
        <v>7290</v>
      </c>
      <c r="S20" s="680">
        <v>16.285771731117219</v>
      </c>
      <c r="T20" s="679">
        <v>0</v>
      </c>
      <c r="U20" s="680">
        <f t="shared" si="0"/>
        <v>0</v>
      </c>
      <c r="V20" s="830">
        <f t="shared" si="1"/>
        <v>44763</v>
      </c>
      <c r="W20" s="680">
        <f t="shared" si="1"/>
        <v>100</v>
      </c>
      <c r="X20" s="674"/>
      <c r="Y20" s="831">
        <f t="shared" si="2"/>
        <v>1.1945400688495718</v>
      </c>
    </row>
    <row r="21" spans="2:25" s="629" customFormat="1" ht="18" customHeight="1" x14ac:dyDescent="0.2">
      <c r="B21" s="678" t="s">
        <v>35</v>
      </c>
      <c r="D21" s="829">
        <v>88362</v>
      </c>
      <c r="F21" s="679">
        <v>6033</v>
      </c>
      <c r="G21" s="680">
        <v>4.4591448316641413</v>
      </c>
      <c r="H21" s="679">
        <v>39172</v>
      </c>
      <c r="I21" s="680">
        <v>28.953028567204996</v>
      </c>
      <c r="J21" s="679">
        <v>22969</v>
      </c>
      <c r="K21" s="680">
        <v>16.976976237111497</v>
      </c>
      <c r="L21" s="679">
        <v>8416</v>
      </c>
      <c r="M21" s="680">
        <v>6.2204811707749732</v>
      </c>
      <c r="N21" s="679">
        <v>6903</v>
      </c>
      <c r="O21" s="680">
        <v>5.1021841161905463</v>
      </c>
      <c r="P21" s="679">
        <v>19605</v>
      </c>
      <c r="Q21" s="680">
        <v>14.490557670276063</v>
      </c>
      <c r="R21" s="679">
        <v>32052</v>
      </c>
      <c r="S21" s="680">
        <v>23.690454192690048</v>
      </c>
      <c r="T21" s="679">
        <v>145</v>
      </c>
      <c r="U21" s="680">
        <f t="shared" si="0"/>
        <v>0.10717321408773421</v>
      </c>
      <c r="V21" s="830">
        <f t="shared" si="1"/>
        <v>135295</v>
      </c>
      <c r="W21" s="680">
        <f t="shared" si="1"/>
        <v>100</v>
      </c>
      <c r="X21" s="674"/>
      <c r="Y21" s="831">
        <f t="shared" si="2"/>
        <v>1.5311446096738417</v>
      </c>
    </row>
    <row r="22" spans="2:25" s="629" customFormat="1" ht="21" customHeight="1" x14ac:dyDescent="0.2">
      <c r="B22" s="678" t="s">
        <v>42</v>
      </c>
      <c r="D22" s="829">
        <v>203981</v>
      </c>
      <c r="F22" s="679">
        <v>6311</v>
      </c>
      <c r="G22" s="680">
        <v>2.200971622078769</v>
      </c>
      <c r="H22" s="679">
        <v>93760</v>
      </c>
      <c r="I22" s="680">
        <v>32.698954093821165</v>
      </c>
      <c r="J22" s="679">
        <v>55355</v>
      </c>
      <c r="K22" s="680">
        <v>19.3051472255063</v>
      </c>
      <c r="L22" s="679">
        <v>18421</v>
      </c>
      <c r="M22" s="680">
        <v>6.4243540247683422</v>
      </c>
      <c r="N22" s="679">
        <v>24705</v>
      </c>
      <c r="O22" s="680">
        <v>8.6159093524728227</v>
      </c>
      <c r="P22" s="679">
        <v>30579</v>
      </c>
      <c r="Q22" s="680">
        <v>10.664476506345537</v>
      </c>
      <c r="R22" s="679">
        <v>57519</v>
      </c>
      <c r="S22" s="680">
        <v>20.059845782023249</v>
      </c>
      <c r="T22" s="679">
        <v>87</v>
      </c>
      <c r="U22" s="680">
        <f t="shared" si="0"/>
        <v>3.0341392983814438E-2</v>
      </c>
      <c r="V22" s="830">
        <f t="shared" si="1"/>
        <v>286737</v>
      </c>
      <c r="W22" s="680">
        <f t="shared" si="1"/>
        <v>99.999999999999986</v>
      </c>
      <c r="X22" s="674"/>
      <c r="Y22" s="831">
        <f t="shared" si="2"/>
        <v>1.4057044528657081</v>
      </c>
    </row>
    <row r="23" spans="2:25" s="629" customFormat="1" ht="18" customHeight="1" x14ac:dyDescent="0.2">
      <c r="B23" s="678" t="s">
        <v>43</v>
      </c>
      <c r="D23" s="829">
        <v>48020</v>
      </c>
      <c r="F23" s="679">
        <v>2986</v>
      </c>
      <c r="G23" s="680">
        <v>4.7013997134444914</v>
      </c>
      <c r="H23" s="679">
        <v>15994</v>
      </c>
      <c r="I23" s="680">
        <v>25.18224615433061</v>
      </c>
      <c r="J23" s="679">
        <v>3751</v>
      </c>
      <c r="K23" s="680">
        <v>5.9058775368822127</v>
      </c>
      <c r="L23" s="679">
        <v>4194</v>
      </c>
      <c r="M23" s="680">
        <v>6.6033725379056261</v>
      </c>
      <c r="N23" s="679">
        <v>5283</v>
      </c>
      <c r="O23" s="680">
        <v>8.3179821453875586</v>
      </c>
      <c r="P23" s="679">
        <v>1692</v>
      </c>
      <c r="Q23" s="680">
        <v>2.6640215388975483</v>
      </c>
      <c r="R23" s="679">
        <v>29609</v>
      </c>
      <c r="S23" s="680">
        <v>46.618802449892151</v>
      </c>
      <c r="T23" s="679">
        <v>4</v>
      </c>
      <c r="U23" s="680">
        <f t="shared" si="0"/>
        <v>6.2979232598050789E-3</v>
      </c>
      <c r="V23" s="830">
        <f>F23+H23+J23+L23+N23+P23+R23+T23</f>
        <v>63513</v>
      </c>
      <c r="W23" s="680">
        <f t="shared" si="1"/>
        <v>100.00000000000001</v>
      </c>
      <c r="X23" s="674"/>
      <c r="Y23" s="831">
        <f t="shared" si="2"/>
        <v>1.3226364014993752</v>
      </c>
    </row>
    <row r="24" spans="2:25" s="629" customFormat="1" ht="22.5" customHeight="1" x14ac:dyDescent="0.2">
      <c r="B24" s="678" t="s">
        <v>44</v>
      </c>
      <c r="D24" s="829">
        <v>17318</v>
      </c>
      <c r="F24" s="681">
        <v>2385</v>
      </c>
      <c r="G24" s="682">
        <v>9.6239205875232017</v>
      </c>
      <c r="H24" s="681">
        <v>4115</v>
      </c>
      <c r="I24" s="680">
        <v>16.604793801953029</v>
      </c>
      <c r="J24" s="681">
        <v>1240</v>
      </c>
      <c r="K24" s="680">
        <v>5.0036316681462356</v>
      </c>
      <c r="L24" s="681">
        <v>819</v>
      </c>
      <c r="M24" s="680">
        <v>3.3048180130740055</v>
      </c>
      <c r="N24" s="681">
        <v>2682</v>
      </c>
      <c r="O24" s="680">
        <v>10.822371075780808</v>
      </c>
      <c r="P24" s="681">
        <v>3153</v>
      </c>
      <c r="Q24" s="680">
        <v>12.722944072310549</v>
      </c>
      <c r="R24" s="681">
        <v>10349</v>
      </c>
      <c r="S24" s="680">
        <v>41.76014849487531</v>
      </c>
      <c r="T24" s="681">
        <v>39</v>
      </c>
      <c r="U24" s="680">
        <f t="shared" si="0"/>
        <v>0.1573722863368574</v>
      </c>
      <c r="V24" s="838">
        <f t="shared" si="1"/>
        <v>24782</v>
      </c>
      <c r="W24" s="680">
        <f t="shared" si="1"/>
        <v>99.999999999999986</v>
      </c>
      <c r="X24" s="674"/>
      <c r="Y24" s="831">
        <f t="shared" si="2"/>
        <v>1.4309966508834739</v>
      </c>
    </row>
    <row r="25" spans="2:25" s="629" customFormat="1" ht="18" customHeight="1" x14ac:dyDescent="0.2">
      <c r="B25" s="678" t="s">
        <v>45</v>
      </c>
      <c r="D25" s="829">
        <v>73687</v>
      </c>
      <c r="F25" s="681">
        <v>1169</v>
      </c>
      <c r="G25" s="682">
        <v>1.103236096299582</v>
      </c>
      <c r="H25" s="681">
        <v>28468</v>
      </c>
      <c r="I25" s="680">
        <v>26.866488613735243</v>
      </c>
      <c r="J25" s="681">
        <v>6374</v>
      </c>
      <c r="K25" s="680">
        <v>6.015420768018422</v>
      </c>
      <c r="L25" s="681">
        <v>7749</v>
      </c>
      <c r="M25" s="680">
        <v>7.313068015590642</v>
      </c>
      <c r="N25" s="681">
        <v>13532</v>
      </c>
      <c r="O25" s="680">
        <v>12.770736403016205</v>
      </c>
      <c r="P25" s="681">
        <v>1456</v>
      </c>
      <c r="Q25" s="680">
        <v>1.3740904672473835</v>
      </c>
      <c r="R25" s="681">
        <v>39592</v>
      </c>
      <c r="S25" s="680">
        <v>37.3646907824577</v>
      </c>
      <c r="T25" s="681">
        <v>7621</v>
      </c>
      <c r="U25" s="680">
        <f t="shared" si="0"/>
        <v>7.192268853634828</v>
      </c>
      <c r="V25" s="838">
        <f t="shared" si="1"/>
        <v>105961</v>
      </c>
      <c r="W25" s="680">
        <f t="shared" si="1"/>
        <v>100.00000000000001</v>
      </c>
      <c r="X25" s="674"/>
      <c r="Y25" s="831">
        <f t="shared" si="2"/>
        <v>1.4379877047511773</v>
      </c>
    </row>
    <row r="26" spans="2:25" s="629" customFormat="1" ht="18" customHeight="1" x14ac:dyDescent="0.2">
      <c r="B26" s="678" t="s">
        <v>46</v>
      </c>
      <c r="D26" s="829">
        <v>9321</v>
      </c>
      <c r="F26" s="681">
        <v>1161</v>
      </c>
      <c r="G26" s="682">
        <v>8.1166107382550337</v>
      </c>
      <c r="H26" s="681">
        <v>3767</v>
      </c>
      <c r="I26" s="680">
        <v>26.335290827740494</v>
      </c>
      <c r="J26" s="681">
        <v>3606</v>
      </c>
      <c r="K26" s="680">
        <v>25.209731543624162</v>
      </c>
      <c r="L26" s="681">
        <v>1466</v>
      </c>
      <c r="M26" s="680">
        <v>10.248881431767337</v>
      </c>
      <c r="N26" s="681">
        <v>2060</v>
      </c>
      <c r="O26" s="680">
        <v>14.401565995525727</v>
      </c>
      <c r="P26" s="681">
        <v>1023</v>
      </c>
      <c r="Q26" s="680">
        <v>7.151845637583893</v>
      </c>
      <c r="R26" s="681">
        <v>1221</v>
      </c>
      <c r="S26" s="680">
        <v>8.5360738255033564</v>
      </c>
      <c r="T26" s="681">
        <v>0</v>
      </c>
      <c r="U26" s="680">
        <f t="shared" si="0"/>
        <v>0</v>
      </c>
      <c r="V26" s="838">
        <f t="shared" si="1"/>
        <v>14304</v>
      </c>
      <c r="W26" s="680">
        <f t="shared" si="1"/>
        <v>99.999999999999986</v>
      </c>
      <c r="X26" s="674"/>
      <c r="Y26" s="831">
        <f t="shared" si="2"/>
        <v>1.5345992919214677</v>
      </c>
    </row>
    <row r="27" spans="2:25" s="629" customFormat="1" ht="18" customHeight="1" x14ac:dyDescent="0.2">
      <c r="B27" s="678" t="s">
        <v>1</v>
      </c>
      <c r="D27" s="829">
        <v>3872</v>
      </c>
      <c r="F27" s="681">
        <v>774</v>
      </c>
      <c r="G27" s="682">
        <v>14.802065404475043</v>
      </c>
      <c r="H27" s="681">
        <v>857</v>
      </c>
      <c r="I27" s="680">
        <v>16.38936699177663</v>
      </c>
      <c r="J27" s="681">
        <v>1363</v>
      </c>
      <c r="K27" s="680">
        <v>26.066169439663415</v>
      </c>
      <c r="L27" s="681">
        <v>65</v>
      </c>
      <c r="M27" s="680">
        <v>1.2430675081277491</v>
      </c>
      <c r="N27" s="681">
        <v>204</v>
      </c>
      <c r="O27" s="680">
        <v>3.9013195639701665</v>
      </c>
      <c r="P27" s="681">
        <v>5</v>
      </c>
      <c r="Q27" s="680">
        <v>9.5620577548288385E-2</v>
      </c>
      <c r="R27" s="681">
        <v>1961</v>
      </c>
      <c r="S27" s="680">
        <v>37.502390514438709</v>
      </c>
      <c r="T27" s="681">
        <v>0</v>
      </c>
      <c r="U27" s="680">
        <f t="shared" si="0"/>
        <v>0</v>
      </c>
      <c r="V27" s="830">
        <f t="shared" si="1"/>
        <v>5229</v>
      </c>
      <c r="W27" s="680">
        <f t="shared" si="1"/>
        <v>100</v>
      </c>
      <c r="X27" s="674"/>
      <c r="Y27" s="831">
        <f t="shared" si="2"/>
        <v>1.3504648760330578</v>
      </c>
    </row>
    <row r="28" spans="2:25" s="629" customFormat="1" ht="8.25" customHeight="1" x14ac:dyDescent="0.2">
      <c r="B28" s="684"/>
      <c r="D28" s="839"/>
      <c r="F28" s="685"/>
      <c r="G28" s="840"/>
      <c r="H28" s="685"/>
      <c r="I28" s="841"/>
      <c r="J28" s="685"/>
      <c r="K28" s="841"/>
      <c r="L28" s="685"/>
      <c r="M28" s="841"/>
      <c r="N28" s="685"/>
      <c r="O28" s="840"/>
      <c r="P28" s="685"/>
      <c r="Q28" s="840"/>
      <c r="R28" s="685"/>
      <c r="S28" s="840"/>
      <c r="T28" s="685"/>
      <c r="U28" s="840"/>
      <c r="V28" s="687"/>
      <c r="W28" s="841"/>
      <c r="X28" s="674"/>
      <c r="Y28" s="842"/>
    </row>
    <row r="29" spans="2:25" s="629" customFormat="1" ht="3" customHeight="1" x14ac:dyDescent="0.2">
      <c r="B29" s="626"/>
      <c r="C29" s="627"/>
      <c r="D29" s="843"/>
      <c r="E29" s="627"/>
      <c r="F29" s="626"/>
      <c r="G29" s="626"/>
      <c r="H29" s="626"/>
      <c r="I29" s="626"/>
      <c r="J29" s="626"/>
      <c r="K29" s="626"/>
      <c r="L29" s="626"/>
      <c r="M29" s="626"/>
      <c r="N29" s="626"/>
      <c r="O29" s="626"/>
      <c r="P29" s="626"/>
      <c r="Q29" s="626"/>
      <c r="R29" s="626"/>
      <c r="S29" s="626"/>
      <c r="T29" s="626"/>
      <c r="U29" s="626"/>
      <c r="V29" s="844"/>
      <c r="W29" s="626"/>
      <c r="X29" s="626"/>
      <c r="Y29" s="626"/>
    </row>
    <row r="30" spans="2:25" s="1221" customFormat="1" ht="20.25" customHeight="1" x14ac:dyDescent="0.2">
      <c r="B30" s="1245" t="s">
        <v>0</v>
      </c>
      <c r="D30" s="1262">
        <f>SUM(D10:D29)</f>
        <v>1610266</v>
      </c>
      <c r="F30" s="1246">
        <f>SUM(F10:F27)</f>
        <v>77346</v>
      </c>
      <c r="G30" s="1247">
        <f>F30*100/$V30</f>
        <v>3.4006298635149164</v>
      </c>
      <c r="H30" s="1246">
        <f>SUM(H10:H27)</f>
        <v>583230</v>
      </c>
      <c r="I30" s="1247">
        <f>H30*100/$V30</f>
        <v>25.642558830421802</v>
      </c>
      <c r="J30" s="1246">
        <f>SUM(J10:J27)</f>
        <v>368427</v>
      </c>
      <c r="K30" s="1247">
        <f>J30*100/$V30</f>
        <v>16.198431188751972</v>
      </c>
      <c r="L30" s="1246">
        <f>SUM(L10:L27)</f>
        <v>109380</v>
      </c>
      <c r="M30" s="1247">
        <f>L30*100/$V30</f>
        <v>4.8090514631818264</v>
      </c>
      <c r="N30" s="1246">
        <f>SUM(N10:N27)</f>
        <v>183741</v>
      </c>
      <c r="O30" s="1247">
        <f>N30*100/$V30</f>
        <v>8.0784414417305896</v>
      </c>
      <c r="P30" s="1246">
        <f>SUM(P10:P27)</f>
        <v>233182</v>
      </c>
      <c r="Q30" s="1247">
        <f>P30*100/$V30</f>
        <v>10.25218722149995</v>
      </c>
      <c r="R30" s="1246">
        <f>SUM(R10:R27)</f>
        <v>707223</v>
      </c>
      <c r="S30" s="1247">
        <f>R30*100/$V30</f>
        <v>31.094092182719333</v>
      </c>
      <c r="T30" s="1246">
        <f>SUM(T10:T28)</f>
        <v>11932</v>
      </c>
      <c r="U30" s="1247">
        <f>T30*100/$V30</f>
        <v>0.52460780817960828</v>
      </c>
      <c r="V30" s="1246">
        <f>SUM(V10:V27)</f>
        <v>2274461</v>
      </c>
      <c r="W30" s="1247">
        <f>G30+I30+K30+M30+O30+Q30+S30+U30</f>
        <v>100</v>
      </c>
      <c r="X30" s="1263"/>
      <c r="Y30" s="1264">
        <f>(V30/D30)</f>
        <v>1.4124753301628428</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X33" s="693"/>
      <c r="Y33" s="693"/>
    </row>
    <row r="34" spans="2:25" s="848" customFormat="1" x14ac:dyDescent="0.2">
      <c r="X34" s="693"/>
      <c r="Y34" s="693"/>
    </row>
    <row r="35" spans="2:25" s="848" customFormat="1" x14ac:dyDescent="0.2">
      <c r="X35" s="693"/>
      <c r="Y35" s="693"/>
    </row>
    <row r="36" spans="2:25" s="848" customFormat="1" x14ac:dyDescent="0.2">
      <c r="D36" s="849"/>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T40" s="693"/>
      <c r="U40" s="693"/>
    </row>
    <row r="41" spans="2:25" s="848" customFormat="1" x14ac:dyDescent="0.2">
      <c r="T41" s="693"/>
      <c r="U41" s="693"/>
    </row>
    <row r="42" spans="2:25" x14ac:dyDescent="0.2">
      <c r="T42" s="728"/>
      <c r="U42" s="728"/>
      <c r="X42" s="611"/>
      <c r="Y42" s="611"/>
    </row>
    <row r="43" spans="2:25" x14ac:dyDescent="0.2">
      <c r="T43" s="728"/>
      <c r="U43" s="728"/>
      <c r="X43" s="611"/>
      <c r="Y43" s="611"/>
    </row>
    <row r="44" spans="2:25" x14ac:dyDescent="0.2">
      <c r="T44" s="728"/>
      <c r="U44" s="728"/>
      <c r="X44" s="611"/>
      <c r="Y44" s="611"/>
    </row>
    <row r="45" spans="2:25" x14ac:dyDescent="0.2">
      <c r="T45" s="728"/>
      <c r="U45" s="728"/>
      <c r="X45" s="611"/>
      <c r="Y45" s="611"/>
    </row>
    <row r="46" spans="2:25" x14ac:dyDescent="0.2">
      <c r="T46" s="728"/>
      <c r="U46" s="728"/>
      <c r="X46" s="611"/>
      <c r="Y46" s="611"/>
    </row>
    <row r="47" spans="2:25" x14ac:dyDescent="0.2">
      <c r="T47" s="728"/>
      <c r="U47" s="728"/>
      <c r="X47" s="611"/>
      <c r="Y47" s="611"/>
    </row>
    <row r="48" spans="2: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550" t="s">
        <v>413</v>
      </c>
      <c r="C3" s="1550"/>
      <c r="D3" s="1550"/>
      <c r="E3" s="1550"/>
      <c r="F3" s="1550"/>
      <c r="G3" s="1550"/>
      <c r="H3" s="1550"/>
      <c r="I3" s="1550"/>
      <c r="J3" s="1550"/>
      <c r="K3" s="1550"/>
      <c r="L3" s="1550"/>
      <c r="M3" s="1550"/>
      <c r="N3" s="1550"/>
      <c r="O3" s="1550"/>
      <c r="P3" s="1550"/>
      <c r="Q3" s="1550"/>
      <c r="R3" s="1550"/>
      <c r="S3" s="1550"/>
      <c r="T3" s="1550"/>
      <c r="U3" s="1550"/>
      <c r="V3" s="1550"/>
      <c r="W3" s="1550"/>
      <c r="X3" s="1550"/>
      <c r="Y3" s="218"/>
    </row>
    <row r="4" spans="2:25" s="2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553" t="s">
        <v>52</v>
      </c>
      <c r="G6" s="1553"/>
      <c r="H6" s="1553"/>
      <c r="I6" s="1553"/>
      <c r="J6" s="1553"/>
      <c r="K6" s="1553"/>
      <c r="L6" s="1553"/>
      <c r="M6" s="1553"/>
      <c r="N6" s="1553"/>
      <c r="O6" s="1553"/>
      <c r="P6" s="1553"/>
      <c r="Q6" s="1553"/>
      <c r="R6" s="1553"/>
      <c r="S6" s="1553"/>
      <c r="T6" s="1553"/>
      <c r="U6" s="1553"/>
      <c r="V6" s="1553"/>
      <c r="W6" s="1553"/>
      <c r="X6" s="192"/>
      <c r="Y6" s="192"/>
    </row>
    <row r="7" spans="2:25" s="132" customFormat="1" ht="64.5" customHeight="1" x14ac:dyDescent="0.2">
      <c r="B7" s="1554" t="s">
        <v>12</v>
      </c>
      <c r="C7" s="155"/>
      <c r="D7" s="156" t="s">
        <v>53</v>
      </c>
      <c r="E7" s="155"/>
      <c r="F7" s="1555" t="s">
        <v>167</v>
      </c>
      <c r="G7" s="1555"/>
      <c r="H7" s="1555" t="s">
        <v>59</v>
      </c>
      <c r="I7" s="1555"/>
      <c r="J7" s="1555" t="s">
        <v>60</v>
      </c>
      <c r="K7" s="1555"/>
      <c r="L7" s="1555" t="s">
        <v>152</v>
      </c>
      <c r="M7" s="1555"/>
      <c r="N7" s="1555" t="s">
        <v>0</v>
      </c>
      <c r="O7" s="1555"/>
      <c r="P7" s="156"/>
      <c r="Q7" s="156" t="s">
        <v>62</v>
      </c>
      <c r="R7" s="133"/>
      <c r="S7" s="133"/>
      <c r="T7" s="133"/>
      <c r="U7" s="133"/>
      <c r="V7" s="133"/>
      <c r="W7" s="133"/>
    </row>
    <row r="8" spans="2:25" s="189" customFormat="1" ht="20.25" customHeight="1" x14ac:dyDescent="0.2">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311672</v>
      </c>
      <c r="E10" s="162"/>
      <c r="F10" s="164">
        <f>'41benpresaad'!F10+'41benpresaad'!H10+'41benpresaad'!J10+'41benpresaad'!L10+'41benpresaad'!N10</f>
        <v>376644</v>
      </c>
      <c r="G10" s="165">
        <f t="shared" ref="G10:G27" si="0">F10*100/$N10</f>
        <v>79.73410955279175</v>
      </c>
      <c r="H10" s="164">
        <f>'41benpresaad'!P10</f>
        <v>4245</v>
      </c>
      <c r="I10" s="165">
        <f t="shared" ref="I10:I27" si="1">H10*100/$N10</f>
        <v>0.89865043662344535</v>
      </c>
      <c r="J10" s="164">
        <f>'41benpresaad'!R10</f>
        <v>91474</v>
      </c>
      <c r="K10" s="165">
        <f t="shared" ref="K10:K27" si="2">J10*100/$N10</f>
        <v>19.36469965599365</v>
      </c>
      <c r="L10" s="164">
        <f>'41benpresaad'!T10</f>
        <v>12</v>
      </c>
      <c r="M10" s="165">
        <f t="shared" ref="M10:M27" si="3">L10*100/$N10</f>
        <v>2.5403545911616828E-3</v>
      </c>
      <c r="N10" s="164">
        <f>F10+H10+J10+L10</f>
        <v>472375</v>
      </c>
      <c r="O10" s="165">
        <f>G10+I10+K10+M10</f>
        <v>100</v>
      </c>
      <c r="P10" s="166"/>
      <c r="Q10" s="166">
        <f t="shared" ref="Q10:Q27" si="4">N10/D10</f>
        <v>1.515615775558921</v>
      </c>
      <c r="R10" s="162"/>
      <c r="S10" s="162"/>
      <c r="T10" s="162"/>
      <c r="U10" s="162"/>
      <c r="V10" s="162"/>
      <c r="W10" s="162"/>
    </row>
    <row r="11" spans="2:25" s="191" customFormat="1" ht="18" customHeight="1" x14ac:dyDescent="0.2">
      <c r="B11" s="146" t="s">
        <v>7</v>
      </c>
      <c r="C11" s="159"/>
      <c r="D11" s="163">
        <f>'41benpresaad'!D11</f>
        <v>47941</v>
      </c>
      <c r="E11" s="162"/>
      <c r="F11" s="164">
        <f>'41benpresaad'!F11+'41benpresaad'!H11+'41benpresaad'!J11+'41benpresaad'!L11+'41benpresaad'!N11</f>
        <v>27659</v>
      </c>
      <c r="G11" s="165">
        <f t="shared" si="0"/>
        <v>43.605549424562511</v>
      </c>
      <c r="H11" s="164">
        <f>'41benpresaad'!P11</f>
        <v>10382</v>
      </c>
      <c r="I11" s="165">
        <f t="shared" si="1"/>
        <v>16.367649377266279</v>
      </c>
      <c r="J11" s="164">
        <f>'41benpresaad'!R11</f>
        <v>25389</v>
      </c>
      <c r="K11" s="165">
        <f t="shared" si="2"/>
        <v>40.026801198171214</v>
      </c>
      <c r="L11" s="164">
        <f>'41benpresaad'!T11</f>
        <v>0</v>
      </c>
      <c r="M11" s="165">
        <f t="shared" si="3"/>
        <v>0</v>
      </c>
      <c r="N11" s="164">
        <f t="shared" ref="N11:N27" si="5">F11+H11+J11+L11</f>
        <v>63430</v>
      </c>
      <c r="O11" s="165">
        <f t="shared" ref="O11:O27" si="6">G11+I11+K11+M11</f>
        <v>100</v>
      </c>
      <c r="P11" s="166"/>
      <c r="Q11" s="166">
        <f t="shared" si="4"/>
        <v>1.3230846248513799</v>
      </c>
      <c r="R11" s="162"/>
      <c r="S11" s="162"/>
      <c r="T11" s="162"/>
      <c r="U11" s="162"/>
      <c r="V11" s="162"/>
      <c r="W11" s="162"/>
    </row>
    <row r="12" spans="2:25" s="191" customFormat="1" ht="22.5" customHeight="1" x14ac:dyDescent="0.2">
      <c r="B12" s="146" t="s">
        <v>37</v>
      </c>
      <c r="C12" s="159"/>
      <c r="D12" s="163">
        <f>'41benpresaad'!D12</f>
        <v>34288</v>
      </c>
      <c r="E12" s="162"/>
      <c r="F12" s="163">
        <f>'41benpresaad'!F12+'41benpresaad'!H12+'41benpresaad'!J12+'41benpresaad'!L12+'41benpresaad'!N12</f>
        <v>30198</v>
      </c>
      <c r="G12" s="165">
        <f t="shared" si="0"/>
        <v>61.798833520924994</v>
      </c>
      <c r="H12" s="164">
        <f>'41benpresaad'!P12</f>
        <v>5362</v>
      </c>
      <c r="I12" s="165">
        <f t="shared" si="1"/>
        <v>10.973089123094239</v>
      </c>
      <c r="J12" s="164">
        <f>'41benpresaad'!R12</f>
        <v>13276</v>
      </c>
      <c r="K12" s="165">
        <f t="shared" si="2"/>
        <v>27.168730174971863</v>
      </c>
      <c r="L12" s="164">
        <f>'41benpresaad'!T12</f>
        <v>29</v>
      </c>
      <c r="M12" s="165">
        <f t="shared" si="3"/>
        <v>5.9347181008902079E-2</v>
      </c>
      <c r="N12" s="164">
        <f t="shared" si="5"/>
        <v>48865</v>
      </c>
      <c r="O12" s="165">
        <f t="shared" si="6"/>
        <v>99.999999999999986</v>
      </c>
      <c r="P12" s="166"/>
      <c r="Q12" s="166">
        <f t="shared" si="4"/>
        <v>1.4251341577228185</v>
      </c>
      <c r="R12" s="162"/>
      <c r="S12" s="162"/>
      <c r="T12" s="162"/>
      <c r="U12" s="162"/>
      <c r="V12" s="162"/>
      <c r="W12" s="162"/>
    </row>
    <row r="13" spans="2:25" s="191" customFormat="1" ht="18" customHeight="1" x14ac:dyDescent="0.2">
      <c r="B13" s="146" t="s">
        <v>38</v>
      </c>
      <c r="C13" s="159"/>
      <c r="D13" s="163">
        <f>'41benpresaad'!D13</f>
        <v>33653</v>
      </c>
      <c r="E13" s="162"/>
      <c r="F13" s="164">
        <f>'41benpresaad'!F13+'41benpresaad'!H13+'41benpresaad'!J13+'41benpresaad'!L13+'41benpresaad'!N13</f>
        <v>29590</v>
      </c>
      <c r="G13" s="165">
        <f t="shared" si="0"/>
        <v>53.071473410456463</v>
      </c>
      <c r="H13" s="164">
        <f>'41benpresaad'!P13</f>
        <v>868</v>
      </c>
      <c r="I13" s="165">
        <f t="shared" si="1"/>
        <v>1.5568110483364721</v>
      </c>
      <c r="J13" s="164">
        <f>'41benpresaad'!R13</f>
        <v>25297</v>
      </c>
      <c r="K13" s="165">
        <f t="shared" si="2"/>
        <v>45.371715541207067</v>
      </c>
      <c r="L13" s="164">
        <f>'41benpresaad'!T13</f>
        <v>0</v>
      </c>
      <c r="M13" s="165">
        <f t="shared" si="3"/>
        <v>0</v>
      </c>
      <c r="N13" s="164">
        <f t="shared" si="5"/>
        <v>55755</v>
      </c>
      <c r="O13" s="165">
        <f t="shared" si="6"/>
        <v>100</v>
      </c>
      <c r="P13" s="166"/>
      <c r="Q13" s="166">
        <f t="shared" si="4"/>
        <v>1.6567616557216296</v>
      </c>
      <c r="R13" s="162"/>
      <c r="S13" s="162"/>
      <c r="T13" s="162"/>
      <c r="U13" s="162"/>
      <c r="V13" s="162"/>
      <c r="W13" s="162"/>
    </row>
    <row r="14" spans="2:25" s="191" customFormat="1" ht="18" customHeight="1" x14ac:dyDescent="0.2">
      <c r="B14" s="146" t="s">
        <v>6</v>
      </c>
      <c r="C14" s="159"/>
      <c r="D14" s="163">
        <f>'41benpresaad'!D14</f>
        <v>57996</v>
      </c>
      <c r="E14" s="162"/>
      <c r="F14" s="164">
        <f>'41benpresaad'!F14+'41benpresaad'!H14+'41benpresaad'!J14+'41benpresaad'!L14+'41benpresaad'!N14</f>
        <v>16345</v>
      </c>
      <c r="G14" s="165">
        <f t="shared" si="0"/>
        <v>24.867257983538469</v>
      </c>
      <c r="H14" s="164">
        <f>'41benpresaad'!P14</f>
        <v>23494</v>
      </c>
      <c r="I14" s="165">
        <f t="shared" si="1"/>
        <v>35.743735641801948</v>
      </c>
      <c r="J14" s="164">
        <f>'41benpresaad'!R14</f>
        <v>25851</v>
      </c>
      <c r="K14" s="165">
        <f t="shared" si="2"/>
        <v>39.329671834350137</v>
      </c>
      <c r="L14" s="164">
        <f>'41benpresaad'!T14</f>
        <v>39</v>
      </c>
      <c r="M14" s="165">
        <f t="shared" si="3"/>
        <v>5.9334540309452448E-2</v>
      </c>
      <c r="N14" s="164">
        <f t="shared" si="5"/>
        <v>65729</v>
      </c>
      <c r="O14" s="165">
        <f t="shared" si="6"/>
        <v>100</v>
      </c>
      <c r="P14" s="166"/>
      <c r="Q14" s="166">
        <f t="shared" si="4"/>
        <v>1.1333367818470239</v>
      </c>
      <c r="R14" s="162"/>
      <c r="S14" s="162"/>
      <c r="T14" s="162"/>
      <c r="U14" s="162"/>
      <c r="V14" s="162"/>
      <c r="W14" s="162"/>
    </row>
    <row r="15" spans="2:25" s="191" customFormat="1" ht="18" customHeight="1" x14ac:dyDescent="0.2">
      <c r="B15" s="146" t="s">
        <v>5</v>
      </c>
      <c r="C15" s="159"/>
      <c r="D15" s="163">
        <f>'41benpresaad'!D15</f>
        <v>18185</v>
      </c>
      <c r="E15" s="162"/>
      <c r="F15" s="163">
        <f>'41benpresaad'!F15+'41benpresaad'!H15+'41benpresaad'!J15+'41benpresaad'!L15+'41benpresaad'!N15</f>
        <v>18792</v>
      </c>
      <c r="G15" s="165">
        <f t="shared" si="0"/>
        <v>65.048980580843917</v>
      </c>
      <c r="H15" s="164">
        <f>'41benpresaad'!P15</f>
        <v>493</v>
      </c>
      <c r="I15" s="165">
        <f t="shared" si="1"/>
        <v>1.7065318979542385</v>
      </c>
      <c r="J15" s="164">
        <f>'41benpresaad'!R15</f>
        <v>9604</v>
      </c>
      <c r="K15" s="165">
        <f t="shared" si="2"/>
        <v>33.24448752120184</v>
      </c>
      <c r="L15" s="164">
        <f>'41benpresaad'!T15</f>
        <v>0</v>
      </c>
      <c r="M15" s="165">
        <f t="shared" si="3"/>
        <v>0</v>
      </c>
      <c r="N15" s="164">
        <f t="shared" si="5"/>
        <v>28889</v>
      </c>
      <c r="O15" s="165">
        <f t="shared" si="6"/>
        <v>100</v>
      </c>
      <c r="P15" s="166"/>
      <c r="Q15" s="166">
        <f t="shared" si="4"/>
        <v>1.5886169920263953</v>
      </c>
      <c r="R15" s="162"/>
      <c r="S15" s="162"/>
      <c r="T15" s="162"/>
      <c r="U15" s="162"/>
      <c r="V15" s="162"/>
      <c r="W15" s="162"/>
    </row>
    <row r="16" spans="2:25" s="191" customFormat="1" ht="18" customHeight="1" x14ac:dyDescent="0.2">
      <c r="B16" s="146" t="s">
        <v>4</v>
      </c>
      <c r="C16" s="159"/>
      <c r="D16" s="163">
        <f>'41benpresaad'!D16</f>
        <v>127461</v>
      </c>
      <c r="E16" s="162"/>
      <c r="F16" s="164">
        <f>'41benpresaad'!F16+'41benpresaad'!H16+'41benpresaad'!J16+'41benpresaad'!L16+'41benpresaad'!N16</f>
        <v>89314</v>
      </c>
      <c r="G16" s="165">
        <f t="shared" si="0"/>
        <v>49.653646441397868</v>
      </c>
      <c r="H16" s="164">
        <f>'41benpresaad'!P16</f>
        <v>48664</v>
      </c>
      <c r="I16" s="165">
        <f t="shared" si="1"/>
        <v>27.05449370114636</v>
      </c>
      <c r="J16" s="164">
        <f>'41benpresaad'!R16</f>
        <v>39022</v>
      </c>
      <c r="K16" s="165">
        <f t="shared" si="2"/>
        <v>21.694074741207736</v>
      </c>
      <c r="L16" s="164">
        <f>'41benpresaad'!T16</f>
        <v>2874</v>
      </c>
      <c r="M16" s="165">
        <f t="shared" si="3"/>
        <v>1.5977851162480403</v>
      </c>
      <c r="N16" s="164">
        <f t="shared" si="5"/>
        <v>179874</v>
      </c>
      <c r="O16" s="165">
        <f t="shared" si="6"/>
        <v>99.999999999999986</v>
      </c>
      <c r="P16" s="166"/>
      <c r="Q16" s="166">
        <f t="shared" si="4"/>
        <v>1.4112081342528302</v>
      </c>
      <c r="R16" s="162"/>
      <c r="S16" s="162"/>
      <c r="T16" s="162"/>
      <c r="U16" s="162"/>
      <c r="V16" s="162"/>
      <c r="W16" s="162"/>
    </row>
    <row r="17" spans="2:25" s="191" customFormat="1" ht="18" customHeight="1" x14ac:dyDescent="0.2">
      <c r="B17" s="146" t="s">
        <v>40</v>
      </c>
      <c r="C17" s="159"/>
      <c r="D17" s="163">
        <f>'41benpresaad'!D17</f>
        <v>79634</v>
      </c>
      <c r="E17" s="162"/>
      <c r="F17" s="164">
        <f>'41benpresaad'!F17+'41benpresaad'!H17+'41benpresaad'!J17+'41benpresaad'!L17+'41benpresaad'!N17</f>
        <v>79545</v>
      </c>
      <c r="G17" s="165">
        <f t="shared" si="0"/>
        <v>70.454283765710386</v>
      </c>
      <c r="H17" s="164">
        <f>'41benpresaad'!P17</f>
        <v>12025</v>
      </c>
      <c r="I17" s="165">
        <f t="shared" si="1"/>
        <v>10.65073558718546</v>
      </c>
      <c r="J17" s="164">
        <f>'41benpresaad'!R17</f>
        <v>21315</v>
      </c>
      <c r="K17" s="165">
        <f t="shared" si="2"/>
        <v>18.879037758075516</v>
      </c>
      <c r="L17" s="164">
        <f>'41benpresaad'!T17</f>
        <v>18</v>
      </c>
      <c r="M17" s="165">
        <f t="shared" si="3"/>
        <v>1.59428890286352E-2</v>
      </c>
      <c r="N17" s="164">
        <f t="shared" si="5"/>
        <v>112903</v>
      </c>
      <c r="O17" s="165">
        <f t="shared" si="6"/>
        <v>100</v>
      </c>
      <c r="P17" s="166"/>
      <c r="Q17" s="166">
        <f t="shared" si="4"/>
        <v>1.4177738152045609</v>
      </c>
      <c r="R17" s="162"/>
      <c r="S17" s="162"/>
      <c r="T17" s="162"/>
      <c r="U17" s="162"/>
      <c r="V17" s="162"/>
      <c r="W17" s="162"/>
    </row>
    <row r="18" spans="2:25" s="191" customFormat="1" ht="18" customHeight="1" x14ac:dyDescent="0.2">
      <c r="B18" s="146" t="s">
        <v>41</v>
      </c>
      <c r="C18" s="159"/>
      <c r="D18" s="163">
        <f>'41benpresaad'!D18</f>
        <v>242430</v>
      </c>
      <c r="E18" s="162"/>
      <c r="F18" s="164">
        <f>'41benpresaad'!F18+'41benpresaad'!H18+'41benpresaad'!J18+'41benpresaad'!L18+'41benpresaad'!N18</f>
        <v>126006</v>
      </c>
      <c r="G18" s="165">
        <f t="shared" si="0"/>
        <v>41.914677754677754</v>
      </c>
      <c r="H18" s="164">
        <f>'41benpresaad'!P18</f>
        <v>22645</v>
      </c>
      <c r="I18" s="165">
        <f t="shared" si="1"/>
        <v>7.5326403326403328</v>
      </c>
      <c r="J18" s="164">
        <f>'41benpresaad'!R18</f>
        <v>151884</v>
      </c>
      <c r="K18" s="165">
        <f t="shared" si="2"/>
        <v>50.522744282744284</v>
      </c>
      <c r="L18" s="164">
        <f>'41benpresaad'!T18</f>
        <v>90</v>
      </c>
      <c r="M18" s="165">
        <f t="shared" si="3"/>
        <v>2.9937629937629939E-2</v>
      </c>
      <c r="N18" s="164">
        <f t="shared" si="5"/>
        <v>300625</v>
      </c>
      <c r="O18" s="165">
        <f t="shared" si="6"/>
        <v>100.00000000000001</v>
      </c>
      <c r="P18" s="166"/>
      <c r="Q18" s="166">
        <f t="shared" si="4"/>
        <v>1.2400486738439962</v>
      </c>
      <c r="R18" s="162"/>
      <c r="S18" s="162"/>
      <c r="T18" s="162"/>
      <c r="U18" s="162"/>
      <c r="V18" s="162"/>
      <c r="W18" s="162"/>
    </row>
    <row r="19" spans="2:25" s="191" customFormat="1" ht="18" customHeight="1" x14ac:dyDescent="0.2">
      <c r="B19" s="146" t="s">
        <v>3</v>
      </c>
      <c r="C19" s="159"/>
      <c r="D19" s="163">
        <f>'41benpresaad'!D19</f>
        <v>174972</v>
      </c>
      <c r="E19" s="162"/>
      <c r="F19" s="164">
        <f>'41benpresaad'!F19+'41benpresaad'!H19+'41benpresaad'!J19+'41benpresaad'!L19+'41benpresaad'!N19</f>
        <v>113006</v>
      </c>
      <c r="G19" s="165">
        <f t="shared" si="0"/>
        <v>42.574369329997893</v>
      </c>
      <c r="H19" s="164">
        <f>'41benpresaad'!P19</f>
        <v>26934</v>
      </c>
      <c r="I19" s="165">
        <f>H19*100/$N19</f>
        <v>10.147231682690858</v>
      </c>
      <c r="J19" s="164">
        <f>'41benpresaad'!R19</f>
        <v>124518</v>
      </c>
      <c r="K19" s="165">
        <f>J19*100/$N19</f>
        <v>46.911450013562799</v>
      </c>
      <c r="L19" s="164">
        <f>'41benpresaad'!T19</f>
        <v>974</v>
      </c>
      <c r="M19" s="165">
        <f t="shared" si="3"/>
        <v>0.36694897374845536</v>
      </c>
      <c r="N19" s="164">
        <f t="shared" si="5"/>
        <v>265432</v>
      </c>
      <c r="O19" s="165">
        <f t="shared" si="6"/>
        <v>100</v>
      </c>
      <c r="P19" s="166"/>
      <c r="Q19" s="166">
        <f t="shared" si="4"/>
        <v>1.5169970052351234</v>
      </c>
      <c r="R19" s="162"/>
      <c r="S19" s="162"/>
      <c r="T19" s="162"/>
      <c r="U19" s="162"/>
      <c r="V19" s="162"/>
      <c r="W19" s="162"/>
    </row>
    <row r="20" spans="2:25" s="191" customFormat="1" ht="18" customHeight="1" x14ac:dyDescent="0.2">
      <c r="B20" s="146" t="s">
        <v>2</v>
      </c>
      <c r="C20" s="159"/>
      <c r="D20" s="163">
        <f>'41benpresaad'!D20</f>
        <v>37473</v>
      </c>
      <c r="E20" s="162"/>
      <c r="F20" s="164">
        <f>'41benpresaad'!F20+'41benpresaad'!H20+'41benpresaad'!J20+'41benpresaad'!L20+'41benpresaad'!N20</f>
        <v>16916</v>
      </c>
      <c r="G20" s="165">
        <f t="shared" si="0"/>
        <v>37.79013917744566</v>
      </c>
      <c r="H20" s="164">
        <f>'41benpresaad'!P20</f>
        <v>20557</v>
      </c>
      <c r="I20" s="165">
        <f>H20*100/$N20</f>
        <v>45.924089091437125</v>
      </c>
      <c r="J20" s="164">
        <f>'41benpresaad'!R20</f>
        <v>7290</v>
      </c>
      <c r="K20" s="165">
        <f>J20*100/$N20</f>
        <v>16.285771731117219</v>
      </c>
      <c r="L20" s="164">
        <f>'41benpresaad'!T20</f>
        <v>0</v>
      </c>
      <c r="M20" s="165">
        <f t="shared" si="3"/>
        <v>0</v>
      </c>
      <c r="N20" s="164">
        <f t="shared" si="5"/>
        <v>44763</v>
      </c>
      <c r="O20" s="165">
        <f t="shared" si="6"/>
        <v>100</v>
      </c>
      <c r="P20" s="166"/>
      <c r="Q20" s="166">
        <f t="shared" si="4"/>
        <v>1.1945400688495718</v>
      </c>
      <c r="R20" s="162"/>
      <c r="S20" s="162"/>
      <c r="T20" s="162"/>
      <c r="U20" s="162"/>
      <c r="V20" s="162"/>
      <c r="W20" s="162"/>
    </row>
    <row r="21" spans="2:25" s="191" customFormat="1" ht="18" customHeight="1" x14ac:dyDescent="0.2">
      <c r="B21" s="146" t="s">
        <v>35</v>
      </c>
      <c r="C21" s="159"/>
      <c r="D21" s="163">
        <f>'41benpresaad'!D21</f>
        <v>88362</v>
      </c>
      <c r="E21" s="162"/>
      <c r="F21" s="164">
        <f>'41benpresaad'!F21+'41benpresaad'!H21+'41benpresaad'!J21+'41benpresaad'!L21+'41benpresaad'!N21</f>
        <v>83493</v>
      </c>
      <c r="G21" s="165">
        <f t="shared" si="0"/>
        <v>61.711814922946154</v>
      </c>
      <c r="H21" s="164">
        <f>'41benpresaad'!P21</f>
        <v>19605</v>
      </c>
      <c r="I21" s="165">
        <f>H21*100/$N21</f>
        <v>14.490557670276063</v>
      </c>
      <c r="J21" s="164">
        <f>'41benpresaad'!R21</f>
        <v>32052</v>
      </c>
      <c r="K21" s="165">
        <f>J21*100/$N21</f>
        <v>23.690454192690048</v>
      </c>
      <c r="L21" s="164">
        <f>'41benpresaad'!T21</f>
        <v>145</v>
      </c>
      <c r="M21" s="165">
        <f t="shared" si="3"/>
        <v>0.10717321408773421</v>
      </c>
      <c r="N21" s="164">
        <f t="shared" si="5"/>
        <v>135295</v>
      </c>
      <c r="O21" s="165">
        <f t="shared" si="6"/>
        <v>100</v>
      </c>
      <c r="P21" s="166"/>
      <c r="Q21" s="166">
        <f t="shared" si="4"/>
        <v>1.5311446096738417</v>
      </c>
      <c r="R21" s="162"/>
      <c r="S21" s="162"/>
      <c r="T21" s="162"/>
      <c r="U21" s="162"/>
      <c r="V21" s="162"/>
      <c r="W21" s="162"/>
    </row>
    <row r="22" spans="2:25" s="191" customFormat="1" ht="21" customHeight="1" x14ac:dyDescent="0.2">
      <c r="B22" s="146" t="s">
        <v>42</v>
      </c>
      <c r="C22" s="159"/>
      <c r="D22" s="163">
        <f>'41benpresaad'!D22</f>
        <v>203981</v>
      </c>
      <c r="E22" s="162"/>
      <c r="F22" s="164">
        <f>'41benpresaad'!F22+'41benpresaad'!H22+'41benpresaad'!J22+'41benpresaad'!L22+'41benpresaad'!N22</f>
        <v>198552</v>
      </c>
      <c r="G22" s="165">
        <f t="shared" si="0"/>
        <v>69.245336318647404</v>
      </c>
      <c r="H22" s="164">
        <f>'41benpresaad'!P22</f>
        <v>30579</v>
      </c>
      <c r="I22" s="165">
        <f>H22*100/$N22</f>
        <v>10.664476506345537</v>
      </c>
      <c r="J22" s="164">
        <f>'41benpresaad'!R22</f>
        <v>57519</v>
      </c>
      <c r="K22" s="165">
        <f>J22*100/$N22</f>
        <v>20.059845782023249</v>
      </c>
      <c r="L22" s="164">
        <f>'41benpresaad'!T22</f>
        <v>87</v>
      </c>
      <c r="M22" s="165">
        <f t="shared" si="3"/>
        <v>3.0341392983814438E-2</v>
      </c>
      <c r="N22" s="164">
        <f t="shared" si="5"/>
        <v>286737</v>
      </c>
      <c r="O22" s="165">
        <f t="shared" si="6"/>
        <v>100</v>
      </c>
      <c r="P22" s="166"/>
      <c r="Q22" s="166">
        <f t="shared" si="4"/>
        <v>1.4057044528657081</v>
      </c>
      <c r="R22" s="162"/>
      <c r="S22" s="162"/>
      <c r="T22" s="162"/>
      <c r="U22" s="162"/>
      <c r="V22" s="162"/>
      <c r="W22" s="162"/>
    </row>
    <row r="23" spans="2:25" s="191" customFormat="1" ht="18" customHeight="1" x14ac:dyDescent="0.2">
      <c r="B23" s="146" t="s">
        <v>43</v>
      </c>
      <c r="C23" s="159"/>
      <c r="D23" s="163">
        <f>'41benpresaad'!D23</f>
        <v>48020</v>
      </c>
      <c r="E23" s="162"/>
      <c r="F23" s="164">
        <f>'41benpresaad'!F23+'41benpresaad'!H23+'41benpresaad'!J23+'41benpresaad'!L23+'41benpresaad'!N23</f>
        <v>32208</v>
      </c>
      <c r="G23" s="165">
        <f t="shared" si="0"/>
        <v>50.710878087950498</v>
      </c>
      <c r="H23" s="164">
        <f>'41benpresaad'!P23</f>
        <v>1692</v>
      </c>
      <c r="I23" s="165">
        <f>H23*100/$N23</f>
        <v>2.6640215388975483</v>
      </c>
      <c r="J23" s="164">
        <f>'41benpresaad'!R23</f>
        <v>29609</v>
      </c>
      <c r="K23" s="165">
        <f>J23*100/$N23</f>
        <v>46.618802449892151</v>
      </c>
      <c r="L23" s="164">
        <f>'41benpresaad'!T23</f>
        <v>4</v>
      </c>
      <c r="M23" s="165">
        <f t="shared" si="3"/>
        <v>6.2979232598050789E-3</v>
      </c>
      <c r="N23" s="164">
        <f t="shared" si="5"/>
        <v>63513</v>
      </c>
      <c r="O23" s="165">
        <f t="shared" si="6"/>
        <v>100</v>
      </c>
      <c r="P23" s="166"/>
      <c r="Q23" s="166">
        <f t="shared" si="4"/>
        <v>1.3226364014993752</v>
      </c>
      <c r="R23" s="162"/>
      <c r="S23" s="162"/>
      <c r="T23" s="162"/>
      <c r="U23" s="162"/>
      <c r="V23" s="162"/>
      <c r="W23" s="162"/>
    </row>
    <row r="24" spans="2:25" s="191" customFormat="1" ht="22.5" customHeight="1" x14ac:dyDescent="0.2">
      <c r="B24" s="146" t="s">
        <v>44</v>
      </c>
      <c r="C24" s="159"/>
      <c r="D24" s="163">
        <f>'41benpresaad'!D24</f>
        <v>17318</v>
      </c>
      <c r="E24" s="162"/>
      <c r="F24" s="163">
        <f>'41benpresaad'!F24+'41benpresaad'!H24+'41benpresaad'!J24+'41benpresaad'!L24+'41benpresaad'!N24</f>
        <v>11241</v>
      </c>
      <c r="G24" s="167">
        <f t="shared" si="0"/>
        <v>45.359535146477285</v>
      </c>
      <c r="H24" s="164">
        <f>'41benpresaad'!P24</f>
        <v>3153</v>
      </c>
      <c r="I24" s="165">
        <f t="shared" si="1"/>
        <v>12.722944072310549</v>
      </c>
      <c r="J24" s="164">
        <f>'41benpresaad'!R24</f>
        <v>10349</v>
      </c>
      <c r="K24" s="165">
        <f t="shared" si="2"/>
        <v>41.76014849487531</v>
      </c>
      <c r="L24" s="164">
        <f>'41benpresaad'!T24</f>
        <v>39</v>
      </c>
      <c r="M24" s="165">
        <f t="shared" si="3"/>
        <v>0.1573722863368574</v>
      </c>
      <c r="N24" s="163">
        <f t="shared" si="5"/>
        <v>24782</v>
      </c>
      <c r="O24" s="165">
        <f t="shared" si="6"/>
        <v>100</v>
      </c>
      <c r="P24" s="166"/>
      <c r="Q24" s="166">
        <f t="shared" si="4"/>
        <v>1.4309966508834739</v>
      </c>
      <c r="R24" s="162"/>
      <c r="S24" s="162"/>
      <c r="T24" s="162"/>
      <c r="U24" s="162"/>
      <c r="V24" s="162"/>
      <c r="W24" s="162"/>
    </row>
    <row r="25" spans="2:25" s="191" customFormat="1" ht="18" customHeight="1" x14ac:dyDescent="0.2">
      <c r="B25" s="146" t="s">
        <v>45</v>
      </c>
      <c r="C25" s="159"/>
      <c r="D25" s="163">
        <f>'41benpresaad'!D25</f>
        <v>73687</v>
      </c>
      <c r="E25" s="162"/>
      <c r="F25" s="163">
        <f>'41benpresaad'!F25+'41benpresaad'!H25+'41benpresaad'!J25+'41benpresaad'!L25+'41benpresaad'!N25</f>
        <v>57292</v>
      </c>
      <c r="G25" s="167">
        <f t="shared" si="0"/>
        <v>54.068949896660094</v>
      </c>
      <c r="H25" s="164">
        <f>'41benpresaad'!P25</f>
        <v>1456</v>
      </c>
      <c r="I25" s="165">
        <f t="shared" si="1"/>
        <v>1.3740904672473835</v>
      </c>
      <c r="J25" s="164">
        <f>'41benpresaad'!R25</f>
        <v>39592</v>
      </c>
      <c r="K25" s="165">
        <f t="shared" si="2"/>
        <v>37.3646907824577</v>
      </c>
      <c r="L25" s="164">
        <f>'41benpresaad'!T25</f>
        <v>7621</v>
      </c>
      <c r="M25" s="165">
        <f t="shared" si="3"/>
        <v>7.192268853634828</v>
      </c>
      <c r="N25" s="163">
        <f t="shared" si="5"/>
        <v>105961</v>
      </c>
      <c r="O25" s="165">
        <f t="shared" si="6"/>
        <v>100</v>
      </c>
      <c r="P25" s="166"/>
      <c r="Q25" s="166">
        <f t="shared" si="4"/>
        <v>1.4379877047511773</v>
      </c>
      <c r="R25" s="162"/>
      <c r="S25" s="162"/>
      <c r="T25" s="162"/>
      <c r="U25" s="162"/>
      <c r="V25" s="162"/>
      <c r="W25" s="162"/>
    </row>
    <row r="26" spans="2:25" s="191" customFormat="1" ht="18" customHeight="1" x14ac:dyDescent="0.2">
      <c r="B26" s="146" t="s">
        <v>46</v>
      </c>
      <c r="C26" s="159"/>
      <c r="D26" s="163">
        <f>'41benpresaad'!D26</f>
        <v>9321</v>
      </c>
      <c r="E26" s="162"/>
      <c r="F26" s="163">
        <f>'41benpresaad'!F26+'41benpresaad'!H26+'41benpresaad'!J26+'41benpresaad'!L26+'41benpresaad'!N26</f>
        <v>12060</v>
      </c>
      <c r="G26" s="167">
        <f t="shared" si="0"/>
        <v>84.312080536912745</v>
      </c>
      <c r="H26" s="164">
        <f>'41benpresaad'!P26</f>
        <v>1023</v>
      </c>
      <c r="I26" s="165">
        <f t="shared" si="1"/>
        <v>7.151845637583893</v>
      </c>
      <c r="J26" s="164">
        <f>'41benpresaad'!R26</f>
        <v>1221</v>
      </c>
      <c r="K26" s="165">
        <f t="shared" si="2"/>
        <v>8.5360738255033564</v>
      </c>
      <c r="L26" s="164">
        <f>'41benpresaad'!T26</f>
        <v>0</v>
      </c>
      <c r="M26" s="165">
        <f t="shared" si="3"/>
        <v>0</v>
      </c>
      <c r="N26" s="163">
        <f t="shared" si="5"/>
        <v>14304</v>
      </c>
      <c r="O26" s="165">
        <f t="shared" si="6"/>
        <v>99.999999999999986</v>
      </c>
      <c r="P26" s="166"/>
      <c r="Q26" s="166">
        <f t="shared" si="4"/>
        <v>1.5345992919214677</v>
      </c>
      <c r="R26" s="162"/>
      <c r="S26" s="162"/>
      <c r="T26" s="162"/>
      <c r="U26" s="162"/>
      <c r="V26" s="162"/>
      <c r="W26" s="162"/>
    </row>
    <row r="27" spans="2:25" s="191" customFormat="1" ht="18" customHeight="1" x14ac:dyDescent="0.2">
      <c r="B27" s="146" t="s">
        <v>1</v>
      </c>
      <c r="C27" s="159"/>
      <c r="D27" s="163">
        <f>'41benpresaad'!D27</f>
        <v>3872</v>
      </c>
      <c r="E27" s="162"/>
      <c r="F27" s="163">
        <f>'41benpresaad'!F27+'41benpresaad'!H27+'41benpresaad'!J27+'41benpresaad'!L27+'41benpresaad'!N27</f>
        <v>3263</v>
      </c>
      <c r="G27" s="167">
        <f t="shared" si="0"/>
        <v>62.401988908013003</v>
      </c>
      <c r="H27" s="164">
        <f>'41benpresaad'!P27</f>
        <v>5</v>
      </c>
      <c r="I27" s="165">
        <f t="shared" si="1"/>
        <v>9.5620577548288385E-2</v>
      </c>
      <c r="J27" s="164">
        <f>'41benpresaad'!R27</f>
        <v>1961</v>
      </c>
      <c r="K27" s="165">
        <f t="shared" si="2"/>
        <v>37.502390514438709</v>
      </c>
      <c r="L27" s="164">
        <f>'41benpresaad'!T27</f>
        <v>0</v>
      </c>
      <c r="M27" s="165">
        <f t="shared" si="3"/>
        <v>0</v>
      </c>
      <c r="N27" s="164">
        <f t="shared" si="5"/>
        <v>5229</v>
      </c>
      <c r="O27" s="165">
        <f t="shared" si="6"/>
        <v>100</v>
      </c>
      <c r="P27" s="166"/>
      <c r="Q27" s="166">
        <f t="shared" si="4"/>
        <v>1.3504648760330578</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1610266</v>
      </c>
      <c r="E30" s="174"/>
      <c r="F30" s="147">
        <f>SUM(F10:F27)</f>
        <v>1322124</v>
      </c>
      <c r="G30" s="175">
        <f>F30*100/$N30</f>
        <v>58.129112787601109</v>
      </c>
      <c r="H30" s="147">
        <f>SUM(H10:H27)</f>
        <v>233182</v>
      </c>
      <c r="I30" s="175">
        <f>H30*100/$N30</f>
        <v>10.25218722149995</v>
      </c>
      <c r="J30" s="147">
        <f>SUM(J10:J27)</f>
        <v>707223</v>
      </c>
      <c r="K30" s="175">
        <f>J30*100/$N30</f>
        <v>31.094092182719333</v>
      </c>
      <c r="L30" s="147">
        <f>SUM(L10:L28)</f>
        <v>11932</v>
      </c>
      <c r="M30" s="175">
        <f>L30*100/$N30</f>
        <v>0.52460780817960828</v>
      </c>
      <c r="N30" s="147">
        <f>F30+H30+J30+L30</f>
        <v>2274461</v>
      </c>
      <c r="O30" s="175">
        <f>G30+I30+K30+M30</f>
        <v>100</v>
      </c>
      <c r="P30" s="176"/>
      <c r="Q30" s="176">
        <f>(N30/D30)</f>
        <v>1.4124753301628428</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140625" style="611" bestFit="1" customWidth="1"/>
    <col min="10" max="10" width="7.5703125" style="611" customWidth="1"/>
    <col min="11" max="11" width="6.140625" style="611" bestFit="1" customWidth="1"/>
    <col min="12" max="12" width="7.28515625" style="611" customWidth="1"/>
    <col min="13" max="13" width="5.7109375" style="611" customWidth="1"/>
    <col min="14" max="14" width="7.42578125" style="611" customWidth="1"/>
    <col min="15" max="15" width="6.140625" style="611" bestFit="1" customWidth="1"/>
    <col min="16" max="16" width="7.140625" style="611" customWidth="1"/>
    <col min="17" max="17" width="6" style="611" customWidth="1"/>
    <col min="18" max="18" width="7.28515625" style="611" customWidth="1"/>
    <col min="19" max="19" width="6.140625" style="611" bestFit="1" customWidth="1"/>
    <col min="20" max="20" width="6.85546875" style="611" customWidth="1"/>
    <col min="21" max="21" width="5.42578125" style="611" customWidth="1"/>
    <col min="22" max="22" width="8.5703125" style="611" customWidth="1"/>
    <col min="23" max="23" width="6.7109375" style="611" customWidth="1"/>
    <col min="24" max="24" width="0.5703125" style="728" customWidth="1"/>
    <col min="25" max="25" width="10.42578125" style="728" customWidth="1"/>
    <col min="26" max="26" width="1.42578125" style="611" customWidth="1"/>
    <col min="27" max="16384" width="11.42578125" style="611"/>
  </cols>
  <sheetData>
    <row r="1" spans="2:30" s="609" customFormat="1" ht="9" customHeight="1" x14ac:dyDescent="0.2">
      <c r="B1" s="609" t="s">
        <v>32</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414</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52</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245</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851" t="s">
        <v>246</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826">
        <v>74764</v>
      </c>
      <c r="E10" s="629"/>
      <c r="F10" s="671">
        <v>3</v>
      </c>
      <c r="G10" s="672">
        <v>4.1448354287779113E-2</v>
      </c>
      <c r="H10" s="671">
        <v>26981</v>
      </c>
      <c r="I10" s="672">
        <v>22.496891373428415</v>
      </c>
      <c r="J10" s="671">
        <v>30300</v>
      </c>
      <c r="K10" s="672">
        <v>25.898844759971517</v>
      </c>
      <c r="L10" s="671">
        <v>6119</v>
      </c>
      <c r="M10" s="672">
        <v>6.7656467537436367</v>
      </c>
      <c r="N10" s="671">
        <v>12975</v>
      </c>
      <c r="O10" s="672">
        <v>12.528030778060005</v>
      </c>
      <c r="P10" s="671">
        <v>2008</v>
      </c>
      <c r="Q10" s="672">
        <v>2.7451563878290628</v>
      </c>
      <c r="R10" s="671">
        <v>27081</v>
      </c>
      <c r="S10" s="672">
        <v>29.514416587843943</v>
      </c>
      <c r="T10" s="671">
        <v>9</v>
      </c>
      <c r="U10" s="672">
        <v>9.5650048356413341E-3</v>
      </c>
      <c r="V10" s="827">
        <f>F10+H10+J10+L10+N10+P10+R10+T10</f>
        <v>105476</v>
      </c>
      <c r="W10" s="672">
        <f t="shared" ref="V10:W27" si="0">G10+I10+K10+M10+O10+Q10+S10+U10</f>
        <v>100</v>
      </c>
      <c r="X10" s="674"/>
      <c r="Y10" s="828">
        <f t="shared" ref="Y10:Y27" si="1">V10/D10</f>
        <v>1.4107859397571023</v>
      </c>
    </row>
    <row r="11" spans="2:30" s="629" customFormat="1" ht="18" customHeight="1" x14ac:dyDescent="0.2">
      <c r="B11" s="678" t="s">
        <v>7</v>
      </c>
      <c r="D11" s="829">
        <v>14003</v>
      </c>
      <c r="F11" s="679">
        <v>2376</v>
      </c>
      <c r="G11" s="680">
        <v>14.391281630215721</v>
      </c>
      <c r="H11" s="679">
        <v>1939</v>
      </c>
      <c r="I11" s="680">
        <v>3.2171381652608795</v>
      </c>
      <c r="J11" s="679">
        <v>725</v>
      </c>
      <c r="K11" s="680">
        <v>5.0160483690378443</v>
      </c>
      <c r="L11" s="679">
        <v>511</v>
      </c>
      <c r="M11" s="680">
        <v>3.4634619690975592</v>
      </c>
      <c r="N11" s="679">
        <v>2870</v>
      </c>
      <c r="O11" s="680">
        <v>20.243338060759871</v>
      </c>
      <c r="P11" s="679">
        <v>4438</v>
      </c>
      <c r="Q11" s="680">
        <v>22.057176979920879</v>
      </c>
      <c r="R11" s="679">
        <v>5475</v>
      </c>
      <c r="S11" s="680">
        <v>31.611554825707248</v>
      </c>
      <c r="T11" s="679">
        <v>0</v>
      </c>
      <c r="U11" s="680">
        <v>0</v>
      </c>
      <c r="V11" s="830">
        <f t="shared" si="0"/>
        <v>18334</v>
      </c>
      <c r="W11" s="680">
        <f t="shared" si="0"/>
        <v>100</v>
      </c>
      <c r="X11" s="674"/>
      <c r="Y11" s="831">
        <f t="shared" si="1"/>
        <v>1.3092908662429479</v>
      </c>
    </row>
    <row r="12" spans="2:30" s="629" customFormat="1" ht="22.5" customHeight="1" x14ac:dyDescent="0.2">
      <c r="B12" s="678" t="s">
        <v>37</v>
      </c>
      <c r="D12" s="829">
        <v>7849</v>
      </c>
      <c r="F12" s="681">
        <v>2310</v>
      </c>
      <c r="G12" s="680">
        <v>26.047201285061163</v>
      </c>
      <c r="H12" s="681">
        <v>909</v>
      </c>
      <c r="I12" s="680">
        <v>1.4456938094649698</v>
      </c>
      <c r="J12" s="681">
        <v>909</v>
      </c>
      <c r="K12" s="680">
        <v>7.7350796985048804</v>
      </c>
      <c r="L12" s="681">
        <v>547</v>
      </c>
      <c r="M12" s="680">
        <v>6.5735821079945636</v>
      </c>
      <c r="N12" s="681">
        <v>1806</v>
      </c>
      <c r="O12" s="680">
        <v>20.560978623501793</v>
      </c>
      <c r="P12" s="681">
        <v>1763</v>
      </c>
      <c r="Q12" s="680">
        <v>11.083652539231435</v>
      </c>
      <c r="R12" s="681">
        <v>2810</v>
      </c>
      <c r="S12" s="680">
        <v>26.553811936241196</v>
      </c>
      <c r="T12" s="681">
        <v>11</v>
      </c>
      <c r="U12" s="680">
        <v>0</v>
      </c>
      <c r="V12" s="830">
        <f t="shared" si="0"/>
        <v>11065</v>
      </c>
      <c r="W12" s="680">
        <f t="shared" si="0"/>
        <v>100</v>
      </c>
      <c r="X12" s="674"/>
      <c r="Y12" s="831">
        <f t="shared" si="1"/>
        <v>1.4097337240412791</v>
      </c>
    </row>
    <row r="13" spans="2:30" s="629" customFormat="1" ht="18" customHeight="1" x14ac:dyDescent="0.2">
      <c r="B13" s="678" t="s">
        <v>38</v>
      </c>
      <c r="D13" s="829">
        <v>8229</v>
      </c>
      <c r="F13" s="679">
        <v>425</v>
      </c>
      <c r="G13" s="680">
        <v>2.2477064220183487</v>
      </c>
      <c r="H13" s="679">
        <v>2880</v>
      </c>
      <c r="I13" s="680">
        <v>9.8776758409785934</v>
      </c>
      <c r="J13" s="679">
        <v>663</v>
      </c>
      <c r="K13" s="680">
        <v>2.6758409785932722</v>
      </c>
      <c r="L13" s="679">
        <v>638</v>
      </c>
      <c r="M13" s="680">
        <v>7.477064220183486</v>
      </c>
      <c r="N13" s="679">
        <v>2209</v>
      </c>
      <c r="O13" s="680">
        <v>19.602446483180429</v>
      </c>
      <c r="P13" s="679">
        <v>436</v>
      </c>
      <c r="Q13" s="680">
        <v>6.666666666666667</v>
      </c>
      <c r="R13" s="679">
        <v>4679</v>
      </c>
      <c r="S13" s="680">
        <v>51.452599388379205</v>
      </c>
      <c r="T13" s="679">
        <v>0</v>
      </c>
      <c r="U13" s="680">
        <v>0</v>
      </c>
      <c r="V13" s="830">
        <f t="shared" si="0"/>
        <v>11930</v>
      </c>
      <c r="W13" s="680">
        <f t="shared" si="0"/>
        <v>100</v>
      </c>
      <c r="X13" s="674"/>
      <c r="Y13" s="831">
        <f t="shared" si="1"/>
        <v>1.449750881030502</v>
      </c>
    </row>
    <row r="14" spans="2:30" s="629" customFormat="1" ht="18" customHeight="1" x14ac:dyDescent="0.2">
      <c r="B14" s="678" t="s">
        <v>6</v>
      </c>
      <c r="D14" s="829">
        <v>20109</v>
      </c>
      <c r="F14" s="679">
        <v>658</v>
      </c>
      <c r="G14" s="680">
        <v>0.16137708445400753</v>
      </c>
      <c r="H14" s="679">
        <v>828</v>
      </c>
      <c r="I14" s="680">
        <v>3.0984400215169448</v>
      </c>
      <c r="J14" s="679">
        <v>523</v>
      </c>
      <c r="K14" s="680">
        <v>0</v>
      </c>
      <c r="L14" s="679">
        <v>1682</v>
      </c>
      <c r="M14" s="680">
        <v>14.922001075847231</v>
      </c>
      <c r="N14" s="679">
        <v>3060</v>
      </c>
      <c r="O14" s="680">
        <v>24.314147391070467</v>
      </c>
      <c r="P14" s="679">
        <v>7146</v>
      </c>
      <c r="Q14" s="680">
        <v>21.79666487358795</v>
      </c>
      <c r="R14" s="679">
        <v>9082</v>
      </c>
      <c r="S14" s="680">
        <v>35.707369553523399</v>
      </c>
      <c r="T14" s="679">
        <v>26</v>
      </c>
      <c r="U14" s="680">
        <v>0</v>
      </c>
      <c r="V14" s="830">
        <f t="shared" si="0"/>
        <v>23005</v>
      </c>
      <c r="W14" s="680">
        <f t="shared" si="0"/>
        <v>100</v>
      </c>
      <c r="X14" s="674"/>
      <c r="Y14" s="831">
        <f t="shared" si="1"/>
        <v>1.1440151176090307</v>
      </c>
    </row>
    <row r="15" spans="2:30" s="629" customFormat="1" ht="18" customHeight="1" x14ac:dyDescent="0.2">
      <c r="B15" s="678" t="s">
        <v>5</v>
      </c>
      <c r="D15" s="829">
        <v>5136</v>
      </c>
      <c r="F15" s="681">
        <v>2381</v>
      </c>
      <c r="G15" s="680">
        <v>0</v>
      </c>
      <c r="H15" s="681">
        <v>688</v>
      </c>
      <c r="I15" s="680">
        <v>5.5706304868316039</v>
      </c>
      <c r="J15" s="681">
        <v>396</v>
      </c>
      <c r="K15" s="680">
        <v>8.0925778132482051</v>
      </c>
      <c r="L15" s="681">
        <v>726</v>
      </c>
      <c r="M15" s="680">
        <v>12.721468475658419</v>
      </c>
      <c r="N15" s="681">
        <v>1793</v>
      </c>
      <c r="O15" s="680">
        <v>33.998403830806069</v>
      </c>
      <c r="P15" s="681">
        <v>220</v>
      </c>
      <c r="Q15" s="680">
        <v>0</v>
      </c>
      <c r="R15" s="681">
        <v>2251</v>
      </c>
      <c r="S15" s="680">
        <v>39.616919393455703</v>
      </c>
      <c r="T15" s="681">
        <v>0</v>
      </c>
      <c r="U15" s="680">
        <v>0</v>
      </c>
      <c r="V15" s="830">
        <f t="shared" si="0"/>
        <v>8455</v>
      </c>
      <c r="W15" s="680">
        <f t="shared" si="0"/>
        <v>100</v>
      </c>
      <c r="X15" s="674"/>
      <c r="Y15" s="831">
        <f t="shared" si="1"/>
        <v>1.6462227414330217</v>
      </c>
    </row>
    <row r="16" spans="2:30" s="738" customFormat="1" ht="18" customHeight="1" x14ac:dyDescent="0.2">
      <c r="B16" s="832" t="s">
        <v>4</v>
      </c>
      <c r="D16" s="833">
        <v>34618</v>
      </c>
      <c r="E16" s="816"/>
      <c r="F16" s="834">
        <v>5857</v>
      </c>
      <c r="G16" s="835">
        <v>14.10823965697068</v>
      </c>
      <c r="H16" s="834">
        <v>4605</v>
      </c>
      <c r="I16" s="835">
        <v>4.2299223548499247</v>
      </c>
      <c r="J16" s="834">
        <v>3487</v>
      </c>
      <c r="K16" s="835">
        <v>9.7183914706223202</v>
      </c>
      <c r="L16" s="834">
        <v>2070</v>
      </c>
      <c r="M16" s="835">
        <v>5.5742264457063389</v>
      </c>
      <c r="N16" s="834">
        <v>5549</v>
      </c>
      <c r="O16" s="835">
        <v>12.858963958743772</v>
      </c>
      <c r="P16" s="834">
        <v>15986</v>
      </c>
      <c r="Q16" s="835">
        <v>32.65036504809364</v>
      </c>
      <c r="R16" s="834">
        <v>9624</v>
      </c>
      <c r="S16" s="835">
        <v>20.020859891065012</v>
      </c>
      <c r="T16" s="834">
        <v>620</v>
      </c>
      <c r="U16" s="835">
        <v>0.83903117394831384</v>
      </c>
      <c r="V16" s="836">
        <f t="shared" si="0"/>
        <v>47798</v>
      </c>
      <c r="W16" s="835">
        <f t="shared" si="0"/>
        <v>100</v>
      </c>
      <c r="X16" s="837"/>
      <c r="Y16" s="831">
        <f t="shared" si="1"/>
        <v>1.3807267895314577</v>
      </c>
    </row>
    <row r="17" spans="2:25" s="738" customFormat="1" ht="18" customHeight="1" x14ac:dyDescent="0.2">
      <c r="B17" s="832" t="s">
        <v>40</v>
      </c>
      <c r="D17" s="833">
        <v>23780</v>
      </c>
      <c r="E17" s="816"/>
      <c r="F17" s="834">
        <v>4242</v>
      </c>
      <c r="G17" s="835">
        <v>6.9774527726995732</v>
      </c>
      <c r="H17" s="834">
        <v>5520</v>
      </c>
      <c r="I17" s="835">
        <v>8.4573866109515112</v>
      </c>
      <c r="J17" s="834">
        <v>2817</v>
      </c>
      <c r="K17" s="835">
        <v>12.122399233916601</v>
      </c>
      <c r="L17" s="834">
        <v>1429</v>
      </c>
      <c r="M17" s="835">
        <v>4.8359014538173586</v>
      </c>
      <c r="N17" s="834">
        <v>7475</v>
      </c>
      <c r="O17" s="835">
        <v>28.332027509358404</v>
      </c>
      <c r="P17" s="834">
        <v>4011</v>
      </c>
      <c r="Q17" s="835">
        <v>12.823191433794724</v>
      </c>
      <c r="R17" s="834">
        <v>8402</v>
      </c>
      <c r="S17" s="835">
        <v>26.412466266213983</v>
      </c>
      <c r="T17" s="834">
        <v>14</v>
      </c>
      <c r="U17" s="835">
        <v>3.9174719247845394E-2</v>
      </c>
      <c r="V17" s="836">
        <f t="shared" si="0"/>
        <v>33910</v>
      </c>
      <c r="W17" s="835">
        <f t="shared" si="0"/>
        <v>99.999999999999986</v>
      </c>
      <c r="X17" s="837"/>
      <c r="Y17" s="831">
        <f t="shared" si="1"/>
        <v>1.4259882253994953</v>
      </c>
    </row>
    <row r="18" spans="2:25" s="738" customFormat="1" ht="18" customHeight="1" x14ac:dyDescent="0.2">
      <c r="B18" s="832" t="s">
        <v>41</v>
      </c>
      <c r="D18" s="833">
        <v>45874</v>
      </c>
      <c r="E18" s="816"/>
      <c r="F18" s="834">
        <v>9</v>
      </c>
      <c r="G18" s="835">
        <v>0.38917682645664642</v>
      </c>
      <c r="H18" s="834">
        <v>4360</v>
      </c>
      <c r="I18" s="835">
        <v>5.0131877455410665</v>
      </c>
      <c r="J18" s="834">
        <v>5786</v>
      </c>
      <c r="K18" s="835">
        <v>10.515152074072708</v>
      </c>
      <c r="L18" s="834">
        <v>3588</v>
      </c>
      <c r="M18" s="835">
        <v>6.5237840529723146</v>
      </c>
      <c r="N18" s="834">
        <v>14602</v>
      </c>
      <c r="O18" s="835">
        <v>32.416031871922094</v>
      </c>
      <c r="P18" s="834">
        <v>6409</v>
      </c>
      <c r="Q18" s="835">
        <v>11.359905564675286</v>
      </c>
      <c r="R18" s="834">
        <v>22143</v>
      </c>
      <c r="S18" s="835">
        <v>33.677628788018517</v>
      </c>
      <c r="T18" s="834">
        <v>65</v>
      </c>
      <c r="U18" s="835">
        <v>0.10513307634136894</v>
      </c>
      <c r="V18" s="836">
        <f t="shared" si="0"/>
        <v>56962</v>
      </c>
      <c r="W18" s="835">
        <f t="shared" si="0"/>
        <v>100.00000000000001</v>
      </c>
      <c r="X18" s="837"/>
      <c r="Y18" s="831">
        <f t="shared" si="1"/>
        <v>1.2417055412652047</v>
      </c>
    </row>
    <row r="19" spans="2:25" s="738" customFormat="1" ht="18" customHeight="1" x14ac:dyDescent="0.2">
      <c r="B19" s="832" t="s">
        <v>3</v>
      </c>
      <c r="D19" s="833">
        <v>47533</v>
      </c>
      <c r="E19" s="816"/>
      <c r="F19" s="834">
        <v>23</v>
      </c>
      <c r="G19" s="835">
        <v>7.0628950806935764E-3</v>
      </c>
      <c r="H19" s="834">
        <v>19919</v>
      </c>
      <c r="I19" s="835">
        <v>5.0323127449941731</v>
      </c>
      <c r="J19" s="834">
        <v>1111</v>
      </c>
      <c r="K19" s="835">
        <v>8.1223293427976129E-2</v>
      </c>
      <c r="L19" s="834">
        <v>3181</v>
      </c>
      <c r="M19" s="835">
        <v>7.5113889183176186</v>
      </c>
      <c r="N19" s="834">
        <v>6206</v>
      </c>
      <c r="O19" s="835">
        <v>19.811420701345483</v>
      </c>
      <c r="P19" s="834">
        <v>7955</v>
      </c>
      <c r="Q19" s="835">
        <v>16.121058021683087</v>
      </c>
      <c r="R19" s="834">
        <v>32426</v>
      </c>
      <c r="S19" s="835">
        <v>51.403750397287851</v>
      </c>
      <c r="T19" s="834">
        <v>346</v>
      </c>
      <c r="U19" s="835">
        <v>3.1783027863121094E-2</v>
      </c>
      <c r="V19" s="836">
        <f t="shared" si="0"/>
        <v>71167</v>
      </c>
      <c r="W19" s="835">
        <f t="shared" si="0"/>
        <v>100.00000000000001</v>
      </c>
      <c r="X19" s="837"/>
      <c r="Y19" s="831">
        <f t="shared" si="1"/>
        <v>1.4972124629204973</v>
      </c>
    </row>
    <row r="20" spans="2:25" s="629" customFormat="1" ht="18" customHeight="1" x14ac:dyDescent="0.2">
      <c r="B20" s="832" t="s">
        <v>2</v>
      </c>
      <c r="D20" s="829">
        <v>12316</v>
      </c>
      <c r="F20" s="679">
        <v>425</v>
      </c>
      <c r="G20" s="680">
        <v>2.6190698107931776</v>
      </c>
      <c r="H20" s="679">
        <v>975</v>
      </c>
      <c r="I20" s="680">
        <v>3.3647124615528008</v>
      </c>
      <c r="J20" s="679">
        <v>189</v>
      </c>
      <c r="K20" s="680">
        <v>1.8175039612265822</v>
      </c>
      <c r="L20" s="679">
        <v>769</v>
      </c>
      <c r="M20" s="680">
        <v>6.0117438717494638</v>
      </c>
      <c r="N20" s="679">
        <v>3300</v>
      </c>
      <c r="O20" s="680">
        <v>28.250535930655232</v>
      </c>
      <c r="P20" s="679">
        <v>6204</v>
      </c>
      <c r="Q20" s="680">
        <v>37.794761860378415</v>
      </c>
      <c r="R20" s="679">
        <v>2038</v>
      </c>
      <c r="S20" s="680">
        <v>20.141672103644328</v>
      </c>
      <c r="T20" s="679">
        <v>0</v>
      </c>
      <c r="U20" s="680">
        <v>0</v>
      </c>
      <c r="V20" s="830">
        <f t="shared" si="0"/>
        <v>13900</v>
      </c>
      <c r="W20" s="680">
        <f t="shared" si="0"/>
        <v>100</v>
      </c>
      <c r="X20" s="674"/>
      <c r="Y20" s="831">
        <f t="shared" si="1"/>
        <v>1.1286131860993829</v>
      </c>
    </row>
    <row r="21" spans="2:25" s="629" customFormat="1" ht="18" customHeight="1" x14ac:dyDescent="0.2">
      <c r="B21" s="678" t="s">
        <v>35</v>
      </c>
      <c r="D21" s="829">
        <v>27749</v>
      </c>
      <c r="F21" s="679">
        <v>1466</v>
      </c>
      <c r="G21" s="680">
        <v>5.3052431721922009</v>
      </c>
      <c r="H21" s="679">
        <v>10633</v>
      </c>
      <c r="I21" s="680">
        <v>3.6950489265371695</v>
      </c>
      <c r="J21" s="679">
        <v>8350</v>
      </c>
      <c r="K21" s="680">
        <v>30.798159778004965</v>
      </c>
      <c r="L21" s="679">
        <v>1793</v>
      </c>
      <c r="M21" s="680">
        <v>7.5471009201109975</v>
      </c>
      <c r="N21" s="679">
        <v>3876</v>
      </c>
      <c r="O21" s="680">
        <v>17.328757119906527</v>
      </c>
      <c r="P21" s="679">
        <v>6663</v>
      </c>
      <c r="Q21" s="680">
        <v>16.445158463560684</v>
      </c>
      <c r="R21" s="679">
        <v>7863</v>
      </c>
      <c r="S21" s="680">
        <v>18.613991529136847</v>
      </c>
      <c r="T21" s="679">
        <v>88</v>
      </c>
      <c r="U21" s="680">
        <v>0.26654009055060612</v>
      </c>
      <c r="V21" s="830">
        <f t="shared" si="0"/>
        <v>40732</v>
      </c>
      <c r="W21" s="680">
        <f t="shared" si="0"/>
        <v>100.00000000000001</v>
      </c>
      <c r="X21" s="674"/>
      <c r="Y21" s="831">
        <f t="shared" si="1"/>
        <v>1.4678727161339147</v>
      </c>
    </row>
    <row r="22" spans="2:25" s="629" customFormat="1" ht="21" customHeight="1" x14ac:dyDescent="0.2">
      <c r="B22" s="678" t="s">
        <v>42</v>
      </c>
      <c r="D22" s="829">
        <v>66243</v>
      </c>
      <c r="F22" s="679">
        <v>2497</v>
      </c>
      <c r="G22" s="680">
        <v>2.2532814395789673</v>
      </c>
      <c r="H22" s="679">
        <v>20661</v>
      </c>
      <c r="I22" s="680">
        <v>13.798591305169941</v>
      </c>
      <c r="J22" s="679">
        <v>15912</v>
      </c>
      <c r="K22" s="680">
        <v>14.416274049446134</v>
      </c>
      <c r="L22" s="679">
        <v>6976</v>
      </c>
      <c r="M22" s="680">
        <v>8.5530151426815628</v>
      </c>
      <c r="N22" s="679">
        <v>15434</v>
      </c>
      <c r="O22" s="680">
        <v>24.417377054346627</v>
      </c>
      <c r="P22" s="679">
        <v>13887</v>
      </c>
      <c r="Q22" s="680">
        <v>16.926398058711374</v>
      </c>
      <c r="R22" s="679">
        <v>17518</v>
      </c>
      <c r="S22" s="680">
        <v>19.521611017443234</v>
      </c>
      <c r="T22" s="679">
        <v>65</v>
      </c>
      <c r="U22" s="680">
        <v>0.11345193262215779</v>
      </c>
      <c r="V22" s="830">
        <f t="shared" si="0"/>
        <v>92950</v>
      </c>
      <c r="W22" s="680">
        <f t="shared" si="0"/>
        <v>100</v>
      </c>
      <c r="X22" s="674"/>
      <c r="Y22" s="831">
        <f t="shared" si="1"/>
        <v>1.403167127092674</v>
      </c>
    </row>
    <row r="23" spans="2:25" s="629" customFormat="1" ht="18" customHeight="1" x14ac:dyDescent="0.2">
      <c r="B23" s="678" t="s">
        <v>43</v>
      </c>
      <c r="D23" s="829">
        <v>14241</v>
      </c>
      <c r="F23" s="679">
        <v>1053</v>
      </c>
      <c r="G23" s="680">
        <v>8.3258093641171165</v>
      </c>
      <c r="H23" s="679">
        <v>2799</v>
      </c>
      <c r="I23" s="680">
        <v>9.538243260673287</v>
      </c>
      <c r="J23" s="679">
        <v>540</v>
      </c>
      <c r="K23" s="680">
        <v>0.88352895653295493</v>
      </c>
      <c r="L23" s="679">
        <v>1513</v>
      </c>
      <c r="M23" s="680">
        <v>8.2742164323487675</v>
      </c>
      <c r="N23" s="679">
        <v>2789</v>
      </c>
      <c r="O23" s="680">
        <v>15.62620920933832</v>
      </c>
      <c r="P23" s="679">
        <v>971</v>
      </c>
      <c r="Q23" s="680">
        <v>3.5147684767186895</v>
      </c>
      <c r="R23" s="679">
        <v>8023</v>
      </c>
      <c r="S23" s="680">
        <v>53.81787695085773</v>
      </c>
      <c r="T23" s="679">
        <v>2</v>
      </c>
      <c r="U23" s="680">
        <v>1.9347349413130401E-2</v>
      </c>
      <c r="V23" s="830">
        <f>F23+H23+J23+L23+N23+P23+R23+T23</f>
        <v>17690</v>
      </c>
      <c r="W23" s="680">
        <f t="shared" si="0"/>
        <v>100</v>
      </c>
      <c r="X23" s="674"/>
      <c r="Y23" s="831">
        <f t="shared" si="1"/>
        <v>1.2421880485920933</v>
      </c>
    </row>
    <row r="24" spans="2:25" s="629" customFormat="1" ht="22.5" customHeight="1" x14ac:dyDescent="0.2">
      <c r="B24" s="678" t="s">
        <v>44</v>
      </c>
      <c r="D24" s="829">
        <v>3201</v>
      </c>
      <c r="F24" s="681">
        <v>326</v>
      </c>
      <c r="G24" s="682">
        <v>3.2579185520361991</v>
      </c>
      <c r="H24" s="681">
        <v>325</v>
      </c>
      <c r="I24" s="680">
        <v>6.4253393665158374</v>
      </c>
      <c r="J24" s="681">
        <v>173</v>
      </c>
      <c r="K24" s="680">
        <v>5.2187028657616894</v>
      </c>
      <c r="L24" s="681">
        <v>189</v>
      </c>
      <c r="M24" s="680">
        <v>3.4690799396681751</v>
      </c>
      <c r="N24" s="681">
        <v>1025</v>
      </c>
      <c r="O24" s="680">
        <v>17.134238310708898</v>
      </c>
      <c r="P24" s="681">
        <v>748</v>
      </c>
      <c r="Q24" s="680">
        <v>12.428355957767723</v>
      </c>
      <c r="R24" s="681">
        <v>1280</v>
      </c>
      <c r="S24" s="680">
        <v>51.945701357466064</v>
      </c>
      <c r="T24" s="681">
        <v>11</v>
      </c>
      <c r="U24" s="680">
        <v>0.12066365007541478</v>
      </c>
      <c r="V24" s="838">
        <f t="shared" si="0"/>
        <v>4077</v>
      </c>
      <c r="W24" s="680">
        <f t="shared" si="0"/>
        <v>100</v>
      </c>
      <c r="X24" s="674"/>
      <c r="Y24" s="831">
        <f t="shared" si="1"/>
        <v>1.2736644798500469</v>
      </c>
    </row>
    <row r="25" spans="2:25" s="629" customFormat="1" ht="18" customHeight="1" x14ac:dyDescent="0.2">
      <c r="B25" s="678" t="s">
        <v>45</v>
      </c>
      <c r="D25" s="829">
        <v>17315</v>
      </c>
      <c r="F25" s="681">
        <v>279</v>
      </c>
      <c r="G25" s="682">
        <v>0.41635124905374715</v>
      </c>
      <c r="H25" s="681">
        <v>5075</v>
      </c>
      <c r="I25" s="680">
        <v>12.162503154176129</v>
      </c>
      <c r="J25" s="681">
        <v>1399</v>
      </c>
      <c r="K25" s="680">
        <v>6.594330894103793</v>
      </c>
      <c r="L25" s="681">
        <v>1965</v>
      </c>
      <c r="M25" s="680">
        <v>8.2555303221465213</v>
      </c>
      <c r="N25" s="681">
        <v>6006</v>
      </c>
      <c r="O25" s="680">
        <v>27.294137437967869</v>
      </c>
      <c r="P25" s="681">
        <v>693</v>
      </c>
      <c r="Q25" s="680">
        <v>2.5864244259399447</v>
      </c>
      <c r="R25" s="681">
        <v>7307</v>
      </c>
      <c r="S25" s="680">
        <v>35.057616283959966</v>
      </c>
      <c r="T25" s="681">
        <v>2073</v>
      </c>
      <c r="U25" s="680">
        <v>7.6331062326520316</v>
      </c>
      <c r="V25" s="838">
        <f t="shared" si="0"/>
        <v>24797</v>
      </c>
      <c r="W25" s="680">
        <f t="shared" si="0"/>
        <v>99.999999999999986</v>
      </c>
      <c r="X25" s="674"/>
      <c r="Y25" s="831">
        <f t="shared" si="1"/>
        <v>1.4321108865145826</v>
      </c>
    </row>
    <row r="26" spans="2:25" s="629" customFormat="1" ht="18" customHeight="1" x14ac:dyDescent="0.2">
      <c r="B26" s="678" t="s">
        <v>46</v>
      </c>
      <c r="D26" s="829">
        <v>2181</v>
      </c>
      <c r="F26" s="681">
        <v>374</v>
      </c>
      <c r="G26" s="682">
        <v>8.1975827640567527</v>
      </c>
      <c r="H26" s="681">
        <v>447</v>
      </c>
      <c r="I26" s="680">
        <v>11.008933263268524</v>
      </c>
      <c r="J26" s="681">
        <v>597</v>
      </c>
      <c r="K26" s="680">
        <v>20.546505517603784</v>
      </c>
      <c r="L26" s="681">
        <v>413</v>
      </c>
      <c r="M26" s="680">
        <v>9.1697320021019451</v>
      </c>
      <c r="N26" s="681">
        <v>695</v>
      </c>
      <c r="O26" s="680">
        <v>17.892800840777721</v>
      </c>
      <c r="P26" s="681">
        <v>442</v>
      </c>
      <c r="Q26" s="680">
        <v>13.110877561744614</v>
      </c>
      <c r="R26" s="681">
        <v>472</v>
      </c>
      <c r="S26" s="680">
        <v>20.073568050446664</v>
      </c>
      <c r="T26" s="681">
        <v>0</v>
      </c>
      <c r="U26" s="680">
        <v>0</v>
      </c>
      <c r="V26" s="838">
        <f t="shared" si="0"/>
        <v>3440</v>
      </c>
      <c r="W26" s="680">
        <f t="shared" si="0"/>
        <v>100.00000000000001</v>
      </c>
      <c r="X26" s="674"/>
      <c r="Y26" s="831">
        <f t="shared" si="1"/>
        <v>1.5772581384685924</v>
      </c>
    </row>
    <row r="27" spans="2:25" s="629" customFormat="1" ht="18" customHeight="1" x14ac:dyDescent="0.2">
      <c r="B27" s="678" t="s">
        <v>1</v>
      </c>
      <c r="D27" s="829">
        <v>1182</v>
      </c>
      <c r="F27" s="681">
        <v>186</v>
      </c>
      <c r="G27" s="682">
        <v>9.2670598146588041</v>
      </c>
      <c r="H27" s="681">
        <v>207</v>
      </c>
      <c r="I27" s="680">
        <v>12.973883740522325</v>
      </c>
      <c r="J27" s="681">
        <v>376</v>
      </c>
      <c r="K27" s="680">
        <v>20.387531592249367</v>
      </c>
      <c r="L27" s="681">
        <v>18</v>
      </c>
      <c r="M27" s="680">
        <v>1.5164279696714407</v>
      </c>
      <c r="N27" s="681">
        <v>91</v>
      </c>
      <c r="O27" s="680">
        <v>7.5821398483572029</v>
      </c>
      <c r="P27" s="681">
        <v>0</v>
      </c>
      <c r="Q27" s="680">
        <v>0.42122999157540014</v>
      </c>
      <c r="R27" s="681">
        <v>666</v>
      </c>
      <c r="S27" s="680">
        <v>47.851727042965457</v>
      </c>
      <c r="T27" s="681">
        <v>0</v>
      </c>
      <c r="U27" s="680">
        <v>0</v>
      </c>
      <c r="V27" s="830">
        <f t="shared" si="0"/>
        <v>1544</v>
      </c>
      <c r="W27" s="680">
        <f t="shared" si="0"/>
        <v>100</v>
      </c>
      <c r="X27" s="674"/>
      <c r="Y27" s="831">
        <f t="shared" si="1"/>
        <v>1.3062605752961083</v>
      </c>
    </row>
    <row r="28" spans="2:25" s="629" customFormat="1" ht="8.25" customHeight="1" x14ac:dyDescent="0.2">
      <c r="B28" s="684"/>
      <c r="D28" s="839"/>
      <c r="F28" s="685"/>
      <c r="G28" s="840"/>
      <c r="H28" s="685"/>
      <c r="I28" s="841"/>
      <c r="J28" s="685"/>
      <c r="K28" s="841"/>
      <c r="L28" s="685"/>
      <c r="M28" s="841"/>
      <c r="N28" s="685"/>
      <c r="O28" s="840"/>
      <c r="P28" s="685"/>
      <c r="Q28" s="840"/>
      <c r="R28" s="685"/>
      <c r="S28" s="840"/>
      <c r="T28" s="685"/>
      <c r="U28" s="840"/>
      <c r="V28" s="687"/>
      <c r="W28" s="841"/>
      <c r="X28" s="674"/>
      <c r="Y28" s="842"/>
    </row>
    <row r="29" spans="2:25" s="629" customFormat="1" ht="3" customHeight="1" x14ac:dyDescent="0.2">
      <c r="B29" s="626"/>
      <c r="C29" s="627"/>
      <c r="D29" s="843"/>
      <c r="E29" s="627"/>
      <c r="F29" s="626"/>
      <c r="G29" s="626"/>
      <c r="H29" s="626"/>
      <c r="I29" s="626"/>
      <c r="J29" s="626"/>
      <c r="K29" s="626"/>
      <c r="L29" s="626"/>
      <c r="M29" s="626"/>
      <c r="N29" s="626"/>
      <c r="O29" s="626"/>
      <c r="P29" s="626"/>
      <c r="Q29" s="626"/>
      <c r="R29" s="626"/>
      <c r="S29" s="626"/>
      <c r="T29" s="626"/>
      <c r="U29" s="626"/>
      <c r="V29" s="844"/>
      <c r="W29" s="626"/>
      <c r="X29" s="626"/>
      <c r="Y29" s="626"/>
    </row>
    <row r="30" spans="2:25" s="914" customFormat="1" ht="20.25" customHeight="1" x14ac:dyDescent="0.2">
      <c r="B30" s="1245" t="s">
        <v>0</v>
      </c>
      <c r="C30" s="1221"/>
      <c r="D30" s="1262">
        <f>SUM(D10:D29)</f>
        <v>426323</v>
      </c>
      <c r="E30" s="1221"/>
      <c r="F30" s="1246">
        <f>SUM(F10:F27)</f>
        <v>24890</v>
      </c>
      <c r="G30" s="1247">
        <f>F30*100/$V30</f>
        <v>4.2385292354640072</v>
      </c>
      <c r="H30" s="1246">
        <f>SUM(H10:H27)</f>
        <v>109751</v>
      </c>
      <c r="I30" s="1247">
        <f>H30*100/$V30</f>
        <v>18.689546891177592</v>
      </c>
      <c r="J30" s="1246">
        <f>SUM(J10:J27)</f>
        <v>74253</v>
      </c>
      <c r="K30" s="1247">
        <f>J30*100/$V30</f>
        <v>12.644576589831617</v>
      </c>
      <c r="L30" s="1246">
        <f>SUM(L10:L27)</f>
        <v>34127</v>
      </c>
      <c r="M30" s="1247">
        <f>L30*100/$V30</f>
        <v>5.8115020979783116</v>
      </c>
      <c r="N30" s="1246">
        <f>SUM(N10:N27)</f>
        <v>91761</v>
      </c>
      <c r="O30" s="1247">
        <f>N30*100/$V30</f>
        <v>15.626021742684323</v>
      </c>
      <c r="P30" s="1246">
        <f>SUM(P10:P27)</f>
        <v>79980</v>
      </c>
      <c r="Q30" s="1247">
        <f>P30*100/$V30</f>
        <v>13.619829982017329</v>
      </c>
      <c r="R30" s="1246">
        <f>SUM(R10:R27)</f>
        <v>169140</v>
      </c>
      <c r="S30" s="1247">
        <f>R30*100/$V30</f>
        <v>28.802926271047898</v>
      </c>
      <c r="T30" s="1246">
        <f>SUM(T10:T28)</f>
        <v>3330</v>
      </c>
      <c r="U30" s="1247">
        <f>T30*100/$V30</f>
        <v>0.56706718979892101</v>
      </c>
      <c r="V30" s="1246">
        <f>SUM(V10:V27)</f>
        <v>587232</v>
      </c>
      <c r="W30" s="1247">
        <f>G30+I30+K30+M30+O30+Q30+S30+U30</f>
        <v>100</v>
      </c>
      <c r="X30" s="1263"/>
      <c r="Y30" s="1264">
        <f>(V30/D30)</f>
        <v>1.3774344804291583</v>
      </c>
    </row>
    <row r="31" spans="2:25" s="627" customFormat="1" ht="5.25" customHeight="1" x14ac:dyDescent="0.2">
      <c r="B31" s="640"/>
      <c r="C31" s="641"/>
      <c r="D31" s="1339"/>
      <c r="E31" s="1339"/>
      <c r="F31" s="1339"/>
      <c r="G31" s="1339"/>
      <c r="H31" s="1339"/>
      <c r="I31" s="1339"/>
      <c r="J31" s="1339"/>
      <c r="K31" s="1339"/>
      <c r="L31" s="1339"/>
      <c r="M31" s="1334"/>
      <c r="N31" s="1339"/>
      <c r="O31" s="1339"/>
      <c r="P31" s="1339"/>
      <c r="Q31" s="1339"/>
      <c r="R31" s="1339"/>
      <c r="S31" s="1339"/>
      <c r="T31" s="1339"/>
      <c r="U31" s="1339"/>
      <c r="V31" s="1339"/>
      <c r="W31" s="1339"/>
      <c r="X31" s="1334"/>
      <c r="Y31" s="1334"/>
    </row>
    <row r="32" spans="2:25" s="693" customFormat="1" ht="18.75" customHeight="1" x14ac:dyDescent="0.2">
      <c r="B32" s="846" t="s">
        <v>39</v>
      </c>
      <c r="C32" s="847"/>
      <c r="D32" s="1333"/>
      <c r="E32" s="1333"/>
      <c r="F32" s="1333"/>
      <c r="G32" s="1333"/>
      <c r="H32" s="1333"/>
      <c r="I32" s="1333"/>
      <c r="J32" s="1333"/>
      <c r="K32" s="1333"/>
      <c r="L32" s="1333"/>
      <c r="M32" s="1333"/>
      <c r="N32" s="1333"/>
      <c r="O32" s="1333"/>
      <c r="P32" s="1333"/>
      <c r="Q32" s="1333"/>
      <c r="R32" s="1333"/>
      <c r="S32" s="1333"/>
      <c r="T32" s="1333"/>
      <c r="U32" s="1333"/>
      <c r="V32" s="1333"/>
      <c r="W32" s="1333"/>
      <c r="X32" s="1334"/>
      <c r="Y32" s="1334"/>
    </row>
    <row r="33" spans="2:28" s="848" customFormat="1" x14ac:dyDescent="0.25">
      <c r="B33" s="694" t="s">
        <v>47</v>
      </c>
      <c r="X33" s="693"/>
      <c r="Y33" s="693"/>
    </row>
    <row r="34" spans="2:28" s="848" customFormat="1" x14ac:dyDescent="0.2">
      <c r="D34" s="848" t="e">
        <f>GETPIVOTDATA("Cuenta número de expedientes",#REF!,"CCAA",$B35,"Grado Resuelto",$B$1)</f>
        <v>#REF!</v>
      </c>
      <c r="N34" s="848" t="e">
        <f>GETPIVOTDATA("ID PRESTACION
COUNT",#REF!,"
CCAA",$B35,"
Tipo Prestación",N$1,"Grado Resuelto",$B$1)</f>
        <v>#REF!</v>
      </c>
      <c r="X34" s="693"/>
      <c r="Y34" s="693"/>
    </row>
    <row r="35" spans="2:28" s="848" customFormat="1" x14ac:dyDescent="0.2">
      <c r="B35" s="848" t="s">
        <v>39</v>
      </c>
      <c r="D35" s="849" t="e">
        <f>GETPIVOTDATA("Cuenta número de expedientes",#REF!,"CCAA",$B36,"Grado Resuelto",$B$1)</f>
        <v>#REF!</v>
      </c>
      <c r="N35" s="848" t="e">
        <f>GETPIVOTDATA("ID PRESTACION
COUNT",#REF!,"
CCAA",$B36,"
Tipo Prestación",N$1,"Grado Resuelto",$B$1)</f>
        <v>#REF!</v>
      </c>
      <c r="T35" s="693"/>
      <c r="U35" s="693"/>
    </row>
    <row r="36" spans="2:28" s="848" customFormat="1" x14ac:dyDescent="0.2">
      <c r="B36" s="848" t="s">
        <v>47</v>
      </c>
      <c r="T36" s="693"/>
      <c r="U36" s="693"/>
    </row>
    <row r="37" spans="2:28" s="848" customFormat="1" x14ac:dyDescent="0.2">
      <c r="T37" s="693"/>
      <c r="U37" s="693"/>
    </row>
    <row r="38" spans="2:28" s="848" customFormat="1" x14ac:dyDescent="0.2">
      <c r="T38" s="693"/>
      <c r="U38" s="693"/>
    </row>
    <row r="39" spans="2:28" s="1357" customFormat="1" x14ac:dyDescent="0.2">
      <c r="N39" s="848"/>
      <c r="T39" s="1358"/>
      <c r="U39" s="1358"/>
    </row>
    <row r="40" spans="2:28" s="1357" customFormat="1" x14ac:dyDescent="0.2">
      <c r="N40" s="848"/>
      <c r="T40" s="1358"/>
      <c r="U40" s="1358"/>
    </row>
    <row r="41" spans="2:28" s="1357" customFormat="1" x14ac:dyDescent="0.2">
      <c r="N41" s="848"/>
      <c r="T41" s="1358"/>
      <c r="U41" s="1358"/>
    </row>
    <row r="42" spans="2:28" s="1357" customFormat="1" x14ac:dyDescent="0.2">
      <c r="N42" s="848"/>
      <c r="T42" s="1358"/>
      <c r="U42" s="1358"/>
    </row>
    <row r="43" spans="2:28" s="848" customFormat="1" x14ac:dyDescent="0.2">
      <c r="B43" s="1333"/>
      <c r="C43" s="1333"/>
      <c r="D43" s="1333"/>
      <c r="E43" s="1333"/>
      <c r="F43" s="1333"/>
      <c r="G43" s="1333"/>
      <c r="H43" s="1333"/>
      <c r="I43" s="1333"/>
      <c r="J43" s="1333"/>
      <c r="K43" s="1333"/>
      <c r="L43" s="1333"/>
      <c r="M43" s="1333"/>
      <c r="O43" s="1333"/>
      <c r="P43" s="1333"/>
      <c r="Q43" s="1333"/>
      <c r="R43" s="1333"/>
      <c r="S43" s="1333"/>
      <c r="T43" s="1334"/>
      <c r="U43" s="1334"/>
      <c r="V43" s="1333"/>
      <c r="W43" s="1333"/>
      <c r="X43" s="1333"/>
      <c r="Y43" s="1333"/>
      <c r="Z43" s="1333"/>
      <c r="AA43" s="1333"/>
      <c r="AB43" s="1333"/>
    </row>
    <row r="44" spans="2:28" s="848" customFormat="1" x14ac:dyDescent="0.2">
      <c r="D44" s="1333"/>
      <c r="E44" s="1333"/>
      <c r="F44" s="1333"/>
      <c r="G44" s="1333"/>
      <c r="H44" s="1333"/>
      <c r="I44" s="1333"/>
      <c r="J44" s="1333"/>
      <c r="K44" s="1333"/>
      <c r="L44" s="1333"/>
      <c r="M44" s="1333"/>
      <c r="O44" s="1333"/>
      <c r="P44" s="1333"/>
      <c r="Q44" s="1333"/>
      <c r="R44" s="1333"/>
      <c r="S44" s="1333"/>
      <c r="T44" s="1334"/>
      <c r="U44" s="1334"/>
      <c r="V44" s="1333"/>
      <c r="W44" s="1333"/>
      <c r="X44" s="1333"/>
      <c r="Y44" s="1333"/>
      <c r="Z44" s="1333"/>
      <c r="AA44" s="1333"/>
    </row>
    <row r="45" spans="2:28" s="848" customFormat="1" x14ac:dyDescent="0.2">
      <c r="Z45" s="1333"/>
      <c r="AA45" s="1333"/>
    </row>
    <row r="46" spans="2:28" s="848" customFormat="1" x14ac:dyDescent="0.2">
      <c r="T46" s="693"/>
      <c r="U46" s="693"/>
      <c r="V46" s="1333"/>
      <c r="W46" s="1333"/>
      <c r="X46" s="1333"/>
      <c r="Y46" s="1333"/>
      <c r="Z46" s="1333"/>
      <c r="AA46" s="1333"/>
    </row>
    <row r="47" spans="2:28" s="848" customFormat="1" x14ac:dyDescent="0.2">
      <c r="T47" s="693"/>
      <c r="U47" s="693"/>
      <c r="V47" s="1333"/>
      <c r="W47" s="1333"/>
      <c r="X47" s="1333"/>
      <c r="Y47" s="1333"/>
      <c r="Z47" s="1333"/>
      <c r="AA47" s="1333"/>
    </row>
    <row r="48" spans="2:28" s="848" customFormat="1" x14ac:dyDescent="0.2">
      <c r="T48" s="693"/>
      <c r="U48" s="693"/>
      <c r="V48" s="1333"/>
      <c r="W48" s="1333"/>
      <c r="X48" s="1333"/>
      <c r="Y48" s="1333"/>
      <c r="Z48" s="1333"/>
      <c r="AA48" s="1333"/>
    </row>
    <row r="49" spans="2:27" x14ac:dyDescent="0.2">
      <c r="B49" s="848"/>
      <c r="C49" s="848"/>
      <c r="D49" s="848"/>
      <c r="E49" s="848"/>
      <c r="F49" s="848"/>
      <c r="G49" s="848"/>
      <c r="H49" s="848"/>
      <c r="I49" s="848"/>
      <c r="J49" s="848"/>
      <c r="K49" s="848"/>
      <c r="L49" s="848"/>
      <c r="M49" s="848"/>
      <c r="N49" s="848"/>
      <c r="O49" s="848"/>
      <c r="P49" s="848"/>
      <c r="Q49" s="848"/>
      <c r="R49" s="848"/>
      <c r="S49" s="848"/>
      <c r="T49" s="693"/>
      <c r="U49" s="693"/>
      <c r="V49" s="1333"/>
      <c r="W49" s="1333"/>
      <c r="X49" s="1333"/>
      <c r="Y49" s="1333"/>
      <c r="Z49" s="1333"/>
      <c r="AA49" s="1333"/>
    </row>
    <row r="50" spans="2:27" x14ac:dyDescent="0.2">
      <c r="B50" s="848"/>
      <c r="C50" s="848"/>
      <c r="D50" s="848"/>
      <c r="E50" s="848"/>
      <c r="F50" s="848"/>
      <c r="G50" s="848"/>
      <c r="H50" s="848"/>
      <c r="I50" s="848"/>
      <c r="J50" s="848"/>
      <c r="K50" s="848"/>
      <c r="L50" s="848"/>
      <c r="M50" s="848"/>
      <c r="N50" s="848"/>
      <c r="O50" s="848"/>
      <c r="P50" s="848"/>
      <c r="Q50" s="848"/>
      <c r="R50" s="848"/>
      <c r="S50" s="848"/>
      <c r="T50" s="693"/>
      <c r="U50" s="693"/>
      <c r="V50" s="1333"/>
      <c r="W50" s="1333"/>
      <c r="X50" s="1333"/>
      <c r="Y50" s="1333"/>
      <c r="Z50" s="1333"/>
      <c r="AA50" s="1333"/>
    </row>
    <row r="51" spans="2:27" x14ac:dyDescent="0.2">
      <c r="B51" s="1333"/>
      <c r="C51" s="1333"/>
      <c r="D51" s="1333"/>
      <c r="E51" s="1333"/>
      <c r="F51" s="1333"/>
      <c r="G51" s="1333"/>
      <c r="H51" s="1333"/>
      <c r="I51" s="1333"/>
      <c r="J51" s="1333"/>
      <c r="K51" s="1333"/>
      <c r="L51" s="1333"/>
      <c r="M51" s="1333"/>
      <c r="N51" s="1333"/>
      <c r="O51" s="1333"/>
      <c r="P51" s="1333"/>
      <c r="Q51" s="1333"/>
      <c r="R51" s="1333"/>
      <c r="S51" s="1333"/>
      <c r="T51" s="1334"/>
      <c r="U51" s="1334"/>
      <c r="V51" s="1333"/>
      <c r="W51" s="1333"/>
      <c r="X51" s="1333"/>
      <c r="Y51" s="1333"/>
      <c r="Z51" s="1333"/>
      <c r="AA51" s="1333"/>
    </row>
    <row r="52" spans="2:27" x14ac:dyDescent="0.2">
      <c r="B52" s="1333"/>
      <c r="C52" s="1333"/>
      <c r="D52" s="1333"/>
      <c r="E52" s="1333"/>
      <c r="F52" s="1333"/>
      <c r="G52" s="1333"/>
      <c r="H52" s="1333"/>
      <c r="I52" s="1333"/>
      <c r="J52" s="1333"/>
      <c r="K52" s="1333"/>
      <c r="L52" s="1333"/>
      <c r="M52" s="1333"/>
      <c r="N52" s="1333"/>
      <c r="O52" s="1333"/>
      <c r="P52" s="1333"/>
      <c r="Q52" s="1333"/>
      <c r="R52" s="1333"/>
      <c r="S52" s="1333"/>
      <c r="T52" s="1334"/>
      <c r="U52" s="1334"/>
      <c r="V52" s="1333"/>
      <c r="W52" s="1333"/>
      <c r="X52" s="1333"/>
      <c r="Y52" s="1333"/>
      <c r="Z52" s="1333"/>
      <c r="AA52" s="1333"/>
    </row>
    <row r="53" spans="2:27" x14ac:dyDescent="0.2">
      <c r="B53" s="1333"/>
      <c r="C53" s="1333"/>
      <c r="D53" s="1333"/>
      <c r="E53" s="1333"/>
      <c r="F53" s="1333"/>
      <c r="G53" s="1333"/>
      <c r="H53" s="1333"/>
      <c r="I53" s="1333"/>
      <c r="J53" s="1333"/>
      <c r="K53" s="1333"/>
      <c r="L53" s="1333"/>
      <c r="M53" s="1333"/>
      <c r="N53" s="1333"/>
      <c r="O53" s="1333"/>
      <c r="P53" s="1333"/>
      <c r="Q53" s="1333"/>
      <c r="R53" s="1333"/>
      <c r="S53" s="1333"/>
      <c r="T53" s="1334"/>
      <c r="U53" s="1334"/>
      <c r="V53" s="1333"/>
      <c r="W53" s="1333"/>
      <c r="X53" s="1333"/>
      <c r="Y53" s="1333"/>
      <c r="Z53" s="1333"/>
      <c r="AA53" s="1333"/>
    </row>
    <row r="54" spans="2:27" x14ac:dyDescent="0.2">
      <c r="B54" s="1333"/>
      <c r="C54" s="1333"/>
      <c r="D54" s="1333"/>
      <c r="E54" s="1333"/>
      <c r="F54" s="1333"/>
      <c r="G54" s="1333"/>
      <c r="H54" s="1333"/>
      <c r="I54" s="1333"/>
      <c r="J54" s="1333"/>
      <c r="K54" s="1333"/>
      <c r="L54" s="1333"/>
      <c r="M54" s="1333"/>
      <c r="N54" s="1333"/>
      <c r="O54" s="1333"/>
      <c r="P54" s="1333"/>
      <c r="Q54" s="1333"/>
      <c r="R54" s="1333"/>
      <c r="S54" s="1333"/>
      <c r="T54" s="1334"/>
      <c r="U54" s="1334"/>
      <c r="V54" s="1333"/>
      <c r="W54" s="1333"/>
      <c r="X54" s="1333"/>
      <c r="Y54" s="1333"/>
      <c r="Z54" s="1333"/>
      <c r="AA54" s="1333"/>
    </row>
    <row r="55" spans="2:27" x14ac:dyDescent="0.2">
      <c r="B55" s="1333"/>
      <c r="C55" s="1333"/>
      <c r="D55" s="1333"/>
      <c r="E55" s="1333"/>
      <c r="F55" s="1333"/>
      <c r="G55" s="1333"/>
      <c r="H55" s="1333"/>
      <c r="I55" s="1333"/>
      <c r="J55" s="1333"/>
      <c r="K55" s="1333"/>
      <c r="L55" s="1333"/>
      <c r="M55" s="1333"/>
      <c r="N55" s="1333"/>
      <c r="O55" s="1333"/>
      <c r="P55" s="1333"/>
      <c r="Q55" s="1333"/>
      <c r="R55" s="1333"/>
      <c r="S55" s="1333"/>
      <c r="T55" s="1334"/>
      <c r="U55" s="1334"/>
      <c r="V55" s="1333"/>
      <c r="W55" s="1333"/>
      <c r="X55" s="1333"/>
      <c r="Y55" s="1333"/>
      <c r="Z55" s="1333"/>
      <c r="AA55" s="1333"/>
    </row>
    <row r="56" spans="2:27" x14ac:dyDescent="0.2">
      <c r="B56" s="1333"/>
      <c r="C56" s="1333"/>
      <c r="D56" s="1333"/>
      <c r="E56" s="1333"/>
      <c r="F56" s="1333"/>
      <c r="G56" s="1333"/>
      <c r="H56" s="1333"/>
      <c r="I56" s="1333"/>
      <c r="J56" s="1333"/>
      <c r="K56" s="1333"/>
      <c r="L56" s="1333"/>
      <c r="M56" s="1333"/>
      <c r="N56" s="1333"/>
      <c r="O56" s="1333"/>
      <c r="P56" s="1333"/>
      <c r="Q56" s="1333"/>
      <c r="R56" s="1333"/>
      <c r="S56" s="1333"/>
      <c r="T56" s="1334"/>
      <c r="U56" s="1334"/>
      <c r="V56" s="1333"/>
      <c r="W56" s="1333"/>
      <c r="X56" s="1333"/>
      <c r="Y56" s="1333"/>
      <c r="Z56" s="1333"/>
      <c r="AA56" s="1333"/>
    </row>
    <row r="57" spans="2:27" x14ac:dyDescent="0.2">
      <c r="B57" s="1333"/>
      <c r="C57" s="1333"/>
      <c r="D57" s="1333"/>
      <c r="E57" s="1333"/>
      <c r="F57" s="1333"/>
      <c r="G57" s="1333"/>
      <c r="H57" s="1333"/>
      <c r="I57" s="1333"/>
      <c r="J57" s="1333"/>
      <c r="K57" s="1333"/>
      <c r="L57" s="1333"/>
      <c r="M57" s="1333"/>
      <c r="N57" s="1333"/>
      <c r="O57" s="1333"/>
      <c r="P57" s="1333"/>
      <c r="Q57" s="1333"/>
      <c r="R57" s="1333"/>
      <c r="S57" s="1333"/>
      <c r="T57" s="1333"/>
      <c r="U57" s="1333"/>
      <c r="V57" s="1333"/>
      <c r="W57" s="1333"/>
      <c r="X57" s="1334"/>
      <c r="Y57" s="1334"/>
      <c r="Z57" s="1333"/>
      <c r="AA57" s="1333"/>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0" t="s">
        <v>419</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74764</v>
      </c>
      <c r="F10" s="164">
        <f>'41abenpreGIII'!F10+'41abenpreGIII'!H10+'41abenpreGIII'!J10+'41abenpreGIII'!L10+'41abenpreGIII'!N10</f>
        <v>76378</v>
      </c>
      <c r="G10" s="165">
        <f t="shared" ref="G10:G27" si="0">F10*100/$N10</f>
        <v>72.41268155788994</v>
      </c>
      <c r="H10" s="164">
        <f>'41abenpreGIII'!P10</f>
        <v>2008</v>
      </c>
      <c r="I10" s="165">
        <f t="shared" ref="I10:I27" si="1">H10*100/$N10</f>
        <v>1.9037506162539346</v>
      </c>
      <c r="J10" s="164">
        <f>'41abenpreGIII'!R10</f>
        <v>27081</v>
      </c>
      <c r="K10" s="165">
        <f t="shared" ref="K10:K27" si="2">J10*100/$N10</f>
        <v>25.675035079070121</v>
      </c>
      <c r="L10" s="164">
        <f>'41abenpreGIII'!T10</f>
        <v>9</v>
      </c>
      <c r="M10" s="165">
        <f t="shared" ref="M10:M27" si="3">L10*100/$N10</f>
        <v>8.5327467859987113E-3</v>
      </c>
      <c r="N10" s="164">
        <f>F10+H10+J10+L10</f>
        <v>105476</v>
      </c>
      <c r="O10" s="165">
        <f>G10+I10+K10+M10</f>
        <v>99.999999999999986</v>
      </c>
      <c r="P10" s="166"/>
      <c r="Q10" s="166">
        <f t="shared" ref="Q10:Q27" si="4">N10/D10</f>
        <v>1.4107859397571023</v>
      </c>
    </row>
    <row r="11" spans="2:25" s="162" customFormat="1" ht="18" customHeight="1" x14ac:dyDescent="0.2">
      <c r="B11" s="146" t="s">
        <v>7</v>
      </c>
      <c r="C11" s="159"/>
      <c r="D11" s="163">
        <f>'41abenpreGIII'!D11</f>
        <v>14003</v>
      </c>
      <c r="F11" s="164">
        <f>'41abenpreGIII'!F11+'41abenpreGIII'!H11+'41abenpreGIII'!J11+'41abenpreGIII'!L11+'41abenpreGIII'!N11</f>
        <v>8421</v>
      </c>
      <c r="G11" s="165">
        <f t="shared" si="0"/>
        <v>45.93105705247082</v>
      </c>
      <c r="H11" s="164">
        <f>'41abenpreGIII'!P11</f>
        <v>4438</v>
      </c>
      <c r="I11" s="165">
        <f t="shared" si="1"/>
        <v>24.20639249481837</v>
      </c>
      <c r="J11" s="164">
        <f>'41abenpreGIII'!R11</f>
        <v>5475</v>
      </c>
      <c r="K11" s="165">
        <f t="shared" si="2"/>
        <v>29.86255045271081</v>
      </c>
      <c r="L11" s="164">
        <f>'41abenpreGIII'!T11</f>
        <v>0</v>
      </c>
      <c r="M11" s="165">
        <f t="shared" si="3"/>
        <v>0</v>
      </c>
      <c r="N11" s="164">
        <f t="shared" ref="N11:O27" si="5">F11+H11+J11+L11</f>
        <v>18334</v>
      </c>
      <c r="O11" s="165">
        <f t="shared" si="5"/>
        <v>100</v>
      </c>
      <c r="P11" s="166"/>
      <c r="Q11" s="166">
        <f t="shared" si="4"/>
        <v>1.3092908662429479</v>
      </c>
    </row>
    <row r="12" spans="2:25" s="162" customFormat="1" ht="22.5" customHeight="1" x14ac:dyDescent="0.2">
      <c r="B12" s="146" t="s">
        <v>37</v>
      </c>
      <c r="C12" s="159"/>
      <c r="D12" s="163">
        <f>'41abenpreGIII'!D12</f>
        <v>7849</v>
      </c>
      <c r="F12" s="164">
        <f>'41abenpreGIII'!F12+'41abenpreGIII'!H12+'41abenpreGIII'!J12+'41abenpreGIII'!L12+'41abenpreGIII'!N12</f>
        <v>6481</v>
      </c>
      <c r="G12" s="165">
        <f t="shared" si="0"/>
        <v>58.572074107546314</v>
      </c>
      <c r="H12" s="163">
        <f>'41abenpreGIII'!P12</f>
        <v>1763</v>
      </c>
      <c r="I12" s="165">
        <f t="shared" si="1"/>
        <v>15.933122458201536</v>
      </c>
      <c r="J12" s="164">
        <f>'41abenpreGIII'!R12</f>
        <v>2810</v>
      </c>
      <c r="K12" s="165">
        <f t="shared" si="2"/>
        <v>25.395390872119297</v>
      </c>
      <c r="L12" s="164">
        <f>'41abenpreGIII'!T12</f>
        <v>11</v>
      </c>
      <c r="M12" s="165">
        <f t="shared" si="3"/>
        <v>9.9412562132851337E-2</v>
      </c>
      <c r="N12" s="164">
        <f t="shared" si="5"/>
        <v>11065</v>
      </c>
      <c r="O12" s="165">
        <f t="shared" si="5"/>
        <v>100</v>
      </c>
      <c r="P12" s="166"/>
      <c r="Q12" s="166">
        <f t="shared" si="4"/>
        <v>1.4097337240412791</v>
      </c>
    </row>
    <row r="13" spans="2:25" s="162" customFormat="1" ht="18" customHeight="1" x14ac:dyDescent="0.2">
      <c r="B13" s="146" t="s">
        <v>38</v>
      </c>
      <c r="C13" s="159"/>
      <c r="D13" s="163">
        <f>'41abenpreGIII'!D13</f>
        <v>8229</v>
      </c>
      <c r="F13" s="164">
        <f>'41abenpreGIII'!F13+'41abenpreGIII'!H13+'41abenpreGIII'!J13+'41abenpreGIII'!L13+'41abenpreGIII'!N13</f>
        <v>6815</v>
      </c>
      <c r="G13" s="165">
        <f t="shared" si="0"/>
        <v>57.124895222129084</v>
      </c>
      <c r="H13" s="164">
        <f>'41abenpreGIII'!P13</f>
        <v>436</v>
      </c>
      <c r="I13" s="165">
        <f t="shared" si="1"/>
        <v>3.6546521374685668</v>
      </c>
      <c r="J13" s="164">
        <f>'41abenpreGIII'!R13</f>
        <v>4679</v>
      </c>
      <c r="K13" s="165">
        <f t="shared" si="2"/>
        <v>39.22045264040235</v>
      </c>
      <c r="L13" s="164">
        <f>'41abenpreGIII'!T13</f>
        <v>0</v>
      </c>
      <c r="M13" s="165">
        <f t="shared" si="3"/>
        <v>0</v>
      </c>
      <c r="N13" s="164">
        <f t="shared" si="5"/>
        <v>11930</v>
      </c>
      <c r="O13" s="165">
        <f t="shared" si="5"/>
        <v>100</v>
      </c>
      <c r="P13" s="166"/>
      <c r="Q13" s="166">
        <f t="shared" si="4"/>
        <v>1.449750881030502</v>
      </c>
    </row>
    <row r="14" spans="2:25" s="162" customFormat="1" ht="18" customHeight="1" x14ac:dyDescent="0.2">
      <c r="B14" s="146" t="s">
        <v>6</v>
      </c>
      <c r="C14" s="159"/>
      <c r="D14" s="163">
        <f>'41abenpreGIII'!D14</f>
        <v>20109</v>
      </c>
      <c r="F14" s="164">
        <f>'41abenpreGIII'!F14+'41abenpreGIII'!H14+'41abenpreGIII'!J14+'41abenpreGIII'!L14+'41abenpreGIII'!N14</f>
        <v>6751</v>
      </c>
      <c r="G14" s="165">
        <f t="shared" si="0"/>
        <v>29.345794392523363</v>
      </c>
      <c r="H14" s="164">
        <f>'41abenpreGIII'!P14</f>
        <v>7146</v>
      </c>
      <c r="I14" s="165">
        <f t="shared" si="1"/>
        <v>31.062812432079983</v>
      </c>
      <c r="J14" s="164">
        <f>'41abenpreGIII'!R14</f>
        <v>9082</v>
      </c>
      <c r="K14" s="165">
        <f t="shared" si="2"/>
        <v>39.47837426646381</v>
      </c>
      <c r="L14" s="164">
        <f>'41abenpreGIII'!T14</f>
        <v>26</v>
      </c>
      <c r="M14" s="165">
        <f t="shared" si="3"/>
        <v>0.11301890893284068</v>
      </c>
      <c r="N14" s="164">
        <f t="shared" si="5"/>
        <v>23005</v>
      </c>
      <c r="O14" s="165">
        <f t="shared" si="5"/>
        <v>100</v>
      </c>
      <c r="P14" s="166"/>
      <c r="Q14" s="166">
        <f t="shared" si="4"/>
        <v>1.1440151176090307</v>
      </c>
    </row>
    <row r="15" spans="2:25" s="162" customFormat="1" ht="18" customHeight="1" x14ac:dyDescent="0.2">
      <c r="B15" s="146" t="s">
        <v>5</v>
      </c>
      <c r="C15" s="159"/>
      <c r="D15" s="163">
        <f>'41abenpreGIII'!D15</f>
        <v>5136</v>
      </c>
      <c r="F15" s="164">
        <f>'41abenpreGIII'!F15+'41abenpreGIII'!H15+'41abenpreGIII'!J15+'41abenpreGIII'!L15+'41abenpreGIII'!N15</f>
        <v>5984</v>
      </c>
      <c r="G15" s="165">
        <f t="shared" si="0"/>
        <v>70.774689532820815</v>
      </c>
      <c r="H15" s="163">
        <f>'41abenpreGIII'!P15</f>
        <v>220</v>
      </c>
      <c r="I15" s="165">
        <f t="shared" si="1"/>
        <v>2.6020106445890008</v>
      </c>
      <c r="J15" s="164">
        <f>'41abenpreGIII'!R15</f>
        <v>2251</v>
      </c>
      <c r="K15" s="165">
        <f t="shared" si="2"/>
        <v>26.623299822590184</v>
      </c>
      <c r="L15" s="164">
        <f>'41abenpreGIII'!T15</f>
        <v>0</v>
      </c>
      <c r="M15" s="165">
        <f t="shared" si="3"/>
        <v>0</v>
      </c>
      <c r="N15" s="164">
        <f t="shared" si="5"/>
        <v>8455</v>
      </c>
      <c r="O15" s="165">
        <f t="shared" si="5"/>
        <v>100</v>
      </c>
      <c r="P15" s="166"/>
      <c r="Q15" s="166">
        <f t="shared" si="4"/>
        <v>1.6462227414330217</v>
      </c>
    </row>
    <row r="16" spans="2:25" s="162" customFormat="1" ht="18" customHeight="1" x14ac:dyDescent="0.2">
      <c r="B16" s="146" t="s">
        <v>4</v>
      </c>
      <c r="C16" s="159"/>
      <c r="D16" s="163">
        <f>'41abenpreGIII'!D16</f>
        <v>34618</v>
      </c>
      <c r="F16" s="164">
        <f>'41abenpreGIII'!F16+'41abenpreGIII'!H16+'41abenpreGIII'!J16+'41abenpreGIII'!L16+'41abenpreGIII'!N16</f>
        <v>21568</v>
      </c>
      <c r="G16" s="165">
        <f t="shared" si="0"/>
        <v>45.12322691325997</v>
      </c>
      <c r="H16" s="164">
        <f>'41abenpreGIII'!P16</f>
        <v>15986</v>
      </c>
      <c r="I16" s="165">
        <f t="shared" si="1"/>
        <v>33.444914013138622</v>
      </c>
      <c r="J16" s="164">
        <f>'41abenpreGIII'!R16</f>
        <v>9624</v>
      </c>
      <c r="K16" s="165">
        <f t="shared" si="2"/>
        <v>20.13473367086489</v>
      </c>
      <c r="L16" s="164">
        <f>'41abenpreGIII'!T16</f>
        <v>620</v>
      </c>
      <c r="M16" s="165">
        <f t="shared" si="3"/>
        <v>1.2971254027365162</v>
      </c>
      <c r="N16" s="164">
        <f t="shared" si="5"/>
        <v>47798</v>
      </c>
      <c r="O16" s="165">
        <f t="shared" si="5"/>
        <v>100</v>
      </c>
      <c r="P16" s="166"/>
      <c r="Q16" s="166">
        <f t="shared" si="4"/>
        <v>1.3807267895314577</v>
      </c>
    </row>
    <row r="17" spans="2:25" s="162" customFormat="1" ht="18" customHeight="1" x14ac:dyDescent="0.2">
      <c r="B17" s="146" t="s">
        <v>40</v>
      </c>
      <c r="C17" s="159"/>
      <c r="D17" s="163">
        <f>'41abenpreGIII'!D17</f>
        <v>23780</v>
      </c>
      <c r="F17" s="164">
        <f>'41abenpreGIII'!F17+'41abenpreGIII'!H17+'41abenpreGIII'!J17+'41abenpreGIII'!L17+'41abenpreGIII'!N17</f>
        <v>21483</v>
      </c>
      <c r="G17" s="165">
        <f t="shared" si="0"/>
        <v>63.352993217340021</v>
      </c>
      <c r="H17" s="164">
        <f>'41abenpreGIII'!P17</f>
        <v>4011</v>
      </c>
      <c r="I17" s="165">
        <f t="shared" si="1"/>
        <v>11.828369212621645</v>
      </c>
      <c r="J17" s="164">
        <f>'41abenpreGIII'!R17</f>
        <v>8402</v>
      </c>
      <c r="K17" s="165">
        <f t="shared" si="2"/>
        <v>24.7773518136243</v>
      </c>
      <c r="L17" s="164">
        <f>'41abenpreGIII'!T17</f>
        <v>14</v>
      </c>
      <c r="M17" s="165">
        <f t="shared" si="3"/>
        <v>4.1285756414037159E-2</v>
      </c>
      <c r="N17" s="164">
        <f t="shared" si="5"/>
        <v>33910</v>
      </c>
      <c r="O17" s="165">
        <f t="shared" si="5"/>
        <v>100.00000000000001</v>
      </c>
      <c r="P17" s="166"/>
      <c r="Q17" s="166">
        <f t="shared" si="4"/>
        <v>1.4259882253994953</v>
      </c>
    </row>
    <row r="18" spans="2:25" s="162" customFormat="1" ht="18" customHeight="1" x14ac:dyDescent="0.2">
      <c r="B18" s="146" t="s">
        <v>41</v>
      </c>
      <c r="C18" s="159"/>
      <c r="D18" s="163">
        <f>'41abenpreGIII'!D18</f>
        <v>45874</v>
      </c>
      <c r="F18" s="164">
        <f>'41abenpreGIII'!F18+'41abenpreGIII'!H18+'41abenpreGIII'!J18+'41abenpreGIII'!L18+'41abenpreGIII'!N18</f>
        <v>28345</v>
      </c>
      <c r="G18" s="165">
        <f t="shared" si="0"/>
        <v>49.761244338330819</v>
      </c>
      <c r="H18" s="164">
        <f>'41abenpreGIII'!P18</f>
        <v>6409</v>
      </c>
      <c r="I18" s="165">
        <f t="shared" si="1"/>
        <v>11.251360556160247</v>
      </c>
      <c r="J18" s="164">
        <f>'41abenpreGIII'!R18</f>
        <v>22143</v>
      </c>
      <c r="K18" s="165">
        <f t="shared" si="2"/>
        <v>38.873283943681756</v>
      </c>
      <c r="L18" s="164">
        <f>'41abenpreGIII'!T18</f>
        <v>65</v>
      </c>
      <c r="M18" s="165">
        <f t="shared" si="3"/>
        <v>0.11411116182718303</v>
      </c>
      <c r="N18" s="164">
        <f t="shared" si="5"/>
        <v>56962</v>
      </c>
      <c r="O18" s="165">
        <f t="shared" si="5"/>
        <v>100</v>
      </c>
      <c r="P18" s="166"/>
      <c r="Q18" s="166">
        <f t="shared" si="4"/>
        <v>1.2417055412652047</v>
      </c>
    </row>
    <row r="19" spans="2:25" s="162" customFormat="1" ht="18" customHeight="1" x14ac:dyDescent="0.2">
      <c r="B19" s="146" t="s">
        <v>3</v>
      </c>
      <c r="C19" s="159"/>
      <c r="D19" s="163">
        <f>'41abenpreGIII'!D19</f>
        <v>47533</v>
      </c>
      <c r="F19" s="164">
        <f>'41abenpreGIII'!F19+'41abenpreGIII'!H19+'41abenpreGIII'!J19+'41abenpreGIII'!L19+'41abenpreGIII'!N19</f>
        <v>30440</v>
      </c>
      <c r="G19" s="165">
        <f t="shared" si="0"/>
        <v>42.772633383450192</v>
      </c>
      <c r="H19" s="164">
        <f>'41abenpreGIII'!P19</f>
        <v>7955</v>
      </c>
      <c r="I19" s="165">
        <f>H19*100/$N19</f>
        <v>11.177933592816895</v>
      </c>
      <c r="J19" s="164">
        <f>'41abenpreGIII'!R19</f>
        <v>32426</v>
      </c>
      <c r="K19" s="165">
        <f>J19*100/$N19</f>
        <v>45.563252631135214</v>
      </c>
      <c r="L19" s="164">
        <f>'41abenpreGIII'!T19</f>
        <v>346</v>
      </c>
      <c r="M19" s="165">
        <f t="shared" si="3"/>
        <v>0.48618039259769275</v>
      </c>
      <c r="N19" s="164">
        <f t="shared" si="5"/>
        <v>71167</v>
      </c>
      <c r="O19" s="165">
        <f t="shared" si="5"/>
        <v>99.999999999999986</v>
      </c>
      <c r="P19" s="166"/>
      <c r="Q19" s="166">
        <f t="shared" si="4"/>
        <v>1.4972124629204973</v>
      </c>
    </row>
    <row r="20" spans="2:25" s="162" customFormat="1" ht="18" customHeight="1" x14ac:dyDescent="0.2">
      <c r="B20" s="146" t="s">
        <v>2</v>
      </c>
      <c r="C20" s="159"/>
      <c r="D20" s="163">
        <f>'41abenpreGIII'!D20</f>
        <v>12316</v>
      </c>
      <c r="F20" s="164">
        <f>'41abenpreGIII'!F20+'41abenpreGIII'!H20+'41abenpreGIII'!J20+'41abenpreGIII'!L20+'41abenpreGIII'!N20</f>
        <v>5658</v>
      </c>
      <c r="G20" s="165">
        <f t="shared" si="0"/>
        <v>40.705035971223019</v>
      </c>
      <c r="H20" s="164">
        <f>'41abenpreGIII'!P20</f>
        <v>6204</v>
      </c>
      <c r="I20" s="165">
        <f>H20*100/$N20</f>
        <v>44.633093525179859</v>
      </c>
      <c r="J20" s="164">
        <f>'41abenpreGIII'!R20</f>
        <v>2038</v>
      </c>
      <c r="K20" s="165">
        <f>J20*100/$N20</f>
        <v>14.661870503597122</v>
      </c>
      <c r="L20" s="164">
        <f>'41abenpreGIII'!T20</f>
        <v>0</v>
      </c>
      <c r="M20" s="165">
        <f t="shared" si="3"/>
        <v>0</v>
      </c>
      <c r="N20" s="164">
        <f t="shared" si="5"/>
        <v>13900</v>
      </c>
      <c r="O20" s="165">
        <f t="shared" si="5"/>
        <v>100</v>
      </c>
      <c r="P20" s="166"/>
      <c r="Q20" s="166">
        <f t="shared" si="4"/>
        <v>1.1286131860993829</v>
      </c>
    </row>
    <row r="21" spans="2:25" s="162" customFormat="1" ht="18" customHeight="1" x14ac:dyDescent="0.2">
      <c r="B21" s="146" t="s">
        <v>35</v>
      </c>
      <c r="C21" s="159"/>
      <c r="D21" s="163">
        <f>'41abenpreGIII'!D21</f>
        <v>27749</v>
      </c>
      <c r="F21" s="164">
        <f>'41abenpreGIII'!F21+'41abenpreGIII'!H21+'41abenpreGIII'!J21+'41abenpreGIII'!L21+'41abenpreGIII'!N21</f>
        <v>26118</v>
      </c>
      <c r="G21" s="165">
        <f t="shared" si="0"/>
        <v>64.121575174310124</v>
      </c>
      <c r="H21" s="164">
        <f>'41abenpreGIII'!P21</f>
        <v>6663</v>
      </c>
      <c r="I21" s="165">
        <f>H21*100/$N21</f>
        <v>16.358145929490327</v>
      </c>
      <c r="J21" s="164">
        <f>'41abenpreGIII'!R21</f>
        <v>7863</v>
      </c>
      <c r="K21" s="165">
        <f>J21*100/$N21</f>
        <v>19.304232544436807</v>
      </c>
      <c r="L21" s="164">
        <f>'41abenpreGIII'!T21</f>
        <v>88</v>
      </c>
      <c r="M21" s="165">
        <f t="shared" si="3"/>
        <v>0.21604635176274181</v>
      </c>
      <c r="N21" s="164">
        <f t="shared" si="5"/>
        <v>40732</v>
      </c>
      <c r="O21" s="165">
        <f t="shared" si="5"/>
        <v>100</v>
      </c>
      <c r="P21" s="166"/>
      <c r="Q21" s="166">
        <f t="shared" si="4"/>
        <v>1.4678727161339147</v>
      </c>
    </row>
    <row r="22" spans="2:25" s="162" customFormat="1" ht="21" customHeight="1" x14ac:dyDescent="0.2">
      <c r="B22" s="146" t="s">
        <v>42</v>
      </c>
      <c r="C22" s="159"/>
      <c r="D22" s="163">
        <f>'41abenpreGIII'!D22</f>
        <v>66243</v>
      </c>
      <c r="F22" s="164">
        <f>'41abenpreGIII'!F22+'41abenpreGIII'!H22+'41abenpreGIII'!J22+'41abenpreGIII'!L22+'41abenpreGIII'!N22</f>
        <v>61480</v>
      </c>
      <c r="G22" s="165">
        <f t="shared" si="0"/>
        <v>66.143087681549218</v>
      </c>
      <c r="H22" s="164">
        <f>'41abenpreGIII'!P22</f>
        <v>13887</v>
      </c>
      <c r="I22" s="165">
        <f>H22*100/$N22</f>
        <v>14.940290478752017</v>
      </c>
      <c r="J22" s="164">
        <f>'41abenpreGIII'!R22</f>
        <v>17518</v>
      </c>
      <c r="K22" s="165">
        <f>J22*100/$N22</f>
        <v>18.846691769768693</v>
      </c>
      <c r="L22" s="164">
        <f>'41abenpreGIII'!T22</f>
        <v>65</v>
      </c>
      <c r="M22" s="165">
        <f t="shared" si="3"/>
        <v>6.9930069930069935E-2</v>
      </c>
      <c r="N22" s="164">
        <f t="shared" si="5"/>
        <v>92950</v>
      </c>
      <c r="O22" s="165">
        <f t="shared" si="5"/>
        <v>100</v>
      </c>
      <c r="P22" s="166"/>
      <c r="Q22" s="166">
        <f t="shared" si="4"/>
        <v>1.403167127092674</v>
      </c>
    </row>
    <row r="23" spans="2:25" s="162" customFormat="1" ht="18" customHeight="1" x14ac:dyDescent="0.2">
      <c r="B23" s="146" t="s">
        <v>43</v>
      </c>
      <c r="C23" s="159"/>
      <c r="D23" s="163">
        <f>'41abenpreGIII'!D23</f>
        <v>14241</v>
      </c>
      <c r="F23" s="164">
        <f>'41abenpreGIII'!F23+'41abenpreGIII'!H23+'41abenpreGIII'!J23+'41abenpreGIII'!L23+'41abenpreGIII'!N23</f>
        <v>8694</v>
      </c>
      <c r="G23" s="165">
        <f t="shared" si="0"/>
        <v>49.146410401356697</v>
      </c>
      <c r="H23" s="164">
        <f>'41abenpreGIII'!P23</f>
        <v>971</v>
      </c>
      <c r="I23" s="165">
        <f>H23*100/$N23</f>
        <v>5.4889768230638776</v>
      </c>
      <c r="J23" s="164">
        <f>'41abenpreGIII'!R23</f>
        <v>8023</v>
      </c>
      <c r="K23" s="165">
        <f>J23*100/$N23</f>
        <v>45.353306953080839</v>
      </c>
      <c r="L23" s="164">
        <f>'41abenpreGIII'!T23</f>
        <v>2</v>
      </c>
      <c r="M23" s="165">
        <f t="shared" si="3"/>
        <v>1.1305822498586773E-2</v>
      </c>
      <c r="N23" s="164">
        <f t="shared" si="5"/>
        <v>17690</v>
      </c>
      <c r="O23" s="165">
        <f t="shared" si="5"/>
        <v>100</v>
      </c>
      <c r="P23" s="166"/>
      <c r="Q23" s="166">
        <f t="shared" si="4"/>
        <v>1.2421880485920933</v>
      </c>
    </row>
    <row r="24" spans="2:25" s="162" customFormat="1" ht="22.5" customHeight="1" x14ac:dyDescent="0.2">
      <c r="B24" s="146" t="s">
        <v>44</v>
      </c>
      <c r="C24" s="159"/>
      <c r="D24" s="163">
        <f>'41abenpreGIII'!D24</f>
        <v>3201</v>
      </c>
      <c r="F24" s="164">
        <f>'41abenpreGIII'!F24+'41abenpreGIII'!H24+'41abenpreGIII'!J24+'41abenpreGIII'!L24+'41abenpreGIII'!N24</f>
        <v>2038</v>
      </c>
      <c r="G24" s="167">
        <f t="shared" si="0"/>
        <v>49.987736080451313</v>
      </c>
      <c r="H24" s="163">
        <f>'41abenpreGIII'!P24</f>
        <v>748</v>
      </c>
      <c r="I24" s="165">
        <f t="shared" si="1"/>
        <v>18.346823644836888</v>
      </c>
      <c r="J24" s="164">
        <f>'41abenpreGIII'!R24</f>
        <v>1280</v>
      </c>
      <c r="K24" s="165">
        <f t="shared" si="2"/>
        <v>31.395634044640666</v>
      </c>
      <c r="L24" s="164">
        <f>'41abenpreGIII'!T24</f>
        <v>11</v>
      </c>
      <c r="M24" s="165">
        <f t="shared" si="3"/>
        <v>0.26980623007113075</v>
      </c>
      <c r="N24" s="163">
        <f t="shared" si="5"/>
        <v>4077</v>
      </c>
      <c r="O24" s="165">
        <f t="shared" si="5"/>
        <v>99.999999999999986</v>
      </c>
      <c r="P24" s="166"/>
      <c r="Q24" s="166">
        <f t="shared" si="4"/>
        <v>1.2736644798500469</v>
      </c>
    </row>
    <row r="25" spans="2:25" s="162" customFormat="1" ht="18" customHeight="1" x14ac:dyDescent="0.2">
      <c r="B25" s="146" t="s">
        <v>45</v>
      </c>
      <c r="C25" s="159"/>
      <c r="D25" s="163">
        <f>'41abenpreGIII'!D25</f>
        <v>17315</v>
      </c>
      <c r="F25" s="164">
        <f>'41abenpreGIII'!F25+'41abenpreGIII'!H25+'41abenpreGIII'!J25+'41abenpreGIII'!L25+'41abenpreGIII'!N25</f>
        <v>14724</v>
      </c>
      <c r="G25" s="167">
        <f t="shared" si="0"/>
        <v>59.378150582731784</v>
      </c>
      <c r="H25" s="163">
        <f>'41abenpreGIII'!P25</f>
        <v>693</v>
      </c>
      <c r="I25" s="165">
        <f t="shared" si="1"/>
        <v>2.7946929063999679</v>
      </c>
      <c r="J25" s="164">
        <f>'41abenpreGIII'!R25</f>
        <v>7307</v>
      </c>
      <c r="K25" s="165">
        <f t="shared" si="2"/>
        <v>29.467274267048435</v>
      </c>
      <c r="L25" s="164">
        <f>'41abenpreGIII'!T25</f>
        <v>2073</v>
      </c>
      <c r="M25" s="165">
        <f t="shared" si="3"/>
        <v>8.3598822438198166</v>
      </c>
      <c r="N25" s="163">
        <f t="shared" si="5"/>
        <v>24797</v>
      </c>
      <c r="O25" s="165">
        <f t="shared" si="5"/>
        <v>100</v>
      </c>
      <c r="P25" s="166"/>
      <c r="Q25" s="166">
        <f t="shared" si="4"/>
        <v>1.4321108865145826</v>
      </c>
    </row>
    <row r="26" spans="2:25" s="162" customFormat="1" ht="18" customHeight="1" x14ac:dyDescent="0.2">
      <c r="B26" s="146" t="s">
        <v>46</v>
      </c>
      <c r="C26" s="159"/>
      <c r="D26" s="163">
        <f>'41abenpreGIII'!D26</f>
        <v>2181</v>
      </c>
      <c r="F26" s="164">
        <f>'41abenpreGIII'!F26+'41abenpreGIII'!H26+'41abenpreGIII'!J26+'41abenpreGIII'!L26+'41abenpreGIII'!N26</f>
        <v>2526</v>
      </c>
      <c r="G26" s="167">
        <f t="shared" si="0"/>
        <v>73.430232558139537</v>
      </c>
      <c r="H26" s="163">
        <f>'41abenpreGIII'!P26</f>
        <v>442</v>
      </c>
      <c r="I26" s="165">
        <f t="shared" si="1"/>
        <v>12.848837209302326</v>
      </c>
      <c r="J26" s="164">
        <f>'41abenpreGIII'!R26</f>
        <v>472</v>
      </c>
      <c r="K26" s="165">
        <f t="shared" si="2"/>
        <v>13.720930232558139</v>
      </c>
      <c r="L26" s="164">
        <f>'41abenpreGIII'!T26</f>
        <v>0</v>
      </c>
      <c r="M26" s="165">
        <f t="shared" si="3"/>
        <v>0</v>
      </c>
      <c r="N26" s="163">
        <f t="shared" si="5"/>
        <v>3440</v>
      </c>
      <c r="O26" s="165">
        <f t="shared" si="5"/>
        <v>100</v>
      </c>
      <c r="P26" s="166"/>
      <c r="Q26" s="166">
        <f t="shared" si="4"/>
        <v>1.5772581384685924</v>
      </c>
    </row>
    <row r="27" spans="2:25" s="162" customFormat="1" ht="18" customHeight="1" x14ac:dyDescent="0.2">
      <c r="B27" s="146" t="s">
        <v>1</v>
      </c>
      <c r="C27" s="159"/>
      <c r="D27" s="163">
        <f>'41abenpreGIII'!D27</f>
        <v>1182</v>
      </c>
      <c r="F27" s="164">
        <f>'41abenpreGIII'!F27+'41abenpreGIII'!H27+'41abenpreGIII'!J27+'41abenpreGIII'!L27+'41abenpreGIII'!N27</f>
        <v>878</v>
      </c>
      <c r="G27" s="167">
        <f t="shared" si="0"/>
        <v>56.865284974093264</v>
      </c>
      <c r="H27" s="163">
        <f>'41abenpreGIII'!P27</f>
        <v>0</v>
      </c>
      <c r="I27" s="165">
        <f t="shared" si="1"/>
        <v>0</v>
      </c>
      <c r="J27" s="164">
        <f>'41abenpreGIII'!R27</f>
        <v>666</v>
      </c>
      <c r="K27" s="165">
        <f t="shared" si="2"/>
        <v>43.134715025906736</v>
      </c>
      <c r="L27" s="164">
        <f>'41abenpreGIII'!T27</f>
        <v>0</v>
      </c>
      <c r="M27" s="165">
        <f t="shared" si="3"/>
        <v>0</v>
      </c>
      <c r="N27" s="164">
        <f t="shared" si="5"/>
        <v>1544</v>
      </c>
      <c r="O27" s="165">
        <f t="shared" si="5"/>
        <v>100</v>
      </c>
      <c r="P27" s="166"/>
      <c r="Q27" s="166">
        <f t="shared" si="4"/>
        <v>1.3062605752961083</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426323</v>
      </c>
      <c r="E30" s="174"/>
      <c r="F30" s="147">
        <f>SUM(F10:F27)</f>
        <v>334782</v>
      </c>
      <c r="G30" s="175">
        <f>F30*100/$N30</f>
        <v>57.01017655713585</v>
      </c>
      <c r="H30" s="147">
        <f>SUM(H10:H27)</f>
        <v>79980</v>
      </c>
      <c r="I30" s="175">
        <f>H30*100/$N30</f>
        <v>13.619829982017329</v>
      </c>
      <c r="J30" s="147">
        <f>SUM(J10:J27)</f>
        <v>169140</v>
      </c>
      <c r="K30" s="175">
        <f>J30*100/$N30</f>
        <v>28.802926271047898</v>
      </c>
      <c r="L30" s="147">
        <f>SUM(L10:L28)</f>
        <v>3330</v>
      </c>
      <c r="M30" s="175">
        <f>L30*100/$N30</f>
        <v>0.56706718979892101</v>
      </c>
      <c r="N30" s="147">
        <f>F30+H30+J30+L30</f>
        <v>587232</v>
      </c>
      <c r="O30" s="175">
        <f>G30+I30+K30+M30</f>
        <v>100</v>
      </c>
      <c r="P30" s="176"/>
      <c r="Q30" s="176">
        <f>(N30/D30)</f>
        <v>1.3774344804291583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2578125" defaultRowHeight="15" x14ac:dyDescent="0.25"/>
  <cols>
    <col min="1" max="1" width="1.85546875" style="220" customWidth="1"/>
    <col min="2" max="2" width="44.140625" style="220" customWidth="1"/>
    <col min="3" max="3" width="1.140625"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6" width="7.7109375" style="220" customWidth="1"/>
    <col min="27" max="27" width="10.28515625" style="220" customWidth="1"/>
    <col min="28" max="28" width="11.42578125" style="220" customWidth="1"/>
    <col min="29" max="29" width="11.42578125" style="220"/>
    <col min="30" max="30" width="11.85546875" style="220" bestFit="1" customWidth="1"/>
    <col min="31" max="16384" width="11.42578125" style="220"/>
  </cols>
  <sheetData>
    <row r="1" spans="1:27" x14ac:dyDescent="0.25">
      <c r="A1" s="219"/>
      <c r="B1" s="219"/>
      <c r="C1" s="219"/>
      <c r="J1" s="221"/>
      <c r="K1" s="221"/>
      <c r="L1" s="221"/>
    </row>
    <row r="2" spans="1:27" ht="48.75" customHeight="1" x14ac:dyDescent="0.25">
      <c r="A2" s="219"/>
      <c r="B2" s="219"/>
      <c r="C2" s="219"/>
      <c r="J2" s="221"/>
      <c r="K2" s="221"/>
      <c r="L2" s="221"/>
    </row>
    <row r="3" spans="1:27" ht="24" customHeight="1" x14ac:dyDescent="0.25">
      <c r="A3" s="219"/>
      <c r="B3" s="1418" t="s">
        <v>337</v>
      </c>
      <c r="C3" s="1418"/>
      <c r="D3" s="1418"/>
      <c r="E3" s="1418"/>
      <c r="F3" s="1418"/>
      <c r="G3" s="1418"/>
      <c r="H3" s="1418"/>
      <c r="I3" s="1418"/>
      <c r="J3" s="1418"/>
      <c r="K3" s="1418"/>
      <c r="L3" s="1418"/>
      <c r="M3" s="1418"/>
      <c r="N3" s="1418"/>
      <c r="O3" s="1418"/>
      <c r="P3" s="1418"/>
      <c r="Q3" s="1418"/>
      <c r="R3" s="1418"/>
      <c r="S3" s="1418"/>
      <c r="T3" s="1418"/>
      <c r="U3" s="1418"/>
      <c r="V3" s="1418"/>
      <c r="W3" s="1418"/>
      <c r="X3" s="1418"/>
    </row>
    <row r="4" spans="1:27" ht="13.5" customHeight="1" x14ac:dyDescent="0.25">
      <c r="A4" s="219"/>
      <c r="B4" s="219"/>
      <c r="C4" s="219"/>
      <c r="J4" s="221"/>
      <c r="K4" s="221"/>
      <c r="L4" s="221"/>
    </row>
    <row r="5" spans="1:27" x14ac:dyDescent="0.25">
      <c r="A5" s="219"/>
      <c r="B5" s="219"/>
      <c r="C5" s="219"/>
      <c r="D5" s="1419" t="s">
        <v>338</v>
      </c>
      <c r="E5" s="1419"/>
      <c r="F5" s="1419"/>
      <c r="G5" s="1419"/>
      <c r="H5" s="1419"/>
      <c r="I5" s="1419"/>
      <c r="J5" s="1419"/>
      <c r="K5" s="1419"/>
      <c r="L5" s="1419"/>
      <c r="M5" s="219"/>
      <c r="N5" s="1416" t="s">
        <v>339</v>
      </c>
      <c r="O5" s="1417"/>
      <c r="P5" s="1417"/>
      <c r="Q5" s="1417"/>
      <c r="R5" s="1417"/>
      <c r="S5" s="1417"/>
      <c r="T5" s="1417"/>
      <c r="U5" s="1417"/>
      <c r="V5" s="1417"/>
      <c r="W5" s="1417"/>
      <c r="X5" s="1417"/>
      <c r="Y5" s="1417"/>
      <c r="Z5" s="1417"/>
      <c r="AA5" s="1417"/>
    </row>
    <row r="6" spans="1:27" ht="25.5" customHeight="1" x14ac:dyDescent="0.25">
      <c r="A6" s="219"/>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13">
        <v>45657</v>
      </c>
      <c r="Y6" s="1414"/>
      <c r="Z6" s="1413">
        <v>45930</v>
      </c>
      <c r="AA6" s="1415"/>
    </row>
    <row r="7" spans="1:27"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2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25">
      <c r="B9" s="235" t="s">
        <v>29</v>
      </c>
      <c r="C9" s="219"/>
      <c r="D9" s="236">
        <v>1767186</v>
      </c>
      <c r="E9" s="237">
        <v>1894744</v>
      </c>
      <c r="F9" s="237">
        <v>1850950</v>
      </c>
      <c r="G9" s="237">
        <v>1892604</v>
      </c>
      <c r="H9" s="237">
        <v>1982018</v>
      </c>
      <c r="I9" s="237">
        <v>2061372</v>
      </c>
      <c r="J9" s="238">
        <v>2165648</v>
      </c>
      <c r="K9" s="237">
        <v>2272565</v>
      </c>
      <c r="L9" s="1342"/>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6.5395354680948481E-2</v>
      </c>
      <c r="AA9" s="243">
        <v>139493</v>
      </c>
    </row>
    <row r="10" spans="1:27" x14ac:dyDescent="0.25">
      <c r="B10" s="244" t="s">
        <v>243</v>
      </c>
      <c r="C10" s="219"/>
      <c r="D10" s="245">
        <v>1638618</v>
      </c>
      <c r="E10" s="246">
        <v>1735551</v>
      </c>
      <c r="F10" s="246">
        <v>1709394</v>
      </c>
      <c r="G10" s="246">
        <v>1768008</v>
      </c>
      <c r="H10" s="246">
        <v>1850208</v>
      </c>
      <c r="I10" s="246">
        <v>1944185</v>
      </c>
      <c r="J10" s="247">
        <v>2037769</v>
      </c>
      <c r="K10" s="247">
        <v>2139151</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6.994623637090247E-2</v>
      </c>
      <c r="AA10" s="250">
        <v>139844</v>
      </c>
    </row>
    <row r="11" spans="1:27" x14ac:dyDescent="0.25">
      <c r="B11" s="252" t="s">
        <v>341</v>
      </c>
      <c r="C11" s="219"/>
      <c r="D11" s="253">
        <v>334306</v>
      </c>
      <c r="E11" s="254">
        <v>350514</v>
      </c>
      <c r="F11" s="254">
        <v>352921</v>
      </c>
      <c r="G11" s="254">
        <v>352430</v>
      </c>
      <c r="H11" s="254">
        <v>359348</v>
      </c>
      <c r="I11" s="254">
        <v>377078</v>
      </c>
      <c r="J11" s="255">
        <v>401012</v>
      </c>
      <c r="K11" s="254">
        <v>412863</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5.573739471086725E-2</v>
      </c>
      <c r="AA11" s="257">
        <v>21797</v>
      </c>
    </row>
    <row r="12" spans="1:27" x14ac:dyDescent="0.25">
      <c r="B12" s="303" t="s">
        <v>342</v>
      </c>
      <c r="C12" s="219"/>
      <c r="D12" s="1196">
        <v>1304312</v>
      </c>
      <c r="E12" s="1197">
        <v>1385037</v>
      </c>
      <c r="F12" s="1199">
        <v>1356473</v>
      </c>
      <c r="G12" s="1199">
        <v>1415578</v>
      </c>
      <c r="H12" s="1197">
        <v>1490860</v>
      </c>
      <c r="I12" s="1197">
        <v>1567107</v>
      </c>
      <c r="J12" s="1200">
        <v>1636757</v>
      </c>
      <c r="K12" s="1200">
        <v>1726288</v>
      </c>
      <c r="L12" s="1201"/>
      <c r="M12" s="219"/>
      <c r="N12" s="1203">
        <v>6.1890866602469341E-2</v>
      </c>
      <c r="O12" s="1202">
        <v>80725</v>
      </c>
      <c r="P12" s="1205">
        <v>-2.0623275768084204E-2</v>
      </c>
      <c r="Q12" s="1207">
        <v>-28564</v>
      </c>
      <c r="R12" s="1209">
        <v>4.3572559129448241E-2</v>
      </c>
      <c r="S12" s="1207">
        <v>59105</v>
      </c>
      <c r="T12" s="1205">
        <v>5.3181103407936581E-2</v>
      </c>
      <c r="U12" s="1207">
        <v>75282</v>
      </c>
      <c r="V12" s="1205">
        <v>5.1142964463464002E-2</v>
      </c>
      <c r="W12" s="1207">
        <v>76247</v>
      </c>
      <c r="X12" s="1209">
        <v>4.4444954939260706E-2</v>
      </c>
      <c r="Y12" s="1207">
        <v>69650</v>
      </c>
      <c r="Z12" s="1209">
        <v>7.3401312365497517E-2</v>
      </c>
      <c r="AA12" s="1207">
        <v>118047</v>
      </c>
    </row>
    <row r="13" spans="1:27" x14ac:dyDescent="0.25">
      <c r="B13" s="1195" t="s">
        <v>343</v>
      </c>
      <c r="C13" s="219"/>
      <c r="D13" s="253">
        <v>429437</v>
      </c>
      <c r="E13" s="1198">
        <v>467298</v>
      </c>
      <c r="F13" s="254">
        <v>473559</v>
      </c>
      <c r="G13" s="254">
        <v>487549</v>
      </c>
      <c r="H13" s="1198">
        <v>515590</v>
      </c>
      <c r="I13" s="1198">
        <v>543298</v>
      </c>
      <c r="J13" s="255">
        <v>591643</v>
      </c>
      <c r="K13" s="255">
        <v>643176</v>
      </c>
      <c r="L13" s="269"/>
      <c r="M13" s="219"/>
      <c r="N13" s="1204">
        <v>8.8164270894217411E-2</v>
      </c>
      <c r="O13" s="257">
        <v>37861</v>
      </c>
      <c r="P13" s="1206">
        <v>1.3398302582078303E-2</v>
      </c>
      <c r="Q13" s="1208">
        <v>6261</v>
      </c>
      <c r="R13" s="258">
        <v>2.9542253446772193E-2</v>
      </c>
      <c r="S13" s="1208">
        <v>13990</v>
      </c>
      <c r="T13" s="1206">
        <v>5.7514219083620421E-2</v>
      </c>
      <c r="U13" s="1208">
        <v>28041</v>
      </c>
      <c r="V13" s="1206">
        <v>5.374037510424956E-2</v>
      </c>
      <c r="W13" s="1208">
        <v>27708</v>
      </c>
      <c r="X13" s="258">
        <v>8.8984314317372748E-2</v>
      </c>
      <c r="Y13" s="1208">
        <v>48345</v>
      </c>
      <c r="Z13" s="258">
        <v>0.11617930340315508</v>
      </c>
      <c r="AA13" s="1208">
        <v>66946</v>
      </c>
    </row>
    <row r="14" spans="1:27" x14ac:dyDescent="0.25">
      <c r="B14" s="252" t="s">
        <v>344</v>
      </c>
      <c r="C14" s="219"/>
      <c r="D14" s="253">
        <v>490680</v>
      </c>
      <c r="E14" s="254">
        <v>515590</v>
      </c>
      <c r="F14" s="254">
        <v>506355</v>
      </c>
      <c r="G14" s="254">
        <v>529632</v>
      </c>
      <c r="H14" s="254">
        <v>560619</v>
      </c>
      <c r="I14" s="254">
        <v>592130</v>
      </c>
      <c r="J14" s="255">
        <v>612870</v>
      </c>
      <c r="K14" s="1343">
        <v>640209</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5.9646921737518399E-2</v>
      </c>
      <c r="AA14" s="257">
        <v>36037</v>
      </c>
    </row>
    <row r="15" spans="1:27" x14ac:dyDescent="0.25">
      <c r="B15" s="259" t="s">
        <v>345</v>
      </c>
      <c r="C15" s="219"/>
      <c r="D15" s="260">
        <v>384195</v>
      </c>
      <c r="E15" s="261">
        <v>402149</v>
      </c>
      <c r="F15" s="261">
        <v>376559</v>
      </c>
      <c r="G15" s="261">
        <v>398397</v>
      </c>
      <c r="H15" s="261">
        <v>414651</v>
      </c>
      <c r="I15" s="261">
        <v>431679</v>
      </c>
      <c r="J15" s="262">
        <v>432244</v>
      </c>
      <c r="K15" s="1344">
        <v>442903</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3.5209506379736411E-2</v>
      </c>
      <c r="AA15" s="265">
        <v>15064</v>
      </c>
    </row>
    <row r="16" spans="1:27" x14ac:dyDescent="0.25">
      <c r="B16" s="244" t="s">
        <v>346</v>
      </c>
      <c r="C16" s="219"/>
      <c r="D16" s="245">
        <v>1054275</v>
      </c>
      <c r="E16" s="246">
        <v>1115183</v>
      </c>
      <c r="F16" s="246">
        <v>1124230</v>
      </c>
      <c r="G16" s="246">
        <v>1222142</v>
      </c>
      <c r="H16" s="246">
        <v>1313437</v>
      </c>
      <c r="I16" s="246">
        <v>1411866</v>
      </c>
      <c r="J16" s="247">
        <v>1518424</v>
      </c>
      <c r="K16" s="1345">
        <v>1610266</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9.0175082985178179E-2</v>
      </c>
      <c r="AA16" s="250">
        <v>133195</v>
      </c>
    </row>
    <row r="17" spans="2:27" x14ac:dyDescent="0.25">
      <c r="B17" s="252" t="s">
        <v>343</v>
      </c>
      <c r="C17" s="219"/>
      <c r="D17" s="253">
        <v>277636</v>
      </c>
      <c r="E17" s="254">
        <v>310719</v>
      </c>
      <c r="F17" s="254">
        <v>337667</v>
      </c>
      <c r="G17" s="254">
        <v>378893</v>
      </c>
      <c r="H17" s="254">
        <v>419029</v>
      </c>
      <c r="I17" s="254">
        <v>459833</v>
      </c>
      <c r="J17" s="255">
        <v>525352</v>
      </c>
      <c r="K17" s="1343">
        <v>577803</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0.14794689829457863</v>
      </c>
      <c r="AA17" s="257">
        <v>74467</v>
      </c>
    </row>
    <row r="18" spans="2:27" x14ac:dyDescent="0.25">
      <c r="B18" s="252" t="s">
        <v>344</v>
      </c>
      <c r="C18" s="219"/>
      <c r="D18" s="253">
        <v>427294</v>
      </c>
      <c r="E18" s="254">
        <v>442658</v>
      </c>
      <c r="F18" s="254">
        <v>443395</v>
      </c>
      <c r="G18" s="254">
        <v>474372</v>
      </c>
      <c r="H18" s="254">
        <v>508082</v>
      </c>
      <c r="I18" s="254">
        <v>544804</v>
      </c>
      <c r="J18" s="255">
        <v>578248</v>
      </c>
      <c r="K18" s="1343">
        <v>606140</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7.2074143511558386E-2</v>
      </c>
      <c r="AA18" s="257">
        <v>40750</v>
      </c>
    </row>
    <row r="19" spans="2:27" x14ac:dyDescent="0.25">
      <c r="B19" s="259" t="s">
        <v>345</v>
      </c>
      <c r="C19" s="219"/>
      <c r="D19" s="260">
        <v>349345</v>
      </c>
      <c r="E19" s="261">
        <v>361806</v>
      </c>
      <c r="F19" s="261">
        <v>343168</v>
      </c>
      <c r="G19" s="261">
        <v>368877</v>
      </c>
      <c r="H19" s="261">
        <v>386326</v>
      </c>
      <c r="I19" s="261">
        <v>407229</v>
      </c>
      <c r="J19" s="262">
        <v>414824</v>
      </c>
      <c r="K19" s="1343">
        <v>426323</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4.4026497202120707E-2</v>
      </c>
      <c r="AA19" s="265">
        <v>17978</v>
      </c>
    </row>
    <row r="20" spans="2:27" ht="15" customHeight="1" x14ac:dyDescent="0.25">
      <c r="B20" s="244" t="s">
        <v>347</v>
      </c>
      <c r="C20" s="219"/>
      <c r="D20" s="245">
        <v>250037</v>
      </c>
      <c r="E20" s="246">
        <v>269854</v>
      </c>
      <c r="F20" s="246">
        <v>232243</v>
      </c>
      <c r="G20" s="246">
        <v>193436</v>
      </c>
      <c r="H20" s="246">
        <v>177423</v>
      </c>
      <c r="I20" s="246">
        <v>155241</v>
      </c>
      <c r="J20" s="247">
        <v>118333</v>
      </c>
      <c r="K20" s="1345">
        <v>116022</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-0.11548372341236568</v>
      </c>
      <c r="AA20" s="250">
        <v>-15148</v>
      </c>
    </row>
    <row r="21" spans="2:27" x14ac:dyDescent="0.25">
      <c r="B21" s="252" t="s">
        <v>343</v>
      </c>
      <c r="C21" s="219"/>
      <c r="D21" s="253">
        <v>151801</v>
      </c>
      <c r="E21" s="254">
        <v>156579</v>
      </c>
      <c r="F21" s="254">
        <v>135892</v>
      </c>
      <c r="G21" s="254">
        <v>108656</v>
      </c>
      <c r="H21" s="254">
        <v>96561</v>
      </c>
      <c r="I21" s="254">
        <v>83465</v>
      </c>
      <c r="J21" s="255">
        <v>66291</v>
      </c>
      <c r="K21" s="1343">
        <v>65373</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-0.10317721623178866</v>
      </c>
      <c r="AA21" s="257">
        <v>-7521</v>
      </c>
    </row>
    <row r="22" spans="2:27" x14ac:dyDescent="0.25">
      <c r="B22" s="252" t="s">
        <v>344</v>
      </c>
      <c r="C22" s="219"/>
      <c r="D22" s="253">
        <v>63386</v>
      </c>
      <c r="E22" s="254">
        <v>72932</v>
      </c>
      <c r="F22" s="254">
        <v>62960</v>
      </c>
      <c r="G22" s="254">
        <v>55260</v>
      </c>
      <c r="H22" s="254">
        <v>52537</v>
      </c>
      <c r="I22" s="254">
        <v>47326</v>
      </c>
      <c r="J22" s="255">
        <v>34622</v>
      </c>
      <c r="K22" s="1343">
        <v>34069</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-0.12152544995100822</v>
      </c>
      <c r="AA22" s="257">
        <v>-4713</v>
      </c>
    </row>
    <row r="23" spans="2:27" x14ac:dyDescent="0.25">
      <c r="B23" s="259" t="s">
        <v>345</v>
      </c>
      <c r="C23" s="219"/>
      <c r="D23" s="260">
        <v>34850</v>
      </c>
      <c r="E23" s="261">
        <v>40343</v>
      </c>
      <c r="F23" s="261">
        <v>33391</v>
      </c>
      <c r="G23" s="261">
        <v>29520</v>
      </c>
      <c r="H23" s="261">
        <v>28325</v>
      </c>
      <c r="I23" s="261">
        <v>24450</v>
      </c>
      <c r="J23" s="262">
        <v>17420</v>
      </c>
      <c r="K23" s="1344">
        <v>16580</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-0.14948189186416339</v>
      </c>
      <c r="AA23" s="265">
        <v>-2914</v>
      </c>
    </row>
    <row r="24" spans="2:27" x14ac:dyDescent="0.25">
      <c r="M24" s="219"/>
    </row>
    <row r="25" spans="2:27" x14ac:dyDescent="0.25">
      <c r="B25" s="219"/>
      <c r="C25" s="219"/>
      <c r="D25" s="1419" t="s">
        <v>338</v>
      </c>
      <c r="E25" s="1419"/>
      <c r="F25" s="1419"/>
      <c r="G25" s="1419"/>
      <c r="H25" s="1419"/>
      <c r="I25" s="1419"/>
      <c r="J25" s="1419"/>
      <c r="K25" s="1419"/>
      <c r="L25" s="1419"/>
      <c r="M25" s="219"/>
      <c r="N25" s="1416" t="s">
        <v>339</v>
      </c>
      <c r="O25" s="1417"/>
      <c r="P25" s="1417"/>
      <c r="Q25" s="1417"/>
      <c r="R25" s="1417"/>
      <c r="S25" s="1417"/>
      <c r="T25" s="1417"/>
      <c r="U25" s="1417"/>
      <c r="V25" s="1417"/>
      <c r="W25" s="1417"/>
      <c r="X25" s="1417"/>
      <c r="Y25" s="1417"/>
      <c r="Z25" s="1417"/>
      <c r="AA25" s="1417"/>
    </row>
    <row r="26" spans="2:27" ht="24" customHeight="1" x14ac:dyDescent="0.25">
      <c r="B26" s="219"/>
      <c r="C26" s="219"/>
      <c r="D26" s="1420"/>
      <c r="E26" s="1420"/>
      <c r="F26" s="1420"/>
      <c r="G26" s="1420"/>
      <c r="H26" s="1420"/>
      <c r="I26" s="1420"/>
      <c r="J26" s="1420"/>
      <c r="K26" s="1420"/>
      <c r="L26" s="1420"/>
      <c r="M26" s="219"/>
      <c r="N26" s="1421">
        <v>43830</v>
      </c>
      <c r="O26" s="1422"/>
      <c r="P26" s="1423">
        <v>44196</v>
      </c>
      <c r="Q26" s="1424"/>
      <c r="R26" s="1423">
        <v>44561</v>
      </c>
      <c r="S26" s="1424"/>
      <c r="T26" s="1425">
        <v>44926</v>
      </c>
      <c r="U26" s="1426"/>
      <c r="V26" s="1413">
        <v>44926</v>
      </c>
      <c r="W26" s="1414"/>
      <c r="X26" s="1413">
        <f>X6</f>
        <v>45657</v>
      </c>
      <c r="Y26" s="1414"/>
      <c r="Z26" s="1413">
        <f>Z6</f>
        <v>45930</v>
      </c>
      <c r="AA26" s="1415"/>
    </row>
    <row r="27" spans="2:27" x14ac:dyDescent="0.25">
      <c r="B27" s="225"/>
      <c r="C27" s="225"/>
      <c r="D27" s="226">
        <v>43465</v>
      </c>
      <c r="E27" s="227">
        <v>43830</v>
      </c>
      <c r="F27" s="228">
        <v>44196</v>
      </c>
      <c r="G27" s="228">
        <v>44561</v>
      </c>
      <c r="H27" s="228">
        <v>44926</v>
      </c>
      <c r="I27" s="228">
        <v>45291</v>
      </c>
      <c r="J27" s="228">
        <v>45657</v>
      </c>
      <c r="K27" s="228">
        <v>45930</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25">
      <c r="B28" s="235" t="s">
        <v>69</v>
      </c>
      <c r="C28" s="219"/>
      <c r="D28" s="236">
        <v>1320659</v>
      </c>
      <c r="E28" s="237">
        <v>1411021</v>
      </c>
      <c r="F28" s="237">
        <v>1427207</v>
      </c>
      <c r="G28" s="237">
        <v>1569205</v>
      </c>
      <c r="H28" s="237">
        <v>1727429</v>
      </c>
      <c r="I28" s="237">
        <v>1906051</v>
      </c>
      <c r="J28" s="238">
        <v>2125145</v>
      </c>
      <c r="K28" s="1346">
        <v>2274461</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0.11226297682766107</v>
      </c>
      <c r="AA28" s="243">
        <v>229566</v>
      </c>
    </row>
    <row r="29" spans="2:27" ht="15" customHeight="1" x14ac:dyDescent="0.25">
      <c r="B29" s="274" t="s">
        <v>348</v>
      </c>
      <c r="C29" s="219"/>
      <c r="D29" s="275">
        <v>52274</v>
      </c>
      <c r="E29" s="276">
        <v>60438</v>
      </c>
      <c r="F29" s="276">
        <v>61411</v>
      </c>
      <c r="G29" s="276">
        <v>62214</v>
      </c>
      <c r="H29" s="276">
        <v>65642</v>
      </c>
      <c r="I29" s="276">
        <v>69697</v>
      </c>
      <c r="J29" s="277">
        <v>78342</v>
      </c>
      <c r="K29" s="1347">
        <v>77346</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4.0086061991528199E-2</v>
      </c>
      <c r="AA29" s="279">
        <v>2981</v>
      </c>
    </row>
    <row r="30" spans="2:27" x14ac:dyDescent="0.25">
      <c r="B30" s="252" t="s">
        <v>349</v>
      </c>
      <c r="C30" s="219"/>
      <c r="D30" s="253">
        <v>224714</v>
      </c>
      <c r="E30" s="254">
        <v>246617</v>
      </c>
      <c r="F30" s="254">
        <v>254644</v>
      </c>
      <c r="G30" s="254">
        <v>292469</v>
      </c>
      <c r="H30" s="254">
        <v>351993</v>
      </c>
      <c r="I30" s="254">
        <v>427677</v>
      </c>
      <c r="J30" s="255">
        <v>524561</v>
      </c>
      <c r="K30" s="255">
        <v>583230</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0.17648126743602011</v>
      </c>
      <c r="AA30" s="257">
        <v>87489</v>
      </c>
    </row>
    <row r="31" spans="2:27" x14ac:dyDescent="0.25">
      <c r="B31" s="252" t="s">
        <v>350</v>
      </c>
      <c r="C31" s="219"/>
      <c r="D31" s="253">
        <v>235924</v>
      </c>
      <c r="E31" s="254">
        <v>250318</v>
      </c>
      <c r="F31" s="254">
        <v>253202</v>
      </c>
      <c r="G31" s="254">
        <v>291129</v>
      </c>
      <c r="H31" s="254">
        <v>322595</v>
      </c>
      <c r="I31" s="254">
        <v>343152</v>
      </c>
      <c r="J31" s="255">
        <v>357497</v>
      </c>
      <c r="K31" s="255">
        <v>368427</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6.9982284436441722E-2</v>
      </c>
      <c r="AA31" s="257">
        <v>24097</v>
      </c>
    </row>
    <row r="32" spans="2:27" x14ac:dyDescent="0.25">
      <c r="B32" s="252" t="s">
        <v>351</v>
      </c>
      <c r="C32" s="219"/>
      <c r="D32" s="253">
        <v>94802</v>
      </c>
      <c r="E32" s="254">
        <v>96748</v>
      </c>
      <c r="F32" s="254">
        <v>88465</v>
      </c>
      <c r="G32" s="254">
        <v>91795</v>
      </c>
      <c r="H32" s="254">
        <v>97929</v>
      </c>
      <c r="I32" s="254">
        <v>104917</v>
      </c>
      <c r="J32" s="255">
        <v>110349</v>
      </c>
      <c r="K32" s="255">
        <v>109380</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1.5391470637381444E-2</v>
      </c>
      <c r="AA32" s="257">
        <v>1658</v>
      </c>
    </row>
    <row r="33" spans="2:31" x14ac:dyDescent="0.25">
      <c r="B33" s="252" t="s">
        <v>352</v>
      </c>
      <c r="C33" s="219"/>
      <c r="D33" s="253">
        <v>166579</v>
      </c>
      <c r="E33" s="254">
        <v>170785</v>
      </c>
      <c r="F33" s="254">
        <v>156437</v>
      </c>
      <c r="G33" s="254">
        <v>169990</v>
      </c>
      <c r="H33" s="254">
        <v>175956</v>
      </c>
      <c r="I33" s="254">
        <v>181817</v>
      </c>
      <c r="J33" s="255">
        <v>184545</v>
      </c>
      <c r="K33" s="255">
        <v>183741</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4.1205112931519405E-3</v>
      </c>
      <c r="AA33" s="257">
        <v>754</v>
      </c>
      <c r="AC33" s="224"/>
    </row>
    <row r="34" spans="2:31" x14ac:dyDescent="0.25">
      <c r="B34" s="252" t="s">
        <v>353</v>
      </c>
      <c r="C34" s="219"/>
      <c r="D34" s="253">
        <v>132491</v>
      </c>
      <c r="E34" s="254">
        <v>151340</v>
      </c>
      <c r="F34" s="254">
        <v>154547</v>
      </c>
      <c r="G34" s="254">
        <v>170517</v>
      </c>
      <c r="H34" s="254">
        <v>187214</v>
      </c>
      <c r="I34" s="254">
        <v>210403</v>
      </c>
      <c r="J34" s="255">
        <v>222787</v>
      </c>
      <c r="K34" s="255">
        <v>233182</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6.6369718615807427E-2</v>
      </c>
      <c r="AA34" s="257">
        <v>14513</v>
      </c>
    </row>
    <row r="35" spans="2:31" x14ac:dyDescent="0.25">
      <c r="B35" s="252" t="s">
        <v>354</v>
      </c>
      <c r="C35" s="219"/>
      <c r="D35" s="253">
        <v>7022</v>
      </c>
      <c r="E35" s="254">
        <v>9202</v>
      </c>
      <c r="F35" s="254">
        <v>11820</v>
      </c>
      <c r="G35" s="254">
        <v>15678</v>
      </c>
      <c r="H35" s="254">
        <v>19892</v>
      </c>
      <c r="I35" s="254">
        <v>22322</v>
      </c>
      <c r="J35" s="255">
        <v>24661</v>
      </c>
      <c r="K35" s="255">
        <v>28087</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0.18881740455430451</v>
      </c>
      <c r="AA35" s="257">
        <v>4461</v>
      </c>
    </row>
    <row r="36" spans="2:31" x14ac:dyDescent="0.25">
      <c r="B36" s="252" t="s">
        <v>355</v>
      </c>
      <c r="C36" s="219"/>
      <c r="D36" s="253">
        <v>171</v>
      </c>
      <c r="E36" s="254">
        <v>236</v>
      </c>
      <c r="F36" s="254">
        <v>293</v>
      </c>
      <c r="G36" s="254">
        <v>388</v>
      </c>
      <c r="H36" s="254">
        <v>233</v>
      </c>
      <c r="I36" s="254">
        <v>197</v>
      </c>
      <c r="J36" s="255">
        <v>255</v>
      </c>
      <c r="K36" s="255">
        <v>362</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0.57391304347826089</v>
      </c>
      <c r="AA36" s="257">
        <v>132</v>
      </c>
    </row>
    <row r="37" spans="2:31" x14ac:dyDescent="0.25">
      <c r="B37" s="252" t="s">
        <v>356</v>
      </c>
      <c r="C37" s="219"/>
      <c r="D37" s="253">
        <v>29845</v>
      </c>
      <c r="E37" s="254">
        <v>37073</v>
      </c>
      <c r="F37" s="254">
        <v>46805</v>
      </c>
      <c r="G37" s="254">
        <v>56289</v>
      </c>
      <c r="H37" s="254">
        <v>61732</v>
      </c>
      <c r="I37" s="254">
        <v>67194</v>
      </c>
      <c r="J37" s="255">
        <v>67576</v>
      </c>
      <c r="K37" s="255">
        <v>68515</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-2.4750673363908016E-3</v>
      </c>
      <c r="AA37" s="257">
        <v>-170</v>
      </c>
    </row>
    <row r="38" spans="2:31" x14ac:dyDescent="0.25">
      <c r="B38" s="252" t="s">
        <v>357</v>
      </c>
      <c r="C38" s="219"/>
      <c r="D38" s="253">
        <v>21423</v>
      </c>
      <c r="E38" s="254">
        <v>24365</v>
      </c>
      <c r="F38" s="254">
        <v>24374</v>
      </c>
      <c r="G38" s="254">
        <v>23330</v>
      </c>
      <c r="H38" s="254">
        <v>22270</v>
      </c>
      <c r="I38" s="254">
        <v>27295</v>
      </c>
      <c r="J38" s="255">
        <v>30196</v>
      </c>
      <c r="K38" s="255">
        <v>32375</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9.6714092140921304E-2</v>
      </c>
      <c r="AA38" s="257">
        <v>2855</v>
      </c>
    </row>
    <row r="39" spans="2:31" x14ac:dyDescent="0.25">
      <c r="B39" s="252" t="s">
        <v>358</v>
      </c>
      <c r="C39" s="219"/>
      <c r="D39" s="253">
        <v>73552</v>
      </c>
      <c r="E39" s="254">
        <v>80417</v>
      </c>
      <c r="F39" s="254">
        <v>71239</v>
      </c>
      <c r="G39" s="254">
        <v>74832</v>
      </c>
      <c r="H39" s="254">
        <v>83087</v>
      </c>
      <c r="I39" s="254">
        <v>93395</v>
      </c>
      <c r="J39" s="255">
        <v>100099</v>
      </c>
      <c r="K39" s="255">
        <v>103843</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7.4890278237827124E-2</v>
      </c>
      <c r="AA39" s="257">
        <v>7235</v>
      </c>
    </row>
    <row r="40" spans="2:31" x14ac:dyDescent="0.25">
      <c r="B40" s="252" t="s">
        <v>359</v>
      </c>
      <c r="C40" s="219"/>
      <c r="D40" s="253">
        <v>478</v>
      </c>
      <c r="E40" s="254">
        <v>47</v>
      </c>
      <c r="F40" s="254">
        <v>16</v>
      </c>
      <c r="G40" s="254">
        <v>0</v>
      </c>
      <c r="H40" s="254">
        <v>0</v>
      </c>
      <c r="I40" s="254">
        <v>0</v>
      </c>
      <c r="J40" s="255">
        <v>0</v>
      </c>
      <c r="K40" s="255">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25">
      <c r="B41" s="252" t="s">
        <v>360</v>
      </c>
      <c r="C41" s="219"/>
      <c r="D41" s="253">
        <v>406849</v>
      </c>
      <c r="E41" s="254">
        <v>426938</v>
      </c>
      <c r="F41" s="254">
        <v>450517</v>
      </c>
      <c r="G41" s="254">
        <v>482545</v>
      </c>
      <c r="H41" s="254">
        <v>517053</v>
      </c>
      <c r="I41" s="254">
        <v>558234</v>
      </c>
      <c r="J41" s="255">
        <v>636030</v>
      </c>
      <c r="K41" s="255">
        <v>707223</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0.15875320113184488</v>
      </c>
      <c r="AA41" s="257">
        <v>96892</v>
      </c>
    </row>
    <row r="42" spans="2:31" x14ac:dyDescent="0.25">
      <c r="B42" s="259" t="s">
        <v>361</v>
      </c>
      <c r="C42" s="219"/>
      <c r="D42" s="260">
        <v>7026</v>
      </c>
      <c r="E42" s="261">
        <v>7837</v>
      </c>
      <c r="F42" s="254">
        <v>7984</v>
      </c>
      <c r="G42" s="261">
        <v>8546</v>
      </c>
      <c r="H42" s="261">
        <v>9047</v>
      </c>
      <c r="I42" s="261">
        <v>10154</v>
      </c>
      <c r="J42" s="262">
        <v>11034</v>
      </c>
      <c r="K42" s="255">
        <v>11932</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2">
        <v>0.10995348837209296</v>
      </c>
      <c r="AA42" s="257">
        <v>1182</v>
      </c>
      <c r="AC42" s="224"/>
      <c r="AD42" s="224"/>
      <c r="AE42" s="286"/>
    </row>
    <row r="43" spans="2:31" x14ac:dyDescent="0.2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48">
        <v>1.4124753301628428</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2.0260868357035555E-2</v>
      </c>
      <c r="AA43" s="295">
        <v>2.8049666129089434E-2</v>
      </c>
    </row>
  </sheetData>
  <mergeCells count="19">
    <mergeCell ref="D25:L26"/>
    <mergeCell ref="N26:O26"/>
    <mergeCell ref="P26:Q26"/>
    <mergeCell ref="X26:Y26"/>
    <mergeCell ref="R26:S26"/>
    <mergeCell ref="T26:U26"/>
    <mergeCell ref="B3:X3"/>
    <mergeCell ref="D5:L6"/>
    <mergeCell ref="N6:O6"/>
    <mergeCell ref="P6:Q6"/>
    <mergeCell ref="X6:Y6"/>
    <mergeCell ref="R6:S6"/>
    <mergeCell ref="T6:U6"/>
    <mergeCell ref="V6:W6"/>
    <mergeCell ref="V26:W26"/>
    <mergeCell ref="Z6:AA6"/>
    <mergeCell ref="Z26:AA26"/>
    <mergeCell ref="N5:AA5"/>
    <mergeCell ref="N25:AA25"/>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140625" style="611" bestFit="1" customWidth="1"/>
    <col min="10" max="10" width="7.5703125" style="611" customWidth="1"/>
    <col min="11" max="11" width="6.140625" style="611" bestFit="1" customWidth="1"/>
    <col min="12" max="12" width="7.28515625" style="611" customWidth="1"/>
    <col min="13" max="13" width="5.7109375" style="611" customWidth="1"/>
    <col min="14" max="14" width="7.42578125" style="611" customWidth="1"/>
    <col min="15" max="15" width="6.140625" style="611" bestFit="1" customWidth="1"/>
    <col min="16" max="16" width="7.140625" style="611" customWidth="1"/>
    <col min="17" max="17" width="6" style="611" customWidth="1"/>
    <col min="18" max="18" width="7.28515625" style="611" customWidth="1"/>
    <col min="19" max="19" width="6.140625" style="611" bestFit="1" customWidth="1"/>
    <col min="20" max="20" width="6.85546875" style="611" customWidth="1"/>
    <col min="21" max="21" width="5.42578125" style="611" customWidth="1"/>
    <col min="22" max="22" width="8.5703125" style="611" customWidth="1"/>
    <col min="23" max="23" width="6.7109375" style="611" customWidth="1"/>
    <col min="24" max="24" width="0.5703125" style="728" customWidth="1"/>
    <col min="25" max="25" width="10.42578125" style="728" customWidth="1"/>
    <col min="26" max="26" width="1.42578125" style="611" customWidth="1"/>
    <col min="27" max="16384" width="11.42578125" style="611"/>
  </cols>
  <sheetData>
    <row r="1" spans="2:30" s="609" customFormat="1" ht="9" customHeight="1" x14ac:dyDescent="0.2">
      <c r="B1" s="609" t="s">
        <v>33</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418</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52</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247</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851" t="s">
        <v>248</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826">
        <v>135957</v>
      </c>
      <c r="E10" s="629"/>
      <c r="F10" s="671">
        <v>19</v>
      </c>
      <c r="G10" s="672">
        <v>0.10980645769756742</v>
      </c>
      <c r="H10" s="671">
        <v>64022</v>
      </c>
      <c r="I10" s="672">
        <v>28.272131390500057</v>
      </c>
      <c r="J10" s="671">
        <v>72750</v>
      </c>
      <c r="K10" s="672">
        <v>32.258846830096402</v>
      </c>
      <c r="L10" s="671">
        <v>8580</v>
      </c>
      <c r="M10" s="672">
        <v>4.8732510121730224</v>
      </c>
      <c r="N10" s="671">
        <v>15604</v>
      </c>
      <c r="O10" s="672">
        <v>8.4901275236959641</v>
      </c>
      <c r="P10" s="671">
        <v>2117</v>
      </c>
      <c r="Q10" s="672">
        <v>1.0178991262639532</v>
      </c>
      <c r="R10" s="671">
        <v>41199</v>
      </c>
      <c r="S10" s="672">
        <v>24.976590341073678</v>
      </c>
      <c r="T10" s="671">
        <v>3</v>
      </c>
      <c r="U10" s="672">
        <v>1.3473184993566553E-3</v>
      </c>
      <c r="V10" s="827">
        <f>F10+H10+J10+L10+N10+P10+R10+T10</f>
        <v>204294</v>
      </c>
      <c r="W10" s="672">
        <f t="shared" ref="V10:W27" si="0">G10+I10+K10+M10+O10+Q10+S10+U10</f>
        <v>100</v>
      </c>
      <c r="X10" s="674"/>
      <c r="Y10" s="828">
        <f t="shared" ref="Y10:Y27" si="1">V10/D10</f>
        <v>1.5026368631258413</v>
      </c>
    </row>
    <row r="11" spans="2:30" s="629" customFormat="1" ht="18" customHeight="1" x14ac:dyDescent="0.2">
      <c r="B11" s="678" t="s">
        <v>7</v>
      </c>
      <c r="D11" s="829">
        <v>17120</v>
      </c>
      <c r="F11" s="679">
        <v>1446</v>
      </c>
      <c r="G11" s="680">
        <v>6.7192847663616684</v>
      </c>
      <c r="H11" s="679">
        <v>3767</v>
      </c>
      <c r="I11" s="680">
        <v>7.4806174477893412</v>
      </c>
      <c r="J11" s="679">
        <v>1831</v>
      </c>
      <c r="K11" s="680">
        <v>9.4083956136062028</v>
      </c>
      <c r="L11" s="679">
        <v>661</v>
      </c>
      <c r="M11" s="680">
        <v>4.4632255360759938</v>
      </c>
      <c r="N11" s="679">
        <v>1183</v>
      </c>
      <c r="O11" s="680">
        <v>7.9346231752462106</v>
      </c>
      <c r="P11" s="679">
        <v>4124</v>
      </c>
      <c r="Q11" s="680">
        <v>21.121743381993433</v>
      </c>
      <c r="R11" s="679">
        <v>9334</v>
      </c>
      <c r="S11" s="680">
        <v>42.87211007892715</v>
      </c>
      <c r="T11" s="679">
        <v>0</v>
      </c>
      <c r="U11" s="680">
        <v>0</v>
      </c>
      <c r="V11" s="830">
        <f t="shared" si="0"/>
        <v>22346</v>
      </c>
      <c r="W11" s="680">
        <f t="shared" si="0"/>
        <v>100</v>
      </c>
      <c r="X11" s="674"/>
      <c r="Y11" s="831">
        <f t="shared" si="1"/>
        <v>1.3052570093457945</v>
      </c>
    </row>
    <row r="12" spans="2:30" s="629" customFormat="1" ht="22.5" customHeight="1" x14ac:dyDescent="0.2">
      <c r="B12" s="678" t="s">
        <v>37</v>
      </c>
      <c r="D12" s="829">
        <v>11262</v>
      </c>
      <c r="F12" s="681">
        <v>2669</v>
      </c>
      <c r="G12" s="680">
        <v>23.348325837081461</v>
      </c>
      <c r="H12" s="681">
        <v>2423</v>
      </c>
      <c r="I12" s="680">
        <v>3.2783608195902048</v>
      </c>
      <c r="J12" s="681">
        <v>1999</v>
      </c>
      <c r="K12" s="680">
        <v>9.9050474762618688</v>
      </c>
      <c r="L12" s="681">
        <v>862</v>
      </c>
      <c r="M12" s="680">
        <v>9.3253373313343335</v>
      </c>
      <c r="N12" s="681">
        <v>1874</v>
      </c>
      <c r="O12" s="680">
        <v>15.282358820589705</v>
      </c>
      <c r="P12" s="681">
        <v>1950</v>
      </c>
      <c r="Q12" s="680">
        <v>7.6761619190404797</v>
      </c>
      <c r="R12" s="681">
        <v>4533</v>
      </c>
      <c r="S12" s="680">
        <v>31.174412793603199</v>
      </c>
      <c r="T12" s="681">
        <v>6</v>
      </c>
      <c r="U12" s="680">
        <v>9.9950024987506252E-3</v>
      </c>
      <c r="V12" s="830">
        <f t="shared" si="0"/>
        <v>16316</v>
      </c>
      <c r="W12" s="680">
        <f t="shared" si="0"/>
        <v>100</v>
      </c>
      <c r="X12" s="674"/>
      <c r="Y12" s="831">
        <f t="shared" si="1"/>
        <v>1.4487657609660807</v>
      </c>
    </row>
    <row r="13" spans="2:30" s="629" customFormat="1" ht="18" customHeight="1" x14ac:dyDescent="0.2">
      <c r="B13" s="678" t="s">
        <v>38</v>
      </c>
      <c r="D13" s="829">
        <v>10975</v>
      </c>
      <c r="F13" s="679">
        <v>918</v>
      </c>
      <c r="G13" s="680">
        <v>4.3208578637510513</v>
      </c>
      <c r="H13" s="679">
        <v>5892</v>
      </c>
      <c r="I13" s="680">
        <v>17.29394449116905</v>
      </c>
      <c r="J13" s="679">
        <v>937</v>
      </c>
      <c r="K13" s="680">
        <v>2.6913372582001682</v>
      </c>
      <c r="L13" s="679">
        <v>982</v>
      </c>
      <c r="M13" s="680">
        <v>5.1198486122792266</v>
      </c>
      <c r="N13" s="679">
        <v>878</v>
      </c>
      <c r="O13" s="680">
        <v>9.8927670311185878</v>
      </c>
      <c r="P13" s="679">
        <v>381</v>
      </c>
      <c r="Q13" s="680">
        <v>3.4798149705634986</v>
      </c>
      <c r="R13" s="679">
        <v>8322</v>
      </c>
      <c r="S13" s="680">
        <v>57.201429772918416</v>
      </c>
      <c r="T13" s="679">
        <v>0</v>
      </c>
      <c r="U13" s="680">
        <v>0</v>
      </c>
      <c r="V13" s="830">
        <f t="shared" si="0"/>
        <v>18310</v>
      </c>
      <c r="W13" s="680">
        <f t="shared" si="0"/>
        <v>100</v>
      </c>
      <c r="X13" s="674"/>
      <c r="Y13" s="831">
        <f t="shared" si="1"/>
        <v>1.6683371298405467</v>
      </c>
    </row>
    <row r="14" spans="2:30" s="629" customFormat="1" ht="18" customHeight="1" x14ac:dyDescent="0.2">
      <c r="B14" s="678" t="s">
        <v>6</v>
      </c>
      <c r="D14" s="829">
        <v>20679</v>
      </c>
      <c r="F14" s="679">
        <v>579</v>
      </c>
      <c r="G14" s="680">
        <v>0.42908762420957541</v>
      </c>
      <c r="H14" s="679">
        <v>882</v>
      </c>
      <c r="I14" s="680">
        <v>4.9683830171635046</v>
      </c>
      <c r="J14" s="679">
        <v>492</v>
      </c>
      <c r="K14" s="680">
        <v>4.5167118337850046E-2</v>
      </c>
      <c r="L14" s="679">
        <v>1907</v>
      </c>
      <c r="M14" s="680">
        <v>21.081752484191508</v>
      </c>
      <c r="N14" s="679">
        <v>1824</v>
      </c>
      <c r="O14" s="680">
        <v>16.700542005420054</v>
      </c>
      <c r="P14" s="679">
        <v>8166</v>
      </c>
      <c r="Q14" s="680">
        <v>17.626467931345982</v>
      </c>
      <c r="R14" s="679">
        <v>9536</v>
      </c>
      <c r="S14" s="680">
        <v>39.14859981933153</v>
      </c>
      <c r="T14" s="679">
        <v>9</v>
      </c>
      <c r="U14" s="680">
        <v>0</v>
      </c>
      <c r="V14" s="830">
        <f t="shared" si="0"/>
        <v>23395</v>
      </c>
      <c r="W14" s="680">
        <f t="shared" si="0"/>
        <v>100</v>
      </c>
      <c r="X14" s="674"/>
      <c r="Y14" s="831">
        <f t="shared" si="1"/>
        <v>1.1313409739349098</v>
      </c>
    </row>
    <row r="15" spans="2:30" s="629" customFormat="1" ht="18" customHeight="1" x14ac:dyDescent="0.2">
      <c r="B15" s="678" t="s">
        <v>5</v>
      </c>
      <c r="D15" s="829">
        <v>7902</v>
      </c>
      <c r="F15" s="681">
        <v>3365</v>
      </c>
      <c r="G15" s="680">
        <v>0</v>
      </c>
      <c r="H15" s="681">
        <v>1673</v>
      </c>
      <c r="I15" s="680">
        <v>11.413246850442809</v>
      </c>
      <c r="J15" s="681">
        <v>569</v>
      </c>
      <c r="K15" s="680">
        <v>6.1619059498565552</v>
      </c>
      <c r="L15" s="681">
        <v>863</v>
      </c>
      <c r="M15" s="680">
        <v>9.0931769988773858</v>
      </c>
      <c r="N15" s="681">
        <v>2672</v>
      </c>
      <c r="O15" s="680">
        <v>28.888611700137208</v>
      </c>
      <c r="P15" s="681">
        <v>270</v>
      </c>
      <c r="Q15" s="680">
        <v>0</v>
      </c>
      <c r="R15" s="681">
        <v>3618</v>
      </c>
      <c r="S15" s="680">
        <v>44.443058500686043</v>
      </c>
      <c r="T15" s="681">
        <v>0</v>
      </c>
      <c r="U15" s="680">
        <v>0</v>
      </c>
      <c r="V15" s="830">
        <f t="shared" si="0"/>
        <v>13030</v>
      </c>
      <c r="W15" s="680">
        <f t="shared" si="0"/>
        <v>100</v>
      </c>
      <c r="X15" s="674"/>
      <c r="Y15" s="831">
        <f t="shared" si="1"/>
        <v>1.6489496330043028</v>
      </c>
    </row>
    <row r="16" spans="2:30" s="738" customFormat="1" ht="18" customHeight="1" x14ac:dyDescent="0.2">
      <c r="B16" s="832" t="s">
        <v>4</v>
      </c>
      <c r="D16" s="833">
        <v>42006</v>
      </c>
      <c r="E16" s="816"/>
      <c r="F16" s="834">
        <v>4772</v>
      </c>
      <c r="G16" s="835">
        <v>10.020679338261175</v>
      </c>
      <c r="H16" s="834">
        <v>10145</v>
      </c>
      <c r="I16" s="835">
        <v>9.329901443153819</v>
      </c>
      <c r="J16" s="834">
        <v>7428</v>
      </c>
      <c r="K16" s="835">
        <v>17.52243928194298</v>
      </c>
      <c r="L16" s="834">
        <v>2478</v>
      </c>
      <c r="M16" s="835">
        <v>6.0366068285814851</v>
      </c>
      <c r="N16" s="834">
        <v>3546</v>
      </c>
      <c r="O16" s="835">
        <v>6.7053854276663145</v>
      </c>
      <c r="P16" s="834">
        <v>15857</v>
      </c>
      <c r="Q16" s="835">
        <v>27.28132699753608</v>
      </c>
      <c r="R16" s="834">
        <v>14197</v>
      </c>
      <c r="S16" s="835">
        <v>22.32268567405843</v>
      </c>
      <c r="T16" s="834">
        <v>936</v>
      </c>
      <c r="U16" s="835">
        <v>0.78097500879971837</v>
      </c>
      <c r="V16" s="836">
        <f t="shared" si="0"/>
        <v>59359</v>
      </c>
      <c r="W16" s="835">
        <f t="shared" si="0"/>
        <v>100</v>
      </c>
      <c r="X16" s="837"/>
      <c r="Y16" s="831">
        <f t="shared" si="1"/>
        <v>1.4131076512879113</v>
      </c>
    </row>
    <row r="17" spans="2:25" s="738" customFormat="1" ht="18" customHeight="1" x14ac:dyDescent="0.2">
      <c r="B17" s="832" t="s">
        <v>40</v>
      </c>
      <c r="D17" s="833">
        <v>25930</v>
      </c>
      <c r="E17" s="816"/>
      <c r="F17" s="834">
        <v>3782</v>
      </c>
      <c r="G17" s="835">
        <v>6.2973598149477548</v>
      </c>
      <c r="H17" s="834">
        <v>10064</v>
      </c>
      <c r="I17" s="835">
        <v>14.552923346893197</v>
      </c>
      <c r="J17" s="834">
        <v>4496</v>
      </c>
      <c r="K17" s="835">
        <v>18.975831538645608</v>
      </c>
      <c r="L17" s="834">
        <v>1739</v>
      </c>
      <c r="M17" s="835">
        <v>5.4997208263539923</v>
      </c>
      <c r="N17" s="834">
        <v>3747</v>
      </c>
      <c r="O17" s="835">
        <v>17.08542713567839</v>
      </c>
      <c r="P17" s="834">
        <v>4511</v>
      </c>
      <c r="Q17" s="835">
        <v>12.363404323203318</v>
      </c>
      <c r="R17" s="834">
        <v>8554</v>
      </c>
      <c r="S17" s="835">
        <v>25.201403844619925</v>
      </c>
      <c r="T17" s="834">
        <v>3</v>
      </c>
      <c r="U17" s="835">
        <v>2.3929169657812874E-2</v>
      </c>
      <c r="V17" s="836">
        <f t="shared" si="0"/>
        <v>36896</v>
      </c>
      <c r="W17" s="835">
        <f t="shared" si="0"/>
        <v>99.999999999999986</v>
      </c>
      <c r="X17" s="837"/>
      <c r="Y17" s="831">
        <f t="shared" si="1"/>
        <v>1.4229078287697647</v>
      </c>
    </row>
    <row r="18" spans="2:25" s="738" customFormat="1" ht="18" customHeight="1" x14ac:dyDescent="0.2">
      <c r="B18" s="832" t="s">
        <v>41</v>
      </c>
      <c r="D18" s="833">
        <v>94523</v>
      </c>
      <c r="E18" s="816"/>
      <c r="F18" s="834">
        <v>5</v>
      </c>
      <c r="G18" s="835">
        <v>0.42117310443490702</v>
      </c>
      <c r="H18" s="834">
        <v>13717</v>
      </c>
      <c r="I18" s="835">
        <v>9.6183118741058653</v>
      </c>
      <c r="J18" s="834">
        <v>13375</v>
      </c>
      <c r="K18" s="835">
        <v>13.866666666666667</v>
      </c>
      <c r="L18" s="834">
        <v>7393</v>
      </c>
      <c r="M18" s="835">
        <v>8.0606580829756798</v>
      </c>
      <c r="N18" s="834">
        <v>20845</v>
      </c>
      <c r="O18" s="835">
        <v>18.894420600858368</v>
      </c>
      <c r="P18" s="834">
        <v>11523</v>
      </c>
      <c r="Q18" s="835">
        <v>7.6623748211731044</v>
      </c>
      <c r="R18" s="834">
        <v>52327</v>
      </c>
      <c r="S18" s="835">
        <v>41.460371959942776</v>
      </c>
      <c r="T18" s="834">
        <v>17</v>
      </c>
      <c r="U18" s="835">
        <v>1.602288984263233E-2</v>
      </c>
      <c r="V18" s="836">
        <f t="shared" si="0"/>
        <v>119202</v>
      </c>
      <c r="W18" s="835">
        <f t="shared" si="0"/>
        <v>99.999999999999986</v>
      </c>
      <c r="X18" s="837"/>
      <c r="Y18" s="831">
        <f t="shared" si="1"/>
        <v>1.2610898934650825</v>
      </c>
    </row>
    <row r="19" spans="2:25" s="738" customFormat="1" ht="18" customHeight="1" x14ac:dyDescent="0.2">
      <c r="B19" s="832" t="s">
        <v>3</v>
      </c>
      <c r="D19" s="833">
        <v>65797</v>
      </c>
      <c r="E19" s="816"/>
      <c r="F19" s="834">
        <v>345</v>
      </c>
      <c r="G19" s="835">
        <v>0.3575259206292456</v>
      </c>
      <c r="H19" s="834">
        <v>30297</v>
      </c>
      <c r="I19" s="835">
        <v>6.0600643546657134</v>
      </c>
      <c r="J19" s="834">
        <v>2281</v>
      </c>
      <c r="K19" s="835">
        <v>9.8319628173042545E-2</v>
      </c>
      <c r="L19" s="834">
        <v>4356</v>
      </c>
      <c r="M19" s="835">
        <v>10.001787629603147</v>
      </c>
      <c r="N19" s="834">
        <v>6385</v>
      </c>
      <c r="O19" s="835">
        <v>14.864140150160887</v>
      </c>
      <c r="P19" s="834">
        <v>10309</v>
      </c>
      <c r="Q19" s="835">
        <v>14.593016327017041</v>
      </c>
      <c r="R19" s="834">
        <v>45511</v>
      </c>
      <c r="S19" s="835">
        <v>54.019187224407105</v>
      </c>
      <c r="T19" s="834">
        <v>445</v>
      </c>
      <c r="U19" s="835">
        <v>5.9587653438207605E-3</v>
      </c>
      <c r="V19" s="836">
        <f t="shared" si="0"/>
        <v>99929</v>
      </c>
      <c r="W19" s="835">
        <f t="shared" si="0"/>
        <v>100</v>
      </c>
      <c r="X19" s="837"/>
      <c r="Y19" s="831">
        <f t="shared" si="1"/>
        <v>1.5187470553368694</v>
      </c>
    </row>
    <row r="20" spans="2:25" s="629" customFormat="1" ht="18" customHeight="1" x14ac:dyDescent="0.2">
      <c r="B20" s="832" t="s">
        <v>2</v>
      </c>
      <c r="D20" s="829">
        <v>12649</v>
      </c>
      <c r="F20" s="679">
        <v>439</v>
      </c>
      <c r="G20" s="680">
        <v>1.8696778970751573</v>
      </c>
      <c r="H20" s="679">
        <v>2126</v>
      </c>
      <c r="I20" s="680">
        <v>6.5808959644576079</v>
      </c>
      <c r="J20" s="679">
        <v>280</v>
      </c>
      <c r="K20" s="680">
        <v>2.4157719363198815</v>
      </c>
      <c r="L20" s="679">
        <v>952</v>
      </c>
      <c r="M20" s="680">
        <v>7.2102924842650866</v>
      </c>
      <c r="N20" s="679">
        <v>1763</v>
      </c>
      <c r="O20" s="680">
        <v>12.865605331358756</v>
      </c>
      <c r="P20" s="679">
        <v>6874</v>
      </c>
      <c r="Q20" s="680">
        <v>43.169196593854132</v>
      </c>
      <c r="R20" s="679">
        <v>2730</v>
      </c>
      <c r="S20" s="680">
        <v>25.888559792669383</v>
      </c>
      <c r="T20" s="679">
        <v>0</v>
      </c>
      <c r="U20" s="680">
        <v>0</v>
      </c>
      <c r="V20" s="830">
        <f t="shared" si="0"/>
        <v>15164</v>
      </c>
      <c r="W20" s="680">
        <f t="shared" si="0"/>
        <v>100</v>
      </c>
      <c r="X20" s="674"/>
      <c r="Y20" s="831">
        <f t="shared" si="1"/>
        <v>1.1988299470313859</v>
      </c>
    </row>
    <row r="21" spans="2:25" s="629" customFormat="1" ht="18" customHeight="1" x14ac:dyDescent="0.2">
      <c r="B21" s="678" t="s">
        <v>35</v>
      </c>
      <c r="D21" s="829">
        <v>29946</v>
      </c>
      <c r="F21" s="679">
        <v>2190</v>
      </c>
      <c r="G21" s="680">
        <v>6.8877841448142387</v>
      </c>
      <c r="H21" s="679">
        <v>12864</v>
      </c>
      <c r="I21" s="680">
        <v>7.9655421046639594</v>
      </c>
      <c r="J21" s="679">
        <v>7894</v>
      </c>
      <c r="K21" s="680">
        <v>32.791924405145913</v>
      </c>
      <c r="L21" s="679">
        <v>2959</v>
      </c>
      <c r="M21" s="680">
        <v>12.428370839816326</v>
      </c>
      <c r="N21" s="679">
        <v>2649</v>
      </c>
      <c r="O21" s="680">
        <v>10.219726006603166</v>
      </c>
      <c r="P21" s="679">
        <v>6304</v>
      </c>
      <c r="Q21" s="680">
        <v>11.248149975333005</v>
      </c>
      <c r="R21" s="679">
        <v>10715</v>
      </c>
      <c r="S21" s="680">
        <v>18.30670562786991</v>
      </c>
      <c r="T21" s="679">
        <v>55</v>
      </c>
      <c r="U21" s="680">
        <v>0.15179689575348185</v>
      </c>
      <c r="V21" s="830">
        <f t="shared" si="0"/>
        <v>45630</v>
      </c>
      <c r="W21" s="680">
        <f t="shared" si="0"/>
        <v>100</v>
      </c>
      <c r="X21" s="674"/>
      <c r="Y21" s="831">
        <f t="shared" si="1"/>
        <v>1.5237427369264676</v>
      </c>
    </row>
    <row r="22" spans="2:25" s="629" customFormat="1" ht="21" customHeight="1" x14ac:dyDescent="0.2">
      <c r="B22" s="678" t="s">
        <v>42</v>
      </c>
      <c r="D22" s="829">
        <v>76953</v>
      </c>
      <c r="F22" s="679">
        <v>2773</v>
      </c>
      <c r="G22" s="680">
        <v>2.5204128338771832</v>
      </c>
      <c r="H22" s="679">
        <v>35221</v>
      </c>
      <c r="I22" s="680">
        <v>25.114060861990048</v>
      </c>
      <c r="J22" s="679">
        <v>22506</v>
      </c>
      <c r="K22" s="680">
        <v>22.629084412420454</v>
      </c>
      <c r="L22" s="679">
        <v>8026</v>
      </c>
      <c r="M22" s="680">
        <v>9.9753421825859707</v>
      </c>
      <c r="N22" s="679">
        <v>8046</v>
      </c>
      <c r="O22" s="680">
        <v>9.2193659840240976</v>
      </c>
      <c r="P22" s="679">
        <v>11145</v>
      </c>
      <c r="Q22" s="680">
        <v>9.4349373218952568</v>
      </c>
      <c r="R22" s="679">
        <v>22855</v>
      </c>
      <c r="S22" s="680">
        <v>21.083172147001935</v>
      </c>
      <c r="T22" s="679">
        <v>19</v>
      </c>
      <c r="U22" s="680">
        <v>2.3624256205058543E-2</v>
      </c>
      <c r="V22" s="830">
        <f t="shared" si="0"/>
        <v>110591</v>
      </c>
      <c r="W22" s="680">
        <f t="shared" si="0"/>
        <v>100</v>
      </c>
      <c r="X22" s="674"/>
      <c r="Y22" s="831">
        <f t="shared" si="1"/>
        <v>1.4371239587800346</v>
      </c>
    </row>
    <row r="23" spans="2:25" s="629" customFormat="1" ht="18" customHeight="1" x14ac:dyDescent="0.2">
      <c r="B23" s="678" t="s">
        <v>43</v>
      </c>
      <c r="D23" s="829">
        <v>18028</v>
      </c>
      <c r="F23" s="679">
        <v>1544</v>
      </c>
      <c r="G23" s="680">
        <v>10.863942058975686</v>
      </c>
      <c r="H23" s="679">
        <v>5148</v>
      </c>
      <c r="I23" s="680">
        <v>12.81945162959131</v>
      </c>
      <c r="J23" s="679">
        <v>1182</v>
      </c>
      <c r="K23" s="680">
        <v>1.5468184169684429</v>
      </c>
      <c r="L23" s="679">
        <v>1999</v>
      </c>
      <c r="M23" s="680">
        <v>10.57941024314537</v>
      </c>
      <c r="N23" s="679">
        <v>2472</v>
      </c>
      <c r="O23" s="680">
        <v>11.810657009829281</v>
      </c>
      <c r="P23" s="679">
        <v>513</v>
      </c>
      <c r="Q23" s="680">
        <v>2.7728918779099843</v>
      </c>
      <c r="R23" s="679">
        <v>10624</v>
      </c>
      <c r="S23" s="680">
        <v>49.606828763579927</v>
      </c>
      <c r="T23" s="679">
        <v>1</v>
      </c>
      <c r="U23" s="680">
        <v>0</v>
      </c>
      <c r="V23" s="830">
        <f>F23+H23+J23+L23+N23+P23+R23+T23</f>
        <v>23483</v>
      </c>
      <c r="W23" s="680">
        <f t="shared" si="0"/>
        <v>100</v>
      </c>
      <c r="X23" s="674"/>
      <c r="Y23" s="831">
        <f t="shared" si="1"/>
        <v>1.3025848679831373</v>
      </c>
    </row>
    <row r="24" spans="2:25" s="629" customFormat="1" ht="22.5" customHeight="1" x14ac:dyDescent="0.2">
      <c r="B24" s="678" t="s">
        <v>44</v>
      </c>
      <c r="D24" s="829">
        <v>6559</v>
      </c>
      <c r="F24" s="681">
        <v>687</v>
      </c>
      <c r="G24" s="682">
        <v>3.1306171360095867</v>
      </c>
      <c r="H24" s="681">
        <v>1249</v>
      </c>
      <c r="I24" s="680">
        <v>11.593768723786699</v>
      </c>
      <c r="J24" s="681">
        <v>349</v>
      </c>
      <c r="K24" s="680">
        <v>5.0179748352306772</v>
      </c>
      <c r="L24" s="681">
        <v>355</v>
      </c>
      <c r="M24" s="680">
        <v>1.6776512881965249</v>
      </c>
      <c r="N24" s="681">
        <v>1580</v>
      </c>
      <c r="O24" s="680">
        <v>14.679448771719592</v>
      </c>
      <c r="P24" s="681">
        <v>1492</v>
      </c>
      <c r="Q24" s="680">
        <v>12.732174955062911</v>
      </c>
      <c r="R24" s="681">
        <v>3153</v>
      </c>
      <c r="S24" s="680">
        <v>51.078490113840623</v>
      </c>
      <c r="T24" s="681">
        <v>15</v>
      </c>
      <c r="U24" s="680">
        <v>8.9874176153385263E-2</v>
      </c>
      <c r="V24" s="838">
        <f t="shared" si="0"/>
        <v>8880</v>
      </c>
      <c r="W24" s="680">
        <f t="shared" si="0"/>
        <v>100</v>
      </c>
      <c r="X24" s="674"/>
      <c r="Y24" s="831">
        <f t="shared" si="1"/>
        <v>1.3538649184326879</v>
      </c>
    </row>
    <row r="25" spans="2:25" s="629" customFormat="1" ht="18" customHeight="1" x14ac:dyDescent="0.2">
      <c r="B25" s="678" t="s">
        <v>45</v>
      </c>
      <c r="D25" s="829">
        <v>24269</v>
      </c>
      <c r="F25" s="681">
        <v>497</v>
      </c>
      <c r="G25" s="682">
        <v>0.32482446354747685</v>
      </c>
      <c r="H25" s="681">
        <v>8975</v>
      </c>
      <c r="I25" s="680">
        <v>17.120545967583176</v>
      </c>
      <c r="J25" s="681">
        <v>1978</v>
      </c>
      <c r="K25" s="680">
        <v>6.9394317212415517</v>
      </c>
      <c r="L25" s="681">
        <v>3220</v>
      </c>
      <c r="M25" s="680">
        <v>10.256578515650633</v>
      </c>
      <c r="N25" s="681">
        <v>5054</v>
      </c>
      <c r="O25" s="680">
        <v>14.54163659032745</v>
      </c>
      <c r="P25" s="681">
        <v>729</v>
      </c>
      <c r="Q25" s="680">
        <v>1.9030120086619857</v>
      </c>
      <c r="R25" s="681">
        <v>12631</v>
      </c>
      <c r="S25" s="680">
        <v>42.788240698208547</v>
      </c>
      <c r="T25" s="681">
        <v>2727</v>
      </c>
      <c r="U25" s="680">
        <v>6.1257300347791848</v>
      </c>
      <c r="V25" s="838">
        <f t="shared" si="0"/>
        <v>35811</v>
      </c>
      <c r="W25" s="680">
        <f t="shared" si="0"/>
        <v>100</v>
      </c>
      <c r="X25" s="674"/>
      <c r="Y25" s="831">
        <f t="shared" si="1"/>
        <v>1.4755861386954552</v>
      </c>
    </row>
    <row r="26" spans="2:25" s="629" customFormat="1" ht="18" customHeight="1" x14ac:dyDescent="0.2">
      <c r="B26" s="678" t="s">
        <v>46</v>
      </c>
      <c r="D26" s="829">
        <v>4135</v>
      </c>
      <c r="F26" s="681">
        <v>586</v>
      </c>
      <c r="G26" s="682">
        <v>7.345642247369466</v>
      </c>
      <c r="H26" s="681">
        <v>1279</v>
      </c>
      <c r="I26" s="680">
        <v>16.100853682747669</v>
      </c>
      <c r="J26" s="681">
        <v>1362</v>
      </c>
      <c r="K26" s="680">
        <v>24.200913242009133</v>
      </c>
      <c r="L26" s="681">
        <v>757</v>
      </c>
      <c r="M26" s="680">
        <v>8.9537423069287279</v>
      </c>
      <c r="N26" s="681">
        <v>1247</v>
      </c>
      <c r="O26" s="680">
        <v>17.272185824895772</v>
      </c>
      <c r="P26" s="681">
        <v>546</v>
      </c>
      <c r="Q26" s="680">
        <v>6.9088743299583086</v>
      </c>
      <c r="R26" s="681">
        <v>746</v>
      </c>
      <c r="S26" s="680">
        <v>19.217788366090929</v>
      </c>
      <c r="T26" s="681">
        <v>0</v>
      </c>
      <c r="U26" s="680">
        <v>0</v>
      </c>
      <c r="V26" s="838">
        <f t="shared" si="0"/>
        <v>6523</v>
      </c>
      <c r="W26" s="680">
        <f t="shared" si="0"/>
        <v>100</v>
      </c>
      <c r="X26" s="674"/>
      <c r="Y26" s="831">
        <f t="shared" si="1"/>
        <v>1.5775090689238211</v>
      </c>
    </row>
    <row r="27" spans="2:25" s="629" customFormat="1" ht="18" customHeight="1" x14ac:dyDescent="0.2">
      <c r="B27" s="678" t="s">
        <v>1</v>
      </c>
      <c r="D27" s="829">
        <v>1450</v>
      </c>
      <c r="F27" s="681">
        <v>268</v>
      </c>
      <c r="G27" s="682">
        <v>8.9026915113871627</v>
      </c>
      <c r="H27" s="681">
        <v>290</v>
      </c>
      <c r="I27" s="680">
        <v>14.699792960662526</v>
      </c>
      <c r="J27" s="681">
        <v>467</v>
      </c>
      <c r="K27" s="680">
        <v>20.496894409937887</v>
      </c>
      <c r="L27" s="681">
        <v>25</v>
      </c>
      <c r="M27" s="680">
        <v>2.8985507246376812</v>
      </c>
      <c r="N27" s="681">
        <v>113</v>
      </c>
      <c r="O27" s="680">
        <v>10.420979986197377</v>
      </c>
      <c r="P27" s="681">
        <v>4</v>
      </c>
      <c r="Q27" s="680">
        <v>0.34506556245686681</v>
      </c>
      <c r="R27" s="681">
        <v>760</v>
      </c>
      <c r="S27" s="680">
        <v>42.236024844720497</v>
      </c>
      <c r="T27" s="681">
        <v>0</v>
      </c>
      <c r="U27" s="680">
        <v>0</v>
      </c>
      <c r="V27" s="830">
        <f t="shared" si="0"/>
        <v>1927</v>
      </c>
      <c r="W27" s="680">
        <f t="shared" si="0"/>
        <v>100</v>
      </c>
      <c r="X27" s="674"/>
      <c r="Y27" s="831">
        <f t="shared" si="1"/>
        <v>1.3289655172413792</v>
      </c>
    </row>
    <row r="28" spans="2:25" s="629" customFormat="1" ht="8.25" customHeight="1" x14ac:dyDescent="0.2">
      <c r="B28" s="684"/>
      <c r="D28" s="839"/>
      <c r="F28" s="685"/>
      <c r="G28" s="840"/>
      <c r="H28" s="685"/>
      <c r="I28" s="841"/>
      <c r="J28" s="685"/>
      <c r="K28" s="841"/>
      <c r="L28" s="685"/>
      <c r="M28" s="841"/>
      <c r="N28" s="685"/>
      <c r="O28" s="840"/>
      <c r="P28" s="685"/>
      <c r="Q28" s="840"/>
      <c r="R28" s="685"/>
      <c r="S28" s="840"/>
      <c r="T28" s="685"/>
      <c r="U28" s="840"/>
      <c r="V28" s="687"/>
      <c r="W28" s="841"/>
      <c r="X28" s="674"/>
      <c r="Y28" s="842"/>
    </row>
    <row r="29" spans="2:25" s="629" customFormat="1" ht="3" customHeight="1" x14ac:dyDescent="0.2">
      <c r="B29" s="626"/>
      <c r="C29" s="627"/>
      <c r="D29" s="843"/>
      <c r="E29" s="627"/>
      <c r="F29" s="626"/>
      <c r="G29" s="626"/>
      <c r="H29" s="626"/>
      <c r="I29" s="626"/>
      <c r="J29" s="626"/>
      <c r="K29" s="626"/>
      <c r="L29" s="626"/>
      <c r="M29" s="626"/>
      <c r="N29" s="626"/>
      <c r="O29" s="626"/>
      <c r="P29" s="626"/>
      <c r="Q29" s="626"/>
      <c r="R29" s="626"/>
      <c r="S29" s="626"/>
      <c r="T29" s="626"/>
      <c r="U29" s="626"/>
      <c r="V29" s="844"/>
      <c r="W29" s="626"/>
      <c r="X29" s="626"/>
      <c r="Y29" s="626"/>
    </row>
    <row r="30" spans="2:25" s="914" customFormat="1" ht="20.25" customHeight="1" x14ac:dyDescent="0.2">
      <c r="B30" s="1245" t="s">
        <v>0</v>
      </c>
      <c r="C30" s="1265"/>
      <c r="D30" s="1266">
        <f>SUM(D10:D29)</f>
        <v>606140</v>
      </c>
      <c r="E30" s="1267"/>
      <c r="F30" s="1246">
        <f>SUM(F10:F27)</f>
        <v>26884</v>
      </c>
      <c r="G30" s="1247">
        <f>F30*100/$V30</f>
        <v>3.1221039478054458</v>
      </c>
      <c r="H30" s="1246">
        <f>SUM(H10:H27)</f>
        <v>210034</v>
      </c>
      <c r="I30" s="1247">
        <f>H30*100/$V30</f>
        <v>24.391756456381824</v>
      </c>
      <c r="J30" s="1246">
        <f>SUM(J10:J27)</f>
        <v>142176</v>
      </c>
      <c r="K30" s="1247">
        <f>J30*100/$V30</f>
        <v>16.511242779466858</v>
      </c>
      <c r="L30" s="1246">
        <f>SUM(L10:L27)</f>
        <v>48114</v>
      </c>
      <c r="M30" s="1247">
        <f>L30*100/$V30</f>
        <v>5.5875951995503357</v>
      </c>
      <c r="N30" s="1246">
        <f>SUM(N10:N27)</f>
        <v>81482</v>
      </c>
      <c r="O30" s="1247">
        <f>N30*100/$V30</f>
        <v>9.4627017510446105</v>
      </c>
      <c r="P30" s="1246">
        <f>SUM(P10:P27)</f>
        <v>86815</v>
      </c>
      <c r="Q30" s="1247">
        <f>P30*100/$V30</f>
        <v>10.08203594066098</v>
      </c>
      <c r="R30" s="1246">
        <f>SUM(R10:R27)</f>
        <v>261345</v>
      </c>
      <c r="S30" s="1247">
        <f>R30*100/$V30</f>
        <v>30.350626998929258</v>
      </c>
      <c r="T30" s="1246">
        <f>SUM(T10:T28)</f>
        <v>4236</v>
      </c>
      <c r="U30" s="1247">
        <f>T30*100/$V30</f>
        <v>0.49193692616068546</v>
      </c>
      <c r="V30" s="1246">
        <f>SUM(V10:V27)</f>
        <v>861086</v>
      </c>
      <c r="W30" s="1247">
        <f>G30+I30+K30+M30+O30+Q30+S30+U30</f>
        <v>100</v>
      </c>
      <c r="X30" s="1263"/>
      <c r="Y30" s="1264">
        <f>(V30/D30)</f>
        <v>1.4206058006401161</v>
      </c>
    </row>
    <row r="31" spans="2:25" s="627" customFormat="1" ht="5.25" customHeight="1" x14ac:dyDescent="0.2">
      <c r="B31" s="640"/>
      <c r="C31" s="641"/>
      <c r="D31" s="1215"/>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P33" s="1333"/>
      <c r="Q33" s="1333"/>
      <c r="R33" s="1333"/>
      <c r="S33" s="1333"/>
      <c r="T33" s="1333"/>
      <c r="U33" s="1333"/>
      <c r="V33" s="1333"/>
      <c r="W33" s="1333"/>
      <c r="X33" s="1334"/>
      <c r="Y33" s="1334"/>
    </row>
    <row r="34" spans="2:25" s="848" customFormat="1" x14ac:dyDescent="0.2">
      <c r="X34" s="693"/>
      <c r="Y34" s="693"/>
    </row>
    <row r="35" spans="2:25" s="848" customFormat="1" x14ac:dyDescent="0.2">
      <c r="B35" s="848" t="s">
        <v>39</v>
      </c>
      <c r="D35" s="848" t="e">
        <f>GETPIVOTDATA("Cuenta número de expedientes",#REF!,"CCAA",$B35,"Grado Resuelto",$B$1)</f>
        <v>#REF!</v>
      </c>
      <c r="N35" s="848" t="e">
        <f>GETPIVOTDATA("ID PRESTACION
COUNT",#REF!,"
CCAA",$B35,"
Tipo Prestación",N$1,"Grado Resuelto",$B$1)</f>
        <v>#REF!</v>
      </c>
      <c r="X35" s="693"/>
      <c r="Y35" s="693"/>
    </row>
    <row r="36" spans="2:25" s="848" customFormat="1" x14ac:dyDescent="0.2">
      <c r="B36" s="848" t="s">
        <v>47</v>
      </c>
      <c r="D36" s="849" t="e">
        <f>GETPIVOTDATA("Cuenta número de expedientes",#REF!,"CCAA",$B36,"Grado Resuelto",$B$1)</f>
        <v>#REF!</v>
      </c>
      <c r="N36" s="848" t="e">
        <f>GETPIVOTDATA("ID PRESTACION
COUNT",#REF!,"
CCAA",$B36,"
Tipo Prestación",N$1,"Grado Resuelto",$B$1)</f>
        <v>#REF!</v>
      </c>
      <c r="T36" s="693"/>
      <c r="U36" s="693"/>
    </row>
    <row r="37" spans="2:25" s="816" customFormat="1" x14ac:dyDescent="0.2">
      <c r="T37" s="914"/>
      <c r="U37" s="914"/>
    </row>
    <row r="38" spans="2:25" s="816" customFormat="1" x14ac:dyDescent="0.2">
      <c r="T38" s="914"/>
      <c r="U38" s="914"/>
    </row>
    <row r="39" spans="2:25" s="816" customFormat="1" x14ac:dyDescent="0.2">
      <c r="T39" s="914"/>
      <c r="U39" s="914"/>
    </row>
    <row r="40" spans="2:25" s="816" customFormat="1" x14ac:dyDescent="0.2">
      <c r="T40" s="914"/>
      <c r="U40" s="914"/>
    </row>
    <row r="41" spans="2:25" s="816" customFormat="1" x14ac:dyDescent="0.2">
      <c r="B41" s="1333"/>
      <c r="C41" s="1333"/>
      <c r="D41" s="1333"/>
      <c r="E41" s="1333"/>
      <c r="F41" s="1333"/>
      <c r="G41" s="1333"/>
      <c r="H41" s="1333"/>
      <c r="I41" s="1333"/>
      <c r="J41" s="1333"/>
      <c r="K41" s="1333"/>
      <c r="L41" s="1333"/>
      <c r="M41" s="1333"/>
      <c r="N41" s="1333"/>
      <c r="O41" s="1333"/>
      <c r="P41" s="1333"/>
      <c r="Q41" s="1333"/>
      <c r="R41" s="1333"/>
      <c r="S41" s="1333"/>
      <c r="T41" s="1334"/>
      <c r="U41" s="1334"/>
      <c r="V41" s="1333"/>
      <c r="W41" s="1333"/>
      <c r="X41" s="1333"/>
      <c r="Y41" s="1333"/>
    </row>
    <row r="42" spans="2:25" s="816" customFormat="1" x14ac:dyDescent="0.2">
      <c r="B42" s="1333"/>
      <c r="C42" s="1333"/>
      <c r="D42" s="1333"/>
      <c r="E42" s="1333"/>
      <c r="F42" s="1333"/>
      <c r="G42" s="1333"/>
      <c r="H42" s="1333"/>
      <c r="I42" s="1333"/>
      <c r="J42" s="1333"/>
      <c r="K42" s="1333"/>
      <c r="L42" s="1333"/>
      <c r="M42" s="1333"/>
      <c r="N42" s="1333"/>
      <c r="O42" s="1333"/>
      <c r="P42" s="1333"/>
      <c r="Q42" s="1333"/>
      <c r="R42" s="1333"/>
      <c r="S42" s="1333"/>
      <c r="T42" s="1334"/>
      <c r="U42" s="1334"/>
      <c r="V42" s="1333"/>
      <c r="W42" s="1333"/>
      <c r="X42" s="1333"/>
      <c r="Y42" s="1333"/>
    </row>
    <row r="43" spans="2:25" s="816" customFormat="1" x14ac:dyDescent="0.2">
      <c r="B43" s="1333"/>
      <c r="C43" s="1333"/>
      <c r="D43" s="1333"/>
      <c r="E43" s="1333"/>
      <c r="F43" s="1333"/>
      <c r="G43" s="1333"/>
      <c r="H43" s="1333"/>
      <c r="I43" s="1333"/>
      <c r="J43" s="1333"/>
      <c r="K43" s="1333"/>
      <c r="L43" s="1333"/>
      <c r="M43" s="1333"/>
      <c r="N43" s="1333"/>
      <c r="O43" s="1333"/>
      <c r="P43" s="1333"/>
      <c r="Q43" s="1333"/>
      <c r="R43" s="1333"/>
      <c r="S43" s="1333"/>
      <c r="T43" s="1334"/>
      <c r="U43" s="1334"/>
      <c r="V43" s="1333"/>
      <c r="W43" s="1333"/>
      <c r="X43" s="1333"/>
      <c r="Y43" s="1333"/>
    </row>
    <row r="44" spans="2:25" s="816" customFormat="1" x14ac:dyDescent="0.2">
      <c r="B44" s="1333"/>
      <c r="C44" s="1333"/>
      <c r="D44" s="1333"/>
      <c r="E44" s="1333"/>
      <c r="F44" s="1333"/>
      <c r="G44" s="1333"/>
      <c r="H44" s="1333"/>
      <c r="I44" s="1333"/>
      <c r="J44" s="1333"/>
      <c r="K44" s="1333"/>
      <c r="L44" s="1333"/>
      <c r="M44" s="1333"/>
      <c r="N44" s="1333"/>
      <c r="O44" s="1333"/>
      <c r="P44" s="1333"/>
      <c r="Q44" s="1333"/>
      <c r="R44" s="1333"/>
      <c r="S44" s="1333"/>
      <c r="T44" s="1334"/>
      <c r="U44" s="1334"/>
      <c r="V44" s="1333"/>
      <c r="W44" s="1333"/>
      <c r="X44" s="1333"/>
      <c r="Y44" s="1333"/>
    </row>
    <row r="45" spans="2:25" s="816" customFormat="1" x14ac:dyDescent="0.2">
      <c r="B45" s="1333"/>
      <c r="C45" s="1333"/>
      <c r="D45" s="1333"/>
      <c r="E45" s="1333"/>
      <c r="F45" s="1333"/>
      <c r="G45" s="1333"/>
      <c r="H45" s="1333"/>
      <c r="I45" s="1333"/>
      <c r="J45" s="1333"/>
      <c r="K45" s="1333"/>
      <c r="L45" s="1333"/>
      <c r="M45" s="1333"/>
      <c r="N45" s="1333"/>
      <c r="O45" s="1333"/>
      <c r="P45" s="1333"/>
      <c r="Q45" s="1333"/>
      <c r="R45" s="1333"/>
      <c r="S45" s="1333"/>
      <c r="T45" s="1334"/>
      <c r="U45" s="1334"/>
      <c r="V45" s="1333"/>
      <c r="W45" s="1333"/>
      <c r="X45" s="1333"/>
      <c r="Y45" s="1333"/>
    </row>
    <row r="46" spans="2:25" s="816" customFormat="1" x14ac:dyDescent="0.2">
      <c r="B46" s="1333"/>
      <c r="C46" s="1333"/>
      <c r="D46" s="1333"/>
      <c r="E46" s="1333"/>
      <c r="F46" s="1333"/>
      <c r="G46" s="1333"/>
      <c r="H46" s="1333"/>
      <c r="I46" s="1333"/>
      <c r="J46" s="1333"/>
      <c r="K46" s="1333"/>
      <c r="L46" s="1333"/>
      <c r="M46" s="1333"/>
      <c r="N46" s="1333"/>
      <c r="O46" s="1333"/>
      <c r="P46" s="1333"/>
      <c r="Q46" s="1333"/>
      <c r="R46" s="1333"/>
      <c r="S46" s="1333"/>
      <c r="T46" s="1334"/>
      <c r="U46" s="914"/>
    </row>
    <row r="47" spans="2:25" s="816" customFormat="1" x14ac:dyDescent="0.2">
      <c r="B47" s="1333"/>
      <c r="C47" s="1333"/>
      <c r="D47" s="1333"/>
      <c r="E47" s="1333"/>
      <c r="F47" s="1333"/>
      <c r="G47" s="1333"/>
      <c r="H47" s="1333"/>
      <c r="I47" s="1333"/>
      <c r="J47" s="1333"/>
      <c r="K47" s="1333"/>
      <c r="L47" s="1333"/>
      <c r="M47" s="1333"/>
      <c r="N47" s="1333"/>
      <c r="O47" s="1333"/>
      <c r="P47" s="1333"/>
      <c r="Q47" s="1333"/>
      <c r="R47" s="1333"/>
      <c r="S47" s="1333"/>
      <c r="T47" s="1334"/>
      <c r="U47" s="914"/>
    </row>
    <row r="48" spans="2:25" s="816" customFormat="1" x14ac:dyDescent="0.2">
      <c r="B48" s="1333"/>
      <c r="C48" s="1333"/>
      <c r="D48" s="1333"/>
      <c r="E48" s="1333"/>
      <c r="F48" s="1333"/>
      <c r="G48" s="1333"/>
      <c r="H48" s="1333"/>
      <c r="I48" s="1333"/>
      <c r="J48" s="1333"/>
      <c r="K48" s="1333"/>
      <c r="L48" s="1333"/>
      <c r="M48" s="1333"/>
      <c r="N48" s="1333"/>
      <c r="O48" s="1333"/>
      <c r="P48" s="1333"/>
      <c r="Q48" s="1333"/>
      <c r="R48" s="1333"/>
      <c r="T48" s="914"/>
      <c r="U48" s="914"/>
    </row>
    <row r="49" spans="2:25" x14ac:dyDescent="0.2">
      <c r="B49" s="1333"/>
      <c r="C49" s="1333"/>
      <c r="D49" s="1333"/>
      <c r="E49" s="1333"/>
      <c r="F49" s="1333"/>
      <c r="G49" s="1333"/>
      <c r="H49" s="1333"/>
      <c r="I49" s="1333"/>
      <c r="J49" s="1333"/>
      <c r="K49" s="1333"/>
      <c r="L49" s="1333"/>
      <c r="M49" s="1333"/>
      <c r="N49" s="1333"/>
      <c r="O49" s="1333"/>
      <c r="P49" s="1333"/>
      <c r="Q49" s="1333"/>
      <c r="R49" s="1333"/>
      <c r="T49" s="728"/>
      <c r="U49" s="728"/>
      <c r="X49" s="611"/>
      <c r="Y49" s="611"/>
    </row>
    <row r="50" spans="2:25" x14ac:dyDescent="0.2">
      <c r="B50" s="1333"/>
      <c r="C50" s="1333"/>
      <c r="D50" s="1333"/>
      <c r="E50" s="1333"/>
      <c r="F50" s="1333"/>
      <c r="G50" s="1333"/>
      <c r="H50" s="1333"/>
      <c r="I50" s="1333"/>
      <c r="J50" s="1333"/>
      <c r="K50" s="1333"/>
      <c r="L50" s="1333"/>
      <c r="M50" s="1333"/>
      <c r="N50" s="1333"/>
      <c r="O50" s="1333"/>
      <c r="P50" s="1333"/>
      <c r="Q50" s="1333"/>
      <c r="R50" s="1333"/>
      <c r="T50" s="728"/>
      <c r="U50" s="728"/>
      <c r="X50" s="611"/>
      <c r="Y50" s="611"/>
    </row>
    <row r="51" spans="2:25" x14ac:dyDescent="0.2">
      <c r="B51" s="1333"/>
      <c r="C51" s="1333"/>
      <c r="D51" s="1333"/>
      <c r="E51" s="1333"/>
      <c r="F51" s="1333"/>
      <c r="G51" s="1333"/>
      <c r="H51" s="1333"/>
      <c r="I51" s="1333"/>
      <c r="J51" s="1333"/>
      <c r="K51" s="1333"/>
      <c r="L51" s="1333"/>
      <c r="M51" s="1333"/>
      <c r="N51" s="1333"/>
      <c r="O51" s="1333"/>
      <c r="P51" s="1333"/>
      <c r="Q51" s="1333"/>
      <c r="R51" s="1333"/>
      <c r="T51" s="728"/>
      <c r="U51" s="728"/>
      <c r="X51" s="611"/>
      <c r="Y51" s="611"/>
    </row>
    <row r="52" spans="2:25" x14ac:dyDescent="0.2">
      <c r="B52" s="1333"/>
      <c r="C52" s="1333"/>
      <c r="D52" s="1333"/>
      <c r="E52" s="1333"/>
      <c r="F52" s="1333"/>
      <c r="G52" s="1333"/>
      <c r="H52" s="1333"/>
      <c r="I52" s="1333"/>
      <c r="J52" s="1333"/>
      <c r="K52" s="1333"/>
      <c r="L52" s="1333"/>
      <c r="M52" s="1333"/>
      <c r="N52" s="1333"/>
      <c r="O52" s="1333"/>
      <c r="P52" s="1333"/>
      <c r="Q52" s="1333"/>
      <c r="R52" s="1333"/>
      <c r="T52" s="728"/>
      <c r="U52" s="728"/>
      <c r="X52" s="611"/>
      <c r="Y52" s="611"/>
    </row>
    <row r="53" spans="2:25" x14ac:dyDescent="0.2">
      <c r="B53" s="1333"/>
      <c r="C53" s="1333"/>
      <c r="D53" s="1333"/>
      <c r="E53" s="1333"/>
      <c r="F53" s="1333"/>
      <c r="G53" s="1333"/>
      <c r="H53" s="1333"/>
      <c r="I53" s="1333"/>
      <c r="J53" s="1333"/>
      <c r="K53" s="1333"/>
      <c r="L53" s="1333"/>
      <c r="M53" s="1333"/>
      <c r="N53" s="1333"/>
      <c r="O53" s="1333"/>
      <c r="P53" s="1333"/>
      <c r="Q53" s="1333"/>
      <c r="R53" s="1333"/>
      <c r="T53" s="728"/>
      <c r="U53" s="728"/>
      <c r="X53" s="611"/>
      <c r="Y53" s="611"/>
    </row>
    <row r="54" spans="2:25" x14ac:dyDescent="0.2">
      <c r="B54" s="1333"/>
      <c r="C54" s="1333"/>
      <c r="D54" s="1333"/>
      <c r="E54" s="1333"/>
      <c r="F54" s="1333"/>
      <c r="G54" s="1333"/>
      <c r="H54" s="1333"/>
      <c r="I54" s="1333"/>
      <c r="J54" s="1333"/>
      <c r="K54" s="1333"/>
      <c r="L54" s="1333"/>
      <c r="M54" s="1333"/>
      <c r="N54" s="1333"/>
      <c r="O54" s="1333"/>
      <c r="P54" s="1333"/>
      <c r="Q54" s="1333"/>
      <c r="R54" s="1333"/>
      <c r="T54" s="728"/>
      <c r="U54" s="728"/>
      <c r="X54" s="611"/>
      <c r="Y54" s="611"/>
    </row>
    <row r="55" spans="2:25" x14ac:dyDescent="0.2">
      <c r="B55" s="1333"/>
      <c r="C55" s="1333"/>
      <c r="D55" s="1333"/>
      <c r="E55" s="1333"/>
      <c r="F55" s="1333"/>
      <c r="G55" s="1333"/>
      <c r="H55" s="1333"/>
      <c r="I55" s="1333"/>
      <c r="J55" s="1333"/>
      <c r="K55" s="1333"/>
      <c r="L55" s="1333"/>
      <c r="M55" s="1333"/>
      <c r="N55" s="1333"/>
      <c r="O55" s="1333"/>
      <c r="P55" s="1333"/>
      <c r="Q55" s="1333"/>
      <c r="R55" s="1333"/>
      <c r="T55" s="728"/>
      <c r="U55" s="728"/>
      <c r="X55" s="611"/>
      <c r="Y55" s="611"/>
    </row>
    <row r="56" spans="2:25" x14ac:dyDescent="0.2">
      <c r="B56" s="1333"/>
      <c r="C56" s="1333"/>
      <c r="D56" s="1333"/>
      <c r="E56" s="1333"/>
      <c r="F56" s="1333"/>
      <c r="G56" s="1333"/>
      <c r="H56" s="1333"/>
      <c r="I56" s="1333"/>
      <c r="J56" s="1333"/>
      <c r="K56" s="1333"/>
      <c r="L56" s="1333"/>
      <c r="M56" s="1333"/>
      <c r="N56" s="1333"/>
      <c r="O56" s="1333"/>
      <c r="P56" s="1333"/>
      <c r="Q56" s="1333"/>
      <c r="R56" s="1333"/>
      <c r="T56" s="728"/>
      <c r="U56" s="728"/>
      <c r="X56" s="611"/>
      <c r="Y56" s="61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0" t="s">
        <v>417</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135957</v>
      </c>
      <c r="F10" s="164">
        <f>'41bbenpreGII'!F10+'41bbenpreGII'!H10+'41bbenpreGII'!J10+'41bbenpreGII'!L10+'41bbenpreGII'!N10</f>
        <v>160975</v>
      </c>
      <c r="G10" s="165">
        <f t="shared" ref="G10:G27" si="0">F10*100/$N10</f>
        <v>78.795755137204225</v>
      </c>
      <c r="H10" s="164">
        <f>'41bbenpreGII'!P10</f>
        <v>2117</v>
      </c>
      <c r="I10" s="165">
        <f t="shared" ref="I10:I27" si="1">H10*100/$N10</f>
        <v>1.0362516765054284</v>
      </c>
      <c r="J10" s="164">
        <f>'41bbenpreGII'!R10</f>
        <v>41199</v>
      </c>
      <c r="K10" s="165">
        <f t="shared" ref="K10:K27" si="2">J10*100/$N10</f>
        <v>20.166524714382213</v>
      </c>
      <c r="L10" s="164">
        <f>'41bbenpreGII'!T10</f>
        <v>3</v>
      </c>
      <c r="M10" s="165">
        <f t="shared" ref="M10:M27" si="3">L10*100/$N10</f>
        <v>1.4684719081323975E-3</v>
      </c>
      <c r="N10" s="164">
        <f>F10+H10+J10+L10</f>
        <v>204294</v>
      </c>
      <c r="O10" s="165">
        <f>G10+I10+K10+M10</f>
        <v>99.999999999999986</v>
      </c>
      <c r="P10" s="166"/>
      <c r="Q10" s="166">
        <f t="shared" ref="Q10:Q27" si="4">N10/D10</f>
        <v>1.5026368631258413</v>
      </c>
    </row>
    <row r="11" spans="2:25" s="162" customFormat="1" ht="18" customHeight="1" x14ac:dyDescent="0.2">
      <c r="B11" s="146" t="s">
        <v>7</v>
      </c>
      <c r="C11" s="159"/>
      <c r="D11" s="163">
        <f>'41bbenpreGII'!D11</f>
        <v>17120</v>
      </c>
      <c r="F11" s="164">
        <f>'41bbenpreGII'!F11+'41bbenpreGII'!H11+'41bbenpreGII'!J11+'41bbenpreGII'!L11+'41bbenpreGII'!N11</f>
        <v>8888</v>
      </c>
      <c r="G11" s="165">
        <f t="shared" si="0"/>
        <v>39.774456278528596</v>
      </c>
      <c r="H11" s="164">
        <f>'41bbenpreGII'!P11</f>
        <v>4124</v>
      </c>
      <c r="I11" s="165">
        <f t="shared" si="1"/>
        <v>18.455204510874431</v>
      </c>
      <c r="J11" s="164">
        <f>'41bbenpreGII'!R11</f>
        <v>9334</v>
      </c>
      <c r="K11" s="165">
        <f t="shared" si="2"/>
        <v>41.770339210596973</v>
      </c>
      <c r="L11" s="164">
        <f>'41bbenpreGII'!T11</f>
        <v>0</v>
      </c>
      <c r="M11" s="165">
        <f t="shared" si="3"/>
        <v>0</v>
      </c>
      <c r="N11" s="164">
        <f t="shared" ref="N11:O27" si="5">F11+H11+J11+L11</f>
        <v>22346</v>
      </c>
      <c r="O11" s="165">
        <f t="shared" si="5"/>
        <v>100</v>
      </c>
      <c r="P11" s="166"/>
      <c r="Q11" s="166">
        <f t="shared" si="4"/>
        <v>1.3052570093457945</v>
      </c>
    </row>
    <row r="12" spans="2:25" s="162" customFormat="1" ht="22.5" customHeight="1" x14ac:dyDescent="0.2">
      <c r="B12" s="146" t="s">
        <v>37</v>
      </c>
      <c r="C12" s="159"/>
      <c r="D12" s="163">
        <f>'41bbenpreGII'!D12</f>
        <v>11262</v>
      </c>
      <c r="F12" s="164">
        <f>'41bbenpreGII'!F12+'41bbenpreGII'!H12+'41bbenpreGII'!J12+'41bbenpreGII'!L12+'41bbenpreGII'!N12</f>
        <v>9827</v>
      </c>
      <c r="G12" s="165">
        <f t="shared" si="0"/>
        <v>60.229222848737436</v>
      </c>
      <c r="H12" s="164">
        <f>'41bbenpreGII'!P12</f>
        <v>1950</v>
      </c>
      <c r="I12" s="165">
        <f t="shared" si="1"/>
        <v>11.951458690855603</v>
      </c>
      <c r="J12" s="164">
        <f>'41bbenpreGII'!R12</f>
        <v>4533</v>
      </c>
      <c r="K12" s="165">
        <f t="shared" si="2"/>
        <v>27.782544741358176</v>
      </c>
      <c r="L12" s="164">
        <f>'41bbenpreGII'!T12</f>
        <v>6</v>
      </c>
      <c r="M12" s="165">
        <f t="shared" si="3"/>
        <v>3.6773719048786464E-2</v>
      </c>
      <c r="N12" s="164">
        <f t="shared" si="5"/>
        <v>16316</v>
      </c>
      <c r="O12" s="165">
        <f t="shared" si="5"/>
        <v>100</v>
      </c>
      <c r="P12" s="166"/>
      <c r="Q12" s="166">
        <f t="shared" si="4"/>
        <v>1.4487657609660807</v>
      </c>
    </row>
    <row r="13" spans="2:25" s="162" customFormat="1" ht="18" customHeight="1" x14ac:dyDescent="0.2">
      <c r="B13" s="146" t="s">
        <v>38</v>
      </c>
      <c r="C13" s="159"/>
      <c r="D13" s="163">
        <f>'41bbenpreGII'!D13</f>
        <v>10975</v>
      </c>
      <c r="F13" s="164">
        <f>'41bbenpreGII'!F13+'41bbenpreGII'!H13+'41bbenpreGII'!J13+'41bbenpreGII'!L13+'41bbenpreGII'!N13</f>
        <v>9607</v>
      </c>
      <c r="G13" s="165">
        <f t="shared" si="0"/>
        <v>52.468596395412341</v>
      </c>
      <c r="H13" s="164">
        <f>'41bbenpreGII'!P13</f>
        <v>381</v>
      </c>
      <c r="I13" s="165">
        <f t="shared" si="1"/>
        <v>2.0808301474604041</v>
      </c>
      <c r="J13" s="164">
        <f>'41bbenpreGII'!R13</f>
        <v>8322</v>
      </c>
      <c r="K13" s="165">
        <f t="shared" si="2"/>
        <v>45.450573457127255</v>
      </c>
      <c r="L13" s="164">
        <f>'41bbenpreGII'!T13</f>
        <v>0</v>
      </c>
      <c r="M13" s="165">
        <f t="shared" si="3"/>
        <v>0</v>
      </c>
      <c r="N13" s="164">
        <f t="shared" si="5"/>
        <v>18310</v>
      </c>
      <c r="O13" s="165">
        <f t="shared" si="5"/>
        <v>100</v>
      </c>
      <c r="P13" s="166"/>
      <c r="Q13" s="166">
        <f t="shared" si="4"/>
        <v>1.6683371298405467</v>
      </c>
    </row>
    <row r="14" spans="2:25" s="162" customFormat="1" ht="18" customHeight="1" x14ac:dyDescent="0.2">
      <c r="B14" s="146" t="s">
        <v>6</v>
      </c>
      <c r="C14" s="159"/>
      <c r="D14" s="163">
        <f>'41bbenpreGII'!D14</f>
        <v>20679</v>
      </c>
      <c r="F14" s="164">
        <f>'41bbenpreGII'!F14+'41bbenpreGII'!H14+'41bbenpreGII'!J14+'41bbenpreGII'!L14+'41bbenpreGII'!N14</f>
        <v>5684</v>
      </c>
      <c r="G14" s="165">
        <f t="shared" si="0"/>
        <v>24.295789698653557</v>
      </c>
      <c r="H14" s="164">
        <f>'41bbenpreGII'!P14</f>
        <v>8166</v>
      </c>
      <c r="I14" s="165">
        <f t="shared" si="1"/>
        <v>34.904894208164137</v>
      </c>
      <c r="J14" s="164">
        <f>'41bbenpreGII'!R14</f>
        <v>9536</v>
      </c>
      <c r="K14" s="165">
        <f t="shared" si="2"/>
        <v>40.760846334686896</v>
      </c>
      <c r="L14" s="164">
        <f>'41bbenpreGII'!T14</f>
        <v>9</v>
      </c>
      <c r="M14" s="165">
        <f t="shared" si="3"/>
        <v>3.8469758495405001E-2</v>
      </c>
      <c r="N14" s="164">
        <f t="shared" si="5"/>
        <v>23395</v>
      </c>
      <c r="O14" s="165">
        <f t="shared" si="5"/>
        <v>100</v>
      </c>
      <c r="P14" s="166"/>
      <c r="Q14" s="166">
        <f t="shared" si="4"/>
        <v>1.1313409739349098</v>
      </c>
    </row>
    <row r="15" spans="2:25" s="162" customFormat="1" ht="18" customHeight="1" x14ac:dyDescent="0.2">
      <c r="B15" s="146" t="s">
        <v>5</v>
      </c>
      <c r="C15" s="159"/>
      <c r="D15" s="163">
        <f>'41bbenpreGII'!D15</f>
        <v>7902</v>
      </c>
      <c r="F15" s="164">
        <f>'41bbenpreGII'!F15+'41bbenpreGII'!H15+'41bbenpreGII'!J15+'41bbenpreGII'!L15+'41bbenpreGII'!N15</f>
        <v>9142</v>
      </c>
      <c r="G15" s="165">
        <f t="shared" si="0"/>
        <v>70.161166538756717</v>
      </c>
      <c r="H15" s="164">
        <f>'41bbenpreGII'!P15</f>
        <v>270</v>
      </c>
      <c r="I15" s="165">
        <f t="shared" si="1"/>
        <v>2.0721412125863394</v>
      </c>
      <c r="J15" s="164">
        <f>'41bbenpreGII'!R15</f>
        <v>3618</v>
      </c>
      <c r="K15" s="165">
        <f t="shared" si="2"/>
        <v>27.766692248656945</v>
      </c>
      <c r="L15" s="164">
        <f>'41bbenpreGII'!T15</f>
        <v>0</v>
      </c>
      <c r="M15" s="165">
        <f t="shared" si="3"/>
        <v>0</v>
      </c>
      <c r="N15" s="164">
        <f t="shared" si="5"/>
        <v>13030</v>
      </c>
      <c r="O15" s="165">
        <f t="shared" si="5"/>
        <v>100</v>
      </c>
      <c r="P15" s="166"/>
      <c r="Q15" s="166">
        <f t="shared" si="4"/>
        <v>1.6489496330043028</v>
      </c>
    </row>
    <row r="16" spans="2:25" s="162" customFormat="1" ht="18" customHeight="1" x14ac:dyDescent="0.2">
      <c r="B16" s="146" t="s">
        <v>4</v>
      </c>
      <c r="C16" s="159"/>
      <c r="D16" s="163">
        <f>'41bbenpreGII'!D16</f>
        <v>42006</v>
      </c>
      <c r="F16" s="164">
        <f>'41bbenpreGII'!F16+'41bbenpreGII'!H16+'41bbenpreGII'!J16+'41bbenpreGII'!L16+'41bbenpreGII'!N16</f>
        <v>28369</v>
      </c>
      <c r="G16" s="165">
        <f t="shared" si="0"/>
        <v>47.792247173975305</v>
      </c>
      <c r="H16" s="164">
        <f>'41bbenpreGII'!P16</f>
        <v>15857</v>
      </c>
      <c r="I16" s="165">
        <f t="shared" si="1"/>
        <v>26.713724961673883</v>
      </c>
      <c r="J16" s="164">
        <f>'41bbenpreGII'!R16</f>
        <v>14197</v>
      </c>
      <c r="K16" s="165">
        <f t="shared" si="2"/>
        <v>23.917181893225965</v>
      </c>
      <c r="L16" s="164">
        <f>'41bbenpreGII'!T16</f>
        <v>936</v>
      </c>
      <c r="M16" s="165">
        <f t="shared" si="3"/>
        <v>1.5768459711248506</v>
      </c>
      <c r="N16" s="164">
        <f t="shared" si="5"/>
        <v>59359</v>
      </c>
      <c r="O16" s="165">
        <f t="shared" si="5"/>
        <v>100.00000000000001</v>
      </c>
      <c r="P16" s="166"/>
      <c r="Q16" s="166">
        <f t="shared" si="4"/>
        <v>1.4131076512879113</v>
      </c>
    </row>
    <row r="17" spans="2:25" s="162" customFormat="1" ht="18" customHeight="1" x14ac:dyDescent="0.2">
      <c r="B17" s="146" t="s">
        <v>40</v>
      </c>
      <c r="C17" s="159"/>
      <c r="D17" s="163">
        <f>'41bbenpreGII'!D17</f>
        <v>25930</v>
      </c>
      <c r="F17" s="164">
        <f>'41bbenpreGII'!F17+'41bbenpreGII'!H17+'41bbenpreGII'!J17+'41bbenpreGII'!L17+'41bbenpreGII'!N17</f>
        <v>23828</v>
      </c>
      <c r="G17" s="165">
        <f t="shared" si="0"/>
        <v>64.581526452732007</v>
      </c>
      <c r="H17" s="164">
        <f>'41bbenpreGII'!P17</f>
        <v>4511</v>
      </c>
      <c r="I17" s="165">
        <f t="shared" si="1"/>
        <v>12.226257588898525</v>
      </c>
      <c r="J17" s="164">
        <f>'41bbenpreGII'!R17</f>
        <v>8554</v>
      </c>
      <c r="K17" s="165">
        <f t="shared" si="2"/>
        <v>23.184084995663486</v>
      </c>
      <c r="L17" s="164">
        <f>'41bbenpreGII'!T17</f>
        <v>3</v>
      </c>
      <c r="M17" s="165">
        <f t="shared" si="3"/>
        <v>8.1309627059843893E-3</v>
      </c>
      <c r="N17" s="164">
        <f t="shared" si="5"/>
        <v>36896</v>
      </c>
      <c r="O17" s="165">
        <f t="shared" si="5"/>
        <v>100</v>
      </c>
      <c r="P17" s="166"/>
      <c r="Q17" s="166">
        <f t="shared" si="4"/>
        <v>1.4229078287697647</v>
      </c>
    </row>
    <row r="18" spans="2:25" s="162" customFormat="1" ht="18" customHeight="1" x14ac:dyDescent="0.2">
      <c r="B18" s="146" t="s">
        <v>41</v>
      </c>
      <c r="C18" s="159"/>
      <c r="D18" s="163">
        <f>'41bbenpreGII'!D18</f>
        <v>94523</v>
      </c>
      <c r="F18" s="164">
        <f>'41bbenpreGII'!F18+'41bbenpreGII'!H18+'41bbenpreGII'!J18+'41bbenpreGII'!L18+'41bbenpreGII'!N18</f>
        <v>55335</v>
      </c>
      <c r="G18" s="165">
        <f t="shared" si="0"/>
        <v>46.421200986560628</v>
      </c>
      <c r="H18" s="164">
        <f>'41bbenpreGII'!P18</f>
        <v>11523</v>
      </c>
      <c r="I18" s="165">
        <f t="shared" si="1"/>
        <v>9.6667841143604978</v>
      </c>
      <c r="J18" s="164">
        <f>'41bbenpreGII'!R18</f>
        <v>52327</v>
      </c>
      <c r="K18" s="165">
        <f t="shared" si="2"/>
        <v>43.897753393399441</v>
      </c>
      <c r="L18" s="164">
        <f>'41bbenpreGII'!T18</f>
        <v>17</v>
      </c>
      <c r="M18" s="165">
        <f t="shared" si="3"/>
        <v>1.4261505679434908E-2</v>
      </c>
      <c r="N18" s="164">
        <f t="shared" si="5"/>
        <v>119202</v>
      </c>
      <c r="O18" s="165">
        <f t="shared" si="5"/>
        <v>100</v>
      </c>
      <c r="P18" s="166"/>
      <c r="Q18" s="166">
        <f t="shared" si="4"/>
        <v>1.2610898934650825</v>
      </c>
    </row>
    <row r="19" spans="2:25" s="162" customFormat="1" ht="18" customHeight="1" x14ac:dyDescent="0.2">
      <c r="B19" s="146" t="s">
        <v>3</v>
      </c>
      <c r="C19" s="159"/>
      <c r="D19" s="163">
        <f>'41bbenpreGII'!D19</f>
        <v>65797</v>
      </c>
      <c r="F19" s="164">
        <f>'41bbenpreGII'!F19+'41bbenpreGII'!H19+'41bbenpreGII'!J19+'41bbenpreGII'!L19+'41bbenpreGII'!N19</f>
        <v>43664</v>
      </c>
      <c r="G19" s="165">
        <f t="shared" si="0"/>
        <v>43.695023466661333</v>
      </c>
      <c r="H19" s="164">
        <f>'41bbenpreGII'!P19</f>
        <v>10309</v>
      </c>
      <c r="I19" s="165">
        <f>H19*100/$N19</f>
        <v>10.316324590459226</v>
      </c>
      <c r="J19" s="164">
        <f>'41bbenpreGII'!R19</f>
        <v>45511</v>
      </c>
      <c r="K19" s="165">
        <f>J19*100/$N19</f>
        <v>45.543335768395558</v>
      </c>
      <c r="L19" s="164">
        <f>'41bbenpreGII'!T19</f>
        <v>445</v>
      </c>
      <c r="M19" s="165">
        <f t="shared" si="3"/>
        <v>0.44531617448388355</v>
      </c>
      <c r="N19" s="164">
        <f t="shared" si="5"/>
        <v>99929</v>
      </c>
      <c r="O19" s="165">
        <f t="shared" si="5"/>
        <v>100</v>
      </c>
      <c r="P19" s="166"/>
      <c r="Q19" s="166">
        <f t="shared" si="4"/>
        <v>1.5187470553368694</v>
      </c>
    </row>
    <row r="20" spans="2:25" s="162" customFormat="1" ht="18" customHeight="1" x14ac:dyDescent="0.2">
      <c r="B20" s="146" t="s">
        <v>2</v>
      </c>
      <c r="C20" s="159"/>
      <c r="D20" s="163">
        <f>'41bbenpreGII'!D20</f>
        <v>12649</v>
      </c>
      <c r="F20" s="164">
        <f>'41bbenpreGII'!F20+'41bbenpreGII'!H20+'41bbenpreGII'!J20+'41bbenpreGII'!L20+'41bbenpreGII'!N20</f>
        <v>5560</v>
      </c>
      <c r="G20" s="165">
        <f t="shared" si="0"/>
        <v>36.66578739118966</v>
      </c>
      <c r="H20" s="164">
        <f>'41bbenpreGII'!P20</f>
        <v>6874</v>
      </c>
      <c r="I20" s="165">
        <f>H20*100/$N20</f>
        <v>45.331047217093115</v>
      </c>
      <c r="J20" s="164">
        <f>'41bbenpreGII'!R20</f>
        <v>2730</v>
      </c>
      <c r="K20" s="165">
        <f>J20*100/$N20</f>
        <v>18.003165391717225</v>
      </c>
      <c r="L20" s="164">
        <f>'41bbenpreGII'!T20</f>
        <v>0</v>
      </c>
      <c r="M20" s="165">
        <f t="shared" si="3"/>
        <v>0</v>
      </c>
      <c r="N20" s="164">
        <f t="shared" si="5"/>
        <v>15164</v>
      </c>
      <c r="O20" s="165">
        <f t="shared" si="5"/>
        <v>100</v>
      </c>
      <c r="P20" s="166"/>
      <c r="Q20" s="166">
        <f t="shared" si="4"/>
        <v>1.1988299470313859</v>
      </c>
    </row>
    <row r="21" spans="2:25" s="162" customFormat="1" ht="18" customHeight="1" x14ac:dyDescent="0.2">
      <c r="B21" s="146" t="s">
        <v>35</v>
      </c>
      <c r="C21" s="159"/>
      <c r="D21" s="163">
        <f>'41bbenpreGII'!D21</f>
        <v>29946</v>
      </c>
      <c r="F21" s="164">
        <f>'41bbenpreGII'!F21+'41bbenpreGII'!H21+'41bbenpreGII'!J21+'41bbenpreGII'!L21+'41bbenpreGII'!N21</f>
        <v>28556</v>
      </c>
      <c r="G21" s="165">
        <f t="shared" si="0"/>
        <v>62.581634889327198</v>
      </c>
      <c r="H21" s="164">
        <f>'41bbenpreGII'!P21</f>
        <v>6304</v>
      </c>
      <c r="I21" s="165">
        <f>H21*100/$N21</f>
        <v>13.815472277010739</v>
      </c>
      <c r="J21" s="164">
        <f>'41bbenpreGII'!R21</f>
        <v>10715</v>
      </c>
      <c r="K21" s="165">
        <f>J21*100/$N21</f>
        <v>23.482358097742715</v>
      </c>
      <c r="L21" s="164">
        <f>'41bbenpreGII'!T21</f>
        <v>55</v>
      </c>
      <c r="M21" s="165">
        <f t="shared" si="3"/>
        <v>0.12053473591935131</v>
      </c>
      <c r="N21" s="164">
        <f t="shared" si="5"/>
        <v>45630</v>
      </c>
      <c r="O21" s="165">
        <f t="shared" si="5"/>
        <v>100</v>
      </c>
      <c r="P21" s="166"/>
      <c r="Q21" s="166">
        <f t="shared" si="4"/>
        <v>1.5237427369264676</v>
      </c>
    </row>
    <row r="22" spans="2:25" s="162" customFormat="1" ht="21" customHeight="1" x14ac:dyDescent="0.2">
      <c r="B22" s="146" t="s">
        <v>42</v>
      </c>
      <c r="C22" s="159"/>
      <c r="D22" s="163">
        <f>'41bbenpreGII'!D22</f>
        <v>76953</v>
      </c>
      <c r="F22" s="164">
        <f>'41bbenpreGII'!F22+'41bbenpreGII'!H22+'41bbenpreGII'!J22+'41bbenpreGII'!L22+'41bbenpreGII'!N22</f>
        <v>76572</v>
      </c>
      <c r="G22" s="165">
        <f t="shared" si="0"/>
        <v>69.238907325189217</v>
      </c>
      <c r="H22" s="164">
        <f>'41bbenpreGII'!P22</f>
        <v>11145</v>
      </c>
      <c r="I22" s="165">
        <f>H22*100/$N22</f>
        <v>10.077673590075142</v>
      </c>
      <c r="J22" s="164">
        <f>'41bbenpreGII'!R22</f>
        <v>22855</v>
      </c>
      <c r="K22" s="165">
        <f>J22*100/$N22</f>
        <v>20.666238663182355</v>
      </c>
      <c r="L22" s="164">
        <f>'41bbenpreGII'!T22</f>
        <v>19</v>
      </c>
      <c r="M22" s="165">
        <f t="shared" si="3"/>
        <v>1.7180421553290956E-2</v>
      </c>
      <c r="N22" s="164">
        <f t="shared" si="5"/>
        <v>110591</v>
      </c>
      <c r="O22" s="165">
        <f t="shared" si="5"/>
        <v>100</v>
      </c>
      <c r="P22" s="166"/>
      <c r="Q22" s="166">
        <f t="shared" si="4"/>
        <v>1.4371239587800346</v>
      </c>
    </row>
    <row r="23" spans="2:25" s="162" customFormat="1" ht="18" customHeight="1" x14ac:dyDescent="0.2">
      <c r="B23" s="146" t="s">
        <v>43</v>
      </c>
      <c r="C23" s="159"/>
      <c r="D23" s="163">
        <f>'41bbenpreGII'!D23</f>
        <v>18028</v>
      </c>
      <c r="F23" s="164">
        <f>'41bbenpreGII'!F23+'41bbenpreGII'!H23+'41bbenpreGII'!J23+'41bbenpreGII'!L23+'41bbenpreGII'!N23</f>
        <v>12345</v>
      </c>
      <c r="G23" s="165">
        <f t="shared" si="0"/>
        <v>52.569944214964018</v>
      </c>
      <c r="H23" s="164">
        <f>'41bbenpreGII'!P23</f>
        <v>513</v>
      </c>
      <c r="I23" s="165">
        <f>H23*100/$N23</f>
        <v>2.1845590427117489</v>
      </c>
      <c r="J23" s="164">
        <f>'41bbenpreGII'!R23</f>
        <v>10624</v>
      </c>
      <c r="K23" s="165">
        <f>J23*100/$N23</f>
        <v>45.241238342630837</v>
      </c>
      <c r="L23" s="164">
        <f>'41bbenpreGII'!T23</f>
        <v>1</v>
      </c>
      <c r="M23" s="165">
        <f t="shared" si="3"/>
        <v>4.2583996933952218E-3</v>
      </c>
      <c r="N23" s="164">
        <f t="shared" si="5"/>
        <v>23483</v>
      </c>
      <c r="O23" s="165">
        <f t="shared" si="5"/>
        <v>100</v>
      </c>
      <c r="P23" s="166"/>
      <c r="Q23" s="166">
        <f t="shared" si="4"/>
        <v>1.3025848679831373</v>
      </c>
    </row>
    <row r="24" spans="2:25" s="162" customFormat="1" ht="22.5" customHeight="1" x14ac:dyDescent="0.2">
      <c r="B24" s="146" t="s">
        <v>44</v>
      </c>
      <c r="C24" s="159"/>
      <c r="D24" s="163">
        <f>'41bbenpreGII'!D24</f>
        <v>6559</v>
      </c>
      <c r="F24" s="164">
        <f>'41bbenpreGII'!F24+'41bbenpreGII'!H24+'41bbenpreGII'!J24+'41bbenpreGII'!L24+'41bbenpreGII'!N24</f>
        <v>4220</v>
      </c>
      <c r="G24" s="167">
        <f t="shared" si="0"/>
        <v>47.522522522522522</v>
      </c>
      <c r="H24" s="164">
        <f>'41bbenpreGII'!P24</f>
        <v>1492</v>
      </c>
      <c r="I24" s="165">
        <f t="shared" si="1"/>
        <v>16.801801801801801</v>
      </c>
      <c r="J24" s="164">
        <f>'41bbenpreGII'!R24</f>
        <v>3153</v>
      </c>
      <c r="K24" s="165">
        <f t="shared" si="2"/>
        <v>35.506756756756758</v>
      </c>
      <c r="L24" s="164">
        <f>'41bbenpreGII'!T24</f>
        <v>15</v>
      </c>
      <c r="M24" s="165">
        <f t="shared" si="3"/>
        <v>0.16891891891891891</v>
      </c>
      <c r="N24" s="163">
        <f t="shared" si="5"/>
        <v>8880</v>
      </c>
      <c r="O24" s="165">
        <f t="shared" si="5"/>
        <v>100</v>
      </c>
      <c r="P24" s="166"/>
      <c r="Q24" s="166">
        <f t="shared" si="4"/>
        <v>1.3538649184326879</v>
      </c>
    </row>
    <row r="25" spans="2:25" s="162" customFormat="1" ht="18" customHeight="1" x14ac:dyDescent="0.2">
      <c r="B25" s="146" t="s">
        <v>45</v>
      </c>
      <c r="C25" s="159"/>
      <c r="D25" s="163">
        <f>'41bbenpreGII'!D25</f>
        <v>24269</v>
      </c>
      <c r="F25" s="164">
        <f>'41bbenpreGII'!F25+'41bbenpreGII'!H25+'41bbenpreGII'!J25+'41bbenpreGII'!L25+'41bbenpreGII'!N25</f>
        <v>19724</v>
      </c>
      <c r="G25" s="167">
        <f t="shared" si="0"/>
        <v>55.078048644271313</v>
      </c>
      <c r="H25" s="164">
        <f>'41bbenpreGII'!P25</f>
        <v>729</v>
      </c>
      <c r="I25" s="165">
        <f t="shared" si="1"/>
        <v>2.0356873586328224</v>
      </c>
      <c r="J25" s="164">
        <f>'41bbenpreGII'!R25</f>
        <v>12631</v>
      </c>
      <c r="K25" s="165">
        <f t="shared" si="2"/>
        <v>35.271285359247159</v>
      </c>
      <c r="L25" s="164">
        <f>'41bbenpreGII'!T25</f>
        <v>2727</v>
      </c>
      <c r="M25" s="165">
        <f t="shared" si="3"/>
        <v>7.6149786378487061</v>
      </c>
      <c r="N25" s="163">
        <f t="shared" si="5"/>
        <v>35811</v>
      </c>
      <c r="O25" s="165">
        <f t="shared" si="5"/>
        <v>100</v>
      </c>
      <c r="P25" s="166"/>
      <c r="Q25" s="166">
        <f t="shared" si="4"/>
        <v>1.4755861386954552</v>
      </c>
    </row>
    <row r="26" spans="2:25" s="162" customFormat="1" ht="18" customHeight="1" x14ac:dyDescent="0.2">
      <c r="B26" s="146" t="s">
        <v>46</v>
      </c>
      <c r="C26" s="159"/>
      <c r="D26" s="163">
        <f>'41bbenpreGII'!D26</f>
        <v>4135</v>
      </c>
      <c r="F26" s="164">
        <f>'41bbenpreGII'!F26+'41bbenpreGII'!H26+'41bbenpreGII'!J26+'41bbenpreGII'!L26+'41bbenpreGII'!N26</f>
        <v>5231</v>
      </c>
      <c r="G26" s="167">
        <f t="shared" si="0"/>
        <v>80.193162655219993</v>
      </c>
      <c r="H26" s="164">
        <f>'41bbenpreGII'!P26</f>
        <v>546</v>
      </c>
      <c r="I26" s="165">
        <f t="shared" si="1"/>
        <v>8.3703817261996019</v>
      </c>
      <c r="J26" s="164">
        <f>'41bbenpreGII'!R26</f>
        <v>746</v>
      </c>
      <c r="K26" s="165">
        <f t="shared" si="2"/>
        <v>11.436455618580407</v>
      </c>
      <c r="L26" s="164">
        <f>'41bbenpreGII'!T26</f>
        <v>0</v>
      </c>
      <c r="M26" s="165">
        <f t="shared" si="3"/>
        <v>0</v>
      </c>
      <c r="N26" s="163">
        <f t="shared" si="5"/>
        <v>6523</v>
      </c>
      <c r="O26" s="165">
        <f t="shared" si="5"/>
        <v>100</v>
      </c>
      <c r="P26" s="166"/>
      <c r="Q26" s="166">
        <f t="shared" si="4"/>
        <v>1.5775090689238211</v>
      </c>
    </row>
    <row r="27" spans="2:25" s="162" customFormat="1" ht="18" customHeight="1" x14ac:dyDescent="0.2">
      <c r="B27" s="146" t="s">
        <v>1</v>
      </c>
      <c r="C27" s="159"/>
      <c r="D27" s="163">
        <f>'41bbenpreGII'!D27</f>
        <v>1450</v>
      </c>
      <c r="F27" s="164">
        <f>'41bbenpreGII'!F27+'41bbenpreGII'!H27+'41bbenpreGII'!J27+'41bbenpreGII'!L27+'41bbenpreGII'!N27</f>
        <v>1163</v>
      </c>
      <c r="G27" s="167">
        <f t="shared" si="0"/>
        <v>60.352880124545926</v>
      </c>
      <c r="H27" s="164">
        <f>'41bbenpreGII'!P27</f>
        <v>4</v>
      </c>
      <c r="I27" s="165">
        <f t="shared" si="1"/>
        <v>0.20757654385054489</v>
      </c>
      <c r="J27" s="164">
        <f>'41bbenpreGII'!R27</f>
        <v>760</v>
      </c>
      <c r="K27" s="165">
        <f t="shared" si="2"/>
        <v>39.439543331603531</v>
      </c>
      <c r="L27" s="164">
        <f>'41bbenpreGII'!T27</f>
        <v>0</v>
      </c>
      <c r="M27" s="165">
        <f t="shared" si="3"/>
        <v>0</v>
      </c>
      <c r="N27" s="164">
        <f t="shared" si="5"/>
        <v>1927</v>
      </c>
      <c r="O27" s="165">
        <f t="shared" si="5"/>
        <v>100</v>
      </c>
      <c r="P27" s="166"/>
      <c r="Q27" s="166">
        <f t="shared" si="4"/>
        <v>1.3289655172413792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606140</v>
      </c>
      <c r="E30" s="174"/>
      <c r="F30" s="147">
        <f>SUM(F10:F27)</f>
        <v>508690</v>
      </c>
      <c r="G30" s="175">
        <f>F30*100/$N30</f>
        <v>59.07540013424908</v>
      </c>
      <c r="H30" s="147">
        <f>SUM(H10:H27)</f>
        <v>86815</v>
      </c>
      <c r="I30" s="175">
        <f>H30*100/$N30</f>
        <v>10.08203594066098</v>
      </c>
      <c r="J30" s="147">
        <f>SUM(J10:J27)</f>
        <v>261345</v>
      </c>
      <c r="K30" s="175">
        <f>J30*100/$N30</f>
        <v>30.350626998929258</v>
      </c>
      <c r="L30" s="147">
        <f>SUM(L10:L28)</f>
        <v>4236</v>
      </c>
      <c r="M30" s="175">
        <f>L30*100/$N30</f>
        <v>0.49193692616068546</v>
      </c>
      <c r="N30" s="147">
        <f>F30+H30+J30+L30</f>
        <v>861086</v>
      </c>
      <c r="O30" s="175">
        <f>G30+I30+K30+M30</f>
        <v>100.00000000000001</v>
      </c>
      <c r="P30" s="176"/>
      <c r="Q30" s="176">
        <f>(N30/D30)</f>
        <v>1.4206058006401161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140625" style="611" bestFit="1" customWidth="1"/>
    <col min="10" max="10" width="7.5703125" style="611" customWidth="1"/>
    <col min="11" max="11" width="6.140625" style="611" bestFit="1" customWidth="1"/>
    <col min="12" max="12" width="7.28515625" style="611" customWidth="1"/>
    <col min="13" max="13" width="5.7109375" style="611" customWidth="1"/>
    <col min="14" max="14" width="7.42578125" style="611" customWidth="1"/>
    <col min="15" max="15" width="6.140625" style="611" bestFit="1" customWidth="1"/>
    <col min="16" max="16" width="7.140625" style="611" customWidth="1"/>
    <col min="17" max="17" width="6" style="611" customWidth="1"/>
    <col min="18" max="18" width="7.28515625" style="611" customWidth="1"/>
    <col min="19" max="19" width="6.140625" style="611" bestFit="1" customWidth="1"/>
    <col min="20" max="20" width="6.85546875" style="611" customWidth="1"/>
    <col min="21" max="21" width="5.42578125" style="611" customWidth="1"/>
    <col min="22" max="22" width="8.5703125" style="611" customWidth="1"/>
    <col min="23" max="23" width="6.7109375" style="611" customWidth="1"/>
    <col min="24" max="24" width="0.5703125" style="728" customWidth="1"/>
    <col min="25" max="25" width="10.42578125" style="728" customWidth="1"/>
    <col min="26" max="26" width="1.42578125" style="611" customWidth="1"/>
    <col min="27" max="16384" width="11.42578125" style="611"/>
  </cols>
  <sheetData>
    <row r="1" spans="2:30" s="609" customFormat="1" ht="9" customHeight="1" x14ac:dyDescent="0.2">
      <c r="B1" s="609" t="s">
        <v>48</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416</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52</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249</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851" t="s">
        <v>479</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826">
        <v>100951</v>
      </c>
      <c r="E10" s="629"/>
      <c r="F10" s="671">
        <v>510</v>
      </c>
      <c r="G10" s="672">
        <v>4.012173471975653</v>
      </c>
      <c r="H10" s="671">
        <v>65728</v>
      </c>
      <c r="I10" s="672">
        <v>61.699213796601569</v>
      </c>
      <c r="J10" s="671">
        <v>72000</v>
      </c>
      <c r="K10" s="672">
        <v>18.062389043875221</v>
      </c>
      <c r="L10" s="671">
        <v>964</v>
      </c>
      <c r="M10" s="672">
        <v>0.90540197818919599</v>
      </c>
      <c r="N10" s="671">
        <v>89</v>
      </c>
      <c r="O10" s="672">
        <v>0.39817397920365205</v>
      </c>
      <c r="P10" s="671">
        <v>120</v>
      </c>
      <c r="Q10" s="672">
        <v>2.5361399949277198E-3</v>
      </c>
      <c r="R10" s="671">
        <v>23194</v>
      </c>
      <c r="S10" s="672">
        <v>14.920111590159777</v>
      </c>
      <c r="T10" s="671">
        <v>0</v>
      </c>
      <c r="U10" s="672">
        <v>0</v>
      </c>
      <c r="V10" s="827">
        <f>F10+H10+J10+L10+N10+P10+R10+T10</f>
        <v>162605</v>
      </c>
      <c r="W10" s="672">
        <f t="shared" ref="V10:W27" si="0">G10+I10+K10+M10+O10+Q10+S10+U10</f>
        <v>99.999999999999986</v>
      </c>
      <c r="X10" s="674"/>
      <c r="Y10" s="828">
        <f t="shared" ref="Y10:Y27" si="1">V10/D10</f>
        <v>1.6107319392576596</v>
      </c>
    </row>
    <row r="11" spans="2:30" s="629" customFormat="1" ht="18" customHeight="1" x14ac:dyDescent="0.2">
      <c r="B11" s="678" t="s">
        <v>7</v>
      </c>
      <c r="D11" s="829">
        <v>16818</v>
      </c>
      <c r="F11" s="679">
        <v>1098</v>
      </c>
      <c r="G11" s="680">
        <v>9.5502617241747672</v>
      </c>
      <c r="H11" s="679">
        <v>5143</v>
      </c>
      <c r="I11" s="680">
        <v>13.652387565431043</v>
      </c>
      <c r="J11" s="679">
        <v>3392</v>
      </c>
      <c r="K11" s="680">
        <v>21.664352099134707</v>
      </c>
      <c r="L11" s="679">
        <v>619</v>
      </c>
      <c r="M11" s="680">
        <v>5.0849268240572592</v>
      </c>
      <c r="N11" s="679">
        <v>98</v>
      </c>
      <c r="O11" s="680">
        <v>1.6023929067407328</v>
      </c>
      <c r="P11" s="679">
        <v>1820</v>
      </c>
      <c r="Q11" s="680">
        <v>2.4676850763807288</v>
      </c>
      <c r="R11" s="679">
        <v>10580</v>
      </c>
      <c r="S11" s="680">
        <v>45.977993804080761</v>
      </c>
      <c r="T11" s="679">
        <v>0</v>
      </c>
      <c r="U11" s="680">
        <v>0</v>
      </c>
      <c r="V11" s="830">
        <f t="shared" si="0"/>
        <v>22750</v>
      </c>
      <c r="W11" s="680">
        <f t="shared" si="0"/>
        <v>100</v>
      </c>
      <c r="X11" s="674"/>
      <c r="Y11" s="831">
        <f t="shared" si="1"/>
        <v>1.352717326673802</v>
      </c>
    </row>
    <row r="12" spans="2:30" s="629" customFormat="1" ht="22.5" customHeight="1" x14ac:dyDescent="0.2">
      <c r="B12" s="678" t="s">
        <v>37</v>
      </c>
      <c r="D12" s="829">
        <v>15177</v>
      </c>
      <c r="F12" s="681">
        <v>2540</v>
      </c>
      <c r="G12" s="680">
        <v>22.562277580071175</v>
      </c>
      <c r="H12" s="681">
        <v>5386</v>
      </c>
      <c r="I12" s="680">
        <v>8.1748856126080334</v>
      </c>
      <c r="J12" s="681">
        <v>5047</v>
      </c>
      <c r="K12" s="680">
        <v>24.789018810371125</v>
      </c>
      <c r="L12" s="681">
        <v>786</v>
      </c>
      <c r="M12" s="680">
        <v>8.8764616166751402</v>
      </c>
      <c r="N12" s="681">
        <v>131</v>
      </c>
      <c r="O12" s="680">
        <v>1.4234875444839858</v>
      </c>
      <c r="P12" s="681">
        <v>1649</v>
      </c>
      <c r="Q12" s="680">
        <v>5.2567361464158617</v>
      </c>
      <c r="R12" s="681">
        <v>5933</v>
      </c>
      <c r="S12" s="680">
        <v>28.917132689374682</v>
      </c>
      <c r="T12" s="681">
        <v>12</v>
      </c>
      <c r="U12" s="680">
        <v>0</v>
      </c>
      <c r="V12" s="830">
        <f t="shared" si="0"/>
        <v>21484</v>
      </c>
      <c r="W12" s="680">
        <f t="shared" si="0"/>
        <v>100.00000000000001</v>
      </c>
      <c r="X12" s="674"/>
      <c r="Y12" s="831">
        <f t="shared" si="1"/>
        <v>1.4155630229953218</v>
      </c>
    </row>
    <row r="13" spans="2:30" s="629" customFormat="1" ht="18" customHeight="1" x14ac:dyDescent="0.2">
      <c r="B13" s="678" t="s">
        <v>38</v>
      </c>
      <c r="D13" s="829">
        <v>14449</v>
      </c>
      <c r="F13" s="679">
        <v>2231</v>
      </c>
      <c r="G13" s="680">
        <v>21.067835441777071</v>
      </c>
      <c r="H13" s="679">
        <v>9772</v>
      </c>
      <c r="I13" s="680">
        <v>23.637812531128599</v>
      </c>
      <c r="J13" s="679">
        <v>925</v>
      </c>
      <c r="K13" s="680">
        <v>3.117840422352824</v>
      </c>
      <c r="L13" s="679">
        <v>236</v>
      </c>
      <c r="M13" s="680">
        <v>1.8926187867317461</v>
      </c>
      <c r="N13" s="679">
        <v>4</v>
      </c>
      <c r="O13" s="680">
        <v>0.28887339376431914</v>
      </c>
      <c r="P13" s="679">
        <v>51</v>
      </c>
      <c r="Q13" s="680">
        <v>0.29883454527343362</v>
      </c>
      <c r="R13" s="679">
        <v>12296</v>
      </c>
      <c r="S13" s="680">
        <v>49.696184878972012</v>
      </c>
      <c r="T13" s="679">
        <v>0</v>
      </c>
      <c r="U13" s="680">
        <v>0</v>
      </c>
      <c r="V13" s="830">
        <f t="shared" si="0"/>
        <v>25515</v>
      </c>
      <c r="W13" s="680">
        <f t="shared" si="0"/>
        <v>100</v>
      </c>
      <c r="X13" s="674"/>
      <c r="Y13" s="831">
        <f t="shared" si="1"/>
        <v>1.765866149906568</v>
      </c>
    </row>
    <row r="14" spans="2:30" s="629" customFormat="1" ht="18" customHeight="1" x14ac:dyDescent="0.2">
      <c r="B14" s="678" t="s">
        <v>6</v>
      </c>
      <c r="D14" s="829">
        <v>17208</v>
      </c>
      <c r="F14" s="679">
        <v>562</v>
      </c>
      <c r="G14" s="680">
        <v>1.1223131063344112</v>
      </c>
      <c r="H14" s="679">
        <v>769</v>
      </c>
      <c r="I14" s="680">
        <v>5.0218755944455014</v>
      </c>
      <c r="J14" s="679">
        <v>525</v>
      </c>
      <c r="K14" s="680">
        <v>0</v>
      </c>
      <c r="L14" s="679">
        <v>1978</v>
      </c>
      <c r="M14" s="680">
        <v>29.922008750237779</v>
      </c>
      <c r="N14" s="679">
        <v>76</v>
      </c>
      <c r="O14" s="680">
        <v>2.4538710291040515</v>
      </c>
      <c r="P14" s="679">
        <v>8182</v>
      </c>
      <c r="Q14" s="680">
        <v>21.742438653224273</v>
      </c>
      <c r="R14" s="679">
        <v>7233</v>
      </c>
      <c r="S14" s="680">
        <v>39.737492866653987</v>
      </c>
      <c r="T14" s="679">
        <v>4</v>
      </c>
      <c r="U14" s="680">
        <v>0</v>
      </c>
      <c r="V14" s="830">
        <f t="shared" si="0"/>
        <v>19329</v>
      </c>
      <c r="W14" s="680">
        <f t="shared" si="0"/>
        <v>100</v>
      </c>
      <c r="X14" s="674"/>
      <c r="Y14" s="831">
        <f t="shared" si="1"/>
        <v>1.1232566248256626</v>
      </c>
    </row>
    <row r="15" spans="2:30" s="629" customFormat="1" ht="18" customHeight="1" x14ac:dyDescent="0.2">
      <c r="B15" s="678" t="s">
        <v>5</v>
      </c>
      <c r="D15" s="829">
        <v>5147</v>
      </c>
      <c r="F15" s="681">
        <v>726</v>
      </c>
      <c r="G15" s="680">
        <v>0</v>
      </c>
      <c r="H15" s="681">
        <v>1882</v>
      </c>
      <c r="I15" s="680">
        <v>19.530493707647629</v>
      </c>
      <c r="J15" s="681">
        <v>416</v>
      </c>
      <c r="K15" s="680">
        <v>7.5750242013552755</v>
      </c>
      <c r="L15" s="681">
        <v>596</v>
      </c>
      <c r="M15" s="680">
        <v>11.302032913843176</v>
      </c>
      <c r="N15" s="681">
        <v>46</v>
      </c>
      <c r="O15" s="680">
        <v>2.1539206195546949</v>
      </c>
      <c r="P15" s="681">
        <v>3</v>
      </c>
      <c r="Q15" s="680">
        <v>0</v>
      </c>
      <c r="R15" s="681">
        <v>3735</v>
      </c>
      <c r="S15" s="680">
        <v>59.438528557599227</v>
      </c>
      <c r="T15" s="681">
        <v>0</v>
      </c>
      <c r="U15" s="680">
        <v>0</v>
      </c>
      <c r="V15" s="830">
        <f t="shared" si="0"/>
        <v>7404</v>
      </c>
      <c r="W15" s="680">
        <f t="shared" si="0"/>
        <v>100</v>
      </c>
      <c r="X15" s="674"/>
      <c r="Y15" s="831">
        <f t="shared" si="1"/>
        <v>1.4385078686613562</v>
      </c>
    </row>
    <row r="16" spans="2:30" s="738" customFormat="1" ht="18" customHeight="1" x14ac:dyDescent="0.2">
      <c r="B16" s="832" t="s">
        <v>4</v>
      </c>
      <c r="D16" s="833">
        <v>50837</v>
      </c>
      <c r="E16" s="816"/>
      <c r="F16" s="834">
        <v>3654</v>
      </c>
      <c r="G16" s="835">
        <v>7.7071171283070425</v>
      </c>
      <c r="H16" s="834">
        <v>18870</v>
      </c>
      <c r="I16" s="835">
        <v>15.824121227176748</v>
      </c>
      <c r="J16" s="834">
        <v>13161</v>
      </c>
      <c r="K16" s="835">
        <v>26.553637229329691</v>
      </c>
      <c r="L16" s="834">
        <v>3685</v>
      </c>
      <c r="M16" s="835">
        <v>6.8666418250320875</v>
      </c>
      <c r="N16" s="834">
        <v>7</v>
      </c>
      <c r="O16" s="835">
        <v>1.1427151906595454</v>
      </c>
      <c r="P16" s="834">
        <v>16821</v>
      </c>
      <c r="Q16" s="835">
        <v>25.539270483997846</v>
      </c>
      <c r="R16" s="834">
        <v>15201</v>
      </c>
      <c r="S16" s="835">
        <v>15.629528422970232</v>
      </c>
      <c r="T16" s="834">
        <v>1318</v>
      </c>
      <c r="U16" s="835">
        <v>0.73696849252680829</v>
      </c>
      <c r="V16" s="836">
        <f t="shared" si="0"/>
        <v>72717</v>
      </c>
      <c r="W16" s="835">
        <f t="shared" si="0"/>
        <v>100</v>
      </c>
      <c r="X16" s="837"/>
      <c r="Y16" s="831">
        <f t="shared" si="1"/>
        <v>1.4303951846096348</v>
      </c>
    </row>
    <row r="17" spans="2:25" s="738" customFormat="1" ht="18" customHeight="1" x14ac:dyDescent="0.2">
      <c r="B17" s="832" t="s">
        <v>40</v>
      </c>
      <c r="D17" s="833">
        <v>29924</v>
      </c>
      <c r="E17" s="816"/>
      <c r="F17" s="834">
        <v>5830</v>
      </c>
      <c r="G17" s="835">
        <v>13.305587605076644</v>
      </c>
      <c r="H17" s="834">
        <v>17737</v>
      </c>
      <c r="I17" s="835">
        <v>29.339047305093128</v>
      </c>
      <c r="J17" s="834">
        <v>7896</v>
      </c>
      <c r="K17" s="835">
        <v>36.084555793637712</v>
      </c>
      <c r="L17" s="834">
        <v>1136</v>
      </c>
      <c r="M17" s="835">
        <v>3.7127080929619254</v>
      </c>
      <c r="N17" s="834">
        <v>1635</v>
      </c>
      <c r="O17" s="835">
        <v>5.6576561727377612</v>
      </c>
      <c r="P17" s="834">
        <v>3503</v>
      </c>
      <c r="Q17" s="835">
        <v>8.2330641173561894</v>
      </c>
      <c r="R17" s="834">
        <v>4359</v>
      </c>
      <c r="S17" s="835">
        <v>3.6302950387341353</v>
      </c>
      <c r="T17" s="834">
        <v>1</v>
      </c>
      <c r="U17" s="835">
        <v>3.708587440250536E-2</v>
      </c>
      <c r="V17" s="836">
        <f t="shared" si="0"/>
        <v>42097</v>
      </c>
      <c r="W17" s="835">
        <f t="shared" si="0"/>
        <v>100</v>
      </c>
      <c r="X17" s="837"/>
      <c r="Y17" s="831">
        <f t="shared" si="1"/>
        <v>1.4067972196230449</v>
      </c>
    </row>
    <row r="18" spans="2:25" s="738" customFormat="1" ht="18" customHeight="1" x14ac:dyDescent="0.2">
      <c r="B18" s="832" t="s">
        <v>41</v>
      </c>
      <c r="D18" s="833">
        <v>102033</v>
      </c>
      <c r="E18" s="816"/>
      <c r="F18" s="834">
        <v>1</v>
      </c>
      <c r="G18" s="835">
        <v>0.11792867955081494</v>
      </c>
      <c r="H18" s="834">
        <v>22344</v>
      </c>
      <c r="I18" s="835">
        <v>17.203506178054706</v>
      </c>
      <c r="J18" s="834">
        <v>13603</v>
      </c>
      <c r="K18" s="835">
        <v>23.951842855634176</v>
      </c>
      <c r="L18" s="834">
        <v>3206</v>
      </c>
      <c r="M18" s="835">
        <v>4.6309008343014044</v>
      </c>
      <c r="N18" s="834">
        <v>3172</v>
      </c>
      <c r="O18" s="835">
        <v>4.7998732706727214</v>
      </c>
      <c r="P18" s="834">
        <v>4713</v>
      </c>
      <c r="Q18" s="835">
        <v>6.3575879184707995</v>
      </c>
      <c r="R18" s="834">
        <v>77414</v>
      </c>
      <c r="S18" s="835">
        <v>42.934840004224313</v>
      </c>
      <c r="T18" s="834">
        <v>8</v>
      </c>
      <c r="U18" s="835">
        <v>3.5202590910691028E-3</v>
      </c>
      <c r="V18" s="836">
        <f t="shared" si="0"/>
        <v>124461</v>
      </c>
      <c r="W18" s="835">
        <f t="shared" si="0"/>
        <v>100.00000000000001</v>
      </c>
      <c r="X18" s="837"/>
      <c r="Y18" s="831">
        <f t="shared" si="1"/>
        <v>1.2198112375407957</v>
      </c>
    </row>
    <row r="19" spans="2:25" s="738" customFormat="1" ht="18" customHeight="1" x14ac:dyDescent="0.2">
      <c r="B19" s="832" t="s">
        <v>3</v>
      </c>
      <c r="D19" s="833">
        <v>61642</v>
      </c>
      <c r="E19" s="816"/>
      <c r="F19" s="834">
        <v>1376</v>
      </c>
      <c r="G19" s="835">
        <v>2.6363906960921888</v>
      </c>
      <c r="H19" s="834">
        <v>31353</v>
      </c>
      <c r="I19" s="835">
        <v>2.1814006888633752</v>
      </c>
      <c r="J19" s="834">
        <v>3006</v>
      </c>
      <c r="K19" s="835">
        <v>0.29340477101671131</v>
      </c>
      <c r="L19" s="834">
        <v>2257</v>
      </c>
      <c r="M19" s="835">
        <v>6.7525619764425731</v>
      </c>
      <c r="N19" s="834">
        <v>910</v>
      </c>
      <c r="O19" s="835">
        <v>4.8262958710719905</v>
      </c>
      <c r="P19" s="834">
        <v>8670</v>
      </c>
      <c r="Q19" s="835">
        <v>19.628353956712164</v>
      </c>
      <c r="R19" s="834">
        <v>46581</v>
      </c>
      <c r="S19" s="835">
        <v>63.673087553684567</v>
      </c>
      <c r="T19" s="834">
        <v>183</v>
      </c>
      <c r="U19" s="835">
        <v>8.5044861164264157E-3</v>
      </c>
      <c r="V19" s="836">
        <f t="shared" si="0"/>
        <v>94336</v>
      </c>
      <c r="W19" s="835">
        <f t="shared" si="0"/>
        <v>99.999999999999986</v>
      </c>
      <c r="X19" s="837"/>
      <c r="Y19" s="831">
        <f t="shared" si="1"/>
        <v>1.5303851270237825</v>
      </c>
    </row>
    <row r="20" spans="2:25" s="629" customFormat="1" ht="18" customHeight="1" x14ac:dyDescent="0.2">
      <c r="B20" s="832" t="s">
        <v>2</v>
      </c>
      <c r="D20" s="829">
        <v>12508</v>
      </c>
      <c r="F20" s="679">
        <v>951</v>
      </c>
      <c r="G20" s="680">
        <v>8.8888888888888893</v>
      </c>
      <c r="H20" s="679">
        <v>3501</v>
      </c>
      <c r="I20" s="680">
        <v>7.0230607966457024</v>
      </c>
      <c r="J20" s="679">
        <v>454</v>
      </c>
      <c r="K20" s="680">
        <v>5.2725366876310273</v>
      </c>
      <c r="L20" s="679">
        <v>754</v>
      </c>
      <c r="M20" s="680">
        <v>6.6876310272536692</v>
      </c>
      <c r="N20" s="679">
        <v>38</v>
      </c>
      <c r="O20" s="680">
        <v>1.519916142557652</v>
      </c>
      <c r="P20" s="679">
        <v>7479</v>
      </c>
      <c r="Q20" s="680">
        <v>53.574423480083858</v>
      </c>
      <c r="R20" s="679">
        <v>2522</v>
      </c>
      <c r="S20" s="680">
        <v>17.033542976939202</v>
      </c>
      <c r="T20" s="679">
        <v>0</v>
      </c>
      <c r="U20" s="680">
        <v>0</v>
      </c>
      <c r="V20" s="830">
        <f t="shared" si="0"/>
        <v>15699</v>
      </c>
      <c r="W20" s="680">
        <f t="shared" si="0"/>
        <v>100</v>
      </c>
      <c r="X20" s="674"/>
      <c r="Y20" s="831">
        <f t="shared" si="1"/>
        <v>1.2551167252958106</v>
      </c>
    </row>
    <row r="21" spans="2:25" s="629" customFormat="1" ht="18" customHeight="1" x14ac:dyDescent="0.2">
      <c r="B21" s="678" t="s">
        <v>35</v>
      </c>
      <c r="D21" s="829">
        <v>30667</v>
      </c>
      <c r="F21" s="679">
        <v>2377</v>
      </c>
      <c r="G21" s="680">
        <v>9.48509485094851</v>
      </c>
      <c r="H21" s="679">
        <v>15675</v>
      </c>
      <c r="I21" s="680">
        <v>13.467175488081411</v>
      </c>
      <c r="J21" s="679">
        <v>6725</v>
      </c>
      <c r="K21" s="680">
        <v>37.735744704385816</v>
      </c>
      <c r="L21" s="679">
        <v>3664</v>
      </c>
      <c r="M21" s="680">
        <v>10.646535036778939</v>
      </c>
      <c r="N21" s="679">
        <v>378</v>
      </c>
      <c r="O21" s="680">
        <v>5.0992754825507438</v>
      </c>
      <c r="P21" s="679">
        <v>6638</v>
      </c>
      <c r="Q21" s="680">
        <v>7.2838891654222664</v>
      </c>
      <c r="R21" s="679">
        <v>13474</v>
      </c>
      <c r="S21" s="680">
        <v>16.276754604280736</v>
      </c>
      <c r="T21" s="679">
        <v>2</v>
      </c>
      <c r="U21" s="680">
        <v>5.5306675515734748E-3</v>
      </c>
      <c r="V21" s="830">
        <f t="shared" si="0"/>
        <v>48933</v>
      </c>
      <c r="W21" s="680">
        <f t="shared" si="0"/>
        <v>99.999999999999986</v>
      </c>
      <c r="X21" s="674"/>
      <c r="Y21" s="831">
        <f t="shared" si="1"/>
        <v>1.5956239606091238</v>
      </c>
    </row>
    <row r="22" spans="2:25" s="629" customFormat="1" ht="21" customHeight="1" x14ac:dyDescent="0.2">
      <c r="B22" s="678" t="s">
        <v>42</v>
      </c>
      <c r="D22" s="829">
        <v>60785</v>
      </c>
      <c r="F22" s="679">
        <v>1041</v>
      </c>
      <c r="G22" s="680">
        <v>0.68948988809615985</v>
      </c>
      <c r="H22" s="679">
        <v>37878</v>
      </c>
      <c r="I22" s="680">
        <v>38.969083568386701</v>
      </c>
      <c r="J22" s="679">
        <v>16937</v>
      </c>
      <c r="K22" s="680">
        <v>31.722065519974926</v>
      </c>
      <c r="L22" s="679">
        <v>3419</v>
      </c>
      <c r="M22" s="680">
        <v>6.2533414449790756</v>
      </c>
      <c r="N22" s="679">
        <v>1225</v>
      </c>
      <c r="O22" s="680">
        <v>2.9736555868960051</v>
      </c>
      <c r="P22" s="679">
        <v>5547</v>
      </c>
      <c r="Q22" s="680">
        <v>4.5664878417491659</v>
      </c>
      <c r="R22" s="679">
        <v>17146</v>
      </c>
      <c r="S22" s="680">
        <v>14.824032594067438</v>
      </c>
      <c r="T22" s="679">
        <v>3</v>
      </c>
      <c r="U22" s="680">
        <v>1.8435558505244917E-3</v>
      </c>
      <c r="V22" s="830">
        <f t="shared" si="0"/>
        <v>83196</v>
      </c>
      <c r="W22" s="680">
        <f t="shared" si="0"/>
        <v>99.999999999999986</v>
      </c>
      <c r="X22" s="674"/>
      <c r="Y22" s="831">
        <f t="shared" si="1"/>
        <v>1.3686929341120342</v>
      </c>
    </row>
    <row r="23" spans="2:25" s="629" customFormat="1" ht="18" customHeight="1" x14ac:dyDescent="0.2">
      <c r="B23" s="678" t="s">
        <v>43</v>
      </c>
      <c r="D23" s="829">
        <v>15751</v>
      </c>
      <c r="F23" s="679">
        <v>389</v>
      </c>
      <c r="G23" s="680">
        <v>5.7716568544995797</v>
      </c>
      <c r="H23" s="679">
        <v>8047</v>
      </c>
      <c r="I23" s="680">
        <v>26.377207737594617</v>
      </c>
      <c r="J23" s="679">
        <v>2029</v>
      </c>
      <c r="K23" s="680">
        <v>6.8544995794785537</v>
      </c>
      <c r="L23" s="679">
        <v>682</v>
      </c>
      <c r="M23" s="680">
        <v>5.6244743481917574</v>
      </c>
      <c r="N23" s="679">
        <v>22</v>
      </c>
      <c r="O23" s="680">
        <v>0.48359966358284273</v>
      </c>
      <c r="P23" s="679">
        <v>208</v>
      </c>
      <c r="Q23" s="680">
        <v>7.0962994112699747</v>
      </c>
      <c r="R23" s="679">
        <v>10962</v>
      </c>
      <c r="S23" s="680">
        <v>47.792262405382672</v>
      </c>
      <c r="T23" s="679">
        <v>1</v>
      </c>
      <c r="U23" s="680">
        <v>0</v>
      </c>
      <c r="V23" s="830">
        <f>F23+H23+J23+L23+N23+P23+R23+T23</f>
        <v>22340</v>
      </c>
      <c r="W23" s="680">
        <f t="shared" si="0"/>
        <v>100</v>
      </c>
      <c r="X23" s="674"/>
      <c r="Y23" s="831">
        <f t="shared" si="1"/>
        <v>1.4183226461811949</v>
      </c>
    </row>
    <row r="24" spans="2:25" s="629" customFormat="1" ht="22.5" customHeight="1" x14ac:dyDescent="0.2">
      <c r="B24" s="678" t="s">
        <v>44</v>
      </c>
      <c r="D24" s="829">
        <v>7558</v>
      </c>
      <c r="F24" s="681">
        <v>1372</v>
      </c>
      <c r="G24" s="682">
        <v>7.9028995279838163</v>
      </c>
      <c r="H24" s="681">
        <v>2541</v>
      </c>
      <c r="I24" s="680">
        <v>17.80175320296696</v>
      </c>
      <c r="J24" s="681">
        <v>718</v>
      </c>
      <c r="K24" s="680">
        <v>7.026298044504383</v>
      </c>
      <c r="L24" s="681">
        <v>275</v>
      </c>
      <c r="M24" s="680">
        <v>1.2946729602157789</v>
      </c>
      <c r="N24" s="681">
        <v>77</v>
      </c>
      <c r="O24" s="680">
        <v>2.4679703304113283</v>
      </c>
      <c r="P24" s="681">
        <v>913</v>
      </c>
      <c r="Q24" s="680">
        <v>3.236682400539447</v>
      </c>
      <c r="R24" s="681">
        <v>5916</v>
      </c>
      <c r="S24" s="680">
        <v>60.229265003371545</v>
      </c>
      <c r="T24" s="681">
        <v>13</v>
      </c>
      <c r="U24" s="680">
        <v>4.0458530006743092E-2</v>
      </c>
      <c r="V24" s="838">
        <f t="shared" si="0"/>
        <v>11825</v>
      </c>
      <c r="W24" s="680">
        <f t="shared" si="0"/>
        <v>99.999999999999986</v>
      </c>
      <c r="X24" s="674"/>
      <c r="Y24" s="831">
        <f t="shared" si="1"/>
        <v>1.5645673458586928</v>
      </c>
    </row>
    <row r="25" spans="2:25" s="629" customFormat="1" ht="18" customHeight="1" x14ac:dyDescent="0.2">
      <c r="B25" s="678" t="s">
        <v>45</v>
      </c>
      <c r="D25" s="829">
        <v>32103</v>
      </c>
      <c r="F25" s="681">
        <v>393</v>
      </c>
      <c r="G25" s="682">
        <v>0.14814347853495555</v>
      </c>
      <c r="H25" s="681">
        <v>14418</v>
      </c>
      <c r="I25" s="680">
        <v>26.640610225052008</v>
      </c>
      <c r="J25" s="681">
        <v>2997</v>
      </c>
      <c r="K25" s="680">
        <v>10.29754775263191</v>
      </c>
      <c r="L25" s="681">
        <v>2564</v>
      </c>
      <c r="M25" s="680">
        <v>7.0888230473428733</v>
      </c>
      <c r="N25" s="681">
        <v>2472</v>
      </c>
      <c r="O25" s="680">
        <v>6.2819138876631158</v>
      </c>
      <c r="P25" s="681">
        <v>34</v>
      </c>
      <c r="Q25" s="680">
        <v>0.15444745634495366</v>
      </c>
      <c r="R25" s="681">
        <v>19654</v>
      </c>
      <c r="S25" s="680">
        <v>42.274475193847316</v>
      </c>
      <c r="T25" s="681">
        <v>2821</v>
      </c>
      <c r="U25" s="680">
        <v>7.1140389585828654</v>
      </c>
      <c r="V25" s="838">
        <f t="shared" si="0"/>
        <v>45353</v>
      </c>
      <c r="W25" s="680">
        <f t="shared" si="0"/>
        <v>100</v>
      </c>
      <c r="X25" s="674"/>
      <c r="Y25" s="831">
        <f t="shared" si="1"/>
        <v>1.4127340123975953</v>
      </c>
    </row>
    <row r="26" spans="2:25" s="629" customFormat="1" ht="18" customHeight="1" x14ac:dyDescent="0.2">
      <c r="B26" s="678" t="s">
        <v>46</v>
      </c>
      <c r="D26" s="829">
        <v>3005</v>
      </c>
      <c r="F26" s="681">
        <v>201</v>
      </c>
      <c r="G26" s="682">
        <v>4.0505508749189891</v>
      </c>
      <c r="H26" s="681">
        <v>2041</v>
      </c>
      <c r="I26" s="680">
        <v>34.348671419313028</v>
      </c>
      <c r="J26" s="681">
        <v>1647</v>
      </c>
      <c r="K26" s="680">
        <v>46.953985742060922</v>
      </c>
      <c r="L26" s="681">
        <v>296</v>
      </c>
      <c r="M26" s="680">
        <v>6.675307841866494</v>
      </c>
      <c r="N26" s="681">
        <v>118</v>
      </c>
      <c r="O26" s="680">
        <v>3.6292935839274141</v>
      </c>
      <c r="P26" s="681">
        <v>35</v>
      </c>
      <c r="Q26" s="680">
        <v>4.2125729099157487</v>
      </c>
      <c r="R26" s="681">
        <v>3</v>
      </c>
      <c r="S26" s="680">
        <v>0.12961762799740764</v>
      </c>
      <c r="T26" s="681">
        <v>0</v>
      </c>
      <c r="U26" s="680">
        <v>0</v>
      </c>
      <c r="V26" s="838">
        <f t="shared" si="0"/>
        <v>4341</v>
      </c>
      <c r="W26" s="680">
        <f t="shared" si="0"/>
        <v>100.00000000000001</v>
      </c>
      <c r="X26" s="674"/>
      <c r="Y26" s="831">
        <f t="shared" si="1"/>
        <v>1.4445923460898502</v>
      </c>
    </row>
    <row r="27" spans="2:25" s="629" customFormat="1" ht="18" customHeight="1" x14ac:dyDescent="0.2">
      <c r="B27" s="678" t="s">
        <v>1</v>
      </c>
      <c r="D27" s="829">
        <v>1240</v>
      </c>
      <c r="F27" s="681">
        <v>320</v>
      </c>
      <c r="G27" s="682">
        <v>16.482582837723026</v>
      </c>
      <c r="H27" s="681">
        <v>360</v>
      </c>
      <c r="I27" s="680">
        <v>25.06372132540357</v>
      </c>
      <c r="J27" s="681">
        <v>520</v>
      </c>
      <c r="K27" s="680">
        <v>33.389974511469838</v>
      </c>
      <c r="L27" s="681">
        <v>22</v>
      </c>
      <c r="M27" s="680">
        <v>2.2090059473237043</v>
      </c>
      <c r="N27" s="681">
        <v>0</v>
      </c>
      <c r="O27" s="680">
        <v>0.16992353440951571</v>
      </c>
      <c r="P27" s="681">
        <v>1</v>
      </c>
      <c r="Q27" s="680">
        <v>8.4961767204757857E-2</v>
      </c>
      <c r="R27" s="681">
        <v>535</v>
      </c>
      <c r="S27" s="680">
        <v>22.59983007646559</v>
      </c>
      <c r="T27" s="681">
        <v>0</v>
      </c>
      <c r="U27" s="680">
        <v>0</v>
      </c>
      <c r="V27" s="830">
        <f t="shared" si="0"/>
        <v>1758</v>
      </c>
      <c r="W27" s="680">
        <f t="shared" si="0"/>
        <v>100</v>
      </c>
      <c r="X27" s="674"/>
      <c r="Y27" s="831">
        <f t="shared" si="1"/>
        <v>1.417741935483871</v>
      </c>
    </row>
    <row r="28" spans="2:25" s="629" customFormat="1" ht="8.25" customHeight="1" x14ac:dyDescent="0.2">
      <c r="B28" s="684"/>
      <c r="D28" s="839"/>
      <c r="F28" s="685"/>
      <c r="G28" s="840"/>
      <c r="H28" s="685"/>
      <c r="I28" s="841"/>
      <c r="J28" s="685"/>
      <c r="K28" s="841"/>
      <c r="L28" s="685"/>
      <c r="M28" s="841"/>
      <c r="N28" s="685"/>
      <c r="O28" s="840"/>
      <c r="P28" s="685"/>
      <c r="Q28" s="840"/>
      <c r="R28" s="685"/>
      <c r="S28" s="840"/>
      <c r="T28" s="685"/>
      <c r="U28" s="840"/>
      <c r="V28" s="687"/>
      <c r="W28" s="841"/>
      <c r="X28" s="674"/>
      <c r="Y28" s="842"/>
    </row>
    <row r="29" spans="2:25" s="629" customFormat="1" ht="3" customHeight="1" x14ac:dyDescent="0.2">
      <c r="B29" s="626"/>
      <c r="C29" s="627"/>
      <c r="D29" s="843"/>
      <c r="E29" s="627"/>
      <c r="F29" s="626"/>
      <c r="G29" s="626"/>
      <c r="H29" s="626"/>
      <c r="I29" s="626"/>
      <c r="J29" s="626"/>
      <c r="K29" s="626"/>
      <c r="L29" s="626"/>
      <c r="M29" s="626"/>
      <c r="N29" s="626"/>
      <c r="O29" s="626"/>
      <c r="P29" s="626"/>
      <c r="Q29" s="626"/>
      <c r="R29" s="626"/>
      <c r="S29" s="626"/>
      <c r="T29" s="626"/>
      <c r="U29" s="626"/>
      <c r="V29" s="844"/>
      <c r="W29" s="626"/>
      <c r="X29" s="626"/>
      <c r="Y29" s="626"/>
    </row>
    <row r="30" spans="2:25" s="914" customFormat="1" ht="20.25" customHeight="1" x14ac:dyDescent="0.2">
      <c r="B30" s="1245" t="s">
        <v>0</v>
      </c>
      <c r="C30" s="1221"/>
      <c r="D30" s="1266">
        <f>SUM(D10:D29)</f>
        <v>577803</v>
      </c>
      <c r="E30" s="1221"/>
      <c r="F30" s="1246">
        <f>SUM(F10:F27)</f>
        <v>25572</v>
      </c>
      <c r="G30" s="1247">
        <f>F30*100/$V30</f>
        <v>3.0953478998187967</v>
      </c>
      <c r="H30" s="1246">
        <f>SUM(H10:H27)</f>
        <v>263445</v>
      </c>
      <c r="I30" s="1247">
        <f>H30*100/$V30</f>
        <v>31.88854714014402</v>
      </c>
      <c r="J30" s="1246">
        <f>SUM(J10:J27)</f>
        <v>151998</v>
      </c>
      <c r="K30" s="1247">
        <f>J30*100/$V30</f>
        <v>18.398509701105013</v>
      </c>
      <c r="L30" s="1246">
        <f>SUM(L10:L27)</f>
        <v>27139</v>
      </c>
      <c r="M30" s="1247">
        <f>L30*100/$V30</f>
        <v>3.2850245054427623</v>
      </c>
      <c r="N30" s="1246">
        <f>SUM(N10:N27)</f>
        <v>10498</v>
      </c>
      <c r="O30" s="1247">
        <f>N30*100/$V30</f>
        <v>1.2707243177028673</v>
      </c>
      <c r="P30" s="1246">
        <f>SUM(P10:P27)</f>
        <v>66387</v>
      </c>
      <c r="Q30" s="1247">
        <f>P30*100/$V30</f>
        <v>8.0357758886778683</v>
      </c>
      <c r="R30" s="1246">
        <f>SUM(R10:R27)</f>
        <v>276738</v>
      </c>
      <c r="S30" s="1247">
        <f>R30*100/$V30</f>
        <v>33.497590610826457</v>
      </c>
      <c r="T30" s="1246">
        <f>SUM(T10:T28)</f>
        <v>4366</v>
      </c>
      <c r="U30" s="1247">
        <f>T30*100/$V30</f>
        <v>0.52847993628221746</v>
      </c>
      <c r="V30" s="1246">
        <f>SUM(V10:V27)</f>
        <v>826143</v>
      </c>
      <c r="W30" s="1247">
        <f>G30+I30+K30+M30+O30+Q30+S30+U30</f>
        <v>100</v>
      </c>
      <c r="X30" s="1263"/>
      <c r="Y30" s="1264">
        <f>(V30/D30)</f>
        <v>1.4298004683257097</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Q33" s="1337"/>
      <c r="R33" s="1337"/>
      <c r="S33" s="1337"/>
      <c r="T33" s="1337"/>
      <c r="X33" s="693"/>
      <c r="Y33" s="693"/>
    </row>
    <row r="34" spans="2:25" s="848" customFormat="1" x14ac:dyDescent="0.2">
      <c r="X34" s="693"/>
      <c r="Y34" s="693"/>
    </row>
    <row r="35" spans="2:25" s="848" customFormat="1" x14ac:dyDescent="0.2">
      <c r="B35" s="848" t="s">
        <v>39</v>
      </c>
      <c r="D35" s="848" t="e">
        <f>GETPIVOTDATA("Cuenta número de expedientes",#REF!,"CCAA",$B35,"Grado Resuelto",$B$1)</f>
        <v>#REF!</v>
      </c>
      <c r="N35" s="848" t="e">
        <f>GETPIVOTDATA("ID PRESTACION
COUNT",#REF!,"
CCAA",$B35,"
Tipo Prestación",N$1,"Grado Resuelto",$B$1)</f>
        <v>#REF!</v>
      </c>
      <c r="X35" s="693"/>
      <c r="Y35" s="693"/>
    </row>
    <row r="36" spans="2:25" s="848" customFormat="1" x14ac:dyDescent="0.2">
      <c r="B36" s="848" t="s">
        <v>47</v>
      </c>
      <c r="D36" s="849" t="e">
        <f>GETPIVOTDATA("Cuenta número de expedientes",#REF!,"CCAA",$B36,"Grado Resuelto",$B$1)</f>
        <v>#REF!</v>
      </c>
      <c r="N36" s="848" t="e">
        <f>GETPIVOTDATA("ID PRESTACION
COUNT",#REF!,"
CCAA",$B36,"
Tipo Prestación",N$1,"Grado Resuelto",$B$1)</f>
        <v>#REF!</v>
      </c>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B40" s="1337"/>
      <c r="C40" s="1337"/>
      <c r="D40" s="1337"/>
      <c r="E40" s="1337"/>
      <c r="F40" s="1337"/>
      <c r="G40" s="1337"/>
      <c r="H40" s="1337"/>
      <c r="I40" s="1337"/>
      <c r="J40" s="1337"/>
      <c r="K40" s="1337"/>
      <c r="L40" s="1337"/>
      <c r="M40" s="1337"/>
      <c r="N40" s="1337"/>
      <c r="O40" s="1337"/>
      <c r="P40" s="1337"/>
      <c r="Q40" s="1337"/>
      <c r="R40" s="1337"/>
      <c r="S40" s="1337"/>
      <c r="T40" s="1338"/>
      <c r="U40" s="693"/>
    </row>
    <row r="41" spans="2:25" s="848" customFormat="1" x14ac:dyDescent="0.2">
      <c r="B41" s="1337"/>
      <c r="C41" s="1337"/>
      <c r="D41" s="1337"/>
      <c r="E41" s="1337"/>
      <c r="F41" s="1337"/>
      <c r="G41" s="1337"/>
      <c r="H41" s="1337"/>
      <c r="I41" s="1337"/>
      <c r="J41" s="1337"/>
      <c r="K41" s="1337"/>
      <c r="L41" s="1337"/>
      <c r="M41" s="1337"/>
      <c r="N41" s="1337"/>
      <c r="O41" s="1337"/>
      <c r="P41" s="1337"/>
      <c r="Q41" s="1337"/>
      <c r="R41" s="1337"/>
      <c r="S41" s="1337"/>
      <c r="T41" s="1338"/>
      <c r="U41" s="693"/>
    </row>
    <row r="42" spans="2:25" s="848" customFormat="1" x14ac:dyDescent="0.2">
      <c r="B42" s="1337"/>
      <c r="C42" s="1337"/>
      <c r="D42" s="1337"/>
      <c r="E42" s="1337"/>
      <c r="F42" s="1337"/>
      <c r="G42" s="1337"/>
      <c r="H42" s="1337"/>
      <c r="I42" s="1337"/>
      <c r="J42" s="1337"/>
      <c r="K42" s="1337"/>
      <c r="L42" s="1337"/>
      <c r="M42" s="1337"/>
      <c r="N42" s="1337"/>
      <c r="O42" s="1337"/>
      <c r="P42" s="1337"/>
      <c r="Q42" s="1337"/>
      <c r="R42" s="1337"/>
      <c r="S42" s="1337"/>
      <c r="T42" s="1338"/>
      <c r="U42" s="693"/>
    </row>
    <row r="43" spans="2:25" s="816" customFormat="1" x14ac:dyDescent="0.2">
      <c r="B43" s="1337"/>
      <c r="C43" s="1337"/>
      <c r="D43" s="1337"/>
      <c r="E43" s="1337"/>
      <c r="F43" s="1337"/>
      <c r="G43" s="1337"/>
      <c r="H43" s="1337"/>
      <c r="I43" s="1337"/>
      <c r="J43" s="1337"/>
      <c r="K43" s="1337"/>
      <c r="L43" s="1337"/>
      <c r="M43" s="1337"/>
      <c r="N43" s="1337"/>
      <c r="O43" s="1337"/>
      <c r="P43" s="1337"/>
      <c r="Q43" s="1337"/>
      <c r="R43" s="1337"/>
      <c r="S43" s="1337"/>
      <c r="T43" s="1338"/>
      <c r="U43" s="914"/>
    </row>
    <row r="44" spans="2:25" s="816" customFormat="1" x14ac:dyDescent="0.2">
      <c r="B44" s="1337"/>
      <c r="C44" s="1337"/>
      <c r="D44" s="1337"/>
      <c r="E44" s="1337"/>
      <c r="F44" s="1337"/>
      <c r="G44" s="1337"/>
      <c r="H44" s="1337"/>
      <c r="I44" s="1337"/>
      <c r="J44" s="1337"/>
      <c r="K44" s="1337"/>
      <c r="L44" s="1337"/>
      <c r="M44" s="1337"/>
      <c r="N44" s="1337"/>
      <c r="O44" s="1337"/>
      <c r="P44" s="1337"/>
      <c r="Q44" s="1337"/>
      <c r="R44" s="1337"/>
      <c r="S44" s="1337"/>
      <c r="T44" s="1338"/>
      <c r="U44" s="914"/>
    </row>
    <row r="45" spans="2:25" s="816" customFormat="1" x14ac:dyDescent="0.2">
      <c r="B45" s="1337"/>
      <c r="C45" s="1337"/>
      <c r="D45" s="1337"/>
      <c r="E45" s="1337"/>
      <c r="F45" s="1337"/>
      <c r="G45" s="1337"/>
      <c r="H45" s="1337"/>
      <c r="I45" s="1337"/>
      <c r="J45" s="1337"/>
      <c r="K45" s="1337"/>
      <c r="L45" s="1337"/>
      <c r="M45" s="1337"/>
      <c r="N45" s="1337"/>
      <c r="O45" s="1337"/>
      <c r="P45" s="1337"/>
      <c r="Q45" s="1337"/>
      <c r="R45" s="1337"/>
      <c r="S45" s="1337"/>
      <c r="T45" s="1338"/>
      <c r="U45" s="914"/>
    </row>
    <row r="46" spans="2:25" s="816" customFormat="1" x14ac:dyDescent="0.2">
      <c r="B46" s="1337"/>
      <c r="C46" s="1337"/>
      <c r="D46" s="1337"/>
      <c r="E46" s="1337"/>
      <c r="F46" s="1337"/>
      <c r="G46" s="1337"/>
      <c r="H46" s="1337"/>
      <c r="I46" s="1337"/>
      <c r="J46" s="1337"/>
      <c r="K46" s="1337"/>
      <c r="L46" s="1337"/>
      <c r="M46" s="1337"/>
      <c r="N46" s="1337"/>
      <c r="O46" s="1337"/>
      <c r="P46" s="1337"/>
      <c r="Q46" s="1337"/>
      <c r="R46" s="1337"/>
      <c r="S46" s="1337"/>
      <c r="T46" s="1338"/>
      <c r="U46" s="914"/>
    </row>
    <row r="47" spans="2:25" s="816" customFormat="1" x14ac:dyDescent="0.2">
      <c r="B47" s="1337"/>
      <c r="C47" s="1337"/>
      <c r="D47" s="1337"/>
      <c r="E47" s="1337"/>
      <c r="F47" s="1337"/>
      <c r="G47" s="1337"/>
      <c r="H47" s="1337"/>
      <c r="I47" s="1337"/>
      <c r="J47" s="1337"/>
      <c r="K47" s="1337"/>
      <c r="L47" s="1337"/>
      <c r="M47" s="1337"/>
      <c r="N47" s="1337"/>
      <c r="O47" s="1337"/>
      <c r="P47" s="1337"/>
      <c r="Q47" s="1337"/>
      <c r="R47" s="1337"/>
      <c r="S47" s="1337"/>
      <c r="T47" s="1338"/>
      <c r="U47" s="914"/>
    </row>
    <row r="48" spans="2:25" s="816" customFormat="1" x14ac:dyDescent="0.2">
      <c r="T48" s="914"/>
      <c r="U48" s="914"/>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550" t="s">
        <v>415</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100951</v>
      </c>
      <c r="F10" s="164">
        <f>'41cbenpreGI'!F10+'41cbenpreGI'!H10+'41cbenpreGI'!J10+'41cbenpreGI'!L10+'41cbenpreGI'!N10</f>
        <v>139291</v>
      </c>
      <c r="G10" s="165">
        <f t="shared" ref="G10:G27" si="0">F10*100/$N10</f>
        <v>85.662187509609169</v>
      </c>
      <c r="H10" s="164">
        <f>'41cbenpreGI'!P10</f>
        <v>120</v>
      </c>
      <c r="I10" s="165">
        <f t="shared" ref="I10:I27" si="1">H10*100/$N10</f>
        <v>7.3798468681774851E-2</v>
      </c>
      <c r="J10" s="164">
        <f>'41cbenpreGI'!R10</f>
        <v>23194</v>
      </c>
      <c r="K10" s="165">
        <f t="shared" ref="K10:K27" si="2">J10*100/$N10</f>
        <v>14.26401402170905</v>
      </c>
      <c r="L10" s="164">
        <f>'41cbenpreGI'!T10</f>
        <v>0</v>
      </c>
      <c r="M10" s="165">
        <f t="shared" ref="M10:M27" si="3">L10*100/$N10</f>
        <v>0</v>
      </c>
      <c r="N10" s="164">
        <f>F10+H10+J10+L10</f>
        <v>162605</v>
      </c>
      <c r="O10" s="165">
        <f>G10+I10+K10+M10</f>
        <v>99.999999999999986</v>
      </c>
      <c r="P10" s="166"/>
      <c r="Q10" s="166">
        <f t="shared" ref="Q10:Q27" si="4">N10/D10</f>
        <v>1.6107319392576596</v>
      </c>
    </row>
    <row r="11" spans="2:25" s="162" customFormat="1" ht="18" customHeight="1" x14ac:dyDescent="0.2">
      <c r="B11" s="146" t="s">
        <v>7</v>
      </c>
      <c r="C11" s="159"/>
      <c r="D11" s="163">
        <f>'41cbenpreGI'!D11</f>
        <v>16818</v>
      </c>
      <c r="F11" s="164">
        <f>'41cbenpreGI'!F11+'41cbenpreGI'!H11+'41cbenpreGI'!J11+'41cbenpreGI'!L11+'41cbenpreGI'!N11</f>
        <v>10350</v>
      </c>
      <c r="G11" s="165">
        <f t="shared" si="0"/>
        <v>45.494505494505496</v>
      </c>
      <c r="H11" s="164">
        <f>'41cbenpreGI'!P11</f>
        <v>1820</v>
      </c>
      <c r="I11" s="165">
        <f t="shared" si="1"/>
        <v>8</v>
      </c>
      <c r="J11" s="164">
        <f>'41cbenpreGI'!R11</f>
        <v>10580</v>
      </c>
      <c r="K11" s="165">
        <f t="shared" si="2"/>
        <v>46.505494505494504</v>
      </c>
      <c r="L11" s="164">
        <f>'41cbenpreGI'!T11</f>
        <v>0</v>
      </c>
      <c r="M11" s="165">
        <f t="shared" si="3"/>
        <v>0</v>
      </c>
      <c r="N11" s="164">
        <f t="shared" ref="N11:O27" si="5">F11+H11+J11+L11</f>
        <v>22750</v>
      </c>
      <c r="O11" s="165">
        <f t="shared" si="5"/>
        <v>100</v>
      </c>
      <c r="P11" s="166"/>
      <c r="Q11" s="166">
        <f t="shared" si="4"/>
        <v>1.352717326673802</v>
      </c>
    </row>
    <row r="12" spans="2:25" s="162" customFormat="1" ht="22.5" customHeight="1" x14ac:dyDescent="0.2">
      <c r="B12" s="146" t="s">
        <v>37</v>
      </c>
      <c r="C12" s="159"/>
      <c r="D12" s="163">
        <f>'41cbenpreGI'!D12</f>
        <v>15177</v>
      </c>
      <c r="F12" s="164">
        <f>'41cbenpreGI'!F12+'41cbenpreGI'!H12+'41cbenpreGI'!J12+'41cbenpreGI'!L12+'41cbenpreGI'!N12</f>
        <v>13890</v>
      </c>
      <c r="G12" s="165">
        <f t="shared" si="0"/>
        <v>64.652764848259167</v>
      </c>
      <c r="H12" s="164">
        <f>'41cbenpreGI'!P12</f>
        <v>1649</v>
      </c>
      <c r="I12" s="165">
        <f t="shared" si="1"/>
        <v>7.675479426549991</v>
      </c>
      <c r="J12" s="164">
        <f>'41cbenpreGI'!R12</f>
        <v>5933</v>
      </c>
      <c r="K12" s="165">
        <f t="shared" si="2"/>
        <v>27.615900204803573</v>
      </c>
      <c r="L12" s="164">
        <f>'41cbenpreGI'!T12</f>
        <v>12</v>
      </c>
      <c r="M12" s="165">
        <f t="shared" si="3"/>
        <v>5.5855520387264941E-2</v>
      </c>
      <c r="N12" s="164">
        <f t="shared" si="5"/>
        <v>21484</v>
      </c>
      <c r="O12" s="165">
        <f t="shared" si="5"/>
        <v>100</v>
      </c>
      <c r="P12" s="166"/>
      <c r="Q12" s="166">
        <f t="shared" si="4"/>
        <v>1.4155630229953218</v>
      </c>
    </row>
    <row r="13" spans="2:25" s="162" customFormat="1" ht="18" customHeight="1" x14ac:dyDescent="0.2">
      <c r="B13" s="146" t="s">
        <v>38</v>
      </c>
      <c r="C13" s="159"/>
      <c r="D13" s="163">
        <f>'41cbenpreGI'!D13</f>
        <v>14449</v>
      </c>
      <c r="F13" s="164">
        <f>'41cbenpreGI'!F13+'41cbenpreGI'!H13+'41cbenpreGI'!J13+'41cbenpreGI'!L13+'41cbenpreGI'!N13</f>
        <v>13168</v>
      </c>
      <c r="G13" s="165">
        <f t="shared" si="0"/>
        <v>51.608857534783461</v>
      </c>
      <c r="H13" s="164">
        <f>'41cbenpreGI'!P13</f>
        <v>51</v>
      </c>
      <c r="I13" s="165">
        <f t="shared" si="1"/>
        <v>0.19988242210464433</v>
      </c>
      <c r="J13" s="164">
        <f>'41cbenpreGI'!R13</f>
        <v>12296</v>
      </c>
      <c r="K13" s="165">
        <f t="shared" si="2"/>
        <v>48.191260043111896</v>
      </c>
      <c r="L13" s="164">
        <f>'41cbenpreGI'!T13</f>
        <v>0</v>
      </c>
      <c r="M13" s="165">
        <f t="shared" si="3"/>
        <v>0</v>
      </c>
      <c r="N13" s="164">
        <f t="shared" si="5"/>
        <v>25515</v>
      </c>
      <c r="O13" s="165">
        <f t="shared" si="5"/>
        <v>100</v>
      </c>
      <c r="P13" s="166"/>
      <c r="Q13" s="166">
        <f t="shared" si="4"/>
        <v>1.765866149906568</v>
      </c>
    </row>
    <row r="14" spans="2:25" s="162" customFormat="1" ht="18" customHeight="1" x14ac:dyDescent="0.2">
      <c r="B14" s="146" t="s">
        <v>6</v>
      </c>
      <c r="C14" s="159"/>
      <c r="D14" s="163">
        <f>'41cbenpreGI'!D14</f>
        <v>17208</v>
      </c>
      <c r="F14" s="164">
        <f>'41cbenpreGI'!F14+'41cbenpreGI'!H14+'41cbenpreGI'!J14+'41cbenpreGI'!L14+'41cbenpreGI'!N14</f>
        <v>3910</v>
      </c>
      <c r="G14" s="165">
        <f t="shared" si="0"/>
        <v>20.228671943711522</v>
      </c>
      <c r="H14" s="164">
        <f>'41cbenpreGI'!P14</f>
        <v>8182</v>
      </c>
      <c r="I14" s="165">
        <f t="shared" si="1"/>
        <v>42.330177453567181</v>
      </c>
      <c r="J14" s="164">
        <f>'41cbenpreGI'!R14</f>
        <v>7233</v>
      </c>
      <c r="K14" s="165">
        <f t="shared" si="2"/>
        <v>37.420456309172742</v>
      </c>
      <c r="L14" s="164">
        <f>'41cbenpreGI'!T14</f>
        <v>4</v>
      </c>
      <c r="M14" s="165">
        <f t="shared" si="3"/>
        <v>2.0694293548553986E-2</v>
      </c>
      <c r="N14" s="164">
        <f t="shared" si="5"/>
        <v>19329</v>
      </c>
      <c r="O14" s="165">
        <f t="shared" si="5"/>
        <v>100</v>
      </c>
      <c r="P14" s="166"/>
      <c r="Q14" s="166">
        <f t="shared" si="4"/>
        <v>1.1232566248256626</v>
      </c>
    </row>
    <row r="15" spans="2:25" s="162" customFormat="1" ht="18" customHeight="1" x14ac:dyDescent="0.2">
      <c r="B15" s="146" t="s">
        <v>5</v>
      </c>
      <c r="C15" s="159"/>
      <c r="D15" s="163">
        <f>'41cbenpreGI'!D15</f>
        <v>5147</v>
      </c>
      <c r="F15" s="164">
        <f>'41cbenpreGI'!F15+'41cbenpreGI'!H15+'41cbenpreGI'!J15+'41cbenpreGI'!L15+'41cbenpreGI'!N15</f>
        <v>3666</v>
      </c>
      <c r="G15" s="165">
        <f t="shared" si="0"/>
        <v>49.513776337115075</v>
      </c>
      <c r="H15" s="164">
        <f>'41cbenpreGI'!P15</f>
        <v>3</v>
      </c>
      <c r="I15" s="165">
        <f t="shared" si="1"/>
        <v>4.0518638573743923E-2</v>
      </c>
      <c r="J15" s="164">
        <f>'41cbenpreGI'!R15</f>
        <v>3735</v>
      </c>
      <c r="K15" s="165">
        <f t="shared" si="2"/>
        <v>50.445705024311181</v>
      </c>
      <c r="L15" s="164">
        <f>'41cbenpreGI'!T15</f>
        <v>0</v>
      </c>
      <c r="M15" s="165">
        <f t="shared" si="3"/>
        <v>0</v>
      </c>
      <c r="N15" s="164">
        <f t="shared" si="5"/>
        <v>7404</v>
      </c>
      <c r="O15" s="165">
        <f t="shared" si="5"/>
        <v>100</v>
      </c>
      <c r="P15" s="166"/>
      <c r="Q15" s="166">
        <f t="shared" si="4"/>
        <v>1.4385078686613562</v>
      </c>
    </row>
    <row r="16" spans="2:25" s="162" customFormat="1" ht="18" customHeight="1" x14ac:dyDescent="0.2">
      <c r="B16" s="146" t="s">
        <v>4</v>
      </c>
      <c r="C16" s="159"/>
      <c r="D16" s="163">
        <f>'41cbenpreGI'!D16</f>
        <v>50837</v>
      </c>
      <c r="F16" s="164">
        <f>'41cbenpreGI'!F16+'41cbenpreGI'!H16+'41cbenpreGI'!J16+'41cbenpreGI'!L16+'41cbenpreGI'!N16</f>
        <v>39377</v>
      </c>
      <c r="G16" s="165">
        <f t="shared" si="0"/>
        <v>54.151023832116287</v>
      </c>
      <c r="H16" s="164">
        <f>'41cbenpreGI'!P16</f>
        <v>16821</v>
      </c>
      <c r="I16" s="165">
        <f t="shared" si="1"/>
        <v>23.132142415116135</v>
      </c>
      <c r="J16" s="164">
        <f>'41cbenpreGI'!R16</f>
        <v>15201</v>
      </c>
      <c r="K16" s="165">
        <f t="shared" si="2"/>
        <v>20.90432773629275</v>
      </c>
      <c r="L16" s="164">
        <f>'41cbenpreGI'!T16</f>
        <v>1318</v>
      </c>
      <c r="M16" s="165">
        <f t="shared" si="3"/>
        <v>1.812506016474827</v>
      </c>
      <c r="N16" s="164">
        <f t="shared" si="5"/>
        <v>72717</v>
      </c>
      <c r="O16" s="165">
        <f t="shared" si="5"/>
        <v>100</v>
      </c>
      <c r="P16" s="166"/>
      <c r="Q16" s="166">
        <f t="shared" si="4"/>
        <v>1.4303951846096348</v>
      </c>
    </row>
    <row r="17" spans="2:25" s="162" customFormat="1" ht="18" customHeight="1" x14ac:dyDescent="0.2">
      <c r="B17" s="146" t="s">
        <v>40</v>
      </c>
      <c r="C17" s="159"/>
      <c r="D17" s="163">
        <f>'41cbenpreGI'!D17</f>
        <v>29924</v>
      </c>
      <c r="F17" s="164">
        <f>'41cbenpreGI'!F17+'41cbenpreGI'!H17+'41cbenpreGI'!J17+'41cbenpreGI'!L17+'41cbenpreGI'!N17</f>
        <v>34234</v>
      </c>
      <c r="G17" s="165">
        <f t="shared" si="0"/>
        <v>81.321709385466903</v>
      </c>
      <c r="H17" s="164">
        <f>'41cbenpreGI'!P17</f>
        <v>3503</v>
      </c>
      <c r="I17" s="165">
        <f t="shared" si="1"/>
        <v>8.3212580468917032</v>
      </c>
      <c r="J17" s="164">
        <f>'41cbenpreGI'!R17</f>
        <v>4359</v>
      </c>
      <c r="K17" s="165">
        <f t="shared" si="2"/>
        <v>10.35465710145616</v>
      </c>
      <c r="L17" s="164">
        <f>'41cbenpreGI'!T17</f>
        <v>1</v>
      </c>
      <c r="M17" s="165">
        <f t="shared" si="3"/>
        <v>2.375466185238853E-3</v>
      </c>
      <c r="N17" s="164">
        <f t="shared" si="5"/>
        <v>42097</v>
      </c>
      <c r="O17" s="165">
        <f t="shared" si="5"/>
        <v>100</v>
      </c>
      <c r="P17" s="166"/>
      <c r="Q17" s="166">
        <f t="shared" si="4"/>
        <v>1.4067972196230449</v>
      </c>
    </row>
    <row r="18" spans="2:25" s="162" customFormat="1" ht="18" customHeight="1" x14ac:dyDescent="0.2">
      <c r="B18" s="146" t="s">
        <v>41</v>
      </c>
      <c r="C18" s="159"/>
      <c r="D18" s="163">
        <f>'41cbenpreGI'!D18</f>
        <v>102033</v>
      </c>
      <c r="F18" s="164">
        <f>'41cbenpreGI'!F18+'41cbenpreGI'!H18+'41cbenpreGI'!J18+'41cbenpreGI'!L18+'41cbenpreGI'!N18</f>
        <v>42326</v>
      </c>
      <c r="G18" s="165">
        <f t="shared" si="0"/>
        <v>34.007440081631998</v>
      </c>
      <c r="H18" s="164">
        <f>'41cbenpreGI'!P18</f>
        <v>4713</v>
      </c>
      <c r="I18" s="165">
        <f t="shared" si="1"/>
        <v>3.7867283727432688</v>
      </c>
      <c r="J18" s="164">
        <f>'41cbenpreGI'!R18</f>
        <v>77414</v>
      </c>
      <c r="K18" s="165">
        <f t="shared" si="2"/>
        <v>62.19940382931199</v>
      </c>
      <c r="L18" s="164">
        <f>'41cbenpreGI'!T18</f>
        <v>8</v>
      </c>
      <c r="M18" s="165">
        <f t="shared" si="3"/>
        <v>6.4277163127405374E-3</v>
      </c>
      <c r="N18" s="164">
        <f t="shared" si="5"/>
        <v>124461</v>
      </c>
      <c r="O18" s="165">
        <f t="shared" si="5"/>
        <v>100</v>
      </c>
      <c r="P18" s="166"/>
      <c r="Q18" s="166">
        <f t="shared" si="4"/>
        <v>1.2198112375407957</v>
      </c>
    </row>
    <row r="19" spans="2:25" s="162" customFormat="1" ht="18" customHeight="1" x14ac:dyDescent="0.2">
      <c r="B19" s="146" t="s">
        <v>3</v>
      </c>
      <c r="C19" s="159"/>
      <c r="D19" s="163">
        <f>'41cbenpreGI'!D19</f>
        <v>61642</v>
      </c>
      <c r="F19" s="164">
        <f>'41cbenpreGI'!F19+'41cbenpreGI'!H19+'41cbenpreGI'!J19+'41cbenpreGI'!L19+'41cbenpreGI'!N19</f>
        <v>38902</v>
      </c>
      <c r="G19" s="165">
        <f t="shared" si="0"/>
        <v>41.237703527815469</v>
      </c>
      <c r="H19" s="164">
        <f>'41cbenpreGI'!P19</f>
        <v>8670</v>
      </c>
      <c r="I19" s="165">
        <f>H19*100/$N19</f>
        <v>9.1905529172320222</v>
      </c>
      <c r="J19" s="164">
        <f>'41cbenpreGI'!R19</f>
        <v>46581</v>
      </c>
      <c r="K19" s="165">
        <f>J19*100/$N19</f>
        <v>49.377756105834465</v>
      </c>
      <c r="L19" s="164">
        <f>'41cbenpreGI'!T19</f>
        <v>183</v>
      </c>
      <c r="M19" s="165">
        <f t="shared" si="3"/>
        <v>0.19398744911804613</v>
      </c>
      <c r="N19" s="164">
        <f t="shared" si="5"/>
        <v>94336</v>
      </c>
      <c r="O19" s="165">
        <f t="shared" si="5"/>
        <v>100</v>
      </c>
      <c r="P19" s="166"/>
      <c r="Q19" s="166">
        <f t="shared" si="4"/>
        <v>1.5303851270237825</v>
      </c>
    </row>
    <row r="20" spans="2:25" s="162" customFormat="1" ht="18" customHeight="1" x14ac:dyDescent="0.2">
      <c r="B20" s="146" t="s">
        <v>2</v>
      </c>
      <c r="C20" s="159"/>
      <c r="D20" s="163">
        <f>'41cbenpreGI'!D20</f>
        <v>12508</v>
      </c>
      <c r="F20" s="164">
        <f>'41cbenpreGI'!F20+'41cbenpreGI'!H20+'41cbenpreGI'!J20+'41cbenpreGI'!L20+'41cbenpreGI'!N20</f>
        <v>5698</v>
      </c>
      <c r="G20" s="165">
        <f t="shared" si="0"/>
        <v>36.295305433467099</v>
      </c>
      <c r="H20" s="164">
        <f>'41cbenpreGI'!P20</f>
        <v>7479</v>
      </c>
      <c r="I20" s="165">
        <f>H20*100/$N20</f>
        <v>47.639977068603095</v>
      </c>
      <c r="J20" s="164">
        <f>'41cbenpreGI'!R20</f>
        <v>2522</v>
      </c>
      <c r="K20" s="165">
        <f>J20*100/$N20</f>
        <v>16.064717497929806</v>
      </c>
      <c r="L20" s="164">
        <f>'41cbenpreGI'!T20</f>
        <v>0</v>
      </c>
      <c r="M20" s="165">
        <f t="shared" si="3"/>
        <v>0</v>
      </c>
      <c r="N20" s="164">
        <f t="shared" si="5"/>
        <v>15699</v>
      </c>
      <c r="O20" s="165">
        <f t="shared" si="5"/>
        <v>100</v>
      </c>
      <c r="P20" s="166"/>
      <c r="Q20" s="166">
        <f t="shared" si="4"/>
        <v>1.2551167252958106</v>
      </c>
    </row>
    <row r="21" spans="2:25" s="162" customFormat="1" ht="18" customHeight="1" x14ac:dyDescent="0.2">
      <c r="B21" s="146" t="s">
        <v>35</v>
      </c>
      <c r="C21" s="159"/>
      <c r="D21" s="163">
        <f>'41cbenpreGI'!D21</f>
        <v>30667</v>
      </c>
      <c r="F21" s="164">
        <f>'41cbenpreGI'!F21+'41cbenpreGI'!H21+'41cbenpreGI'!J21+'41cbenpreGI'!L21+'41cbenpreGI'!N21</f>
        <v>28819</v>
      </c>
      <c r="G21" s="165">
        <f t="shared" si="0"/>
        <v>58.894815359777652</v>
      </c>
      <c r="H21" s="164">
        <f>'41cbenpreGI'!P21</f>
        <v>6638</v>
      </c>
      <c r="I21" s="165">
        <f>H21*100/$N21</f>
        <v>13.565487503320867</v>
      </c>
      <c r="J21" s="164">
        <f>'41cbenpreGI'!R21</f>
        <v>13474</v>
      </c>
      <c r="K21" s="165">
        <f>J21*100/$N21</f>
        <v>27.535609915598879</v>
      </c>
      <c r="L21" s="164">
        <f>'41cbenpreGI'!T21</f>
        <v>2</v>
      </c>
      <c r="M21" s="165">
        <f t="shared" si="3"/>
        <v>4.0872213025974291E-3</v>
      </c>
      <c r="N21" s="164">
        <f t="shared" si="5"/>
        <v>48933</v>
      </c>
      <c r="O21" s="165">
        <f t="shared" si="5"/>
        <v>100</v>
      </c>
      <c r="P21" s="166"/>
      <c r="Q21" s="166">
        <f t="shared" si="4"/>
        <v>1.5956239606091238</v>
      </c>
    </row>
    <row r="22" spans="2:25" s="162" customFormat="1" ht="21" customHeight="1" x14ac:dyDescent="0.2">
      <c r="B22" s="146" t="s">
        <v>42</v>
      </c>
      <c r="C22" s="159"/>
      <c r="D22" s="163">
        <f>'41cbenpreGI'!D22</f>
        <v>60785</v>
      </c>
      <c r="F22" s="164">
        <f>'41cbenpreGI'!F22+'41cbenpreGI'!H22+'41cbenpreGI'!J22+'41cbenpreGI'!L22+'41cbenpreGI'!N22</f>
        <v>60500</v>
      </c>
      <c r="G22" s="165">
        <f t="shared" si="0"/>
        <v>72.719842300110585</v>
      </c>
      <c r="H22" s="164">
        <f>'41cbenpreGI'!P22</f>
        <v>5547</v>
      </c>
      <c r="I22" s="165">
        <f>H22*100/$N22</f>
        <v>6.6673878551853454</v>
      </c>
      <c r="J22" s="164">
        <f>'41cbenpreGI'!R22</f>
        <v>17146</v>
      </c>
      <c r="K22" s="165">
        <f>J22*100/$N22</f>
        <v>20.60916390211068</v>
      </c>
      <c r="L22" s="164">
        <f>'41cbenpreGI'!T22</f>
        <v>3</v>
      </c>
      <c r="M22" s="165">
        <f t="shared" si="3"/>
        <v>3.605942593393913E-3</v>
      </c>
      <c r="N22" s="164">
        <f t="shared" si="5"/>
        <v>83196</v>
      </c>
      <c r="O22" s="165">
        <f t="shared" si="5"/>
        <v>100</v>
      </c>
      <c r="P22" s="166"/>
      <c r="Q22" s="166">
        <f t="shared" si="4"/>
        <v>1.3686929341120342</v>
      </c>
    </row>
    <row r="23" spans="2:25" s="162" customFormat="1" ht="18" customHeight="1" x14ac:dyDescent="0.2">
      <c r="B23" s="146" t="s">
        <v>43</v>
      </c>
      <c r="C23" s="159"/>
      <c r="D23" s="163">
        <f>'41cbenpreGI'!D23</f>
        <v>15751</v>
      </c>
      <c r="F23" s="164">
        <f>'41cbenpreGI'!F23+'41cbenpreGI'!H23+'41cbenpreGI'!J23+'41cbenpreGI'!L23+'41cbenpreGI'!N23</f>
        <v>11169</v>
      </c>
      <c r="G23" s="165">
        <f t="shared" si="0"/>
        <v>49.995523724261417</v>
      </c>
      <c r="H23" s="164">
        <f>'41cbenpreGI'!P23</f>
        <v>208</v>
      </c>
      <c r="I23" s="165">
        <f>H23*100/$N23</f>
        <v>0.93106535362578335</v>
      </c>
      <c r="J23" s="164">
        <f>'41cbenpreGI'!R23</f>
        <v>10962</v>
      </c>
      <c r="K23" s="165">
        <f>J23*100/$N23</f>
        <v>49.068934646374217</v>
      </c>
      <c r="L23" s="164">
        <f>'41cbenpreGI'!T23</f>
        <v>1</v>
      </c>
      <c r="M23" s="165">
        <f t="shared" si="3"/>
        <v>4.4762757385854966E-3</v>
      </c>
      <c r="N23" s="164">
        <f t="shared" si="5"/>
        <v>22340</v>
      </c>
      <c r="O23" s="165">
        <f t="shared" si="5"/>
        <v>100</v>
      </c>
      <c r="P23" s="166"/>
      <c r="Q23" s="166">
        <f t="shared" si="4"/>
        <v>1.4183226461811949</v>
      </c>
    </row>
    <row r="24" spans="2:25" s="162" customFormat="1" ht="22.5" customHeight="1" x14ac:dyDescent="0.2">
      <c r="B24" s="146" t="s">
        <v>44</v>
      </c>
      <c r="C24" s="159"/>
      <c r="D24" s="163">
        <f>'41cbenpreGI'!D24</f>
        <v>7558</v>
      </c>
      <c r="F24" s="164">
        <f>'41cbenpreGI'!F24+'41cbenpreGI'!H24+'41cbenpreGI'!J24+'41cbenpreGI'!L24+'41cbenpreGI'!N24</f>
        <v>4983</v>
      </c>
      <c r="G24" s="167">
        <f t="shared" si="0"/>
        <v>42.139534883720927</v>
      </c>
      <c r="H24" s="164">
        <f>'41cbenpreGI'!P24</f>
        <v>913</v>
      </c>
      <c r="I24" s="165">
        <f t="shared" si="1"/>
        <v>7.7209302325581399</v>
      </c>
      <c r="J24" s="164">
        <f>'41cbenpreGI'!R24</f>
        <v>5916</v>
      </c>
      <c r="K24" s="165">
        <f t="shared" si="2"/>
        <v>50.029598308668078</v>
      </c>
      <c r="L24" s="164">
        <f>'41cbenpreGI'!T24</f>
        <v>13</v>
      </c>
      <c r="M24" s="165">
        <f t="shared" si="3"/>
        <v>0.10993657505285412</v>
      </c>
      <c r="N24" s="163">
        <f t="shared" si="5"/>
        <v>11825</v>
      </c>
      <c r="O24" s="165">
        <f t="shared" si="5"/>
        <v>100</v>
      </c>
      <c r="P24" s="166"/>
      <c r="Q24" s="166">
        <f t="shared" si="4"/>
        <v>1.5645673458586928</v>
      </c>
    </row>
    <row r="25" spans="2:25" s="162" customFormat="1" ht="18" customHeight="1" x14ac:dyDescent="0.2">
      <c r="B25" s="146" t="s">
        <v>45</v>
      </c>
      <c r="C25" s="159"/>
      <c r="D25" s="163">
        <f>'41cbenpreGI'!D25</f>
        <v>32103</v>
      </c>
      <c r="F25" s="164">
        <f>'41cbenpreGI'!F25+'41cbenpreGI'!H25+'41cbenpreGI'!J25+'41cbenpreGI'!L25+'41cbenpreGI'!N25</f>
        <v>22844</v>
      </c>
      <c r="G25" s="167">
        <f t="shared" si="0"/>
        <v>50.369325072211318</v>
      </c>
      <c r="H25" s="164">
        <f>'41cbenpreGI'!P25</f>
        <v>34</v>
      </c>
      <c r="I25" s="165">
        <f t="shared" si="1"/>
        <v>7.4967477344387357E-2</v>
      </c>
      <c r="J25" s="164">
        <f>'41cbenpreGI'!R25</f>
        <v>19654</v>
      </c>
      <c r="K25" s="165">
        <f t="shared" si="2"/>
        <v>43.335611756664392</v>
      </c>
      <c r="L25" s="164">
        <f>'41cbenpreGI'!T25</f>
        <v>2821</v>
      </c>
      <c r="M25" s="165">
        <f t="shared" si="3"/>
        <v>6.2200956937799043</v>
      </c>
      <c r="N25" s="163">
        <f t="shared" si="5"/>
        <v>45353</v>
      </c>
      <c r="O25" s="165">
        <f t="shared" si="5"/>
        <v>100</v>
      </c>
      <c r="P25" s="166"/>
      <c r="Q25" s="166">
        <f t="shared" si="4"/>
        <v>1.4127340123975953</v>
      </c>
    </row>
    <row r="26" spans="2:25" s="162" customFormat="1" ht="18" customHeight="1" x14ac:dyDescent="0.2">
      <c r="B26" s="146" t="s">
        <v>46</v>
      </c>
      <c r="C26" s="159"/>
      <c r="D26" s="163">
        <f>'41cbenpreGI'!D26</f>
        <v>3005</v>
      </c>
      <c r="F26" s="164">
        <f>'41cbenpreGI'!F26+'41cbenpreGI'!H26+'41cbenpreGI'!J26+'41cbenpreGI'!L26+'41cbenpreGI'!N26</f>
        <v>4303</v>
      </c>
      <c r="G26" s="167">
        <f t="shared" si="0"/>
        <v>99.124625662289802</v>
      </c>
      <c r="H26" s="164">
        <f>'41cbenpreGI'!P26</f>
        <v>35</v>
      </c>
      <c r="I26" s="165">
        <f t="shared" si="1"/>
        <v>0.80626583736466251</v>
      </c>
      <c r="J26" s="164">
        <f>'41cbenpreGI'!R26</f>
        <v>3</v>
      </c>
      <c r="K26" s="165">
        <f t="shared" si="2"/>
        <v>6.9108500345542501E-2</v>
      </c>
      <c r="L26" s="164">
        <f>'41cbenpreGI'!T26</f>
        <v>0</v>
      </c>
      <c r="M26" s="165">
        <f t="shared" si="3"/>
        <v>0</v>
      </c>
      <c r="N26" s="163">
        <f t="shared" si="5"/>
        <v>4341</v>
      </c>
      <c r="O26" s="165">
        <f t="shared" si="5"/>
        <v>100</v>
      </c>
      <c r="P26" s="166"/>
      <c r="Q26" s="166">
        <f t="shared" si="4"/>
        <v>1.4445923460898502</v>
      </c>
    </row>
    <row r="27" spans="2:25" s="162" customFormat="1" ht="18" customHeight="1" x14ac:dyDescent="0.2">
      <c r="B27" s="146" t="s">
        <v>1</v>
      </c>
      <c r="C27" s="159"/>
      <c r="D27" s="163">
        <f>'41cbenpreGI'!D27</f>
        <v>1240</v>
      </c>
      <c r="F27" s="164">
        <f>'41cbenpreGI'!F27+'41cbenpreGI'!H27+'41cbenpreGI'!J27+'41cbenpreGI'!L27+'41cbenpreGI'!N27</f>
        <v>1222</v>
      </c>
      <c r="G27" s="167">
        <f t="shared" si="0"/>
        <v>69.510807736063711</v>
      </c>
      <c r="H27" s="164">
        <f>'41cbenpreGI'!P27</f>
        <v>1</v>
      </c>
      <c r="I27" s="165">
        <f t="shared" si="1"/>
        <v>5.6882821387940839E-2</v>
      </c>
      <c r="J27" s="164">
        <f>'41cbenpreGI'!R27</f>
        <v>535</v>
      </c>
      <c r="K27" s="165">
        <f t="shared" si="2"/>
        <v>30.432309442548352</v>
      </c>
      <c r="L27" s="164">
        <f>'41cbenpreGI'!T27</f>
        <v>0</v>
      </c>
      <c r="M27" s="165">
        <f t="shared" si="3"/>
        <v>0</v>
      </c>
      <c r="N27" s="164">
        <f t="shared" si="5"/>
        <v>1758</v>
      </c>
      <c r="O27" s="165">
        <f t="shared" si="5"/>
        <v>100</v>
      </c>
      <c r="P27" s="166"/>
      <c r="Q27" s="166">
        <f t="shared" si="4"/>
        <v>1.417741935483871</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577803</v>
      </c>
      <c r="E30" s="174"/>
      <c r="F30" s="147">
        <f>SUM(F10:F27)</f>
        <v>478652</v>
      </c>
      <c r="G30" s="175">
        <f>F30*100/$N30</f>
        <v>57.938153564213458</v>
      </c>
      <c r="H30" s="147">
        <f>SUM(H10:H27)</f>
        <v>66387</v>
      </c>
      <c r="I30" s="175">
        <f>H30*100/$N30</f>
        <v>8.0357758886778683</v>
      </c>
      <c r="J30" s="147">
        <f>SUM(J10:J27)</f>
        <v>276738</v>
      </c>
      <c r="K30" s="175">
        <f>J30*100/$N30</f>
        <v>33.497590610826457</v>
      </c>
      <c r="L30" s="147">
        <f>SUM(L10:L28)</f>
        <v>4366</v>
      </c>
      <c r="M30" s="175">
        <f>L30*100/$N30</f>
        <v>0.52847993628221746</v>
      </c>
      <c r="N30" s="147">
        <f>F30+H30+J30+L30</f>
        <v>826143</v>
      </c>
      <c r="O30" s="175">
        <f>G30+I30+K30+M30</f>
        <v>100</v>
      </c>
      <c r="P30" s="176"/>
      <c r="Q30" s="176">
        <f>(N30/D30)</f>
        <v>1.4298004683257097</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333" customWidth="1"/>
    <col min="2" max="2" width="28.7109375" style="333" customWidth="1"/>
    <col min="3" max="3" width="11.28515625" style="333" bestFit="1" customWidth="1"/>
    <col min="4" max="4" width="10.7109375" style="333" customWidth="1"/>
    <col min="5" max="5" width="0.7109375" style="333" customWidth="1"/>
    <col min="6" max="6" width="12.85546875" style="333" customWidth="1"/>
    <col min="7" max="7" width="7.28515625" style="333" customWidth="1"/>
    <col min="8" max="8" width="0.7109375" style="333" customWidth="1"/>
    <col min="9" max="9" width="10.5703125" style="333" customWidth="1"/>
    <col min="10" max="10" width="8.5703125" style="333" customWidth="1"/>
    <col min="11" max="11" width="9.85546875" style="333" customWidth="1"/>
    <col min="12" max="17" width="11.42578125" style="333"/>
    <col min="18" max="18" width="7.5703125" style="333" customWidth="1"/>
    <col min="19" max="19" width="2.28515625" style="333" customWidth="1"/>
    <col min="20" max="16384" width="11.42578125" style="333"/>
  </cols>
  <sheetData>
    <row r="1" spans="1:259" s="609" customFormat="1" ht="9" customHeight="1" x14ac:dyDescent="0.25">
      <c r="A1" s="340"/>
      <c r="B1" s="311"/>
      <c r="C1" s="311"/>
      <c r="D1" s="311"/>
      <c r="E1" s="341"/>
      <c r="F1" s="340"/>
      <c r="G1" s="340"/>
      <c r="H1" s="341"/>
      <c r="I1" s="340"/>
      <c r="J1" s="340"/>
      <c r="K1" s="744"/>
      <c r="L1" s="744"/>
      <c r="M1" s="744"/>
      <c r="N1" s="744"/>
      <c r="O1" s="340"/>
      <c r="P1" s="340"/>
      <c r="Q1" s="340"/>
      <c r="R1" s="744"/>
      <c r="S1" s="744"/>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5" customFormat="1" ht="49.5" customHeight="1" x14ac:dyDescent="0.25">
      <c r="A2" s="343"/>
      <c r="B2" s="745"/>
      <c r="C2" s="745"/>
      <c r="D2" s="745"/>
      <c r="E2" s="745"/>
      <c r="F2" s="745"/>
      <c r="G2" s="745"/>
      <c r="H2" s="745"/>
      <c r="I2" s="343"/>
      <c r="J2" s="343"/>
      <c r="K2" s="744"/>
      <c r="L2" s="744"/>
      <c r="M2" s="744"/>
      <c r="N2" s="744"/>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17" customFormat="1" ht="6.95" customHeight="1" x14ac:dyDescent="0.25">
      <c r="A3" s="345"/>
      <c r="B3" s="1444"/>
      <c r="C3" s="1444"/>
      <c r="D3" s="1444"/>
      <c r="E3" s="1444"/>
      <c r="F3" s="1444"/>
      <c r="G3" s="1444"/>
      <c r="H3" s="1444"/>
      <c r="I3" s="345"/>
      <c r="J3" s="345"/>
      <c r="K3" s="744"/>
      <c r="L3" s="744"/>
      <c r="M3" s="744"/>
      <c r="N3" s="744"/>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17" customFormat="1" ht="41.25" customHeight="1" x14ac:dyDescent="0.2">
      <c r="A4" s="1515" t="s">
        <v>420</v>
      </c>
      <c r="B4" s="1515"/>
      <c r="C4" s="1515"/>
      <c r="D4" s="1515"/>
      <c r="E4" s="1515"/>
      <c r="F4" s="1515"/>
      <c r="G4" s="1515"/>
      <c r="H4" s="1515"/>
      <c r="I4" s="1515"/>
      <c r="J4" s="1515"/>
      <c r="K4" s="1515"/>
      <c r="L4" s="1515"/>
      <c r="M4" s="1515"/>
      <c r="N4" s="1515"/>
      <c r="O4" s="1515"/>
      <c r="P4" s="1515"/>
      <c r="Q4" s="1515"/>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17" customFormat="1" ht="12" customHeight="1" x14ac:dyDescent="0.2">
      <c r="A5" s="489"/>
      <c r="B5" s="1471" t="str">
        <f>porsaad!$B$6</f>
        <v>Situación a 30 de septiembre de 2025</v>
      </c>
      <c r="C5" s="1471"/>
      <c r="D5" s="1471"/>
      <c r="E5" s="1471"/>
      <c r="F5" s="1471"/>
      <c r="G5" s="1471"/>
      <c r="H5" s="1471"/>
      <c r="I5" s="1471"/>
      <c r="J5" s="1471"/>
      <c r="K5" s="1471"/>
      <c r="L5" s="1471"/>
      <c r="M5" s="1471"/>
      <c r="N5" s="1471"/>
      <c r="O5" s="1471"/>
      <c r="P5" s="1471"/>
      <c r="Q5" s="1471"/>
      <c r="R5" s="871"/>
      <c r="S5" s="871"/>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17" customFormat="1" ht="6.95" customHeight="1" x14ac:dyDescent="0.2">
      <c r="A6" s="345"/>
      <c r="B6" s="345"/>
      <c r="C6" s="345"/>
      <c r="D6" s="345"/>
      <c r="E6" s="345"/>
      <c r="F6" s="345"/>
      <c r="G6" s="345"/>
      <c r="H6" s="345"/>
      <c r="I6" s="345"/>
      <c r="J6" s="345"/>
      <c r="K6" s="345"/>
      <c r="L6" s="747"/>
      <c r="M6" s="747"/>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17" customFormat="1" ht="4.5" customHeight="1" x14ac:dyDescent="0.2">
      <c r="A7" s="345"/>
      <c r="B7" s="345"/>
      <c r="C7" s="345"/>
      <c r="D7" s="345"/>
      <c r="E7" s="345"/>
      <c r="F7" s="345"/>
      <c r="G7" s="345"/>
      <c r="H7" s="345"/>
      <c r="I7" s="345"/>
      <c r="J7" s="345"/>
      <c r="K7" s="345"/>
      <c r="L7" s="736"/>
      <c r="M7" s="736"/>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17" customFormat="1" ht="52.5" customHeight="1" x14ac:dyDescent="0.2">
      <c r="A8" s="345"/>
      <c r="B8" s="1601" t="s">
        <v>12</v>
      </c>
      <c r="C8" s="1598" t="s">
        <v>473</v>
      </c>
      <c r="D8" s="1600"/>
      <c r="E8" s="437"/>
      <c r="F8" s="1560" t="s">
        <v>480</v>
      </c>
      <c r="G8" s="1597"/>
      <c r="H8" s="437"/>
      <c r="I8" s="1598" t="s">
        <v>250</v>
      </c>
      <c r="J8" s="1599"/>
      <c r="K8" s="1600"/>
      <c r="L8" s="736"/>
      <c r="M8" s="736"/>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2" customFormat="1" ht="30.75" customHeight="1" x14ac:dyDescent="0.2">
      <c r="A9" s="322"/>
      <c r="B9" s="1602"/>
      <c r="C9" s="784" t="s">
        <v>9</v>
      </c>
      <c r="D9" s="874" t="s">
        <v>10</v>
      </c>
      <c r="E9" s="437"/>
      <c r="F9" s="875" t="s">
        <v>9</v>
      </c>
      <c r="G9" s="873" t="s">
        <v>10</v>
      </c>
      <c r="H9" s="437"/>
      <c r="I9" s="784" t="s">
        <v>9</v>
      </c>
      <c r="J9" s="876" t="s">
        <v>111</v>
      </c>
      <c r="K9" s="877" t="s">
        <v>110</v>
      </c>
      <c r="L9" s="868"/>
      <c r="M9" s="868"/>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2" customFormat="1" ht="7.5" customHeight="1" x14ac:dyDescent="0.2">
      <c r="A10" s="322"/>
      <c r="B10" s="322"/>
      <c r="C10" s="327"/>
      <c r="D10" s="327"/>
      <c r="E10" s="322"/>
      <c r="F10" s="322"/>
      <c r="G10" s="322"/>
      <c r="H10" s="322"/>
      <c r="I10" s="322"/>
      <c r="J10" s="322"/>
      <c r="K10" s="322"/>
      <c r="L10" s="545"/>
      <c r="M10" s="750"/>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27" customFormat="1" ht="18" customHeight="1" x14ac:dyDescent="0.2">
      <c r="A11" s="328"/>
      <c r="B11" s="751" t="s">
        <v>8</v>
      </c>
      <c r="C11" s="753">
        <v>8631862</v>
      </c>
      <c r="D11" s="672">
        <v>17.753838233662304</v>
      </c>
      <c r="E11" s="752"/>
      <c r="F11" s="754">
        <v>1059893</v>
      </c>
      <c r="G11" s="755">
        <v>16.24617275870235</v>
      </c>
      <c r="H11" s="752"/>
      <c r="I11" s="756">
        <v>311672</v>
      </c>
      <c r="J11" s="757">
        <f>I11*100/C11</f>
        <v>3.6107157412850204</v>
      </c>
      <c r="K11" s="755">
        <f>I11*100/F11</f>
        <v>29.405987208142708</v>
      </c>
      <c r="L11" s="396"/>
      <c r="M11" s="396">
        <f>_xlfn.RANK.EQ(K11,K$11:K$31,0)</f>
        <v>2</v>
      </c>
      <c r="N11" s="396">
        <v>1</v>
      </c>
      <c r="O11" s="396">
        <f>MATCH(N11,M$11:M$31,0)</f>
        <v>7</v>
      </c>
      <c r="P11" s="565" t="str">
        <f t="shared" ref="P11:P29" si="0">INDEX(B$11:B$31,O11,1)</f>
        <v>Castilla y León</v>
      </c>
      <c r="Q11" s="758">
        <f>INDEX(K$11:K$31,O11,1)</f>
        <v>30.511748822245202</v>
      </c>
      <c r="R11" s="869"/>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29" customFormat="1" ht="18" customHeight="1" x14ac:dyDescent="0.2">
      <c r="A12" s="331"/>
      <c r="B12" s="759" t="s">
        <v>7</v>
      </c>
      <c r="C12" s="760">
        <v>1351591</v>
      </c>
      <c r="D12" s="680">
        <v>2.7799248843498505</v>
      </c>
      <c r="E12" s="752"/>
      <c r="F12" s="761">
        <v>185859</v>
      </c>
      <c r="G12" s="762">
        <v>2.8488700489197121</v>
      </c>
      <c r="H12" s="752"/>
      <c r="I12" s="763">
        <v>47941</v>
      </c>
      <c r="J12" s="445">
        <f t="shared" ref="J12:J28" si="1">I12*100/C12</f>
        <v>3.5470049741378862</v>
      </c>
      <c r="K12" s="762">
        <f t="shared" ref="K12:K28" si="2">I12*100/F12</f>
        <v>25.794284914908612</v>
      </c>
      <c r="L12" s="396"/>
      <c r="M12" s="396">
        <f t="shared" ref="M12:M31" si="3">_xlfn.RANK.EQ(K12,K$11:K$31,0)</f>
        <v>6</v>
      </c>
      <c r="N12" s="396">
        <v>2</v>
      </c>
      <c r="O12" s="396">
        <f t="shared" ref="O12:O29" si="4">MATCH(N12,M$11:M$31,0)</f>
        <v>1</v>
      </c>
      <c r="P12" s="565" t="str">
        <f t="shared" si="0"/>
        <v>Andalucía</v>
      </c>
      <c r="Q12" s="758">
        <f t="shared" ref="Q12:Q29" si="5">INDEX(K$11:K$31,O12,1)</f>
        <v>29.405987208142708</v>
      </c>
      <c r="R12" s="869"/>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29" customFormat="1" ht="18" customHeight="1" x14ac:dyDescent="0.2">
      <c r="A13" s="331"/>
      <c r="B13" s="759" t="s">
        <v>37</v>
      </c>
      <c r="C13" s="760">
        <v>1009599</v>
      </c>
      <c r="D13" s="680">
        <v>2.0765226931184988</v>
      </c>
      <c r="E13" s="752"/>
      <c r="F13" s="761">
        <v>187814</v>
      </c>
      <c r="G13" s="762">
        <v>2.8788365339736401</v>
      </c>
      <c r="H13" s="752"/>
      <c r="I13" s="763">
        <v>34288</v>
      </c>
      <c r="J13" s="445">
        <f t="shared" si="1"/>
        <v>3.3961998773770574</v>
      </c>
      <c r="K13" s="762">
        <f t="shared" si="2"/>
        <v>18.256360015760272</v>
      </c>
      <c r="L13" s="396"/>
      <c r="M13" s="396">
        <f t="shared" si="3"/>
        <v>17</v>
      </c>
      <c r="N13" s="396">
        <v>3</v>
      </c>
      <c r="O13" s="396">
        <f>MATCH(N13,M$11:M$31,0)</f>
        <v>8</v>
      </c>
      <c r="P13" s="565" t="str">
        <f t="shared" si="0"/>
        <v>Castilla - La Mancha</v>
      </c>
      <c r="Q13" s="758">
        <f t="shared" si="5"/>
        <v>27.803031890008448</v>
      </c>
      <c r="R13" s="869"/>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29" customFormat="1" ht="18" customHeight="1" x14ac:dyDescent="0.2">
      <c r="A14" s="331"/>
      <c r="B14" s="759" t="s">
        <v>38</v>
      </c>
      <c r="C14" s="760">
        <v>1231768</v>
      </c>
      <c r="D14" s="680">
        <v>2.533475374537006</v>
      </c>
      <c r="E14" s="752"/>
      <c r="F14" s="761">
        <v>123205</v>
      </c>
      <c r="G14" s="762">
        <v>1.8885016834113664</v>
      </c>
      <c r="H14" s="752"/>
      <c r="I14" s="763">
        <v>33653</v>
      </c>
      <c r="J14" s="445">
        <f t="shared" si="1"/>
        <v>2.7320891596469465</v>
      </c>
      <c r="K14" s="762">
        <f t="shared" si="2"/>
        <v>27.314638204618319</v>
      </c>
      <c r="L14" s="396"/>
      <c r="M14" s="396">
        <f t="shared" si="3"/>
        <v>4</v>
      </c>
      <c r="N14" s="396">
        <v>4</v>
      </c>
      <c r="O14" s="396">
        <f t="shared" si="4"/>
        <v>4</v>
      </c>
      <c r="P14" s="565" t="str">
        <f t="shared" si="0"/>
        <v>Balears, Illes</v>
      </c>
      <c r="Q14" s="758">
        <f t="shared" si="5"/>
        <v>27.314638204618319</v>
      </c>
      <c r="R14" s="869"/>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29" customFormat="1" ht="18" customHeight="1" x14ac:dyDescent="0.2">
      <c r="A15" s="331"/>
      <c r="B15" s="759" t="s">
        <v>6</v>
      </c>
      <c r="C15" s="760">
        <v>2238754</v>
      </c>
      <c r="D15" s="680">
        <v>4.6046237023905645</v>
      </c>
      <c r="E15" s="752"/>
      <c r="F15" s="761">
        <v>262023</v>
      </c>
      <c r="G15" s="762">
        <v>4.0163213878697812</v>
      </c>
      <c r="H15" s="752"/>
      <c r="I15" s="763">
        <v>57996</v>
      </c>
      <c r="J15" s="445">
        <f t="shared" si="1"/>
        <v>2.5905481352573796</v>
      </c>
      <c r="K15" s="762">
        <f t="shared" si="2"/>
        <v>22.133934807249744</v>
      </c>
      <c r="L15" s="396"/>
      <c r="M15" s="396">
        <f t="shared" si="3"/>
        <v>12</v>
      </c>
      <c r="N15" s="396">
        <v>5</v>
      </c>
      <c r="O15" s="396">
        <f t="shared" si="4"/>
        <v>10</v>
      </c>
      <c r="P15" s="565" t="str">
        <f t="shared" si="0"/>
        <v>Comunitat Valenciana</v>
      </c>
      <c r="Q15" s="758">
        <f t="shared" si="5"/>
        <v>26.676830895189017</v>
      </c>
      <c r="R15" s="869"/>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29" customFormat="1" ht="18" customHeight="1" x14ac:dyDescent="0.2">
      <c r="A16" s="331"/>
      <c r="B16" s="759" t="s">
        <v>5</v>
      </c>
      <c r="C16" s="764">
        <v>590851</v>
      </c>
      <c r="D16" s="680">
        <v>1.2152503219117274</v>
      </c>
      <c r="E16" s="752"/>
      <c r="F16" s="765">
        <v>102326</v>
      </c>
      <c r="G16" s="762">
        <v>1.5684657542855522</v>
      </c>
      <c r="H16" s="752"/>
      <c r="I16" s="763">
        <v>18185</v>
      </c>
      <c r="J16" s="445">
        <f t="shared" si="1"/>
        <v>3.077764106348301</v>
      </c>
      <c r="K16" s="762">
        <f t="shared" si="2"/>
        <v>17.771631843324279</v>
      </c>
      <c r="L16" s="396"/>
      <c r="M16" s="396">
        <f t="shared" si="3"/>
        <v>19</v>
      </c>
      <c r="N16" s="396">
        <v>6</v>
      </c>
      <c r="O16" s="396">
        <f t="shared" si="4"/>
        <v>2</v>
      </c>
      <c r="P16" s="565" t="str">
        <f t="shared" si="0"/>
        <v>Aragón</v>
      </c>
      <c r="Q16" s="766">
        <f t="shared" si="5"/>
        <v>25.794284914908612</v>
      </c>
      <c r="R16" s="869"/>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38" customFormat="1" ht="18" customHeight="1" x14ac:dyDescent="0.2">
      <c r="A17" s="447"/>
      <c r="B17" s="767" t="s">
        <v>4</v>
      </c>
      <c r="C17" s="760">
        <v>2391682</v>
      </c>
      <c r="D17" s="680">
        <v>4.9191629030169768</v>
      </c>
      <c r="E17" s="752"/>
      <c r="F17" s="768">
        <v>417744</v>
      </c>
      <c r="G17" s="769">
        <v>6.4032323950732337</v>
      </c>
      <c r="H17" s="752"/>
      <c r="I17" s="770">
        <v>127461</v>
      </c>
      <c r="J17" s="584">
        <f t="shared" si="1"/>
        <v>5.3293456237074999</v>
      </c>
      <c r="K17" s="769">
        <f t="shared" si="2"/>
        <v>30.511748822245202</v>
      </c>
      <c r="L17" s="396"/>
      <c r="M17" s="396">
        <f t="shared" si="3"/>
        <v>1</v>
      </c>
      <c r="N17" s="396">
        <v>7</v>
      </c>
      <c r="O17" s="396">
        <f t="shared" si="4"/>
        <v>11</v>
      </c>
      <c r="P17" s="565" t="str">
        <f t="shared" si="0"/>
        <v>Extremadura</v>
      </c>
      <c r="Q17" s="758">
        <f t="shared" si="5"/>
        <v>24.751154234836427</v>
      </c>
      <c r="R17" s="869"/>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c r="CJ17" s="447"/>
      <c r="CK17" s="447"/>
      <c r="CL17" s="447"/>
      <c r="CM17" s="447"/>
      <c r="CN17" s="447"/>
      <c r="CO17" s="447"/>
      <c r="CP17" s="447"/>
      <c r="CQ17" s="447"/>
      <c r="CR17" s="447"/>
      <c r="CS17" s="447"/>
      <c r="CT17" s="447"/>
      <c r="CU17" s="447"/>
      <c r="CV17" s="447"/>
      <c r="CW17" s="447"/>
      <c r="CX17" s="447"/>
      <c r="CY17" s="447"/>
      <c r="CZ17" s="447"/>
      <c r="DA17" s="447"/>
      <c r="DB17" s="447"/>
      <c r="DC17" s="447"/>
      <c r="DD17" s="447"/>
      <c r="DE17" s="447"/>
      <c r="DF17" s="447"/>
      <c r="DG17" s="447"/>
      <c r="DH17" s="447"/>
      <c r="DI17" s="447"/>
      <c r="DJ17" s="447"/>
      <c r="DK17" s="447"/>
      <c r="DL17" s="447"/>
      <c r="DM17" s="447"/>
      <c r="DN17" s="447"/>
      <c r="DO17" s="447"/>
      <c r="DP17" s="447"/>
      <c r="DQ17" s="447"/>
      <c r="DR17" s="447"/>
      <c r="DS17" s="447"/>
      <c r="DT17" s="447"/>
      <c r="DU17" s="447"/>
      <c r="DV17" s="447"/>
      <c r="DW17" s="447"/>
      <c r="DX17" s="447"/>
      <c r="DY17" s="447"/>
      <c r="DZ17" s="447"/>
      <c r="EA17" s="447"/>
      <c r="EB17" s="447"/>
      <c r="EC17" s="447"/>
      <c r="ED17" s="447"/>
      <c r="EE17" s="447"/>
      <c r="EF17" s="447"/>
      <c r="EG17" s="447"/>
      <c r="EH17" s="447"/>
      <c r="EI17" s="447"/>
      <c r="EJ17" s="447"/>
      <c r="EK17" s="447"/>
      <c r="EL17" s="447"/>
      <c r="EM17" s="447"/>
      <c r="EN17" s="447"/>
      <c r="EO17" s="447"/>
      <c r="EP17" s="447"/>
      <c r="EQ17" s="447"/>
      <c r="ER17" s="447"/>
      <c r="ES17" s="447"/>
      <c r="ET17" s="447"/>
      <c r="EU17" s="447"/>
      <c r="EV17" s="447"/>
      <c r="EW17" s="447"/>
      <c r="EX17" s="447"/>
      <c r="EY17" s="447"/>
      <c r="EZ17" s="447"/>
      <c r="FA17" s="447"/>
      <c r="FB17" s="447"/>
      <c r="FC17" s="447"/>
      <c r="FD17" s="447"/>
      <c r="FE17" s="447"/>
      <c r="FF17" s="447"/>
      <c r="FG17" s="447"/>
      <c r="FH17" s="447"/>
      <c r="FI17" s="447"/>
      <c r="FJ17" s="447"/>
      <c r="FK17" s="447"/>
      <c r="FL17" s="447"/>
      <c r="FM17" s="447"/>
      <c r="FN17" s="447"/>
      <c r="FO17" s="447"/>
      <c r="FP17" s="447"/>
      <c r="FQ17" s="447"/>
      <c r="FR17" s="447"/>
      <c r="FS17" s="447"/>
      <c r="FT17" s="447"/>
      <c r="FU17" s="447"/>
      <c r="FV17" s="447"/>
      <c r="FW17" s="447"/>
      <c r="FX17" s="447"/>
      <c r="FY17" s="447"/>
      <c r="FZ17" s="447"/>
      <c r="GA17" s="447"/>
      <c r="GB17" s="447"/>
      <c r="GC17" s="447"/>
      <c r="GD17" s="447"/>
      <c r="GE17" s="447"/>
      <c r="GF17" s="447"/>
      <c r="GG17" s="447"/>
      <c r="GH17" s="447"/>
      <c r="GI17" s="447"/>
      <c r="GJ17" s="447"/>
      <c r="GK17" s="447"/>
      <c r="GL17" s="447"/>
      <c r="GM17" s="447"/>
      <c r="GN17" s="447"/>
      <c r="GO17" s="447"/>
      <c r="GP17" s="447"/>
      <c r="GQ17" s="447"/>
      <c r="GR17" s="447"/>
      <c r="GS17" s="447"/>
      <c r="GT17" s="447"/>
      <c r="GU17" s="447"/>
      <c r="GV17" s="447"/>
      <c r="GW17" s="447"/>
      <c r="GX17" s="447"/>
      <c r="GY17" s="447"/>
      <c r="GZ17" s="447"/>
      <c r="HA17" s="447"/>
      <c r="HB17" s="447"/>
      <c r="HC17" s="447"/>
      <c r="HD17" s="447"/>
      <c r="HE17" s="447"/>
      <c r="HF17" s="447"/>
      <c r="HG17" s="447"/>
      <c r="HH17" s="447"/>
      <c r="HI17" s="447"/>
      <c r="HJ17" s="447"/>
      <c r="HK17" s="447"/>
      <c r="HL17" s="447"/>
      <c r="HM17" s="447"/>
      <c r="HN17" s="447"/>
      <c r="HO17" s="447"/>
      <c r="HP17" s="447"/>
      <c r="HQ17" s="447"/>
      <c r="HR17" s="447"/>
      <c r="HS17" s="447"/>
      <c r="HT17" s="447"/>
      <c r="HU17" s="447"/>
      <c r="HV17" s="447"/>
      <c r="HW17" s="447"/>
      <c r="HX17" s="447"/>
      <c r="HY17" s="447"/>
      <c r="HZ17" s="447"/>
      <c r="IA17" s="447"/>
      <c r="IB17" s="447"/>
      <c r="IC17" s="447"/>
      <c r="ID17" s="447"/>
      <c r="IE17" s="447"/>
      <c r="IF17" s="447"/>
      <c r="IG17" s="447"/>
      <c r="IH17" s="447"/>
      <c r="II17" s="447"/>
      <c r="IJ17" s="447"/>
      <c r="IK17" s="447"/>
      <c r="IL17" s="447"/>
      <c r="IM17" s="447"/>
      <c r="IN17" s="447"/>
      <c r="IO17" s="447"/>
      <c r="IP17" s="447"/>
      <c r="IQ17" s="447"/>
      <c r="IR17" s="447"/>
      <c r="IS17" s="447"/>
      <c r="IT17" s="447"/>
      <c r="IU17" s="447"/>
      <c r="IV17" s="447"/>
      <c r="IW17" s="447"/>
      <c r="IX17" s="447"/>
      <c r="IY17" s="447"/>
    </row>
    <row r="18" spans="1:259" s="738" customFormat="1" ht="18" customHeight="1" x14ac:dyDescent="0.2">
      <c r="A18" s="447"/>
      <c r="B18" s="767" t="s">
        <v>40</v>
      </c>
      <c r="C18" s="760">
        <v>2104433</v>
      </c>
      <c r="D18" s="680">
        <v>4.3283550009929108</v>
      </c>
      <c r="E18" s="752"/>
      <c r="F18" s="768">
        <v>286422</v>
      </c>
      <c r="G18" s="769">
        <v>4.3903123182180135</v>
      </c>
      <c r="H18" s="752"/>
      <c r="I18" s="770">
        <v>79634</v>
      </c>
      <c r="J18" s="584">
        <f t="shared" si="1"/>
        <v>3.784107168059045</v>
      </c>
      <c r="K18" s="769">
        <f t="shared" si="2"/>
        <v>27.803031890008448</v>
      </c>
      <c r="L18" s="396"/>
      <c r="M18" s="396">
        <f t="shared" si="3"/>
        <v>3</v>
      </c>
      <c r="N18" s="396">
        <v>8</v>
      </c>
      <c r="O18" s="396">
        <f t="shared" si="4"/>
        <v>21</v>
      </c>
      <c r="P18" s="565" t="str">
        <f t="shared" si="0"/>
        <v>TOTAL</v>
      </c>
      <c r="Q18" s="758">
        <f t="shared" si="5"/>
        <v>24.682359090459698</v>
      </c>
      <c r="R18" s="869"/>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7"/>
      <c r="BS18" s="447"/>
      <c r="BT18" s="447"/>
      <c r="BU18" s="447"/>
      <c r="BV18" s="447"/>
      <c r="BW18" s="447"/>
      <c r="BX18" s="447"/>
      <c r="BY18" s="447"/>
      <c r="BZ18" s="447"/>
      <c r="CA18" s="447"/>
      <c r="CB18" s="447"/>
      <c r="CC18" s="447"/>
      <c r="CD18" s="447"/>
      <c r="CE18" s="447"/>
      <c r="CF18" s="447"/>
      <c r="CG18" s="447"/>
      <c r="CH18" s="447"/>
      <c r="CI18" s="447"/>
      <c r="CJ18" s="447"/>
      <c r="CK18" s="447"/>
      <c r="CL18" s="447"/>
      <c r="CM18" s="447"/>
      <c r="CN18" s="447"/>
      <c r="CO18" s="447"/>
      <c r="CP18" s="447"/>
      <c r="CQ18" s="447"/>
      <c r="CR18" s="447"/>
      <c r="CS18" s="447"/>
      <c r="CT18" s="447"/>
      <c r="CU18" s="447"/>
      <c r="CV18" s="447"/>
      <c r="CW18" s="447"/>
      <c r="CX18" s="447"/>
      <c r="CY18" s="447"/>
      <c r="CZ18" s="447"/>
      <c r="DA18" s="447"/>
      <c r="DB18" s="447"/>
      <c r="DC18" s="447"/>
      <c r="DD18" s="447"/>
      <c r="DE18" s="447"/>
      <c r="DF18" s="447"/>
      <c r="DG18" s="447"/>
      <c r="DH18" s="447"/>
      <c r="DI18" s="447"/>
      <c r="DJ18" s="447"/>
      <c r="DK18" s="447"/>
      <c r="DL18" s="447"/>
      <c r="DM18" s="447"/>
      <c r="DN18" s="447"/>
      <c r="DO18" s="447"/>
      <c r="DP18" s="447"/>
      <c r="DQ18" s="447"/>
      <c r="DR18" s="447"/>
      <c r="DS18" s="447"/>
      <c r="DT18" s="447"/>
      <c r="DU18" s="447"/>
      <c r="DV18" s="447"/>
      <c r="DW18" s="447"/>
      <c r="DX18" s="447"/>
      <c r="DY18" s="447"/>
      <c r="DZ18" s="447"/>
      <c r="EA18" s="447"/>
      <c r="EB18" s="447"/>
      <c r="EC18" s="447"/>
      <c r="ED18" s="447"/>
      <c r="EE18" s="447"/>
      <c r="EF18" s="447"/>
      <c r="EG18" s="447"/>
      <c r="EH18" s="447"/>
      <c r="EI18" s="447"/>
      <c r="EJ18" s="447"/>
      <c r="EK18" s="447"/>
      <c r="EL18" s="447"/>
      <c r="EM18" s="447"/>
      <c r="EN18" s="447"/>
      <c r="EO18" s="447"/>
      <c r="EP18" s="447"/>
      <c r="EQ18" s="447"/>
      <c r="ER18" s="447"/>
      <c r="ES18" s="447"/>
      <c r="ET18" s="447"/>
      <c r="EU18" s="447"/>
      <c r="EV18" s="447"/>
      <c r="EW18" s="447"/>
      <c r="EX18" s="447"/>
      <c r="EY18" s="447"/>
      <c r="EZ18" s="447"/>
      <c r="FA18" s="447"/>
      <c r="FB18" s="447"/>
      <c r="FC18" s="447"/>
      <c r="FD18" s="447"/>
      <c r="FE18" s="447"/>
      <c r="FF18" s="447"/>
      <c r="FG18" s="447"/>
      <c r="FH18" s="447"/>
      <c r="FI18" s="447"/>
      <c r="FJ18" s="447"/>
      <c r="FK18" s="447"/>
      <c r="FL18" s="447"/>
      <c r="FM18" s="447"/>
      <c r="FN18" s="447"/>
      <c r="FO18" s="447"/>
      <c r="FP18" s="447"/>
      <c r="FQ18" s="447"/>
      <c r="FR18" s="447"/>
      <c r="FS18" s="447"/>
      <c r="FT18" s="447"/>
      <c r="FU18" s="447"/>
      <c r="FV18" s="447"/>
      <c r="FW18" s="447"/>
      <c r="FX18" s="447"/>
      <c r="FY18" s="447"/>
      <c r="FZ18" s="447"/>
      <c r="GA18" s="447"/>
      <c r="GB18" s="447"/>
      <c r="GC18" s="447"/>
      <c r="GD18" s="447"/>
      <c r="GE18" s="447"/>
      <c r="GF18" s="447"/>
      <c r="GG18" s="447"/>
      <c r="GH18" s="447"/>
      <c r="GI18" s="447"/>
      <c r="GJ18" s="447"/>
      <c r="GK18" s="447"/>
      <c r="GL18" s="447"/>
      <c r="GM18" s="447"/>
      <c r="GN18" s="447"/>
      <c r="GO18" s="447"/>
      <c r="GP18" s="447"/>
      <c r="GQ18" s="447"/>
      <c r="GR18" s="447"/>
      <c r="GS18" s="447"/>
      <c r="GT18" s="447"/>
      <c r="GU18" s="447"/>
      <c r="GV18" s="447"/>
      <c r="GW18" s="447"/>
      <c r="GX18" s="447"/>
      <c r="GY18" s="447"/>
      <c r="GZ18" s="447"/>
      <c r="HA18" s="447"/>
      <c r="HB18" s="447"/>
      <c r="HC18" s="447"/>
      <c r="HD18" s="447"/>
      <c r="HE18" s="447"/>
      <c r="HF18" s="447"/>
      <c r="HG18" s="447"/>
      <c r="HH18" s="447"/>
      <c r="HI18" s="447"/>
      <c r="HJ18" s="447"/>
      <c r="HK18" s="447"/>
      <c r="HL18" s="447"/>
      <c r="HM18" s="447"/>
      <c r="HN18" s="447"/>
      <c r="HO18" s="447"/>
      <c r="HP18" s="447"/>
      <c r="HQ18" s="447"/>
      <c r="HR18" s="447"/>
      <c r="HS18" s="447"/>
      <c r="HT18" s="447"/>
      <c r="HU18" s="447"/>
      <c r="HV18" s="447"/>
      <c r="HW18" s="447"/>
      <c r="HX18" s="447"/>
      <c r="HY18" s="447"/>
      <c r="HZ18" s="447"/>
      <c r="IA18" s="447"/>
      <c r="IB18" s="447"/>
      <c r="IC18" s="447"/>
      <c r="ID18" s="447"/>
      <c r="IE18" s="447"/>
      <c r="IF18" s="447"/>
      <c r="IG18" s="447"/>
      <c r="IH18" s="447"/>
      <c r="II18" s="447"/>
      <c r="IJ18" s="447"/>
      <c r="IK18" s="447"/>
      <c r="IL18" s="447"/>
      <c r="IM18" s="447"/>
      <c r="IN18" s="447"/>
      <c r="IO18" s="447"/>
      <c r="IP18" s="447"/>
      <c r="IQ18" s="447"/>
      <c r="IR18" s="447"/>
      <c r="IS18" s="447"/>
      <c r="IT18" s="447"/>
      <c r="IU18" s="447"/>
      <c r="IV18" s="447"/>
      <c r="IW18" s="447"/>
      <c r="IX18" s="447"/>
      <c r="IY18" s="447"/>
    </row>
    <row r="19" spans="1:259" s="738" customFormat="1" ht="18" customHeight="1" x14ac:dyDescent="0.2">
      <c r="A19" s="447"/>
      <c r="B19" s="767" t="s">
        <v>41</v>
      </c>
      <c r="C19" s="760">
        <v>8012231</v>
      </c>
      <c r="D19" s="680">
        <v>16.479393792988624</v>
      </c>
      <c r="E19" s="752"/>
      <c r="F19" s="768">
        <v>1087880</v>
      </c>
      <c r="G19" s="769">
        <v>16.675161002796617</v>
      </c>
      <c r="H19" s="752"/>
      <c r="I19" s="770">
        <v>242430</v>
      </c>
      <c r="J19" s="584">
        <f t="shared" si="1"/>
        <v>3.0257490079854161</v>
      </c>
      <c r="K19" s="769">
        <f t="shared" si="2"/>
        <v>22.284626980917015</v>
      </c>
      <c r="L19" s="396"/>
      <c r="M19" s="396">
        <f t="shared" si="3"/>
        <v>11</v>
      </c>
      <c r="N19" s="396">
        <v>9</v>
      </c>
      <c r="O19" s="396">
        <f>MATCH(N19,M$11:M$31,0)</f>
        <v>13</v>
      </c>
      <c r="P19" s="565" t="str">
        <f t="shared" si="0"/>
        <v>Madrid, Comunidad de</v>
      </c>
      <c r="Q19" s="758">
        <f t="shared" si="5"/>
        <v>24.430588508649112</v>
      </c>
      <c r="R19" s="869"/>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7"/>
      <c r="CS19" s="447"/>
      <c r="CT19" s="447"/>
      <c r="CU19" s="447"/>
      <c r="CV19" s="447"/>
      <c r="CW19" s="447"/>
      <c r="CX19" s="447"/>
      <c r="CY19" s="447"/>
      <c r="CZ19" s="447"/>
      <c r="DA19" s="447"/>
      <c r="DB19" s="447"/>
      <c r="DC19" s="447"/>
      <c r="DD19" s="447"/>
      <c r="DE19" s="447"/>
      <c r="DF19" s="447"/>
      <c r="DG19" s="447"/>
      <c r="DH19" s="447"/>
      <c r="DI19" s="447"/>
      <c r="DJ19" s="447"/>
      <c r="DK19" s="447"/>
      <c r="DL19" s="447"/>
      <c r="DM19" s="447"/>
      <c r="DN19" s="447"/>
      <c r="DO19" s="447"/>
      <c r="DP19" s="447"/>
      <c r="DQ19" s="447"/>
      <c r="DR19" s="447"/>
      <c r="DS19" s="447"/>
      <c r="DT19" s="447"/>
      <c r="DU19" s="447"/>
      <c r="DV19" s="447"/>
      <c r="DW19" s="447"/>
      <c r="DX19" s="447"/>
      <c r="DY19" s="447"/>
      <c r="DZ19" s="447"/>
      <c r="EA19" s="447"/>
      <c r="EB19" s="447"/>
      <c r="EC19" s="447"/>
      <c r="ED19" s="447"/>
      <c r="EE19" s="447"/>
      <c r="EF19" s="447"/>
      <c r="EG19" s="447"/>
      <c r="EH19" s="447"/>
      <c r="EI19" s="447"/>
      <c r="EJ19" s="447"/>
      <c r="EK19" s="447"/>
      <c r="EL19" s="447"/>
      <c r="EM19" s="447"/>
      <c r="EN19" s="447"/>
      <c r="EO19" s="447"/>
      <c r="EP19" s="447"/>
      <c r="EQ19" s="447"/>
      <c r="ER19" s="447"/>
      <c r="ES19" s="447"/>
      <c r="ET19" s="447"/>
      <c r="EU19" s="447"/>
      <c r="EV19" s="447"/>
      <c r="EW19" s="447"/>
      <c r="EX19" s="447"/>
      <c r="EY19" s="447"/>
      <c r="EZ19" s="447"/>
      <c r="FA19" s="447"/>
      <c r="FB19" s="447"/>
      <c r="FC19" s="447"/>
      <c r="FD19" s="447"/>
      <c r="FE19" s="447"/>
      <c r="FF19" s="447"/>
      <c r="FG19" s="447"/>
      <c r="FH19" s="447"/>
      <c r="FI19" s="447"/>
      <c r="FJ19" s="447"/>
      <c r="FK19" s="447"/>
      <c r="FL19" s="447"/>
      <c r="FM19" s="447"/>
      <c r="FN19" s="447"/>
      <c r="FO19" s="447"/>
      <c r="FP19" s="447"/>
      <c r="FQ19" s="447"/>
      <c r="FR19" s="447"/>
      <c r="FS19" s="447"/>
      <c r="FT19" s="447"/>
      <c r="FU19" s="447"/>
      <c r="FV19" s="447"/>
      <c r="FW19" s="447"/>
      <c r="FX19" s="447"/>
      <c r="FY19" s="447"/>
      <c r="FZ19" s="447"/>
      <c r="GA19" s="447"/>
      <c r="GB19" s="447"/>
      <c r="GC19" s="447"/>
      <c r="GD19" s="447"/>
      <c r="GE19" s="447"/>
      <c r="GF19" s="447"/>
      <c r="GG19" s="447"/>
      <c r="GH19" s="447"/>
      <c r="GI19" s="447"/>
      <c r="GJ19" s="447"/>
      <c r="GK19" s="447"/>
      <c r="GL19" s="447"/>
      <c r="GM19" s="447"/>
      <c r="GN19" s="447"/>
      <c r="GO19" s="447"/>
      <c r="GP19" s="447"/>
      <c r="GQ19" s="447"/>
      <c r="GR19" s="447"/>
      <c r="GS19" s="447"/>
      <c r="GT19" s="447"/>
      <c r="GU19" s="447"/>
      <c r="GV19" s="447"/>
      <c r="GW19" s="447"/>
      <c r="GX19" s="447"/>
      <c r="GY19" s="447"/>
      <c r="GZ19" s="447"/>
      <c r="HA19" s="447"/>
      <c r="HB19" s="447"/>
      <c r="HC19" s="447"/>
      <c r="HD19" s="447"/>
      <c r="HE19" s="447"/>
      <c r="HF19" s="447"/>
      <c r="HG19" s="447"/>
      <c r="HH19" s="447"/>
      <c r="HI19" s="447"/>
      <c r="HJ19" s="447"/>
      <c r="HK19" s="447"/>
      <c r="HL19" s="447"/>
      <c r="HM19" s="447"/>
      <c r="HN19" s="447"/>
      <c r="HO19" s="447"/>
      <c r="HP19" s="447"/>
      <c r="HQ19" s="447"/>
      <c r="HR19" s="447"/>
      <c r="HS19" s="447"/>
      <c r="HT19" s="447"/>
      <c r="HU19" s="447"/>
      <c r="HV19" s="447"/>
      <c r="HW19" s="447"/>
      <c r="HX19" s="447"/>
      <c r="HY19" s="447"/>
      <c r="HZ19" s="447"/>
      <c r="IA19" s="447"/>
      <c r="IB19" s="447"/>
      <c r="IC19" s="447"/>
      <c r="ID19" s="447"/>
      <c r="IE19" s="447"/>
      <c r="IF19" s="447"/>
      <c r="IG19" s="447"/>
      <c r="IH19" s="447"/>
      <c r="II19" s="447"/>
      <c r="IJ19" s="447"/>
      <c r="IK19" s="447"/>
      <c r="IL19" s="447"/>
      <c r="IM19" s="447"/>
      <c r="IN19" s="447"/>
      <c r="IO19" s="447"/>
      <c r="IP19" s="447"/>
      <c r="IQ19" s="447"/>
      <c r="IR19" s="447"/>
      <c r="IS19" s="447"/>
      <c r="IT19" s="447"/>
      <c r="IU19" s="447"/>
      <c r="IV19" s="447"/>
      <c r="IW19" s="447"/>
      <c r="IX19" s="447"/>
      <c r="IY19" s="447"/>
    </row>
    <row r="20" spans="1:259" s="738" customFormat="1" ht="18" customHeight="1" x14ac:dyDescent="0.2">
      <c r="A20" s="447"/>
      <c r="B20" s="767" t="s">
        <v>3</v>
      </c>
      <c r="C20" s="760">
        <v>5319285</v>
      </c>
      <c r="D20" s="680">
        <v>10.94059722094102</v>
      </c>
      <c r="E20" s="752"/>
      <c r="F20" s="768">
        <v>655895</v>
      </c>
      <c r="G20" s="769">
        <v>10.053640774652798</v>
      </c>
      <c r="H20" s="752"/>
      <c r="I20" s="770">
        <v>174972</v>
      </c>
      <c r="J20" s="584">
        <f t="shared" si="1"/>
        <v>3.2893894574176792</v>
      </c>
      <c r="K20" s="769">
        <f>I20*100/F20</f>
        <v>26.676830895189017</v>
      </c>
      <c r="L20" s="396"/>
      <c r="M20" s="396">
        <f t="shared" si="3"/>
        <v>5</v>
      </c>
      <c r="N20" s="396">
        <v>10</v>
      </c>
      <c r="O20" s="396">
        <f t="shared" si="4"/>
        <v>14</v>
      </c>
      <c r="P20" s="565" t="str">
        <f t="shared" si="0"/>
        <v>Murcia, Región de</v>
      </c>
      <c r="Q20" s="758">
        <f t="shared" si="5"/>
        <v>24.080797544781657</v>
      </c>
      <c r="R20" s="869"/>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47"/>
      <c r="GD20" s="447"/>
      <c r="GE20" s="447"/>
      <c r="GF20" s="447"/>
      <c r="GG20" s="447"/>
      <c r="GH20" s="447"/>
      <c r="GI20" s="447"/>
      <c r="GJ20" s="447"/>
      <c r="GK20" s="447"/>
      <c r="GL20" s="447"/>
      <c r="GM20" s="447"/>
      <c r="GN20" s="447"/>
      <c r="GO20" s="447"/>
      <c r="GP20" s="447"/>
      <c r="GQ20" s="447"/>
      <c r="GR20" s="447"/>
      <c r="GS20" s="447"/>
      <c r="GT20" s="447"/>
      <c r="GU20" s="447"/>
      <c r="GV20" s="447"/>
      <c r="GW20" s="447"/>
      <c r="GX20" s="447"/>
      <c r="GY20" s="447"/>
      <c r="GZ20" s="447"/>
      <c r="HA20" s="447"/>
      <c r="HB20" s="447"/>
      <c r="HC20" s="447"/>
      <c r="HD20" s="447"/>
      <c r="HE20" s="447"/>
      <c r="HF20" s="447"/>
      <c r="HG20" s="447"/>
      <c r="HH20" s="447"/>
      <c r="HI20" s="447"/>
      <c r="HJ20" s="447"/>
      <c r="HK20" s="447"/>
      <c r="HL20" s="447"/>
      <c r="HM20" s="447"/>
      <c r="HN20" s="447"/>
      <c r="HO20" s="447"/>
      <c r="HP20" s="447"/>
      <c r="HQ20" s="447"/>
      <c r="HR20" s="447"/>
      <c r="HS20" s="447"/>
      <c r="HT20" s="447"/>
      <c r="HU20" s="447"/>
      <c r="HV20" s="447"/>
      <c r="HW20" s="447"/>
      <c r="HX20" s="447"/>
      <c r="HY20" s="447"/>
      <c r="HZ20" s="447"/>
      <c r="IA20" s="447"/>
      <c r="IB20" s="447"/>
      <c r="IC20" s="447"/>
      <c r="ID20" s="447"/>
      <c r="IE20" s="447"/>
      <c r="IF20" s="447"/>
      <c r="IG20" s="447"/>
      <c r="IH20" s="447"/>
      <c r="II20" s="447"/>
      <c r="IJ20" s="447"/>
      <c r="IK20" s="447"/>
      <c r="IL20" s="447"/>
      <c r="IM20" s="447"/>
      <c r="IN20" s="447"/>
      <c r="IO20" s="447"/>
      <c r="IP20" s="447"/>
      <c r="IQ20" s="447"/>
      <c r="IR20" s="447"/>
      <c r="IS20" s="447"/>
      <c r="IT20" s="447"/>
      <c r="IU20" s="447"/>
      <c r="IV20" s="447"/>
      <c r="IW20" s="447"/>
      <c r="IX20" s="447"/>
      <c r="IY20" s="447"/>
    </row>
    <row r="21" spans="1:259" s="629" customFormat="1" ht="18" customHeight="1" x14ac:dyDescent="0.2">
      <c r="A21" s="331"/>
      <c r="B21" s="759" t="s">
        <v>2</v>
      </c>
      <c r="C21" s="760">
        <v>1054681</v>
      </c>
      <c r="D21" s="680">
        <v>2.1692464339811264</v>
      </c>
      <c r="E21" s="752"/>
      <c r="F21" s="761">
        <v>151399</v>
      </c>
      <c r="G21" s="762">
        <v>2.3206628494525177</v>
      </c>
      <c r="H21" s="752"/>
      <c r="I21" s="763">
        <v>37473</v>
      </c>
      <c r="J21" s="445">
        <f t="shared" si="1"/>
        <v>3.5530174526705229</v>
      </c>
      <c r="K21" s="762">
        <f t="shared" si="2"/>
        <v>24.751154234836427</v>
      </c>
      <c r="L21" s="396"/>
      <c r="M21" s="396">
        <f t="shared" si="3"/>
        <v>7</v>
      </c>
      <c r="N21" s="396">
        <v>11</v>
      </c>
      <c r="O21" s="396">
        <f t="shared" si="4"/>
        <v>9</v>
      </c>
      <c r="P21" s="565" t="str">
        <f t="shared" si="0"/>
        <v>Cataluña</v>
      </c>
      <c r="Q21" s="758">
        <f t="shared" si="5"/>
        <v>22.284626980917015</v>
      </c>
      <c r="R21" s="869"/>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29" customFormat="1" ht="18" customHeight="1" x14ac:dyDescent="0.2">
      <c r="A22" s="331"/>
      <c r="B22" s="759" t="s">
        <v>35</v>
      </c>
      <c r="C22" s="760">
        <v>2705833</v>
      </c>
      <c r="D22" s="680">
        <v>5.5653022915919159</v>
      </c>
      <c r="E22" s="752"/>
      <c r="F22" s="761">
        <v>482428</v>
      </c>
      <c r="G22" s="762">
        <v>7.3947168550365534</v>
      </c>
      <c r="H22" s="752"/>
      <c r="I22" s="763">
        <v>88362</v>
      </c>
      <c r="J22" s="445">
        <f t="shared" si="1"/>
        <v>3.2656117358314427</v>
      </c>
      <c r="K22" s="762">
        <f t="shared" si="2"/>
        <v>18.31610105549429</v>
      </c>
      <c r="L22" s="396"/>
      <c r="M22" s="396">
        <f t="shared" si="3"/>
        <v>16</v>
      </c>
      <c r="N22" s="396">
        <v>12</v>
      </c>
      <c r="O22" s="396">
        <f t="shared" si="4"/>
        <v>5</v>
      </c>
      <c r="P22" s="565" t="str">
        <f t="shared" si="0"/>
        <v>Canarias</v>
      </c>
      <c r="Q22" s="758">
        <f t="shared" si="5"/>
        <v>22.133934807249744</v>
      </c>
      <c r="R22" s="869"/>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29" customFormat="1" ht="18" customHeight="1" x14ac:dyDescent="0.2">
      <c r="A23" s="331"/>
      <c r="B23" s="759" t="s">
        <v>42</v>
      </c>
      <c r="C23" s="760">
        <v>7009268</v>
      </c>
      <c r="D23" s="680">
        <v>14.416519889727814</v>
      </c>
      <c r="E23" s="752"/>
      <c r="F23" s="761">
        <v>834941</v>
      </c>
      <c r="G23" s="762">
        <v>12.798080305581507</v>
      </c>
      <c r="H23" s="752"/>
      <c r="I23" s="763">
        <v>203981</v>
      </c>
      <c r="J23" s="445">
        <f t="shared" si="1"/>
        <v>2.9101612322427961</v>
      </c>
      <c r="K23" s="762">
        <f t="shared" si="2"/>
        <v>24.430588508649112</v>
      </c>
      <c r="L23" s="396"/>
      <c r="M23" s="396">
        <f t="shared" si="3"/>
        <v>9</v>
      </c>
      <c r="N23" s="396">
        <v>13</v>
      </c>
      <c r="O23" s="396">
        <f t="shared" si="4"/>
        <v>16</v>
      </c>
      <c r="P23" s="565" t="str">
        <f t="shared" si="0"/>
        <v>País Vasco</v>
      </c>
      <c r="Q23" s="758">
        <f t="shared" si="5"/>
        <v>21.858573513532754</v>
      </c>
      <c r="R23" s="869"/>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29" customFormat="1" ht="18" customHeight="1" x14ac:dyDescent="0.2">
      <c r="A24" s="331"/>
      <c r="B24" s="759" t="s">
        <v>43</v>
      </c>
      <c r="C24" s="760">
        <v>1568492</v>
      </c>
      <c r="D24" s="680">
        <v>3.226042450492542</v>
      </c>
      <c r="E24" s="752"/>
      <c r="F24" s="761">
        <v>199412</v>
      </c>
      <c r="G24" s="762">
        <v>3.0566121317513688</v>
      </c>
      <c r="H24" s="752"/>
      <c r="I24" s="763">
        <v>48020</v>
      </c>
      <c r="J24" s="445">
        <f t="shared" si="1"/>
        <v>3.0615393639240747</v>
      </c>
      <c r="K24" s="762">
        <f>I24*100/F24</f>
        <v>24.080797544781657</v>
      </c>
      <c r="L24" s="396"/>
      <c r="M24" s="396">
        <f t="shared" si="3"/>
        <v>10</v>
      </c>
      <c r="N24" s="396">
        <v>14</v>
      </c>
      <c r="O24" s="396">
        <f t="shared" si="4"/>
        <v>17</v>
      </c>
      <c r="P24" s="565" t="str">
        <f t="shared" si="0"/>
        <v>Rioja, La</v>
      </c>
      <c r="Q24" s="758">
        <f t="shared" si="5"/>
        <v>21.275964391691396</v>
      </c>
      <c r="R24" s="869"/>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29" customFormat="1" ht="18" customHeight="1" x14ac:dyDescent="0.2">
      <c r="A25" s="331"/>
      <c r="B25" s="759" t="s">
        <v>44</v>
      </c>
      <c r="C25" s="764">
        <v>678333</v>
      </c>
      <c r="D25" s="680">
        <v>1.3951815205751497</v>
      </c>
      <c r="E25" s="752"/>
      <c r="F25" s="765">
        <v>84373</v>
      </c>
      <c r="G25" s="762">
        <v>1.2932799199258731</v>
      </c>
      <c r="H25" s="752"/>
      <c r="I25" s="763">
        <v>17318</v>
      </c>
      <c r="J25" s="445">
        <f t="shared" si="1"/>
        <v>2.5530233675790504</v>
      </c>
      <c r="K25" s="762">
        <f t="shared" si="2"/>
        <v>20.525523567966054</v>
      </c>
      <c r="L25" s="396"/>
      <c r="M25" s="396">
        <f t="shared" si="3"/>
        <v>15</v>
      </c>
      <c r="N25" s="396">
        <v>15</v>
      </c>
      <c r="O25" s="396">
        <f t="shared" si="4"/>
        <v>15</v>
      </c>
      <c r="P25" s="565" t="str">
        <f t="shared" si="0"/>
        <v>Navarra, Comunidad Foral de</v>
      </c>
      <c r="Q25" s="766">
        <f t="shared" si="5"/>
        <v>20.525523567966054</v>
      </c>
      <c r="R25" s="869"/>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29" customFormat="1" ht="18" customHeight="1" x14ac:dyDescent="0.2">
      <c r="A26" s="331"/>
      <c r="B26" s="759" t="s">
        <v>45</v>
      </c>
      <c r="C26" s="764">
        <v>2227684</v>
      </c>
      <c r="D26" s="680">
        <v>4.5818551514977628</v>
      </c>
      <c r="E26" s="752"/>
      <c r="F26" s="765">
        <v>337108</v>
      </c>
      <c r="G26" s="762">
        <v>5.1672336795701383</v>
      </c>
      <c r="H26" s="752"/>
      <c r="I26" s="763">
        <v>73687</v>
      </c>
      <c r="J26" s="445">
        <f t="shared" si="1"/>
        <v>3.3077851257180102</v>
      </c>
      <c r="K26" s="762">
        <f t="shared" si="2"/>
        <v>21.858573513532754</v>
      </c>
      <c r="L26" s="396"/>
      <c r="M26" s="396">
        <f t="shared" si="3"/>
        <v>13</v>
      </c>
      <c r="N26" s="396">
        <v>16</v>
      </c>
      <c r="O26" s="396">
        <f t="shared" si="4"/>
        <v>12</v>
      </c>
      <c r="P26" s="565" t="str">
        <f t="shared" si="0"/>
        <v>Galicia</v>
      </c>
      <c r="Q26" s="758">
        <f t="shared" si="5"/>
        <v>18.31610105549429</v>
      </c>
      <c r="R26" s="869"/>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29" customFormat="1" ht="18" customHeight="1" x14ac:dyDescent="0.2">
      <c r="A27" s="331"/>
      <c r="B27" s="759" t="s">
        <v>46</v>
      </c>
      <c r="C27" s="764">
        <v>324184</v>
      </c>
      <c r="D27" s="682">
        <v>0.6667750589550181</v>
      </c>
      <c r="E27" s="752"/>
      <c r="F27" s="765">
        <v>43810</v>
      </c>
      <c r="G27" s="771">
        <v>0.67152517146424218</v>
      </c>
      <c r="H27" s="752"/>
      <c r="I27" s="763">
        <v>9321</v>
      </c>
      <c r="J27" s="445">
        <f t="shared" si="1"/>
        <v>2.8752190114256102</v>
      </c>
      <c r="K27" s="771">
        <f t="shared" si="2"/>
        <v>21.275964391691396</v>
      </c>
      <c r="L27" s="396"/>
      <c r="M27" s="396">
        <f t="shared" si="3"/>
        <v>14</v>
      </c>
      <c r="N27" s="396">
        <v>17</v>
      </c>
      <c r="O27" s="396">
        <f t="shared" si="4"/>
        <v>3</v>
      </c>
      <c r="P27" s="565" t="str">
        <f t="shared" si="0"/>
        <v>Asturias, Principado de</v>
      </c>
      <c r="Q27" s="758">
        <f t="shared" si="5"/>
        <v>18.256360015760272</v>
      </c>
      <c r="R27" s="869"/>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29" customFormat="1" ht="18" customHeight="1" x14ac:dyDescent="0.2">
      <c r="A28" s="331"/>
      <c r="B28" s="759" t="s">
        <v>1</v>
      </c>
      <c r="C28" s="765">
        <v>169164</v>
      </c>
      <c r="D28" s="771">
        <v>0.34793307526918876</v>
      </c>
      <c r="E28" s="752"/>
      <c r="F28" s="765">
        <v>21423</v>
      </c>
      <c r="G28" s="771">
        <v>0.32837442931473315</v>
      </c>
      <c r="H28" s="752"/>
      <c r="I28" s="763">
        <v>3872</v>
      </c>
      <c r="J28" s="445">
        <f t="shared" si="1"/>
        <v>2.288903076304651</v>
      </c>
      <c r="K28" s="771">
        <f t="shared" si="2"/>
        <v>18.074032581804602</v>
      </c>
      <c r="L28" s="396"/>
      <c r="M28" s="396">
        <f t="shared" si="3"/>
        <v>18</v>
      </c>
      <c r="N28" s="396">
        <v>18</v>
      </c>
      <c r="O28" s="396">
        <f t="shared" si="4"/>
        <v>18</v>
      </c>
      <c r="P28" s="565" t="str">
        <f t="shared" si="0"/>
        <v>Ceuta y Melilla</v>
      </c>
      <c r="Q28" s="758">
        <f t="shared" si="5"/>
        <v>18.074032581804602</v>
      </c>
      <c r="R28" s="869"/>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29" customFormat="1" ht="6" customHeight="1" x14ac:dyDescent="0.2">
      <c r="A29" s="331"/>
      <c r="B29" s="739"/>
      <c r="C29" s="772"/>
      <c r="D29" s="773"/>
      <c r="E29" s="331"/>
      <c r="F29" s="772"/>
      <c r="G29" s="773"/>
      <c r="H29" s="331"/>
      <c r="I29" s="772"/>
      <c r="J29" s="774"/>
      <c r="K29" s="773"/>
      <c r="L29" s="396"/>
      <c r="M29" s="396"/>
      <c r="N29" s="396">
        <v>19</v>
      </c>
      <c r="O29" s="396">
        <f t="shared" si="4"/>
        <v>6</v>
      </c>
      <c r="P29" s="565" t="str">
        <f t="shared" si="0"/>
        <v>Cantabria</v>
      </c>
      <c r="Q29" s="758">
        <f t="shared" si="5"/>
        <v>17.771631843324279</v>
      </c>
      <c r="R29" s="870"/>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29" customFormat="1" ht="5.25" customHeight="1" x14ac:dyDescent="0.2">
      <c r="A30" s="331"/>
      <c r="B30" s="775"/>
      <c r="C30" s="327"/>
      <c r="D30" s="438"/>
      <c r="E30" s="775"/>
      <c r="F30" s="775"/>
      <c r="G30" s="776"/>
      <c r="H30" s="775"/>
      <c r="I30" s="328"/>
      <c r="J30" s="328"/>
      <c r="K30" s="777"/>
      <c r="L30" s="778"/>
      <c r="M30" s="396"/>
      <c r="N30" s="396"/>
      <c r="O30" s="396"/>
      <c r="P30" s="396"/>
      <c r="Q30" s="396"/>
      <c r="R30" s="869"/>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4" customFormat="1" ht="15.75" customHeight="1" x14ac:dyDescent="0.2">
      <c r="A31" s="329"/>
      <c r="B31" s="1252" t="s">
        <v>0</v>
      </c>
      <c r="C31" s="1253">
        <f>SUM(C11:C28)</f>
        <v>48619695</v>
      </c>
      <c r="D31" s="1254">
        <f>SUM(D11:D28)</f>
        <v>99.999999999999986</v>
      </c>
      <c r="E31" s="320"/>
      <c r="F31" s="1253">
        <f>SUM(F11:F28)</f>
        <v>6523955</v>
      </c>
      <c r="G31" s="1254">
        <f>SUM(G11:G28)</f>
        <v>100</v>
      </c>
      <c r="H31" s="320"/>
      <c r="I31" s="1253">
        <f>SUM(I11:I30)</f>
        <v>1610266</v>
      </c>
      <c r="J31" s="1255">
        <f>I31*100/C31</f>
        <v>3.3119623642229761</v>
      </c>
      <c r="K31" s="1254">
        <f>I31*100/F31</f>
        <v>24.682359090459698</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27" customFormat="1" ht="4.5" customHeight="1" x14ac:dyDescent="0.2">
      <c r="A32" s="328"/>
      <c r="B32" s="779"/>
      <c r="C32" s="779"/>
      <c r="D32" s="779"/>
      <c r="E32" s="322"/>
      <c r="F32" s="742"/>
      <c r="G32" s="743"/>
      <c r="H32" s="322"/>
      <c r="I32" s="742"/>
      <c r="J32" s="742"/>
      <c r="K32" s="743"/>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46" customFormat="1" x14ac:dyDescent="0.25">
      <c r="A33" s="394"/>
      <c r="B33" s="1475" t="str">
        <f>'22solcasaadpot'!B32:M32</f>
        <v>(1) Cifras INE de población referidas al 01/01/2024. Real Decreto 1210/2024, de 28 de noviembre BOE 12.12.24.</v>
      </c>
      <c r="C33" s="1475"/>
      <c r="D33" s="1475"/>
      <c r="E33" s="1475"/>
      <c r="F33" s="1475"/>
      <c r="G33" s="1475"/>
      <c r="H33" s="1475"/>
      <c r="I33" s="1475"/>
      <c r="J33" s="1475"/>
      <c r="K33" s="1475"/>
      <c r="L33" s="1219"/>
      <c r="M33" s="1219"/>
      <c r="N33" s="1219"/>
      <c r="O33" s="1219"/>
      <c r="P33" s="493"/>
      <c r="Q33" s="333"/>
      <c r="R33" s="744"/>
      <c r="S33" s="74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
      <c r="B34" s="1476" t="str">
        <f>'22solcasaadpot'!B33:Q33</f>
        <v>(2) Cifras de Población Potencialmente Dependiente calculadas según lo explicado en la metodología</v>
      </c>
      <c r="C34" s="1476"/>
      <c r="D34" s="1476"/>
      <c r="E34" s="1476"/>
      <c r="F34" s="1476"/>
      <c r="G34" s="1476"/>
      <c r="H34" s="1476"/>
      <c r="I34" s="1476"/>
      <c r="J34" s="1476"/>
      <c r="K34" s="1476"/>
      <c r="L34" s="493"/>
      <c r="M34" s="493"/>
      <c r="N34" s="493"/>
      <c r="O34" s="493"/>
      <c r="P34" s="493"/>
    </row>
    <row r="35" spans="1:259" ht="15" customHeight="1" x14ac:dyDescent="0.25">
      <c r="B35" s="397" t="s">
        <v>47</v>
      </c>
      <c r="C35" s="397"/>
      <c r="D35" s="397"/>
      <c r="L35" s="444"/>
      <c r="M35" s="360"/>
      <c r="N35" s="360"/>
      <c r="O35" s="360"/>
      <c r="P35" s="361"/>
      <c r="Q35" s="782"/>
      <c r="R35" s="329"/>
    </row>
    <row r="36" spans="1:259" x14ac:dyDescent="0.25">
      <c r="L36" s="444"/>
      <c r="M36" s="360"/>
      <c r="N36" s="360"/>
      <c r="O36" s="360"/>
      <c r="P36" s="361"/>
      <c r="Q36" s="782"/>
      <c r="R36" s="329"/>
    </row>
    <row r="37" spans="1:259" x14ac:dyDescent="0.25">
      <c r="L37" s="444"/>
      <c r="M37" s="360"/>
      <c r="N37" s="360"/>
      <c r="O37" s="360"/>
      <c r="P37" s="361"/>
      <c r="Q37" s="783"/>
      <c r="R37" s="329"/>
    </row>
    <row r="38" spans="1:259" x14ac:dyDescent="0.25">
      <c r="L38" s="444"/>
      <c r="M38" s="360"/>
      <c r="N38" s="360"/>
      <c r="O38" s="360"/>
      <c r="P38" s="361"/>
      <c r="Q38" s="782"/>
      <c r="R38" s="329"/>
    </row>
    <row r="39" spans="1:259" x14ac:dyDescent="0.25">
      <c r="L39" s="444"/>
      <c r="M39" s="360"/>
      <c r="N39" s="360"/>
      <c r="O39" s="360"/>
      <c r="P39" s="361"/>
      <c r="Q39" s="782"/>
      <c r="R39" s="329"/>
    </row>
    <row r="40" spans="1:259" x14ac:dyDescent="0.25">
      <c r="L40" s="444"/>
      <c r="M40" s="360"/>
      <c r="N40" s="360"/>
      <c r="O40" s="360"/>
      <c r="P40" s="361"/>
      <c r="Q40" s="782"/>
      <c r="R40" s="329"/>
    </row>
    <row r="41" spans="1:259" x14ac:dyDescent="0.25">
      <c r="L41" s="444"/>
      <c r="M41" s="360"/>
      <c r="N41" s="360"/>
      <c r="O41" s="360"/>
      <c r="P41" s="361"/>
      <c r="Q41" s="782"/>
      <c r="R41" s="329"/>
    </row>
    <row r="42" spans="1:259" x14ac:dyDescent="0.25">
      <c r="L42" s="444"/>
      <c r="M42" s="360"/>
      <c r="N42" s="360"/>
      <c r="O42" s="360"/>
      <c r="P42" s="361"/>
      <c r="Q42" s="782"/>
      <c r="R42" s="329"/>
    </row>
    <row r="43" spans="1:259" x14ac:dyDescent="0.25">
      <c r="L43" s="444"/>
      <c r="M43" s="360"/>
      <c r="N43" s="360"/>
      <c r="O43" s="360"/>
      <c r="P43" s="361"/>
      <c r="Q43" s="782"/>
      <c r="R43" s="329"/>
    </row>
    <row r="44" spans="1:259" x14ac:dyDescent="0.25">
      <c r="L44" s="444"/>
      <c r="M44" s="360"/>
      <c r="N44" s="360"/>
      <c r="O44" s="360"/>
      <c r="P44" s="361"/>
      <c r="Q44" s="783"/>
      <c r="R44" s="329"/>
    </row>
    <row r="45" spans="1:259" x14ac:dyDescent="0.25">
      <c r="L45" s="444"/>
      <c r="M45" s="360"/>
      <c r="N45" s="360"/>
      <c r="O45" s="360"/>
      <c r="P45" s="361"/>
      <c r="Q45" s="782"/>
      <c r="R45" s="329"/>
    </row>
    <row r="46" spans="1:259" x14ac:dyDescent="0.25">
      <c r="L46" s="444"/>
      <c r="M46" s="360"/>
      <c r="N46" s="360"/>
      <c r="O46" s="360"/>
      <c r="P46" s="361"/>
      <c r="Q46" s="782"/>
      <c r="R46" s="329"/>
    </row>
    <row r="47" spans="1:259" x14ac:dyDescent="0.25">
      <c r="L47" s="444"/>
      <c r="M47" s="360"/>
      <c r="N47" s="360"/>
      <c r="O47" s="360"/>
      <c r="P47" s="361"/>
      <c r="Q47" s="782"/>
      <c r="R47" s="329"/>
    </row>
    <row r="48" spans="1:259" x14ac:dyDescent="0.25">
      <c r="L48" s="444"/>
      <c r="M48" s="360"/>
      <c r="N48" s="360"/>
      <c r="O48" s="360"/>
      <c r="P48" s="361"/>
      <c r="Q48" s="782"/>
      <c r="R48" s="329"/>
    </row>
    <row r="49" spans="12:18" x14ac:dyDescent="0.25">
      <c r="L49" s="444"/>
      <c r="M49" s="360"/>
      <c r="N49" s="360"/>
      <c r="O49" s="360"/>
      <c r="P49" s="361"/>
      <c r="Q49" s="782"/>
      <c r="R49" s="329"/>
    </row>
    <row r="50" spans="12:18" x14ac:dyDescent="0.25">
      <c r="L50" s="444"/>
      <c r="M50" s="360"/>
      <c r="N50" s="360"/>
      <c r="O50" s="360"/>
      <c r="P50" s="361"/>
      <c r="Q50" s="783"/>
      <c r="R50" s="329"/>
    </row>
    <row r="51" spans="12:18" x14ac:dyDescent="0.25">
      <c r="L51" s="444"/>
      <c r="M51" s="360"/>
      <c r="N51" s="360"/>
      <c r="O51" s="360"/>
      <c r="P51" s="361"/>
      <c r="Q51" s="782"/>
      <c r="R51" s="329"/>
    </row>
    <row r="52" spans="12:18" x14ac:dyDescent="0.25">
      <c r="L52" s="444"/>
      <c r="M52" s="360"/>
      <c r="N52" s="360"/>
      <c r="O52" s="360"/>
      <c r="P52" s="361"/>
      <c r="Q52" s="782"/>
      <c r="R52" s="329"/>
    </row>
    <row r="53" spans="12:18" x14ac:dyDescent="0.25">
      <c r="L53" s="444"/>
      <c r="M53" s="329"/>
      <c r="N53" s="329"/>
      <c r="O53" s="360"/>
      <c r="P53" s="361"/>
      <c r="Q53" s="782"/>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424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250</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251</v>
      </c>
      <c r="K8" s="1457"/>
      <c r="L8" s="1457"/>
      <c r="M8" s="1457"/>
      <c r="N8" s="1457"/>
      <c r="O8" s="1458"/>
      <c r="P8" s="317"/>
      <c r="Q8" s="1456" t="s">
        <v>252</v>
      </c>
      <c r="R8" s="1457"/>
      <c r="S8" s="1457"/>
      <c r="T8" s="1457"/>
      <c r="U8" s="1457"/>
      <c r="V8" s="1458"/>
      <c r="W8" s="317"/>
      <c r="X8" s="1456" t="s">
        <v>253</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222</v>
      </c>
      <c r="L9" s="1435" t="s">
        <v>24</v>
      </c>
      <c r="M9" s="1436"/>
      <c r="N9" s="1437" t="s">
        <v>23</v>
      </c>
      <c r="O9" s="1438"/>
      <c r="P9" s="317"/>
      <c r="Q9" s="1439" t="s">
        <v>9</v>
      </c>
      <c r="R9" s="1433" t="s">
        <v>222</v>
      </c>
      <c r="S9" s="1435" t="s">
        <v>24</v>
      </c>
      <c r="T9" s="1436"/>
      <c r="U9" s="1437" t="s">
        <v>23</v>
      </c>
      <c r="V9" s="1438"/>
      <c r="W9" s="317"/>
      <c r="X9" s="1439" t="s">
        <v>9</v>
      </c>
      <c r="Y9" s="1433" t="s">
        <v>222</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222</v>
      </c>
      <c r="G10" s="406" t="s">
        <v>9</v>
      </c>
      <c r="H10" s="882" t="s">
        <v>222</v>
      </c>
      <c r="I10" s="346"/>
      <c r="J10" s="1440"/>
      <c r="K10" s="1434"/>
      <c r="L10" s="404" t="s">
        <v>9</v>
      </c>
      <c r="M10" s="403" t="s">
        <v>222</v>
      </c>
      <c r="N10" s="407" t="s">
        <v>9</v>
      </c>
      <c r="O10" s="402" t="s">
        <v>222</v>
      </c>
      <c r="P10" s="347"/>
      <c r="Q10" s="1440"/>
      <c r="R10" s="1434"/>
      <c r="S10" s="404" t="s">
        <v>9</v>
      </c>
      <c r="T10" s="403" t="s">
        <v>222</v>
      </c>
      <c r="U10" s="407" t="s">
        <v>9</v>
      </c>
      <c r="V10" s="402" t="s">
        <v>222</v>
      </c>
      <c r="W10" s="347"/>
      <c r="X10" s="1440"/>
      <c r="Y10" s="1434"/>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311672</v>
      </c>
      <c r="E12" s="352">
        <f>L12+S12+Z12</f>
        <v>194593</v>
      </c>
      <c r="F12" s="353">
        <f>E12/$D12*100</f>
        <v>62.435188274853047</v>
      </c>
      <c r="G12" s="352">
        <f>N12+U12+AB12</f>
        <v>117079</v>
      </c>
      <c r="H12" s="354">
        <f>G12/$D12*100</f>
        <v>37.564811725146953</v>
      </c>
      <c r="I12" s="350"/>
      <c r="J12" s="355">
        <v>92912</v>
      </c>
      <c r="K12" s="356">
        <v>29.810826766600783</v>
      </c>
      <c r="L12" s="357">
        <v>37616</v>
      </c>
      <c r="M12" s="353">
        <v>40.485620802479765</v>
      </c>
      <c r="N12" s="357">
        <v>55296</v>
      </c>
      <c r="O12" s="358">
        <v>59.514379197520242</v>
      </c>
      <c r="P12" s="350"/>
      <c r="Q12" s="355">
        <v>65725</v>
      </c>
      <c r="R12" s="356">
        <v>21.08787443209528</v>
      </c>
      <c r="S12" s="357">
        <v>42877</v>
      </c>
      <c r="T12" s="353">
        <v>65.236972232788133</v>
      </c>
      <c r="U12" s="357">
        <v>22848</v>
      </c>
      <c r="V12" s="358">
        <v>34.763027767211867</v>
      </c>
      <c r="W12" s="350"/>
      <c r="X12" s="355">
        <v>153035</v>
      </c>
      <c r="Y12" s="356">
        <v>49.101298801303933</v>
      </c>
      <c r="Z12" s="357">
        <v>114100</v>
      </c>
      <c r="AA12" s="353">
        <v>74.558107622439309</v>
      </c>
      <c r="AB12" s="357">
        <v>38935</v>
      </c>
      <c r="AC12" s="358">
        <f t="shared" ref="AC12:AC29" si="0">AB12/$X12*100</f>
        <v>25.441892377560688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47941</v>
      </c>
      <c r="E13" s="365">
        <f t="shared" ref="E13:E29" si="2">L13+S13+Z13</f>
        <v>30847</v>
      </c>
      <c r="F13" s="366">
        <f t="shared" ref="F13:H29" si="3">E13/$D13*100</f>
        <v>64.34367243069606</v>
      </c>
      <c r="G13" s="365">
        <f t="shared" ref="G13:G29" si="4">N13+U13+AB13</f>
        <v>17094</v>
      </c>
      <c r="H13" s="367">
        <f t="shared" si="3"/>
        <v>35.656327569303933</v>
      </c>
      <c r="I13" s="350"/>
      <c r="J13" s="368">
        <v>9361</v>
      </c>
      <c r="K13" s="369">
        <v>19.526084145095012</v>
      </c>
      <c r="L13" s="370">
        <v>3907</v>
      </c>
      <c r="M13" s="371">
        <v>41.736993910906953</v>
      </c>
      <c r="N13" s="370">
        <v>5454</v>
      </c>
      <c r="O13" s="372">
        <v>58.263006089093054</v>
      </c>
      <c r="P13" s="350"/>
      <c r="Q13" s="368">
        <v>8917</v>
      </c>
      <c r="R13" s="369">
        <v>18.599945766671532</v>
      </c>
      <c r="S13" s="370">
        <v>5385</v>
      </c>
      <c r="T13" s="371">
        <v>60.390265784456652</v>
      </c>
      <c r="U13" s="370">
        <v>3532</v>
      </c>
      <c r="V13" s="372">
        <v>39.609734215543348</v>
      </c>
      <c r="W13" s="350"/>
      <c r="X13" s="368">
        <v>29663</v>
      </c>
      <c r="Y13" s="369">
        <v>61.873970088233456</v>
      </c>
      <c r="Z13" s="370">
        <v>21555</v>
      </c>
      <c r="AA13" s="371">
        <v>72.666284596972659</v>
      </c>
      <c r="AB13" s="370">
        <v>8108</v>
      </c>
      <c r="AC13" s="372">
        <f t="shared" si="0"/>
        <v>27.333715403027341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34288</v>
      </c>
      <c r="E14" s="365">
        <f t="shared" si="2"/>
        <v>22174</v>
      </c>
      <c r="F14" s="366">
        <f t="shared" si="3"/>
        <v>64.669855342977129</v>
      </c>
      <c r="G14" s="365">
        <f t="shared" si="4"/>
        <v>12114</v>
      </c>
      <c r="H14" s="367">
        <f t="shared" si="3"/>
        <v>35.330144657022863</v>
      </c>
      <c r="I14" s="350"/>
      <c r="J14" s="368">
        <v>8067</v>
      </c>
      <c r="K14" s="369">
        <v>23.527181521231917</v>
      </c>
      <c r="L14" s="370">
        <v>3318</v>
      </c>
      <c r="M14" s="371">
        <v>41.130531796206768</v>
      </c>
      <c r="N14" s="370">
        <v>4749</v>
      </c>
      <c r="O14" s="372">
        <v>58.869468203793232</v>
      </c>
      <c r="P14" s="350"/>
      <c r="Q14" s="368">
        <v>7197</v>
      </c>
      <c r="R14" s="369">
        <v>20.989850676621558</v>
      </c>
      <c r="S14" s="370">
        <v>4221</v>
      </c>
      <c r="T14" s="371">
        <v>58.649437265527304</v>
      </c>
      <c r="U14" s="370">
        <v>2976</v>
      </c>
      <c r="V14" s="372">
        <v>41.350562734472696</v>
      </c>
      <c r="W14" s="350"/>
      <c r="X14" s="368">
        <v>19024</v>
      </c>
      <c r="Y14" s="369">
        <v>55.482967802146518</v>
      </c>
      <c r="Z14" s="370">
        <v>14635</v>
      </c>
      <c r="AA14" s="371">
        <v>76.929142136248956</v>
      </c>
      <c r="AB14" s="370">
        <v>4389</v>
      </c>
      <c r="AC14" s="372">
        <f t="shared" si="0"/>
        <v>23.070857863751051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33653</v>
      </c>
      <c r="E15" s="365">
        <f t="shared" si="2"/>
        <v>20665</v>
      </c>
      <c r="F15" s="366">
        <f t="shared" si="3"/>
        <v>61.406115353757464</v>
      </c>
      <c r="G15" s="365">
        <f t="shared" si="4"/>
        <v>12988</v>
      </c>
      <c r="H15" s="367">
        <f t="shared" si="3"/>
        <v>38.593884646242529</v>
      </c>
      <c r="I15" s="350"/>
      <c r="J15" s="368">
        <v>9197</v>
      </c>
      <c r="K15" s="369">
        <v>27.328915698451844</v>
      </c>
      <c r="L15" s="370">
        <v>3818</v>
      </c>
      <c r="M15" s="371">
        <v>41.513537022942266</v>
      </c>
      <c r="N15" s="370">
        <v>5379</v>
      </c>
      <c r="O15" s="372">
        <v>58.486462977057741</v>
      </c>
      <c r="P15" s="350"/>
      <c r="Q15" s="368">
        <v>7275</v>
      </c>
      <c r="R15" s="369">
        <v>21.617686387543458</v>
      </c>
      <c r="S15" s="370">
        <v>4347</v>
      </c>
      <c r="T15" s="371">
        <v>59.75257731958763</v>
      </c>
      <c r="U15" s="370">
        <v>2928</v>
      </c>
      <c r="V15" s="372">
        <v>40.24742268041237</v>
      </c>
      <c r="W15" s="350"/>
      <c r="X15" s="368">
        <v>17181</v>
      </c>
      <c r="Y15" s="369">
        <v>51.053397914004691</v>
      </c>
      <c r="Z15" s="370">
        <v>12500</v>
      </c>
      <c r="AA15" s="371">
        <v>72.754787265002037</v>
      </c>
      <c r="AB15" s="370">
        <v>4681</v>
      </c>
      <c r="AC15" s="372">
        <f t="shared" si="0"/>
        <v>27.245212734997963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57996</v>
      </c>
      <c r="E16" s="365">
        <f t="shared" si="2"/>
        <v>34085</v>
      </c>
      <c r="F16" s="366">
        <f t="shared" si="3"/>
        <v>58.771294572039459</v>
      </c>
      <c r="G16" s="365">
        <f t="shared" si="4"/>
        <v>23911</v>
      </c>
      <c r="H16" s="367">
        <f t="shared" si="3"/>
        <v>41.228705427960548</v>
      </c>
      <c r="I16" s="350"/>
      <c r="J16" s="368">
        <v>21174</v>
      </c>
      <c r="K16" s="369">
        <v>36.509414442375338</v>
      </c>
      <c r="L16" s="370">
        <v>8698</v>
      </c>
      <c r="M16" s="371">
        <v>41.078681401719095</v>
      </c>
      <c r="N16" s="370">
        <v>12476</v>
      </c>
      <c r="O16" s="372">
        <v>58.921318598280912</v>
      </c>
      <c r="P16" s="350"/>
      <c r="Q16" s="368">
        <v>12554</v>
      </c>
      <c r="R16" s="369">
        <v>21.646320435892129</v>
      </c>
      <c r="S16" s="370">
        <v>7680</v>
      </c>
      <c r="T16" s="371">
        <v>61.175720885773458</v>
      </c>
      <c r="U16" s="370">
        <v>4874</v>
      </c>
      <c r="V16" s="372">
        <v>38.824279114226542</v>
      </c>
      <c r="W16" s="350"/>
      <c r="X16" s="368">
        <v>24268</v>
      </c>
      <c r="Y16" s="369">
        <v>41.844265121732533</v>
      </c>
      <c r="Z16" s="370">
        <v>17707</v>
      </c>
      <c r="AA16" s="371">
        <v>72.964397560573587</v>
      </c>
      <c r="AB16" s="370">
        <v>6561</v>
      </c>
      <c r="AC16" s="372">
        <f t="shared" si="0"/>
        <v>27.035602439426405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18185</v>
      </c>
      <c r="E17" s="375">
        <f t="shared" si="2"/>
        <v>11328</v>
      </c>
      <c r="F17" s="376">
        <f t="shared" si="3"/>
        <v>62.293098707726145</v>
      </c>
      <c r="G17" s="375">
        <f t="shared" si="4"/>
        <v>6857</v>
      </c>
      <c r="H17" s="367">
        <f t="shared" si="3"/>
        <v>37.706901292273855</v>
      </c>
      <c r="I17" s="350"/>
      <c r="J17" s="377">
        <v>4709</v>
      </c>
      <c r="K17" s="378">
        <v>25.894968380533406</v>
      </c>
      <c r="L17" s="375">
        <v>1941</v>
      </c>
      <c r="M17" s="376">
        <v>41.218942450626464</v>
      </c>
      <c r="N17" s="375">
        <v>2768</v>
      </c>
      <c r="O17" s="372">
        <v>58.781057549373536</v>
      </c>
      <c r="P17" s="350"/>
      <c r="Q17" s="377">
        <v>3832</v>
      </c>
      <c r="R17" s="378">
        <v>21.072312345339565</v>
      </c>
      <c r="S17" s="375">
        <v>2123</v>
      </c>
      <c r="T17" s="376">
        <v>55.40187891440501</v>
      </c>
      <c r="U17" s="375">
        <v>1709</v>
      </c>
      <c r="V17" s="372">
        <v>44.59812108559499</v>
      </c>
      <c r="W17" s="350"/>
      <c r="X17" s="377">
        <v>9644</v>
      </c>
      <c r="Y17" s="378">
        <v>53.032719274127025</v>
      </c>
      <c r="Z17" s="375">
        <v>7264</v>
      </c>
      <c r="AA17" s="376">
        <v>75.321443384487765</v>
      </c>
      <c r="AB17" s="375">
        <v>2380</v>
      </c>
      <c r="AC17" s="372">
        <f t="shared" si="0"/>
        <v>24.678556615512235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127461</v>
      </c>
      <c r="E18" s="365">
        <f t="shared" si="2"/>
        <v>80684</v>
      </c>
      <c r="F18" s="366">
        <f t="shared" si="3"/>
        <v>63.300931265249758</v>
      </c>
      <c r="G18" s="365">
        <f t="shared" si="4"/>
        <v>46777</v>
      </c>
      <c r="H18" s="367">
        <f t="shared" si="3"/>
        <v>36.699068734750242</v>
      </c>
      <c r="I18" s="350"/>
      <c r="J18" s="368">
        <v>26601</v>
      </c>
      <c r="K18" s="369">
        <v>20.869913149904676</v>
      </c>
      <c r="L18" s="370">
        <v>11086</v>
      </c>
      <c r="M18" s="371">
        <v>41.675124995300926</v>
      </c>
      <c r="N18" s="370">
        <v>15515</v>
      </c>
      <c r="O18" s="372">
        <v>58.324875004699074</v>
      </c>
      <c r="P18" s="350"/>
      <c r="Q18" s="368">
        <v>21985</v>
      </c>
      <c r="R18" s="369">
        <v>17.24841324012835</v>
      </c>
      <c r="S18" s="370">
        <v>12421</v>
      </c>
      <c r="T18" s="371">
        <v>56.497612008187403</v>
      </c>
      <c r="U18" s="370">
        <v>9564</v>
      </c>
      <c r="V18" s="372">
        <v>43.502387991812604</v>
      </c>
      <c r="W18" s="350"/>
      <c r="X18" s="368">
        <v>78875</v>
      </c>
      <c r="Y18" s="369">
        <v>61.881673609966967</v>
      </c>
      <c r="Z18" s="370">
        <v>57177</v>
      </c>
      <c r="AA18" s="371">
        <v>72.490649762282089</v>
      </c>
      <c r="AB18" s="370">
        <v>21698</v>
      </c>
      <c r="AC18" s="372">
        <f t="shared" si="0"/>
        <v>27.509350237717907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79634</v>
      </c>
      <c r="E19" s="365">
        <f t="shared" si="2"/>
        <v>50320</v>
      </c>
      <c r="F19" s="366">
        <f t="shared" si="3"/>
        <v>63.189090087148699</v>
      </c>
      <c r="G19" s="365">
        <f t="shared" si="4"/>
        <v>29314</v>
      </c>
      <c r="H19" s="367">
        <f t="shared" si="3"/>
        <v>36.810909912851301</v>
      </c>
      <c r="I19" s="350"/>
      <c r="J19" s="368">
        <v>18098</v>
      </c>
      <c r="K19" s="369">
        <v>22.726473616796845</v>
      </c>
      <c r="L19" s="370">
        <v>7305</v>
      </c>
      <c r="M19" s="371">
        <v>40.363576085755334</v>
      </c>
      <c r="N19" s="370">
        <v>10793</v>
      </c>
      <c r="O19" s="372">
        <v>59.636423914244659</v>
      </c>
      <c r="P19" s="350"/>
      <c r="Q19" s="368">
        <v>14364</v>
      </c>
      <c r="R19" s="369">
        <v>18.037521661601829</v>
      </c>
      <c r="S19" s="370">
        <v>8827</v>
      </c>
      <c r="T19" s="371">
        <v>61.452241715399616</v>
      </c>
      <c r="U19" s="370">
        <v>5537</v>
      </c>
      <c r="V19" s="372">
        <v>38.547758284600391</v>
      </c>
      <c r="W19" s="350"/>
      <c r="X19" s="368">
        <v>47172</v>
      </c>
      <c r="Y19" s="369">
        <v>59.236004721601319</v>
      </c>
      <c r="Z19" s="370">
        <v>34188</v>
      </c>
      <c r="AA19" s="371">
        <v>72.475197150852196</v>
      </c>
      <c r="AB19" s="370">
        <v>12984</v>
      </c>
      <c r="AC19" s="372">
        <f t="shared" si="0"/>
        <v>27.5248028491478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242430</v>
      </c>
      <c r="E20" s="365">
        <f t="shared" si="2"/>
        <v>153113</v>
      </c>
      <c r="F20" s="366">
        <f t="shared" si="3"/>
        <v>63.157612506702968</v>
      </c>
      <c r="G20" s="365">
        <f t="shared" si="4"/>
        <v>89317</v>
      </c>
      <c r="H20" s="367">
        <f t="shared" si="3"/>
        <v>36.842387493297032</v>
      </c>
      <c r="I20" s="350"/>
      <c r="J20" s="368">
        <v>63408</v>
      </c>
      <c r="K20" s="369">
        <v>26.155178814503156</v>
      </c>
      <c r="L20" s="370">
        <v>26694</v>
      </c>
      <c r="M20" s="371">
        <v>42.098788796366385</v>
      </c>
      <c r="N20" s="370">
        <v>36714</v>
      </c>
      <c r="O20" s="372">
        <v>57.901211203633608</v>
      </c>
      <c r="P20" s="350"/>
      <c r="Q20" s="368">
        <v>48177</v>
      </c>
      <c r="R20" s="369">
        <v>19.872540527162482</v>
      </c>
      <c r="S20" s="370">
        <v>29414</v>
      </c>
      <c r="T20" s="371">
        <v>61.05402993129502</v>
      </c>
      <c r="U20" s="370">
        <v>18763</v>
      </c>
      <c r="V20" s="372">
        <v>38.94597006870498</v>
      </c>
      <c r="W20" s="350"/>
      <c r="X20" s="368">
        <v>130845</v>
      </c>
      <c r="Y20" s="369">
        <v>53.972280658334363</v>
      </c>
      <c r="Z20" s="370">
        <v>97005</v>
      </c>
      <c r="AA20" s="371">
        <v>74.137338071764304</v>
      </c>
      <c r="AB20" s="370">
        <v>33840</v>
      </c>
      <c r="AC20" s="372">
        <f t="shared" si="0"/>
        <v>25.862661928235696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174972</v>
      </c>
      <c r="E21" s="365">
        <f t="shared" si="2"/>
        <v>109120</v>
      </c>
      <c r="F21" s="366">
        <f t="shared" si="3"/>
        <v>62.36426399652516</v>
      </c>
      <c r="G21" s="365">
        <f t="shared" si="4"/>
        <v>65852</v>
      </c>
      <c r="H21" s="367">
        <f t="shared" si="3"/>
        <v>37.63573600347484</v>
      </c>
      <c r="I21" s="350"/>
      <c r="J21" s="368">
        <v>45499</v>
      </c>
      <c r="K21" s="369">
        <v>26.00358914569188</v>
      </c>
      <c r="L21" s="370">
        <v>18328</v>
      </c>
      <c r="M21" s="371">
        <v>40.28220400448361</v>
      </c>
      <c r="N21" s="370">
        <v>27171</v>
      </c>
      <c r="O21" s="372">
        <v>59.71779599551639</v>
      </c>
      <c r="P21" s="350"/>
      <c r="Q21" s="368">
        <v>35719</v>
      </c>
      <c r="R21" s="369">
        <v>20.414123402601557</v>
      </c>
      <c r="S21" s="370">
        <v>21709</v>
      </c>
      <c r="T21" s="371">
        <v>60.777177412581537</v>
      </c>
      <c r="U21" s="370">
        <v>14010</v>
      </c>
      <c r="V21" s="372">
        <v>39.222822587418463</v>
      </c>
      <c r="W21" s="350"/>
      <c r="X21" s="368">
        <v>93754</v>
      </c>
      <c r="Y21" s="369">
        <v>53.582287451706556</v>
      </c>
      <c r="Z21" s="370">
        <v>69083</v>
      </c>
      <c r="AA21" s="371">
        <v>73.685389423384606</v>
      </c>
      <c r="AB21" s="370">
        <v>24671</v>
      </c>
      <c r="AC21" s="372">
        <f t="shared" si="0"/>
        <v>26.314610576615401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37473</v>
      </c>
      <c r="E22" s="365">
        <f t="shared" si="2"/>
        <v>24084</v>
      </c>
      <c r="F22" s="366">
        <f t="shared" si="3"/>
        <v>64.270274597710355</v>
      </c>
      <c r="G22" s="365">
        <f t="shared" si="4"/>
        <v>13389</v>
      </c>
      <c r="H22" s="367">
        <f t="shared" si="3"/>
        <v>35.729725402289645</v>
      </c>
      <c r="I22" s="350"/>
      <c r="J22" s="368">
        <v>9341</v>
      </c>
      <c r="K22" s="369">
        <v>24.927280975635789</v>
      </c>
      <c r="L22" s="370">
        <v>3928</v>
      </c>
      <c r="M22" s="371">
        <v>42.051172251364946</v>
      </c>
      <c r="N22" s="370">
        <v>5413</v>
      </c>
      <c r="O22" s="372">
        <v>57.948827748635047</v>
      </c>
      <c r="P22" s="350"/>
      <c r="Q22" s="368">
        <v>6813</v>
      </c>
      <c r="R22" s="369">
        <v>18.181090385077255</v>
      </c>
      <c r="S22" s="370">
        <v>4192</v>
      </c>
      <c r="T22" s="371">
        <v>61.529429032731542</v>
      </c>
      <c r="U22" s="370">
        <v>2621</v>
      </c>
      <c r="V22" s="372">
        <v>38.470570967268458</v>
      </c>
      <c r="W22" s="350"/>
      <c r="X22" s="368">
        <v>21319</v>
      </c>
      <c r="Y22" s="369">
        <v>56.891628639286949</v>
      </c>
      <c r="Z22" s="370">
        <v>15964</v>
      </c>
      <c r="AA22" s="371">
        <v>74.881561048829681</v>
      </c>
      <c r="AB22" s="370">
        <v>5355</v>
      </c>
      <c r="AC22" s="372">
        <f t="shared" si="0"/>
        <v>25.118438951170319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88362</v>
      </c>
      <c r="E23" s="365">
        <f t="shared" si="2"/>
        <v>54899</v>
      </c>
      <c r="F23" s="366">
        <f t="shared" si="3"/>
        <v>62.129648491432967</v>
      </c>
      <c r="G23" s="365">
        <f t="shared" si="4"/>
        <v>33463</v>
      </c>
      <c r="H23" s="367">
        <f t="shared" si="3"/>
        <v>37.870351508567026</v>
      </c>
      <c r="I23" s="350"/>
      <c r="J23" s="368">
        <v>23881</v>
      </c>
      <c r="K23" s="369">
        <v>27.026323532740321</v>
      </c>
      <c r="L23" s="370">
        <v>9238</v>
      </c>
      <c r="M23" s="371">
        <v>38.683472216406351</v>
      </c>
      <c r="N23" s="370">
        <v>14643</v>
      </c>
      <c r="O23" s="372">
        <v>61.316527783593656</v>
      </c>
      <c r="P23" s="350"/>
      <c r="Q23" s="368">
        <v>15508</v>
      </c>
      <c r="R23" s="369">
        <v>17.550530771145965</v>
      </c>
      <c r="S23" s="370">
        <v>8959</v>
      </c>
      <c r="T23" s="371">
        <v>57.770183131287077</v>
      </c>
      <c r="U23" s="370">
        <v>6549</v>
      </c>
      <c r="V23" s="372">
        <v>42.229816868712923</v>
      </c>
      <c r="W23" s="350"/>
      <c r="X23" s="368">
        <v>48973</v>
      </c>
      <c r="Y23" s="369">
        <v>55.423145696113721</v>
      </c>
      <c r="Z23" s="370">
        <v>36702</v>
      </c>
      <c r="AA23" s="371">
        <v>74.943336123986683</v>
      </c>
      <c r="AB23" s="370">
        <v>12271</v>
      </c>
      <c r="AC23" s="372">
        <f t="shared" si="0"/>
        <v>25.056663876013314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203981</v>
      </c>
      <c r="E24" s="365">
        <f t="shared" si="2"/>
        <v>132437</v>
      </c>
      <c r="F24" s="366">
        <f t="shared" si="3"/>
        <v>64.92614508214001</v>
      </c>
      <c r="G24" s="365">
        <f t="shared" si="4"/>
        <v>71544</v>
      </c>
      <c r="H24" s="367">
        <f t="shared" si="3"/>
        <v>35.073854917859997</v>
      </c>
      <c r="I24" s="350"/>
      <c r="J24" s="368">
        <v>53136</v>
      </c>
      <c r="K24" s="369">
        <v>26.049485001054016</v>
      </c>
      <c r="L24" s="370">
        <v>24211</v>
      </c>
      <c r="M24" s="371">
        <v>45.564212586570306</v>
      </c>
      <c r="N24" s="370">
        <v>28925</v>
      </c>
      <c r="O24" s="372">
        <v>54.435787413429694</v>
      </c>
      <c r="P24" s="350"/>
      <c r="Q24" s="368">
        <v>36368</v>
      </c>
      <c r="R24" s="369">
        <v>17.829111534897855</v>
      </c>
      <c r="S24" s="370">
        <v>22878</v>
      </c>
      <c r="T24" s="371">
        <v>62.906951165860093</v>
      </c>
      <c r="U24" s="370">
        <v>13490</v>
      </c>
      <c r="V24" s="372">
        <v>37.0930488341399</v>
      </c>
      <c r="W24" s="350"/>
      <c r="X24" s="368">
        <v>114477</v>
      </c>
      <c r="Y24" s="369">
        <v>56.121403464048129</v>
      </c>
      <c r="Z24" s="370">
        <v>85348</v>
      </c>
      <c r="AA24" s="371">
        <v>74.55471404736322</v>
      </c>
      <c r="AB24" s="370">
        <v>29129</v>
      </c>
      <c r="AC24" s="372">
        <f t="shared" si="0"/>
        <v>25.445285952636777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48020</v>
      </c>
      <c r="E25" s="365">
        <f t="shared" si="2"/>
        <v>27615</v>
      </c>
      <c r="F25" s="366">
        <f t="shared" si="3"/>
        <v>57.507288629737609</v>
      </c>
      <c r="G25" s="365">
        <f t="shared" si="4"/>
        <v>20405</v>
      </c>
      <c r="H25" s="367">
        <f t="shared" si="3"/>
        <v>42.492711370262391</v>
      </c>
      <c r="I25" s="350"/>
      <c r="J25" s="368">
        <v>17259</v>
      </c>
      <c r="K25" s="369">
        <v>35.941274468971265</v>
      </c>
      <c r="L25" s="370">
        <v>6346</v>
      </c>
      <c r="M25" s="371">
        <v>36.769221855263922</v>
      </c>
      <c r="N25" s="370">
        <v>10913</v>
      </c>
      <c r="O25" s="372">
        <v>63.230778144736078</v>
      </c>
      <c r="P25" s="350"/>
      <c r="Q25" s="368">
        <v>9398</v>
      </c>
      <c r="R25" s="369">
        <v>19.571012078300708</v>
      </c>
      <c r="S25" s="370">
        <v>5718</v>
      </c>
      <c r="T25" s="371">
        <v>60.842732496275808</v>
      </c>
      <c r="U25" s="370">
        <v>3680</v>
      </c>
      <c r="V25" s="372">
        <v>39.157267503724199</v>
      </c>
      <c r="W25" s="350"/>
      <c r="X25" s="368">
        <v>21363</v>
      </c>
      <c r="Y25" s="369">
        <v>44.48771345272803</v>
      </c>
      <c r="Z25" s="370">
        <v>15551</v>
      </c>
      <c r="AA25" s="371">
        <v>72.794083228011047</v>
      </c>
      <c r="AB25" s="370">
        <v>5812</v>
      </c>
      <c r="AC25" s="372">
        <f t="shared" si="0"/>
        <v>27.205916771988953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17318</v>
      </c>
      <c r="E26" s="380">
        <f t="shared" si="2"/>
        <v>10950</v>
      </c>
      <c r="F26" s="381">
        <f t="shared" si="3"/>
        <v>63.22901027832313</v>
      </c>
      <c r="G26" s="380">
        <f t="shared" si="4"/>
        <v>6368</v>
      </c>
      <c r="H26" s="367">
        <f t="shared" si="3"/>
        <v>36.77098972167687</v>
      </c>
      <c r="I26" s="350"/>
      <c r="J26" s="377">
        <v>3558</v>
      </c>
      <c r="K26" s="378">
        <v>20.545097586326367</v>
      </c>
      <c r="L26" s="375">
        <v>1470</v>
      </c>
      <c r="M26" s="376">
        <v>41.315345699831369</v>
      </c>
      <c r="N26" s="375">
        <v>2088</v>
      </c>
      <c r="O26" s="372">
        <v>58.684654300168638</v>
      </c>
      <c r="P26" s="350"/>
      <c r="Q26" s="377">
        <v>2869</v>
      </c>
      <c r="R26" s="378">
        <v>16.566578126804483</v>
      </c>
      <c r="S26" s="375">
        <v>1582</v>
      </c>
      <c r="T26" s="376">
        <v>55.141164168699895</v>
      </c>
      <c r="U26" s="375">
        <v>1287</v>
      </c>
      <c r="V26" s="372">
        <v>44.858835831300105</v>
      </c>
      <c r="W26" s="350"/>
      <c r="X26" s="377">
        <v>10891</v>
      </c>
      <c r="Y26" s="378">
        <v>62.888324286869157</v>
      </c>
      <c r="Z26" s="375">
        <v>7898</v>
      </c>
      <c r="AA26" s="376">
        <v>72.518593333945461</v>
      </c>
      <c r="AB26" s="375">
        <v>2993</v>
      </c>
      <c r="AC26" s="372">
        <f t="shared" si="0"/>
        <v>27.481406666054543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73687</v>
      </c>
      <c r="E27" s="380">
        <f t="shared" si="2"/>
        <v>45342</v>
      </c>
      <c r="F27" s="381">
        <f t="shared" si="3"/>
        <v>61.533241955840246</v>
      </c>
      <c r="G27" s="380">
        <f t="shared" si="4"/>
        <v>28345</v>
      </c>
      <c r="H27" s="367">
        <f t="shared" si="3"/>
        <v>38.466758044159754</v>
      </c>
      <c r="I27" s="350"/>
      <c r="J27" s="377">
        <v>18195</v>
      </c>
      <c r="K27" s="378">
        <v>24.692279506561537</v>
      </c>
      <c r="L27" s="375">
        <v>7112</v>
      </c>
      <c r="M27" s="376">
        <v>39.087661445452049</v>
      </c>
      <c r="N27" s="375">
        <v>11083</v>
      </c>
      <c r="O27" s="372">
        <v>60.912338554547951</v>
      </c>
      <c r="P27" s="350"/>
      <c r="Q27" s="377">
        <v>13453</v>
      </c>
      <c r="R27" s="378">
        <v>18.256951701114172</v>
      </c>
      <c r="S27" s="375">
        <v>7471</v>
      </c>
      <c r="T27" s="376">
        <v>55.534081617483089</v>
      </c>
      <c r="U27" s="375">
        <v>5982</v>
      </c>
      <c r="V27" s="372">
        <v>44.465918382516911</v>
      </c>
      <c r="W27" s="350"/>
      <c r="X27" s="377">
        <v>42039</v>
      </c>
      <c r="Y27" s="378">
        <v>57.050768792324291</v>
      </c>
      <c r="Z27" s="375">
        <v>30759</v>
      </c>
      <c r="AA27" s="376">
        <v>73.167772782416336</v>
      </c>
      <c r="AB27" s="375">
        <v>11280</v>
      </c>
      <c r="AC27" s="372">
        <f t="shared" si="0"/>
        <v>26.832227217583672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9321</v>
      </c>
      <c r="E28" s="380">
        <f t="shared" si="2"/>
        <v>6089</v>
      </c>
      <c r="F28" s="381">
        <f t="shared" si="3"/>
        <v>65.325608840253196</v>
      </c>
      <c r="G28" s="380">
        <f t="shared" si="4"/>
        <v>3232</v>
      </c>
      <c r="H28" s="382">
        <f t="shared" si="3"/>
        <v>34.674391159746811</v>
      </c>
      <c r="I28" s="350"/>
      <c r="J28" s="377">
        <v>1569</v>
      </c>
      <c r="K28" s="378">
        <v>16.832957837141937</v>
      </c>
      <c r="L28" s="375">
        <v>659</v>
      </c>
      <c r="M28" s="376">
        <v>42.001274697259397</v>
      </c>
      <c r="N28" s="375">
        <v>910</v>
      </c>
      <c r="O28" s="383">
        <v>57.998725302740596</v>
      </c>
      <c r="P28" s="350"/>
      <c r="Q28" s="377">
        <v>1653</v>
      </c>
      <c r="R28" s="378">
        <v>17.734148696491793</v>
      </c>
      <c r="S28" s="375">
        <v>969</v>
      </c>
      <c r="T28" s="376">
        <v>58.620689655172406</v>
      </c>
      <c r="U28" s="375">
        <v>684</v>
      </c>
      <c r="V28" s="383">
        <v>41.379310344827587</v>
      </c>
      <c r="W28" s="350"/>
      <c r="X28" s="377">
        <v>6099</v>
      </c>
      <c r="Y28" s="378">
        <v>65.432893466366266</v>
      </c>
      <c r="Z28" s="375">
        <v>4461</v>
      </c>
      <c r="AA28" s="376">
        <v>73.143138219380219</v>
      </c>
      <c r="AB28" s="375">
        <v>1638</v>
      </c>
      <c r="AC28" s="383">
        <f t="shared" si="0"/>
        <v>26.856861780619774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3872</v>
      </c>
      <c r="E29" s="386">
        <f t="shared" si="2"/>
        <v>2070</v>
      </c>
      <c r="F29" s="387">
        <f t="shared" si="3"/>
        <v>53.460743801652889</v>
      </c>
      <c r="G29" s="386">
        <f t="shared" si="4"/>
        <v>1802</v>
      </c>
      <c r="H29" s="388">
        <f t="shared" si="3"/>
        <v>46.539256198347104</v>
      </c>
      <c r="I29" s="350"/>
      <c r="J29" s="389">
        <v>2150</v>
      </c>
      <c r="K29" s="390">
        <v>55.526859504132233</v>
      </c>
      <c r="L29" s="391">
        <v>782</v>
      </c>
      <c r="M29" s="392">
        <v>36.372093023255815</v>
      </c>
      <c r="N29" s="391">
        <v>1368</v>
      </c>
      <c r="O29" s="393">
        <v>63.627906976744185</v>
      </c>
      <c r="P29" s="350"/>
      <c r="Q29" s="389">
        <v>604</v>
      </c>
      <c r="R29" s="390">
        <v>15.599173553719009</v>
      </c>
      <c r="S29" s="391">
        <v>416</v>
      </c>
      <c r="T29" s="392">
        <v>68.874172185430467</v>
      </c>
      <c r="U29" s="391">
        <v>188</v>
      </c>
      <c r="V29" s="393">
        <v>31.125827814569533</v>
      </c>
      <c r="W29" s="350"/>
      <c r="X29" s="389">
        <v>1118</v>
      </c>
      <c r="Y29" s="390">
        <v>28.873966942148758</v>
      </c>
      <c r="Z29" s="391">
        <v>872</v>
      </c>
      <c r="AA29" s="392">
        <v>77.996422182468692</v>
      </c>
      <c r="AB29" s="391">
        <v>246</v>
      </c>
      <c r="AC29" s="393">
        <f t="shared" si="0"/>
        <v>22.003577817531305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24" t="s">
        <v>0</v>
      </c>
      <c r="D31" s="1225">
        <f>J31+Q31+X31</f>
        <v>1610266</v>
      </c>
      <c r="E31" s="1226">
        <f>L31+S31+Z31</f>
        <v>1010415</v>
      </c>
      <c r="F31" s="1227">
        <f>E31/$D31*100</f>
        <v>62.748328537024321</v>
      </c>
      <c r="G31" s="1226">
        <f>N31+U31+AB31</f>
        <v>599851</v>
      </c>
      <c r="H31" s="1228">
        <f>G31/$D31*100</f>
        <v>37.251671462975686</v>
      </c>
      <c r="J31" s="1229">
        <f>SUM(J12:J29)</f>
        <v>428115</v>
      </c>
      <c r="K31" s="1230">
        <f>J31/$D31*100</f>
        <v>26.586601219922674</v>
      </c>
      <c r="L31" s="1226">
        <f>SUM(L12:L29)</f>
        <v>176457</v>
      </c>
      <c r="M31" s="1227">
        <f>L31/$J31*100</f>
        <v>41.217196314074492</v>
      </c>
      <c r="N31" s="1226">
        <f>SUM(N12:N29)</f>
        <v>251658</v>
      </c>
      <c r="O31" s="1231">
        <f>N31/$J31*100</f>
        <v>58.782803685925508</v>
      </c>
      <c r="Q31" s="1229">
        <f>SUM(Q12:Q29)</f>
        <v>312411</v>
      </c>
      <c r="R31" s="1230">
        <f>Q31/$D31*100</f>
        <v>19.401204521488996</v>
      </c>
      <c r="S31" s="1226">
        <f>SUM(S12:S29)</f>
        <v>191189</v>
      </c>
      <c r="T31" s="1227">
        <f>S31/$Q31*100</f>
        <v>61.19790916453006</v>
      </c>
      <c r="U31" s="1226">
        <f>SUM(U12:U29)</f>
        <v>121222</v>
      </c>
      <c r="V31" s="1231">
        <f>U31/$Q31*100</f>
        <v>38.80209083546994</v>
      </c>
      <c r="X31" s="1229">
        <f>SUM(X12:X29)</f>
        <v>869740</v>
      </c>
      <c r="Y31" s="1230">
        <f>X31/$D31*100</f>
        <v>54.01219425858833</v>
      </c>
      <c r="Z31" s="1226">
        <f>SUM(Z12:Z29)</f>
        <v>642769</v>
      </c>
      <c r="AA31" s="1227">
        <f>Z31/$X31*100</f>
        <v>73.903580380343541</v>
      </c>
      <c r="AB31" s="1226">
        <f>SUM(AB12:AB29)</f>
        <v>226971</v>
      </c>
      <c r="AC31" s="1231">
        <f>AB31/$X31*100</f>
        <v>26.096419619656448</v>
      </c>
      <c r="AD31" s="1268"/>
      <c r="AE31" s="1260"/>
      <c r="AF31" s="1260"/>
      <c r="AI31" s="588"/>
      <c r="AK31" s="1260"/>
      <c r="AL31" s="1260"/>
      <c r="AO31" s="588"/>
      <c r="AQ31" s="1260"/>
      <c r="AR31" s="1260"/>
      <c r="AU31" s="588"/>
      <c r="AW31" s="1260"/>
      <c r="AX31" s="1260"/>
      <c r="BA31" s="588"/>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423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254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255</v>
      </c>
      <c r="K8" s="1457"/>
      <c r="L8" s="1457"/>
      <c r="M8" s="1457"/>
      <c r="N8" s="1457"/>
      <c r="O8" s="1458"/>
      <c r="P8" s="317"/>
      <c r="Q8" s="1456" t="s">
        <v>256</v>
      </c>
      <c r="R8" s="1457"/>
      <c r="S8" s="1457"/>
      <c r="T8" s="1457"/>
      <c r="U8" s="1457"/>
      <c r="V8" s="1458"/>
      <c r="W8" s="317"/>
      <c r="X8" s="1456" t="s">
        <v>257</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266</v>
      </c>
      <c r="G10" s="406" t="s">
        <v>9</v>
      </c>
      <c r="H10" s="882"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74764</v>
      </c>
      <c r="E12" s="352">
        <f>L12+S12+Z12</f>
        <v>43495</v>
      </c>
      <c r="F12" s="353">
        <f>E12/$D12*100</f>
        <v>58.176395056444278</v>
      </c>
      <c r="G12" s="352">
        <f>N12+U12+AB12</f>
        <v>31269</v>
      </c>
      <c r="H12" s="354">
        <f>G12/$D12*100</f>
        <v>41.823604943555722</v>
      </c>
      <c r="I12" s="350"/>
      <c r="J12" s="355">
        <f>L12+N12</f>
        <v>28782</v>
      </c>
      <c r="K12" s="356">
        <f>J12/$D12*100</f>
        <v>38.497137659836284</v>
      </c>
      <c r="L12" s="357">
        <v>11131</v>
      </c>
      <c r="M12" s="353">
        <v>38.67347647835453</v>
      </c>
      <c r="N12" s="357">
        <v>17651</v>
      </c>
      <c r="O12" s="358">
        <v>61.32652352164547</v>
      </c>
      <c r="P12" s="350"/>
      <c r="Q12" s="355">
        <v>12908</v>
      </c>
      <c r="R12" s="356">
        <v>17.26499384730619</v>
      </c>
      <c r="S12" s="357">
        <v>7333</v>
      </c>
      <c r="T12" s="353">
        <v>56.809730399752091</v>
      </c>
      <c r="U12" s="357">
        <v>5575</v>
      </c>
      <c r="V12" s="358">
        <v>43.190269600247909</v>
      </c>
      <c r="W12" s="350"/>
      <c r="X12" s="355">
        <v>33074</v>
      </c>
      <c r="Y12" s="356">
        <v>44.237868492857523</v>
      </c>
      <c r="Z12" s="357">
        <v>25031</v>
      </c>
      <c r="AA12" s="353">
        <v>75.681804438531771</v>
      </c>
      <c r="AB12" s="357">
        <v>8043</v>
      </c>
      <c r="AC12" s="358">
        <f t="shared" ref="AC12:AC29" si="0">AB12/$X12*100</f>
        <v>24.318195561468222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14003</v>
      </c>
      <c r="E13" s="365">
        <f t="shared" ref="E13:E29" si="2">L13+S13+Z13</f>
        <v>9315</v>
      </c>
      <c r="F13" s="366">
        <f t="shared" ref="F13:H29" si="3">E13/$D13*100</f>
        <v>66.521459687209884</v>
      </c>
      <c r="G13" s="365">
        <f t="shared" ref="G13:G29" si="4">N13+U13+AB13</f>
        <v>4688</v>
      </c>
      <c r="H13" s="367">
        <f t="shared" si="3"/>
        <v>33.478540312790116</v>
      </c>
      <c r="I13" s="350"/>
      <c r="J13" s="368">
        <f t="shared" ref="J13:J29" si="5">L13+N13</f>
        <v>2539</v>
      </c>
      <c r="K13" s="369">
        <f t="shared" ref="K13:K29" si="6">J13/$D13*100</f>
        <v>18.131828893808468</v>
      </c>
      <c r="L13" s="370">
        <v>1028</v>
      </c>
      <c r="M13" s="371">
        <v>40.4883812524616</v>
      </c>
      <c r="N13" s="370">
        <v>1511</v>
      </c>
      <c r="O13" s="372">
        <v>59.5116187475384</v>
      </c>
      <c r="P13" s="350"/>
      <c r="Q13" s="368">
        <v>2087</v>
      </c>
      <c r="R13" s="369">
        <v>14.903949153752768</v>
      </c>
      <c r="S13" s="370">
        <v>1208</v>
      </c>
      <c r="T13" s="371">
        <v>57.88212745567801</v>
      </c>
      <c r="U13" s="370">
        <v>879</v>
      </c>
      <c r="V13" s="372">
        <v>42.11787254432199</v>
      </c>
      <c r="W13" s="350"/>
      <c r="X13" s="368">
        <v>9377</v>
      </c>
      <c r="Y13" s="369">
        <v>66.964221952438763</v>
      </c>
      <c r="Z13" s="370">
        <v>7079</v>
      </c>
      <c r="AA13" s="371">
        <v>75.493228111336251</v>
      </c>
      <c r="AB13" s="370">
        <v>2298</v>
      </c>
      <c r="AC13" s="372">
        <f t="shared" si="0"/>
        <v>24.506771888663753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7849</v>
      </c>
      <c r="E14" s="365">
        <f t="shared" si="2"/>
        <v>5217</v>
      </c>
      <c r="F14" s="366">
        <f t="shared" si="3"/>
        <v>66.467065868263475</v>
      </c>
      <c r="G14" s="365">
        <f t="shared" si="4"/>
        <v>2632</v>
      </c>
      <c r="H14" s="367">
        <f t="shared" si="3"/>
        <v>33.532934131736525</v>
      </c>
      <c r="I14" s="350"/>
      <c r="J14" s="368">
        <f t="shared" si="5"/>
        <v>1800</v>
      </c>
      <c r="K14" s="369">
        <f t="shared" si="6"/>
        <v>22.932857688877565</v>
      </c>
      <c r="L14" s="370">
        <v>742</v>
      </c>
      <c r="M14" s="371">
        <v>41.222222222222221</v>
      </c>
      <c r="N14" s="370">
        <v>1058</v>
      </c>
      <c r="O14" s="372">
        <v>58.777777777777771</v>
      </c>
      <c r="P14" s="350"/>
      <c r="Q14" s="368">
        <v>1453</v>
      </c>
      <c r="R14" s="369">
        <v>18.511912345521722</v>
      </c>
      <c r="S14" s="370">
        <v>837</v>
      </c>
      <c r="T14" s="371">
        <v>57.604955264969028</v>
      </c>
      <c r="U14" s="370">
        <v>616</v>
      </c>
      <c r="V14" s="372">
        <v>42.395044735030964</v>
      </c>
      <c r="W14" s="350"/>
      <c r="X14" s="368">
        <v>4596</v>
      </c>
      <c r="Y14" s="369">
        <v>58.555229965600709</v>
      </c>
      <c r="Z14" s="370">
        <v>3638</v>
      </c>
      <c r="AA14" s="371">
        <v>79.155787641427338</v>
      </c>
      <c r="AB14" s="370">
        <v>958</v>
      </c>
      <c r="AC14" s="372">
        <f t="shared" si="0"/>
        <v>20.844212358572673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8229</v>
      </c>
      <c r="E15" s="365">
        <f t="shared" si="2"/>
        <v>5223</v>
      </c>
      <c r="F15" s="366">
        <f t="shared" si="3"/>
        <v>63.470652570178629</v>
      </c>
      <c r="G15" s="365">
        <f t="shared" si="4"/>
        <v>3006</v>
      </c>
      <c r="H15" s="367">
        <f t="shared" si="3"/>
        <v>36.529347429821364</v>
      </c>
      <c r="I15" s="350"/>
      <c r="J15" s="368">
        <f t="shared" si="5"/>
        <v>1906</v>
      </c>
      <c r="K15" s="369">
        <f t="shared" si="6"/>
        <v>23.161988090898046</v>
      </c>
      <c r="L15" s="370">
        <v>729</v>
      </c>
      <c r="M15" s="371">
        <v>38.24763903462749</v>
      </c>
      <c r="N15" s="370">
        <v>1177</v>
      </c>
      <c r="O15" s="372">
        <v>61.75236096537251</v>
      </c>
      <c r="P15" s="350"/>
      <c r="Q15" s="368">
        <v>1438</v>
      </c>
      <c r="R15" s="369">
        <v>17.474784299428851</v>
      </c>
      <c r="S15" s="370">
        <v>834</v>
      </c>
      <c r="T15" s="371">
        <v>57.997218358831717</v>
      </c>
      <c r="U15" s="370">
        <v>604</v>
      </c>
      <c r="V15" s="372">
        <v>42.002781641168291</v>
      </c>
      <c r="W15" s="350"/>
      <c r="X15" s="368">
        <v>4885</v>
      </c>
      <c r="Y15" s="369">
        <v>59.36322760967311</v>
      </c>
      <c r="Z15" s="370">
        <v>3660</v>
      </c>
      <c r="AA15" s="371">
        <v>74.923234390992832</v>
      </c>
      <c r="AB15" s="370">
        <v>1225</v>
      </c>
      <c r="AC15" s="372">
        <f t="shared" si="0"/>
        <v>25.076765609007161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20109</v>
      </c>
      <c r="E16" s="365">
        <f t="shared" si="2"/>
        <v>12200</v>
      </c>
      <c r="F16" s="366">
        <f t="shared" si="3"/>
        <v>60.669352031428716</v>
      </c>
      <c r="G16" s="365">
        <f t="shared" si="4"/>
        <v>7909</v>
      </c>
      <c r="H16" s="367">
        <f t="shared" si="3"/>
        <v>39.330647968571284</v>
      </c>
      <c r="I16" s="350"/>
      <c r="J16" s="368">
        <f t="shared" si="5"/>
        <v>6262</v>
      </c>
      <c r="K16" s="369">
        <f t="shared" si="6"/>
        <v>31.140285444328409</v>
      </c>
      <c r="L16" s="370">
        <v>2537</v>
      </c>
      <c r="M16" s="371">
        <v>40.514212711593736</v>
      </c>
      <c r="N16" s="370">
        <v>3725</v>
      </c>
      <c r="O16" s="372">
        <v>59.485787288406257</v>
      </c>
      <c r="P16" s="350"/>
      <c r="Q16" s="368">
        <v>3793</v>
      </c>
      <c r="R16" s="369">
        <v>18.862201004525335</v>
      </c>
      <c r="S16" s="370">
        <v>2183</v>
      </c>
      <c r="T16" s="371">
        <v>57.553387819667812</v>
      </c>
      <c r="U16" s="370">
        <v>1610</v>
      </c>
      <c r="V16" s="372">
        <v>42.446612180332188</v>
      </c>
      <c r="W16" s="350"/>
      <c r="X16" s="368">
        <v>10054</v>
      </c>
      <c r="Y16" s="369">
        <v>49.997513551146255</v>
      </c>
      <c r="Z16" s="370">
        <v>7480</v>
      </c>
      <c r="AA16" s="371">
        <v>74.398249452954047</v>
      </c>
      <c r="AB16" s="370">
        <v>2574</v>
      </c>
      <c r="AC16" s="372">
        <f t="shared" si="0"/>
        <v>25.601750547045953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5136</v>
      </c>
      <c r="E17" s="375">
        <f t="shared" si="2"/>
        <v>3275</v>
      </c>
      <c r="F17" s="376">
        <f t="shared" si="3"/>
        <v>63.765576323987538</v>
      </c>
      <c r="G17" s="375">
        <f t="shared" si="4"/>
        <v>1861</v>
      </c>
      <c r="H17" s="367">
        <f t="shared" si="3"/>
        <v>36.234423676012462</v>
      </c>
      <c r="I17" s="350"/>
      <c r="J17" s="377">
        <f t="shared" si="5"/>
        <v>1309</v>
      </c>
      <c r="K17" s="378">
        <f t="shared" si="6"/>
        <v>25.486760124610591</v>
      </c>
      <c r="L17" s="375">
        <v>520</v>
      </c>
      <c r="M17" s="376">
        <v>39.724980901451488</v>
      </c>
      <c r="N17" s="375">
        <v>789</v>
      </c>
      <c r="O17" s="372">
        <v>60.275019098548512</v>
      </c>
      <c r="P17" s="350"/>
      <c r="Q17" s="377">
        <v>929</v>
      </c>
      <c r="R17" s="378">
        <v>18.088006230529597</v>
      </c>
      <c r="S17" s="375">
        <v>505</v>
      </c>
      <c r="T17" s="376">
        <v>54.35952637244349</v>
      </c>
      <c r="U17" s="375">
        <v>424</v>
      </c>
      <c r="V17" s="372">
        <v>45.64047362755651</v>
      </c>
      <c r="W17" s="350"/>
      <c r="X17" s="377">
        <v>2898</v>
      </c>
      <c r="Y17" s="378">
        <v>56.425233644859816</v>
      </c>
      <c r="Z17" s="375">
        <v>2250</v>
      </c>
      <c r="AA17" s="376">
        <v>77.639751552795033</v>
      </c>
      <c r="AB17" s="375">
        <v>648</v>
      </c>
      <c r="AC17" s="372">
        <f t="shared" si="0"/>
        <v>22.36024844720497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34618</v>
      </c>
      <c r="E18" s="365">
        <f t="shared" si="2"/>
        <v>22623</v>
      </c>
      <c r="F18" s="366">
        <f t="shared" si="3"/>
        <v>65.350395747876817</v>
      </c>
      <c r="G18" s="365">
        <f t="shared" si="4"/>
        <v>11995</v>
      </c>
      <c r="H18" s="367">
        <f t="shared" si="3"/>
        <v>34.649604252123176</v>
      </c>
      <c r="I18" s="350"/>
      <c r="J18" s="368">
        <f t="shared" si="5"/>
        <v>6736</v>
      </c>
      <c r="K18" s="369">
        <f t="shared" si="6"/>
        <v>19.458085389103935</v>
      </c>
      <c r="L18" s="370">
        <v>2752</v>
      </c>
      <c r="M18" s="371">
        <v>40.855106888361043</v>
      </c>
      <c r="N18" s="370">
        <v>3984</v>
      </c>
      <c r="O18" s="372">
        <v>59.14489311163895</v>
      </c>
      <c r="P18" s="350"/>
      <c r="Q18" s="368">
        <v>5095</v>
      </c>
      <c r="R18" s="369">
        <v>14.717776879080247</v>
      </c>
      <c r="S18" s="370">
        <v>2811</v>
      </c>
      <c r="T18" s="371">
        <v>55.171736997055945</v>
      </c>
      <c r="U18" s="370">
        <v>2284</v>
      </c>
      <c r="V18" s="372">
        <v>44.828263002944063</v>
      </c>
      <c r="W18" s="350"/>
      <c r="X18" s="368">
        <v>22787</v>
      </c>
      <c r="Y18" s="369">
        <v>65.824137731815824</v>
      </c>
      <c r="Z18" s="370">
        <v>17060</v>
      </c>
      <c r="AA18" s="371">
        <v>74.867248869969714</v>
      </c>
      <c r="AB18" s="370">
        <v>5727</v>
      </c>
      <c r="AC18" s="372">
        <f t="shared" si="0"/>
        <v>25.132751130030279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23780</v>
      </c>
      <c r="E19" s="365">
        <f t="shared" si="2"/>
        <v>15189</v>
      </c>
      <c r="F19" s="366">
        <f t="shared" si="3"/>
        <v>63.873002523128676</v>
      </c>
      <c r="G19" s="365">
        <f t="shared" si="4"/>
        <v>8591</v>
      </c>
      <c r="H19" s="367">
        <f t="shared" si="3"/>
        <v>36.126997476871317</v>
      </c>
      <c r="I19" s="350"/>
      <c r="J19" s="368">
        <f t="shared" si="5"/>
        <v>5452</v>
      </c>
      <c r="K19" s="369">
        <f t="shared" si="6"/>
        <v>22.926829268292686</v>
      </c>
      <c r="L19" s="370">
        <v>2103</v>
      </c>
      <c r="M19" s="371">
        <v>38.57300073367572</v>
      </c>
      <c r="N19" s="370">
        <v>3349</v>
      </c>
      <c r="O19" s="372">
        <v>61.426999266324287</v>
      </c>
      <c r="P19" s="350"/>
      <c r="Q19" s="368">
        <v>3388</v>
      </c>
      <c r="R19" s="369">
        <v>14.247266610597139</v>
      </c>
      <c r="S19" s="370">
        <v>1967</v>
      </c>
      <c r="T19" s="371">
        <v>58.057851239669425</v>
      </c>
      <c r="U19" s="370">
        <v>1421</v>
      </c>
      <c r="V19" s="372">
        <v>41.942148760330575</v>
      </c>
      <c r="W19" s="350"/>
      <c r="X19" s="368">
        <v>14940</v>
      </c>
      <c r="Y19" s="369">
        <v>62.825904121110177</v>
      </c>
      <c r="Z19" s="370">
        <v>11119</v>
      </c>
      <c r="AA19" s="371">
        <v>74.424364123159307</v>
      </c>
      <c r="AB19" s="370">
        <v>3821</v>
      </c>
      <c r="AC19" s="372">
        <f t="shared" si="0"/>
        <v>25.575635876840696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45874</v>
      </c>
      <c r="E20" s="365">
        <f t="shared" si="2"/>
        <v>28795</v>
      </c>
      <c r="F20" s="366">
        <f t="shared" si="3"/>
        <v>62.769760648733488</v>
      </c>
      <c r="G20" s="365">
        <f t="shared" si="4"/>
        <v>17079</v>
      </c>
      <c r="H20" s="367">
        <f t="shared" si="3"/>
        <v>37.230239351266512</v>
      </c>
      <c r="I20" s="350"/>
      <c r="J20" s="368">
        <f t="shared" si="5"/>
        <v>13177</v>
      </c>
      <c r="K20" s="369">
        <f t="shared" si="6"/>
        <v>28.724331865544755</v>
      </c>
      <c r="L20" s="370">
        <v>5345</v>
      </c>
      <c r="M20" s="371">
        <v>40.563102375350994</v>
      </c>
      <c r="N20" s="370">
        <v>7832</v>
      </c>
      <c r="O20" s="372">
        <v>59.436897624649006</v>
      </c>
      <c r="P20" s="350"/>
      <c r="Q20" s="368">
        <v>7248</v>
      </c>
      <c r="R20" s="369">
        <v>15.799799450669225</v>
      </c>
      <c r="S20" s="370">
        <v>4109</v>
      </c>
      <c r="T20" s="371">
        <v>56.691501103752763</v>
      </c>
      <c r="U20" s="370">
        <v>3139</v>
      </c>
      <c r="V20" s="372">
        <v>43.308498896247237</v>
      </c>
      <c r="W20" s="350"/>
      <c r="X20" s="368">
        <v>25449</v>
      </c>
      <c r="Y20" s="369">
        <v>55.475868683786025</v>
      </c>
      <c r="Z20" s="370">
        <v>19341</v>
      </c>
      <c r="AA20" s="371">
        <v>75.99905693740422</v>
      </c>
      <c r="AB20" s="370">
        <v>6108</v>
      </c>
      <c r="AC20" s="372">
        <f t="shared" si="0"/>
        <v>24.00094306259578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47533</v>
      </c>
      <c r="E21" s="365">
        <f t="shared" si="2"/>
        <v>30808</v>
      </c>
      <c r="F21" s="366">
        <f t="shared" si="3"/>
        <v>64.81391875118338</v>
      </c>
      <c r="G21" s="365">
        <f t="shared" si="4"/>
        <v>16725</v>
      </c>
      <c r="H21" s="367">
        <f t="shared" si="3"/>
        <v>35.186081248816613</v>
      </c>
      <c r="I21" s="350"/>
      <c r="J21" s="368">
        <f t="shared" si="5"/>
        <v>10151</v>
      </c>
      <c r="K21" s="369">
        <f t="shared" si="6"/>
        <v>21.35568973134454</v>
      </c>
      <c r="L21" s="370">
        <v>4145</v>
      </c>
      <c r="M21" s="371">
        <v>40.83341542705152</v>
      </c>
      <c r="N21" s="370">
        <v>6006</v>
      </c>
      <c r="O21" s="372">
        <v>59.16658457294848</v>
      </c>
      <c r="P21" s="350"/>
      <c r="Q21" s="368">
        <v>8372</v>
      </c>
      <c r="R21" s="369">
        <v>17.613026739317945</v>
      </c>
      <c r="S21" s="370">
        <v>4761</v>
      </c>
      <c r="T21" s="371">
        <v>56.868131868131869</v>
      </c>
      <c r="U21" s="370">
        <v>3611</v>
      </c>
      <c r="V21" s="372">
        <v>43.131868131868131</v>
      </c>
      <c r="W21" s="350"/>
      <c r="X21" s="368">
        <v>29010</v>
      </c>
      <c r="Y21" s="369">
        <v>61.031283529337507</v>
      </c>
      <c r="Z21" s="370">
        <v>21902</v>
      </c>
      <c r="AA21" s="371">
        <v>75.498104102033778</v>
      </c>
      <c r="AB21" s="370">
        <v>7108</v>
      </c>
      <c r="AC21" s="372">
        <f t="shared" si="0"/>
        <v>24.501895897966218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12316</v>
      </c>
      <c r="E22" s="365">
        <f t="shared" si="2"/>
        <v>8065</v>
      </c>
      <c r="F22" s="366">
        <f t="shared" si="3"/>
        <v>65.483923351737573</v>
      </c>
      <c r="G22" s="365">
        <f t="shared" si="4"/>
        <v>4251</v>
      </c>
      <c r="H22" s="367">
        <f t="shared" si="3"/>
        <v>34.51607664826242</v>
      </c>
      <c r="I22" s="350"/>
      <c r="J22" s="368">
        <f t="shared" si="5"/>
        <v>2666</v>
      </c>
      <c r="K22" s="369">
        <f t="shared" si="6"/>
        <v>21.646638518999676</v>
      </c>
      <c r="L22" s="370">
        <v>1073</v>
      </c>
      <c r="M22" s="371">
        <v>40.247561890472618</v>
      </c>
      <c r="N22" s="370">
        <v>1593</v>
      </c>
      <c r="O22" s="372">
        <v>59.752438109527382</v>
      </c>
      <c r="P22" s="350"/>
      <c r="Q22" s="368">
        <v>1871</v>
      </c>
      <c r="R22" s="369">
        <v>15.191620656057161</v>
      </c>
      <c r="S22" s="370">
        <v>1064</v>
      </c>
      <c r="T22" s="371">
        <v>56.867985034740776</v>
      </c>
      <c r="U22" s="370">
        <v>807</v>
      </c>
      <c r="V22" s="372">
        <v>43.132014965259216</v>
      </c>
      <c r="W22" s="350"/>
      <c r="X22" s="368">
        <v>7779</v>
      </c>
      <c r="Y22" s="369">
        <v>63.161740824943166</v>
      </c>
      <c r="Z22" s="370">
        <v>5928</v>
      </c>
      <c r="AA22" s="371">
        <v>76.205167759352094</v>
      </c>
      <c r="AB22" s="370">
        <v>1851</v>
      </c>
      <c r="AC22" s="372">
        <f t="shared" si="0"/>
        <v>23.794832240647899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27749</v>
      </c>
      <c r="E23" s="365">
        <f t="shared" si="2"/>
        <v>18682</v>
      </c>
      <c r="F23" s="366">
        <f t="shared" si="3"/>
        <v>67.324948646798077</v>
      </c>
      <c r="G23" s="365">
        <f t="shared" si="4"/>
        <v>9067</v>
      </c>
      <c r="H23" s="367">
        <f t="shared" si="3"/>
        <v>32.675051353201916</v>
      </c>
      <c r="I23" s="350"/>
      <c r="J23" s="368">
        <f t="shared" si="5"/>
        <v>5307</v>
      </c>
      <c r="K23" s="369">
        <f t="shared" si="6"/>
        <v>19.125013514000504</v>
      </c>
      <c r="L23" s="370">
        <v>2268</v>
      </c>
      <c r="M23" s="371">
        <v>42.736009044657997</v>
      </c>
      <c r="N23" s="370">
        <v>3039</v>
      </c>
      <c r="O23" s="372">
        <v>57.263990955342003</v>
      </c>
      <c r="P23" s="350"/>
      <c r="Q23" s="368">
        <v>4340</v>
      </c>
      <c r="R23" s="369">
        <v>15.640203250567589</v>
      </c>
      <c r="S23" s="370">
        <v>2435</v>
      </c>
      <c r="T23" s="371">
        <v>56.105990783410142</v>
      </c>
      <c r="U23" s="370">
        <v>1905</v>
      </c>
      <c r="V23" s="372">
        <v>43.894009216589865</v>
      </c>
      <c r="W23" s="350"/>
      <c r="X23" s="368">
        <v>18102</v>
      </c>
      <c r="Y23" s="369">
        <v>65.234783235431905</v>
      </c>
      <c r="Z23" s="370">
        <v>13979</v>
      </c>
      <c r="AA23" s="371">
        <v>77.22351121423047</v>
      </c>
      <c r="AB23" s="370">
        <v>4123</v>
      </c>
      <c r="AC23" s="372">
        <f t="shared" si="0"/>
        <v>22.776488785769526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66243</v>
      </c>
      <c r="E24" s="365">
        <f t="shared" si="2"/>
        <v>43777</v>
      </c>
      <c r="F24" s="366">
        <f t="shared" si="3"/>
        <v>66.085473182072064</v>
      </c>
      <c r="G24" s="365">
        <f t="shared" si="4"/>
        <v>22466</v>
      </c>
      <c r="H24" s="367">
        <f t="shared" si="3"/>
        <v>33.914526817927928</v>
      </c>
      <c r="I24" s="350"/>
      <c r="J24" s="368">
        <f t="shared" si="5"/>
        <v>16277</v>
      </c>
      <c r="K24" s="369">
        <f t="shared" si="6"/>
        <v>24.571652853886448</v>
      </c>
      <c r="L24" s="370">
        <v>7727</v>
      </c>
      <c r="M24" s="371">
        <v>47.471892854948699</v>
      </c>
      <c r="N24" s="370">
        <v>8550</v>
      </c>
      <c r="O24" s="372">
        <v>52.528107145051294</v>
      </c>
      <c r="P24" s="350"/>
      <c r="Q24" s="368">
        <v>9847</v>
      </c>
      <c r="R24" s="369">
        <v>14.86496686442341</v>
      </c>
      <c r="S24" s="370">
        <v>5757</v>
      </c>
      <c r="T24" s="371">
        <v>58.464506956433425</v>
      </c>
      <c r="U24" s="370">
        <v>4090</v>
      </c>
      <c r="V24" s="372">
        <v>41.535493043566568</v>
      </c>
      <c r="W24" s="350"/>
      <c r="X24" s="368">
        <v>40119</v>
      </c>
      <c r="Y24" s="369">
        <v>60.563380281690137</v>
      </c>
      <c r="Z24" s="370">
        <v>30293</v>
      </c>
      <c r="AA24" s="371">
        <v>75.507864104289737</v>
      </c>
      <c r="AB24" s="370">
        <v>9826</v>
      </c>
      <c r="AC24" s="372">
        <f t="shared" si="0"/>
        <v>24.492135895710263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14241</v>
      </c>
      <c r="E25" s="365">
        <f t="shared" si="2"/>
        <v>7973</v>
      </c>
      <c r="F25" s="366">
        <f t="shared" si="3"/>
        <v>55.98623692156449</v>
      </c>
      <c r="G25" s="365">
        <f t="shared" si="4"/>
        <v>6268</v>
      </c>
      <c r="H25" s="367">
        <f t="shared" si="3"/>
        <v>44.013763078435503</v>
      </c>
      <c r="I25" s="350"/>
      <c r="J25" s="368">
        <f t="shared" si="5"/>
        <v>5411</v>
      </c>
      <c r="K25" s="369">
        <f t="shared" si="6"/>
        <v>37.995927252299701</v>
      </c>
      <c r="L25" s="370">
        <v>1899</v>
      </c>
      <c r="M25" s="371">
        <v>35.095176492330438</v>
      </c>
      <c r="N25" s="370">
        <v>3512</v>
      </c>
      <c r="O25" s="372">
        <v>64.904823507669562</v>
      </c>
      <c r="P25" s="350"/>
      <c r="Q25" s="368">
        <v>2113</v>
      </c>
      <c r="R25" s="369">
        <v>14.837441190927603</v>
      </c>
      <c r="S25" s="370">
        <v>1143</v>
      </c>
      <c r="T25" s="371">
        <v>54.093705631803125</v>
      </c>
      <c r="U25" s="370">
        <v>970</v>
      </c>
      <c r="V25" s="372">
        <v>45.906294368196875</v>
      </c>
      <c r="W25" s="350"/>
      <c r="X25" s="368">
        <v>6717</v>
      </c>
      <c r="Y25" s="369">
        <v>47.1666315567727</v>
      </c>
      <c r="Z25" s="370">
        <v>4931</v>
      </c>
      <c r="AA25" s="371">
        <v>73.410748846211106</v>
      </c>
      <c r="AB25" s="370">
        <v>1786</v>
      </c>
      <c r="AC25" s="372">
        <f t="shared" si="0"/>
        <v>26.589251153788894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3201</v>
      </c>
      <c r="E26" s="380">
        <f t="shared" si="2"/>
        <v>2150</v>
      </c>
      <c r="F26" s="381">
        <f t="shared" si="3"/>
        <v>67.166510465479533</v>
      </c>
      <c r="G26" s="380">
        <f t="shared" si="4"/>
        <v>1051</v>
      </c>
      <c r="H26" s="367">
        <f t="shared" si="3"/>
        <v>32.83348953452046</v>
      </c>
      <c r="I26" s="350"/>
      <c r="J26" s="377">
        <f t="shared" si="5"/>
        <v>646</v>
      </c>
      <c r="K26" s="378">
        <f t="shared" si="6"/>
        <v>20.181193377069665</v>
      </c>
      <c r="L26" s="375">
        <v>303</v>
      </c>
      <c r="M26" s="376">
        <v>46.904024767801857</v>
      </c>
      <c r="N26" s="375">
        <v>343</v>
      </c>
      <c r="O26" s="372">
        <v>53.095975232198143</v>
      </c>
      <c r="P26" s="350"/>
      <c r="Q26" s="377">
        <v>476</v>
      </c>
      <c r="R26" s="378">
        <v>14.870353014682911</v>
      </c>
      <c r="S26" s="375">
        <v>269</v>
      </c>
      <c r="T26" s="376">
        <v>56.512605042016808</v>
      </c>
      <c r="U26" s="375">
        <v>207</v>
      </c>
      <c r="V26" s="372">
        <v>43.487394957983192</v>
      </c>
      <c r="W26" s="350"/>
      <c r="X26" s="377">
        <v>2079</v>
      </c>
      <c r="Y26" s="378">
        <v>64.948453608247419</v>
      </c>
      <c r="Z26" s="375">
        <v>1578</v>
      </c>
      <c r="AA26" s="376">
        <v>75.901875901875897</v>
      </c>
      <c r="AB26" s="375">
        <v>501</v>
      </c>
      <c r="AC26" s="372">
        <f t="shared" si="0"/>
        <v>24.098124098124099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17315</v>
      </c>
      <c r="E27" s="380">
        <f t="shared" si="2"/>
        <v>11533</v>
      </c>
      <c r="F27" s="381">
        <f t="shared" si="3"/>
        <v>66.606988160554437</v>
      </c>
      <c r="G27" s="380">
        <f t="shared" si="4"/>
        <v>5782</v>
      </c>
      <c r="H27" s="367">
        <f t="shared" si="3"/>
        <v>33.39301183944557</v>
      </c>
      <c r="I27" s="350"/>
      <c r="J27" s="377">
        <f t="shared" si="5"/>
        <v>3323</v>
      </c>
      <c r="K27" s="378">
        <f t="shared" si="6"/>
        <v>19.191452497834245</v>
      </c>
      <c r="L27" s="375">
        <v>1364</v>
      </c>
      <c r="M27" s="376">
        <v>41.047246464038516</v>
      </c>
      <c r="N27" s="375">
        <v>1959</v>
      </c>
      <c r="O27" s="372">
        <v>58.952753535961477</v>
      </c>
      <c r="P27" s="350"/>
      <c r="Q27" s="377">
        <v>2593</v>
      </c>
      <c r="R27" s="378">
        <v>14.975454807969967</v>
      </c>
      <c r="S27" s="375">
        <v>1456</v>
      </c>
      <c r="T27" s="376">
        <v>56.151176243733126</v>
      </c>
      <c r="U27" s="375">
        <v>1137</v>
      </c>
      <c r="V27" s="372">
        <v>43.848823756266874</v>
      </c>
      <c r="W27" s="350"/>
      <c r="X27" s="377">
        <v>11399</v>
      </c>
      <c r="Y27" s="378">
        <v>65.833092694195784</v>
      </c>
      <c r="Z27" s="375">
        <v>8713</v>
      </c>
      <c r="AA27" s="376">
        <v>76.436529520133348</v>
      </c>
      <c r="AB27" s="375">
        <v>2686</v>
      </c>
      <c r="AC27" s="372">
        <f t="shared" si="0"/>
        <v>23.563470479866655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2181</v>
      </c>
      <c r="E28" s="380">
        <f t="shared" si="2"/>
        <v>1397</v>
      </c>
      <c r="F28" s="381">
        <f t="shared" si="3"/>
        <v>64.053186611646026</v>
      </c>
      <c r="G28" s="380">
        <f t="shared" si="4"/>
        <v>784</v>
      </c>
      <c r="H28" s="382">
        <f t="shared" si="3"/>
        <v>35.946813388353966</v>
      </c>
      <c r="I28" s="350"/>
      <c r="J28" s="377">
        <f t="shared" si="5"/>
        <v>500</v>
      </c>
      <c r="K28" s="378">
        <f t="shared" si="6"/>
        <v>22.925263640531863</v>
      </c>
      <c r="L28" s="375">
        <v>215</v>
      </c>
      <c r="M28" s="376">
        <v>43</v>
      </c>
      <c r="N28" s="375">
        <v>285</v>
      </c>
      <c r="O28" s="383">
        <v>56.999999999999993</v>
      </c>
      <c r="P28" s="350"/>
      <c r="Q28" s="377">
        <v>326</v>
      </c>
      <c r="R28" s="378">
        <v>14.947271893626777</v>
      </c>
      <c r="S28" s="375">
        <v>177</v>
      </c>
      <c r="T28" s="376">
        <v>54.29447852760736</v>
      </c>
      <c r="U28" s="375">
        <v>149</v>
      </c>
      <c r="V28" s="383">
        <v>45.70552147239264</v>
      </c>
      <c r="W28" s="350"/>
      <c r="X28" s="377">
        <v>1355</v>
      </c>
      <c r="Y28" s="378">
        <v>62.127464465841356</v>
      </c>
      <c r="Z28" s="375">
        <v>1005</v>
      </c>
      <c r="AA28" s="376">
        <v>74.169741697416967</v>
      </c>
      <c r="AB28" s="375">
        <v>350</v>
      </c>
      <c r="AC28" s="383">
        <f t="shared" si="0"/>
        <v>25.830258302583026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1182</v>
      </c>
      <c r="E29" s="386">
        <f t="shared" si="2"/>
        <v>630</v>
      </c>
      <c r="F29" s="387">
        <f t="shared" si="3"/>
        <v>53.299492385786806</v>
      </c>
      <c r="G29" s="386">
        <f t="shared" si="4"/>
        <v>552</v>
      </c>
      <c r="H29" s="388">
        <f t="shared" si="3"/>
        <v>46.700507614213201</v>
      </c>
      <c r="I29" s="350"/>
      <c r="J29" s="389">
        <f t="shared" si="5"/>
        <v>634</v>
      </c>
      <c r="K29" s="390">
        <f t="shared" si="6"/>
        <v>53.637901861252111</v>
      </c>
      <c r="L29" s="391">
        <v>240</v>
      </c>
      <c r="M29" s="392">
        <v>37.854889589905362</v>
      </c>
      <c r="N29" s="391">
        <v>394</v>
      </c>
      <c r="O29" s="393">
        <v>62.145110410094638</v>
      </c>
      <c r="P29" s="350"/>
      <c r="Q29" s="389">
        <v>170</v>
      </c>
      <c r="R29" s="390">
        <v>14.382402707275805</v>
      </c>
      <c r="S29" s="391">
        <v>105</v>
      </c>
      <c r="T29" s="392">
        <v>61.764705882352942</v>
      </c>
      <c r="U29" s="391">
        <v>65</v>
      </c>
      <c r="V29" s="393">
        <v>38.235294117647058</v>
      </c>
      <c r="W29" s="350"/>
      <c r="X29" s="389">
        <v>378</v>
      </c>
      <c r="Y29" s="390">
        <v>31.979695431472084</v>
      </c>
      <c r="Z29" s="391">
        <v>285</v>
      </c>
      <c r="AA29" s="392">
        <v>75.396825396825392</v>
      </c>
      <c r="AB29" s="391">
        <v>93</v>
      </c>
      <c r="AC29" s="393">
        <f t="shared" si="0"/>
        <v>24.603174603174601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426323</v>
      </c>
      <c r="E31" s="1226">
        <f>L31+S31+Z31</f>
        <v>270347</v>
      </c>
      <c r="F31" s="1227">
        <f>E31/$D31*100</f>
        <v>63.413655843104877</v>
      </c>
      <c r="G31" s="1226">
        <f>N31+U31+AB31</f>
        <v>155976</v>
      </c>
      <c r="H31" s="1228">
        <f>G31/$D31*100</f>
        <v>36.586344156895123</v>
      </c>
      <c r="I31" s="320"/>
      <c r="J31" s="1229">
        <f>SUM(J12:J29)</f>
        <v>112878</v>
      </c>
      <c r="K31" s="1230">
        <f>J31/$D31*100</f>
        <v>26.477107732869211</v>
      </c>
      <c r="L31" s="1226">
        <f>SUM(L12:L29)</f>
        <v>46121</v>
      </c>
      <c r="M31" s="1227">
        <f>L31/$J31*100</f>
        <v>40.859157674657595</v>
      </c>
      <c r="N31" s="1226">
        <f>SUM(N12:N29)</f>
        <v>66757</v>
      </c>
      <c r="O31" s="1231">
        <f>N31/$J31*100</f>
        <v>59.140842325342405</v>
      </c>
      <c r="P31" s="320"/>
      <c r="Q31" s="1229">
        <f>SUM(Q12:Q29)</f>
        <v>68447</v>
      </c>
      <c r="R31" s="1230">
        <f>Q31/$D31*100</f>
        <v>16.055197584929736</v>
      </c>
      <c r="S31" s="1226">
        <f>SUM(S12:S29)</f>
        <v>38954</v>
      </c>
      <c r="T31" s="1227">
        <f>S31/$Q31*100</f>
        <v>56.911186757637303</v>
      </c>
      <c r="U31" s="1226">
        <f>SUM(U12:U29)</f>
        <v>29493</v>
      </c>
      <c r="V31" s="1231">
        <f>U31/$Q31*100</f>
        <v>43.088813242362704</v>
      </c>
      <c r="W31" s="320"/>
      <c r="X31" s="1229">
        <f>SUM(X12:X29)</f>
        <v>244998</v>
      </c>
      <c r="Y31" s="1230">
        <f>X31/$D31*100</f>
        <v>57.467694682201056</v>
      </c>
      <c r="Z31" s="1226">
        <f>SUM(Z12:Z29)</f>
        <v>185272</v>
      </c>
      <c r="AA31" s="1227">
        <f>Z31/$X31*100</f>
        <v>75.621841810953555</v>
      </c>
      <c r="AB31" s="1226">
        <f>SUM(AB12:AB29)</f>
        <v>59726</v>
      </c>
      <c r="AC31" s="1231">
        <f>AB31/$X31*100</f>
        <v>24.378158189046442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422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258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259</v>
      </c>
      <c r="K8" s="1457"/>
      <c r="L8" s="1457"/>
      <c r="M8" s="1457"/>
      <c r="N8" s="1457"/>
      <c r="O8" s="1458"/>
      <c r="P8" s="317"/>
      <c r="Q8" s="1456" t="s">
        <v>260</v>
      </c>
      <c r="R8" s="1457"/>
      <c r="S8" s="1457"/>
      <c r="T8" s="1457"/>
      <c r="U8" s="1457"/>
      <c r="V8" s="1458"/>
      <c r="W8" s="317"/>
      <c r="X8" s="1456" t="s">
        <v>261</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266</v>
      </c>
      <c r="G10" s="406" t="s">
        <v>9</v>
      </c>
      <c r="H10" s="882"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135957</v>
      </c>
      <c r="E12" s="352">
        <f>L12+S12+Z12</f>
        <v>84950</v>
      </c>
      <c r="F12" s="353">
        <f>E12/$D12*100</f>
        <v>62.48299094566665</v>
      </c>
      <c r="G12" s="352">
        <f>N12+U12+AB12</f>
        <v>51007</v>
      </c>
      <c r="H12" s="354">
        <f>G12/$D12*100</f>
        <v>37.517009054333357</v>
      </c>
      <c r="I12" s="350"/>
      <c r="J12" s="355">
        <f>L12+N12</f>
        <v>41732</v>
      </c>
      <c r="K12" s="356">
        <f>J12/$D12*100</f>
        <v>30.694999154144327</v>
      </c>
      <c r="L12" s="357">
        <v>16740</v>
      </c>
      <c r="M12" s="353">
        <v>40.113102655036904</v>
      </c>
      <c r="N12" s="357">
        <v>24992</v>
      </c>
      <c r="O12" s="358">
        <v>59.886897344963096</v>
      </c>
      <c r="P12" s="350"/>
      <c r="Q12" s="355">
        <v>27278</v>
      </c>
      <c r="R12" s="356">
        <v>20.06369660995756</v>
      </c>
      <c r="S12" s="357">
        <v>17152</v>
      </c>
      <c r="T12" s="353">
        <v>62.878510154703427</v>
      </c>
      <c r="U12" s="357">
        <v>10126</v>
      </c>
      <c r="V12" s="358">
        <v>37.121489845296573</v>
      </c>
      <c r="W12" s="350"/>
      <c r="X12" s="355">
        <v>66947</v>
      </c>
      <c r="Y12" s="356">
        <v>49.241304235898113</v>
      </c>
      <c r="Z12" s="357">
        <v>51058</v>
      </c>
      <c r="AA12" s="353">
        <v>76.266300207626927</v>
      </c>
      <c r="AB12" s="357">
        <v>15889</v>
      </c>
      <c r="AC12" s="358">
        <f t="shared" ref="AC12:AC29" si="0">AB12/$X12*100</f>
        <v>23.733699792373073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17120</v>
      </c>
      <c r="E13" s="365">
        <f t="shared" ref="E13:E29" si="2">L13+S13+Z13</f>
        <v>10780</v>
      </c>
      <c r="F13" s="366">
        <f t="shared" ref="F13:H29" si="3">E13/$D13*100</f>
        <v>62.967289719626166</v>
      </c>
      <c r="G13" s="365">
        <f t="shared" ref="G13:G29" si="4">N13+U13+AB13</f>
        <v>6340</v>
      </c>
      <c r="H13" s="367">
        <f t="shared" si="3"/>
        <v>37.032710280373834</v>
      </c>
      <c r="I13" s="350"/>
      <c r="J13" s="368">
        <f t="shared" ref="J13:J29" si="5">L13+N13</f>
        <v>3651</v>
      </c>
      <c r="K13" s="369">
        <f t="shared" ref="K13:K29" si="6">J13/$D13*100</f>
        <v>21.325934579439252</v>
      </c>
      <c r="L13" s="370">
        <v>1485</v>
      </c>
      <c r="M13" s="371">
        <v>40.673788003286774</v>
      </c>
      <c r="N13" s="370">
        <v>2166</v>
      </c>
      <c r="O13" s="372">
        <v>59.326211996713226</v>
      </c>
      <c r="P13" s="350"/>
      <c r="Q13" s="368">
        <v>3034</v>
      </c>
      <c r="R13" s="369">
        <v>17.721962616822427</v>
      </c>
      <c r="S13" s="370">
        <v>1767</v>
      </c>
      <c r="T13" s="371">
        <v>58.239947264337509</v>
      </c>
      <c r="U13" s="370">
        <v>1267</v>
      </c>
      <c r="V13" s="372">
        <v>41.760052735662491</v>
      </c>
      <c r="W13" s="350"/>
      <c r="X13" s="368">
        <v>10435</v>
      </c>
      <c r="Y13" s="369">
        <v>60.95210280373832</v>
      </c>
      <c r="Z13" s="370">
        <v>7528</v>
      </c>
      <c r="AA13" s="371">
        <v>72.141830378533783</v>
      </c>
      <c r="AB13" s="370">
        <v>2907</v>
      </c>
      <c r="AC13" s="372">
        <f t="shared" si="0"/>
        <v>27.858169621466221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11262</v>
      </c>
      <c r="E14" s="365">
        <f t="shared" si="2"/>
        <v>7234</v>
      </c>
      <c r="F14" s="366">
        <f t="shared" si="3"/>
        <v>64.233706268868758</v>
      </c>
      <c r="G14" s="365">
        <f t="shared" si="4"/>
        <v>4028</v>
      </c>
      <c r="H14" s="367">
        <f t="shared" si="3"/>
        <v>35.766293731131235</v>
      </c>
      <c r="I14" s="350"/>
      <c r="J14" s="368">
        <f t="shared" si="5"/>
        <v>2764</v>
      </c>
      <c r="K14" s="369">
        <f t="shared" si="6"/>
        <v>24.542709998224115</v>
      </c>
      <c r="L14" s="370">
        <v>1071</v>
      </c>
      <c r="M14" s="371">
        <v>38.748191027496382</v>
      </c>
      <c r="N14" s="370">
        <v>1693</v>
      </c>
      <c r="O14" s="372">
        <v>61.251808972503618</v>
      </c>
      <c r="P14" s="350"/>
      <c r="Q14" s="368">
        <v>2300</v>
      </c>
      <c r="R14" s="369">
        <v>20.422660273486059</v>
      </c>
      <c r="S14" s="370">
        <v>1349</v>
      </c>
      <c r="T14" s="371">
        <v>58.652173913043484</v>
      </c>
      <c r="U14" s="370">
        <v>951</v>
      </c>
      <c r="V14" s="372">
        <v>41.347826086956523</v>
      </c>
      <c r="W14" s="350"/>
      <c r="X14" s="368">
        <v>6198</v>
      </c>
      <c r="Y14" s="369">
        <v>55.034629728289822</v>
      </c>
      <c r="Z14" s="370">
        <v>4814</v>
      </c>
      <c r="AA14" s="371">
        <v>77.670216198773801</v>
      </c>
      <c r="AB14" s="370">
        <v>1384</v>
      </c>
      <c r="AC14" s="372">
        <f t="shared" si="0"/>
        <v>22.329783801226203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10975</v>
      </c>
      <c r="E15" s="365">
        <f t="shared" si="2"/>
        <v>6484</v>
      </c>
      <c r="F15" s="366">
        <f t="shared" si="3"/>
        <v>59.079726651480634</v>
      </c>
      <c r="G15" s="365">
        <f t="shared" si="4"/>
        <v>4491</v>
      </c>
      <c r="H15" s="367">
        <f t="shared" si="3"/>
        <v>40.920273348519366</v>
      </c>
      <c r="I15" s="350"/>
      <c r="J15" s="368">
        <f t="shared" si="5"/>
        <v>3322</v>
      </c>
      <c r="K15" s="369">
        <f t="shared" si="6"/>
        <v>30.268792710706151</v>
      </c>
      <c r="L15" s="370">
        <v>1283</v>
      </c>
      <c r="M15" s="371">
        <v>38.621312462372067</v>
      </c>
      <c r="N15" s="370">
        <v>2039</v>
      </c>
      <c r="O15" s="372">
        <v>61.378687537627933</v>
      </c>
      <c r="P15" s="350"/>
      <c r="Q15" s="368">
        <v>2252</v>
      </c>
      <c r="R15" s="369">
        <v>20.519362186788154</v>
      </c>
      <c r="S15" s="370">
        <v>1252</v>
      </c>
      <c r="T15" s="371">
        <v>55.59502664298401</v>
      </c>
      <c r="U15" s="370">
        <v>1000</v>
      </c>
      <c r="V15" s="372">
        <v>44.40497335701599</v>
      </c>
      <c r="W15" s="350"/>
      <c r="X15" s="368">
        <v>5401</v>
      </c>
      <c r="Y15" s="369">
        <v>49.211845102505698</v>
      </c>
      <c r="Z15" s="370">
        <v>3949</v>
      </c>
      <c r="AA15" s="371">
        <v>73.116089613034617</v>
      </c>
      <c r="AB15" s="370">
        <v>1452</v>
      </c>
      <c r="AC15" s="372">
        <f t="shared" si="0"/>
        <v>26.883910386965375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20679</v>
      </c>
      <c r="E16" s="365">
        <f t="shared" si="2"/>
        <v>11899</v>
      </c>
      <c r="F16" s="366">
        <f t="shared" si="3"/>
        <v>57.541467188935634</v>
      </c>
      <c r="G16" s="365">
        <f t="shared" si="4"/>
        <v>8780</v>
      </c>
      <c r="H16" s="367">
        <f t="shared" si="3"/>
        <v>42.458532811064366</v>
      </c>
      <c r="I16" s="350"/>
      <c r="J16" s="368">
        <f t="shared" si="5"/>
        <v>8042</v>
      </c>
      <c r="K16" s="369">
        <f t="shared" si="6"/>
        <v>38.889694859519317</v>
      </c>
      <c r="L16" s="370">
        <v>3250</v>
      </c>
      <c r="M16" s="371">
        <v>40.412832628699327</v>
      </c>
      <c r="N16" s="370">
        <v>4792</v>
      </c>
      <c r="O16" s="372">
        <v>59.587167371300673</v>
      </c>
      <c r="P16" s="350"/>
      <c r="Q16" s="368">
        <v>4467</v>
      </c>
      <c r="R16" s="369">
        <v>21.601624836790947</v>
      </c>
      <c r="S16" s="370">
        <v>2720</v>
      </c>
      <c r="T16" s="371">
        <v>60.8909782852026</v>
      </c>
      <c r="U16" s="370">
        <v>1747</v>
      </c>
      <c r="V16" s="372">
        <v>39.109021714797407</v>
      </c>
      <c r="W16" s="350"/>
      <c r="X16" s="368">
        <v>8170</v>
      </c>
      <c r="Y16" s="369">
        <v>39.508680303689736</v>
      </c>
      <c r="Z16" s="370">
        <v>5929</v>
      </c>
      <c r="AA16" s="371">
        <v>72.570379436964501</v>
      </c>
      <c r="AB16" s="370">
        <v>2241</v>
      </c>
      <c r="AC16" s="372">
        <f t="shared" si="0"/>
        <v>27.429620563035495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7902</v>
      </c>
      <c r="E17" s="375">
        <f t="shared" si="2"/>
        <v>4988</v>
      </c>
      <c r="F17" s="376">
        <f t="shared" si="3"/>
        <v>63.123259934193875</v>
      </c>
      <c r="G17" s="375">
        <f t="shared" si="4"/>
        <v>2914</v>
      </c>
      <c r="H17" s="367">
        <f t="shared" si="3"/>
        <v>36.876740065806125</v>
      </c>
      <c r="I17" s="350"/>
      <c r="J17" s="377">
        <f t="shared" si="5"/>
        <v>1898</v>
      </c>
      <c r="K17" s="378">
        <f t="shared" si="6"/>
        <v>24.019235636547709</v>
      </c>
      <c r="L17" s="375">
        <v>763</v>
      </c>
      <c r="M17" s="376">
        <v>40.200210748155953</v>
      </c>
      <c r="N17" s="375">
        <v>1135</v>
      </c>
      <c r="O17" s="372">
        <v>59.799789251844047</v>
      </c>
      <c r="P17" s="350"/>
      <c r="Q17" s="377">
        <v>1655</v>
      </c>
      <c r="R17" s="378">
        <v>20.944064793723108</v>
      </c>
      <c r="S17" s="375">
        <v>910</v>
      </c>
      <c r="T17" s="376">
        <v>54.984894259818731</v>
      </c>
      <c r="U17" s="375">
        <v>745</v>
      </c>
      <c r="V17" s="372">
        <v>45.015105740181269</v>
      </c>
      <c r="W17" s="350"/>
      <c r="X17" s="377">
        <v>4349</v>
      </c>
      <c r="Y17" s="378">
        <v>55.036699569729187</v>
      </c>
      <c r="Z17" s="375">
        <v>3315</v>
      </c>
      <c r="AA17" s="376">
        <v>76.224419406760177</v>
      </c>
      <c r="AB17" s="375">
        <v>1034</v>
      </c>
      <c r="AC17" s="372">
        <f t="shared" si="0"/>
        <v>23.775580593239827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42006</v>
      </c>
      <c r="E18" s="365">
        <f t="shared" si="2"/>
        <v>26355</v>
      </c>
      <c r="F18" s="366">
        <f t="shared" si="3"/>
        <v>62.741036994715039</v>
      </c>
      <c r="G18" s="365">
        <f t="shared" si="4"/>
        <v>15651</v>
      </c>
      <c r="H18" s="367">
        <f t="shared" si="3"/>
        <v>37.258963005284961</v>
      </c>
      <c r="I18" s="350"/>
      <c r="J18" s="368">
        <f t="shared" si="5"/>
        <v>9828</v>
      </c>
      <c r="K18" s="369">
        <f t="shared" si="6"/>
        <v>23.396657620339951</v>
      </c>
      <c r="L18" s="370">
        <v>4062</v>
      </c>
      <c r="M18" s="371">
        <v>41.330891330891326</v>
      </c>
      <c r="N18" s="370">
        <v>5766</v>
      </c>
      <c r="O18" s="372">
        <v>58.669108669108674</v>
      </c>
      <c r="P18" s="350"/>
      <c r="Q18" s="368">
        <v>7070</v>
      </c>
      <c r="R18" s="369">
        <v>16.830928914916917</v>
      </c>
      <c r="S18" s="370">
        <v>3949</v>
      </c>
      <c r="T18" s="371">
        <v>55.855728429985852</v>
      </c>
      <c r="U18" s="370">
        <v>3121</v>
      </c>
      <c r="V18" s="372">
        <v>44.144271570014141</v>
      </c>
      <c r="W18" s="350"/>
      <c r="X18" s="368">
        <v>25108</v>
      </c>
      <c r="Y18" s="369">
        <v>59.772413464743138</v>
      </c>
      <c r="Z18" s="370">
        <v>18344</v>
      </c>
      <c r="AA18" s="371">
        <v>73.06037916202007</v>
      </c>
      <c r="AB18" s="370">
        <v>6764</v>
      </c>
      <c r="AC18" s="372">
        <f t="shared" si="0"/>
        <v>26.939620837979927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25930</v>
      </c>
      <c r="E19" s="365">
        <f t="shared" si="2"/>
        <v>15788</v>
      </c>
      <c r="F19" s="366">
        <f t="shared" si="3"/>
        <v>60.887003470883151</v>
      </c>
      <c r="G19" s="365">
        <f t="shared" si="4"/>
        <v>10142</v>
      </c>
      <c r="H19" s="367">
        <f t="shared" si="3"/>
        <v>39.112996529116856</v>
      </c>
      <c r="I19" s="350"/>
      <c r="J19" s="368">
        <f t="shared" si="5"/>
        <v>6722</v>
      </c>
      <c r="K19" s="369">
        <f t="shared" si="6"/>
        <v>25.923640570767454</v>
      </c>
      <c r="L19" s="370">
        <v>2670</v>
      </c>
      <c r="M19" s="371">
        <v>39.720321332936628</v>
      </c>
      <c r="N19" s="370">
        <v>4052</v>
      </c>
      <c r="O19" s="372">
        <v>60.279678667063372</v>
      </c>
      <c r="P19" s="350"/>
      <c r="Q19" s="368">
        <v>4606</v>
      </c>
      <c r="R19" s="369">
        <v>17.763208638642499</v>
      </c>
      <c r="S19" s="370">
        <v>2668</v>
      </c>
      <c r="T19" s="371">
        <v>57.924446374294405</v>
      </c>
      <c r="U19" s="370">
        <v>1938</v>
      </c>
      <c r="V19" s="372">
        <v>42.075553625705602</v>
      </c>
      <c r="W19" s="350"/>
      <c r="X19" s="368">
        <v>14602</v>
      </c>
      <c r="Y19" s="369">
        <v>56.313150790590051</v>
      </c>
      <c r="Z19" s="370">
        <v>10450</v>
      </c>
      <c r="AA19" s="371">
        <v>71.565538967264757</v>
      </c>
      <c r="AB19" s="370">
        <v>4152</v>
      </c>
      <c r="AC19" s="372">
        <f t="shared" si="0"/>
        <v>28.434461032735243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94523</v>
      </c>
      <c r="E20" s="365">
        <f t="shared" si="2"/>
        <v>60031</v>
      </c>
      <c r="F20" s="366">
        <f t="shared" si="3"/>
        <v>63.509410408048836</v>
      </c>
      <c r="G20" s="365">
        <f t="shared" si="4"/>
        <v>34492</v>
      </c>
      <c r="H20" s="367">
        <f t="shared" si="3"/>
        <v>36.490589591951164</v>
      </c>
      <c r="I20" s="350"/>
      <c r="J20" s="368">
        <f t="shared" si="5"/>
        <v>21658</v>
      </c>
      <c r="K20" s="369">
        <f t="shared" si="6"/>
        <v>22.912941823683123</v>
      </c>
      <c r="L20" s="370">
        <v>8686</v>
      </c>
      <c r="M20" s="371">
        <v>40.105272878382117</v>
      </c>
      <c r="N20" s="370">
        <v>12972</v>
      </c>
      <c r="O20" s="372">
        <v>59.894727121617876</v>
      </c>
      <c r="P20" s="350"/>
      <c r="Q20" s="368">
        <v>17532</v>
      </c>
      <c r="R20" s="369">
        <v>18.547866656792529</v>
      </c>
      <c r="S20" s="370">
        <v>10110</v>
      </c>
      <c r="T20" s="371">
        <v>57.665982203969875</v>
      </c>
      <c r="U20" s="370">
        <v>7422</v>
      </c>
      <c r="V20" s="372">
        <v>42.334017796030118</v>
      </c>
      <c r="W20" s="350"/>
      <c r="X20" s="368">
        <v>55333</v>
      </c>
      <c r="Y20" s="369">
        <v>58.539191519524344</v>
      </c>
      <c r="Z20" s="370">
        <v>41235</v>
      </c>
      <c r="AA20" s="371">
        <v>74.521533262248568</v>
      </c>
      <c r="AB20" s="370">
        <v>14098</v>
      </c>
      <c r="AC20" s="372">
        <f t="shared" si="0"/>
        <v>25.478466737751432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65797</v>
      </c>
      <c r="E21" s="365">
        <f t="shared" si="2"/>
        <v>40926</v>
      </c>
      <c r="F21" s="366">
        <f t="shared" si="3"/>
        <v>62.20040427375109</v>
      </c>
      <c r="G21" s="365">
        <f t="shared" si="4"/>
        <v>24871</v>
      </c>
      <c r="H21" s="367">
        <f t="shared" si="3"/>
        <v>37.799595726248917</v>
      </c>
      <c r="I21" s="350"/>
      <c r="J21" s="368">
        <f t="shared" si="5"/>
        <v>16657</v>
      </c>
      <c r="K21" s="369">
        <f t="shared" si="6"/>
        <v>25.315743878900253</v>
      </c>
      <c r="L21" s="370">
        <v>6836</v>
      </c>
      <c r="M21" s="371">
        <v>41.039803085789757</v>
      </c>
      <c r="N21" s="370">
        <v>9821</v>
      </c>
      <c r="O21" s="372">
        <v>58.960196914210236</v>
      </c>
      <c r="P21" s="350"/>
      <c r="Q21" s="368">
        <v>13409</v>
      </c>
      <c r="R21" s="369">
        <v>20.379348602519872</v>
      </c>
      <c r="S21" s="370">
        <v>7884</v>
      </c>
      <c r="T21" s="371">
        <v>58.796330822581844</v>
      </c>
      <c r="U21" s="370">
        <v>5525</v>
      </c>
      <c r="V21" s="372">
        <v>41.203669177418149</v>
      </c>
      <c r="W21" s="350"/>
      <c r="X21" s="368">
        <v>35731</v>
      </c>
      <c r="Y21" s="369">
        <v>54.304907518579867</v>
      </c>
      <c r="Z21" s="370">
        <v>26206</v>
      </c>
      <c r="AA21" s="371">
        <v>73.342475721362405</v>
      </c>
      <c r="AB21" s="370">
        <v>9525</v>
      </c>
      <c r="AC21" s="372">
        <f t="shared" si="0"/>
        <v>26.657524278637595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12649</v>
      </c>
      <c r="E22" s="365">
        <f t="shared" si="2"/>
        <v>8032</v>
      </c>
      <c r="F22" s="366">
        <f t="shared" si="3"/>
        <v>63.499090837220329</v>
      </c>
      <c r="G22" s="365">
        <f t="shared" si="4"/>
        <v>4617</v>
      </c>
      <c r="H22" s="367">
        <f t="shared" si="3"/>
        <v>36.500909162779664</v>
      </c>
      <c r="I22" s="350"/>
      <c r="J22" s="368">
        <f t="shared" si="5"/>
        <v>3350</v>
      </c>
      <c r="K22" s="369">
        <f t="shared" si="6"/>
        <v>26.484307059846628</v>
      </c>
      <c r="L22" s="370">
        <v>1405</v>
      </c>
      <c r="M22" s="371">
        <v>41.940298507462686</v>
      </c>
      <c r="N22" s="370">
        <v>1945</v>
      </c>
      <c r="O22" s="372">
        <v>58.059701492537322</v>
      </c>
      <c r="P22" s="350"/>
      <c r="Q22" s="368">
        <v>2275</v>
      </c>
      <c r="R22" s="369">
        <v>17.985611510791365</v>
      </c>
      <c r="S22" s="370">
        <v>1359</v>
      </c>
      <c r="T22" s="371">
        <v>59.736263736263737</v>
      </c>
      <c r="U22" s="370">
        <v>916</v>
      </c>
      <c r="V22" s="372">
        <v>40.263736263736263</v>
      </c>
      <c r="W22" s="350"/>
      <c r="X22" s="368">
        <v>7024</v>
      </c>
      <c r="Y22" s="369">
        <v>55.530081429362014</v>
      </c>
      <c r="Z22" s="370">
        <v>5268</v>
      </c>
      <c r="AA22" s="371">
        <v>75</v>
      </c>
      <c r="AB22" s="370">
        <v>1756</v>
      </c>
      <c r="AC22" s="372">
        <f t="shared" si="0"/>
        <v>25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29946</v>
      </c>
      <c r="E23" s="365">
        <f t="shared" si="2"/>
        <v>18552</v>
      </c>
      <c r="F23" s="366">
        <f t="shared" si="3"/>
        <v>61.951512722901228</v>
      </c>
      <c r="G23" s="365">
        <f t="shared" si="4"/>
        <v>11394</v>
      </c>
      <c r="H23" s="367">
        <f t="shared" si="3"/>
        <v>38.048487277098779</v>
      </c>
      <c r="I23" s="350"/>
      <c r="J23" s="368">
        <f t="shared" si="5"/>
        <v>8249</v>
      </c>
      <c r="K23" s="369">
        <f t="shared" si="6"/>
        <v>27.546249916516395</v>
      </c>
      <c r="L23" s="370">
        <v>3180</v>
      </c>
      <c r="M23" s="371">
        <v>38.550127288156141</v>
      </c>
      <c r="N23" s="370">
        <v>5069</v>
      </c>
      <c r="O23" s="372">
        <v>61.449872711843852</v>
      </c>
      <c r="P23" s="350"/>
      <c r="Q23" s="368">
        <v>5423</v>
      </c>
      <c r="R23" s="369">
        <v>18.109263340679892</v>
      </c>
      <c r="S23" s="370">
        <v>3159</v>
      </c>
      <c r="T23" s="371">
        <v>58.251890097731888</v>
      </c>
      <c r="U23" s="370">
        <v>2264</v>
      </c>
      <c r="V23" s="372">
        <v>41.748109902268112</v>
      </c>
      <c r="W23" s="350"/>
      <c r="X23" s="368">
        <v>16274</v>
      </c>
      <c r="Y23" s="369">
        <v>54.34448674280371</v>
      </c>
      <c r="Z23" s="370">
        <v>12213</v>
      </c>
      <c r="AA23" s="371">
        <v>75.046085781000372</v>
      </c>
      <c r="AB23" s="370">
        <v>4061</v>
      </c>
      <c r="AC23" s="372">
        <f t="shared" si="0"/>
        <v>24.953914218999632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76953</v>
      </c>
      <c r="E24" s="365">
        <f t="shared" si="2"/>
        <v>48902</v>
      </c>
      <c r="F24" s="366">
        <f t="shared" si="3"/>
        <v>63.547879874728729</v>
      </c>
      <c r="G24" s="365">
        <f t="shared" si="4"/>
        <v>28051</v>
      </c>
      <c r="H24" s="367">
        <f t="shared" si="3"/>
        <v>36.452120125271271</v>
      </c>
      <c r="I24" s="350"/>
      <c r="J24" s="368">
        <f t="shared" si="5"/>
        <v>21925</v>
      </c>
      <c r="K24" s="369">
        <f t="shared" si="6"/>
        <v>28.491416838849688</v>
      </c>
      <c r="L24" s="370">
        <v>9656</v>
      </c>
      <c r="M24" s="371">
        <v>44.041049030786773</v>
      </c>
      <c r="N24" s="370">
        <v>12269</v>
      </c>
      <c r="O24" s="372">
        <v>55.958950969213227</v>
      </c>
      <c r="P24" s="350"/>
      <c r="Q24" s="368">
        <v>13532</v>
      </c>
      <c r="R24" s="369">
        <v>17.584759528543398</v>
      </c>
      <c r="S24" s="370">
        <v>8259</v>
      </c>
      <c r="T24" s="371">
        <v>61.033106710020689</v>
      </c>
      <c r="U24" s="370">
        <v>5273</v>
      </c>
      <c r="V24" s="372">
        <v>38.966893289979311</v>
      </c>
      <c r="W24" s="350"/>
      <c r="X24" s="368">
        <v>41496</v>
      </c>
      <c r="Y24" s="369">
        <v>53.923823632606918</v>
      </c>
      <c r="Z24" s="370">
        <v>30987</v>
      </c>
      <c r="AA24" s="371">
        <v>74.674667437825335</v>
      </c>
      <c r="AB24" s="370">
        <v>10509</v>
      </c>
      <c r="AC24" s="372">
        <f t="shared" si="0"/>
        <v>25.325332562174669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18028</v>
      </c>
      <c r="E25" s="365">
        <f t="shared" si="2"/>
        <v>9758</v>
      </c>
      <c r="F25" s="366">
        <f t="shared" si="3"/>
        <v>54.126913689815837</v>
      </c>
      <c r="G25" s="365">
        <f t="shared" si="4"/>
        <v>8270</v>
      </c>
      <c r="H25" s="367">
        <f t="shared" si="3"/>
        <v>45.873086310184156</v>
      </c>
      <c r="I25" s="350"/>
      <c r="J25" s="368">
        <f t="shared" si="5"/>
        <v>7586</v>
      </c>
      <c r="K25" s="369">
        <f t="shared" si="6"/>
        <v>42.078988240514754</v>
      </c>
      <c r="L25" s="370">
        <v>2753</v>
      </c>
      <c r="M25" s="371">
        <v>36.290535196414446</v>
      </c>
      <c r="N25" s="370">
        <v>4833</v>
      </c>
      <c r="O25" s="372">
        <v>63.709464803585547</v>
      </c>
      <c r="P25" s="350"/>
      <c r="Q25" s="368">
        <v>3293</v>
      </c>
      <c r="R25" s="369">
        <v>18.266030619037053</v>
      </c>
      <c r="S25" s="370">
        <v>1784</v>
      </c>
      <c r="T25" s="371">
        <v>54.17552383844518</v>
      </c>
      <c r="U25" s="370">
        <v>1509</v>
      </c>
      <c r="V25" s="372">
        <v>45.824476161554813</v>
      </c>
      <c r="W25" s="350"/>
      <c r="X25" s="368">
        <v>7149</v>
      </c>
      <c r="Y25" s="369">
        <v>39.654981140448193</v>
      </c>
      <c r="Z25" s="370">
        <v>5221</v>
      </c>
      <c r="AA25" s="371">
        <v>73.031193173870463</v>
      </c>
      <c r="AB25" s="370">
        <v>1928</v>
      </c>
      <c r="AC25" s="372">
        <f t="shared" si="0"/>
        <v>26.968806826129526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6559</v>
      </c>
      <c r="E26" s="380">
        <f t="shared" si="2"/>
        <v>4155</v>
      </c>
      <c r="F26" s="381">
        <f t="shared" si="3"/>
        <v>63.348071352340298</v>
      </c>
      <c r="G26" s="380">
        <f t="shared" si="4"/>
        <v>2404</v>
      </c>
      <c r="H26" s="367">
        <f t="shared" si="3"/>
        <v>36.651928647659702</v>
      </c>
      <c r="I26" s="350"/>
      <c r="J26" s="377">
        <f t="shared" si="5"/>
        <v>1199</v>
      </c>
      <c r="K26" s="378">
        <f t="shared" si="6"/>
        <v>18.280225644153074</v>
      </c>
      <c r="L26" s="375">
        <v>459</v>
      </c>
      <c r="M26" s="376">
        <v>38.28190158465388</v>
      </c>
      <c r="N26" s="375">
        <v>740</v>
      </c>
      <c r="O26" s="372">
        <v>61.71809841534612</v>
      </c>
      <c r="P26" s="350"/>
      <c r="Q26" s="377">
        <v>896</v>
      </c>
      <c r="R26" s="378">
        <v>13.660618996798293</v>
      </c>
      <c r="S26" s="375">
        <v>466</v>
      </c>
      <c r="T26" s="376">
        <v>52.008928571428569</v>
      </c>
      <c r="U26" s="375">
        <v>430</v>
      </c>
      <c r="V26" s="372">
        <v>47.991071428571431</v>
      </c>
      <c r="W26" s="350"/>
      <c r="X26" s="377">
        <v>4464</v>
      </c>
      <c r="Y26" s="378">
        <v>68.059155359048646</v>
      </c>
      <c r="Z26" s="375">
        <v>3230</v>
      </c>
      <c r="AA26" s="376">
        <v>72.356630824372758</v>
      </c>
      <c r="AB26" s="375">
        <v>1234</v>
      </c>
      <c r="AC26" s="372">
        <f t="shared" si="0"/>
        <v>27.643369175627242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24269</v>
      </c>
      <c r="E27" s="380">
        <f t="shared" si="2"/>
        <v>14797</v>
      </c>
      <c r="F27" s="381">
        <f t="shared" si="3"/>
        <v>60.97078577609296</v>
      </c>
      <c r="G27" s="380">
        <f t="shared" si="4"/>
        <v>9472</v>
      </c>
      <c r="H27" s="367">
        <f t="shared" si="3"/>
        <v>39.029214223907047</v>
      </c>
      <c r="I27" s="350"/>
      <c r="J27" s="377">
        <f t="shared" si="5"/>
        <v>5971</v>
      </c>
      <c r="K27" s="378">
        <f t="shared" si="6"/>
        <v>24.603403518892414</v>
      </c>
      <c r="L27" s="375">
        <v>2293</v>
      </c>
      <c r="M27" s="376">
        <v>38.40227767543125</v>
      </c>
      <c r="N27" s="375">
        <v>3678</v>
      </c>
      <c r="O27" s="372">
        <v>61.59772232456875</v>
      </c>
      <c r="P27" s="350"/>
      <c r="Q27" s="377">
        <v>4345</v>
      </c>
      <c r="R27" s="378">
        <v>17.90349828999959</v>
      </c>
      <c r="S27" s="375">
        <v>2344</v>
      </c>
      <c r="T27" s="376">
        <v>53.947065592635212</v>
      </c>
      <c r="U27" s="375">
        <v>2001</v>
      </c>
      <c r="V27" s="372">
        <v>46.052934407364788</v>
      </c>
      <c r="W27" s="350"/>
      <c r="X27" s="377">
        <v>13953</v>
      </c>
      <c r="Y27" s="378">
        <v>57.493098191107997</v>
      </c>
      <c r="Z27" s="375">
        <v>10160</v>
      </c>
      <c r="AA27" s="376">
        <v>72.815881889199446</v>
      </c>
      <c r="AB27" s="375">
        <v>3793</v>
      </c>
      <c r="AC27" s="372">
        <f t="shared" si="0"/>
        <v>27.184118110800544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4135</v>
      </c>
      <c r="E28" s="380">
        <f t="shared" si="2"/>
        <v>2664</v>
      </c>
      <c r="F28" s="381">
        <f t="shared" si="3"/>
        <v>64.425634824667483</v>
      </c>
      <c r="G28" s="380">
        <f t="shared" si="4"/>
        <v>1471</v>
      </c>
      <c r="H28" s="382">
        <f t="shared" si="3"/>
        <v>35.574365175332531</v>
      </c>
      <c r="I28" s="350"/>
      <c r="J28" s="377">
        <f t="shared" si="5"/>
        <v>692</v>
      </c>
      <c r="K28" s="378">
        <f t="shared" si="6"/>
        <v>16.735187424425636</v>
      </c>
      <c r="L28" s="375">
        <v>274</v>
      </c>
      <c r="M28" s="376">
        <v>39.595375722543352</v>
      </c>
      <c r="N28" s="375">
        <v>418</v>
      </c>
      <c r="O28" s="383">
        <v>60.404624277456641</v>
      </c>
      <c r="P28" s="350"/>
      <c r="Q28" s="377">
        <v>697</v>
      </c>
      <c r="R28" s="378">
        <v>16.856106408706168</v>
      </c>
      <c r="S28" s="375">
        <v>384</v>
      </c>
      <c r="T28" s="376">
        <v>55.093256814921091</v>
      </c>
      <c r="U28" s="375">
        <v>313</v>
      </c>
      <c r="V28" s="383">
        <v>44.906743185078909</v>
      </c>
      <c r="W28" s="350"/>
      <c r="X28" s="377">
        <v>2746</v>
      </c>
      <c r="Y28" s="378">
        <v>66.4087061668682</v>
      </c>
      <c r="Z28" s="375">
        <v>2006</v>
      </c>
      <c r="AA28" s="376">
        <v>73.051711580480699</v>
      </c>
      <c r="AB28" s="375">
        <v>740</v>
      </c>
      <c r="AC28" s="383">
        <f t="shared" si="0"/>
        <v>26.948288419519301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1450</v>
      </c>
      <c r="E29" s="386">
        <f t="shared" si="2"/>
        <v>759</v>
      </c>
      <c r="F29" s="387">
        <f t="shared" si="3"/>
        <v>52.344827586206897</v>
      </c>
      <c r="G29" s="386">
        <f t="shared" si="4"/>
        <v>691</v>
      </c>
      <c r="H29" s="388">
        <f t="shared" si="3"/>
        <v>47.655172413793103</v>
      </c>
      <c r="I29" s="350"/>
      <c r="J29" s="389">
        <f t="shared" si="5"/>
        <v>844</v>
      </c>
      <c r="K29" s="390">
        <f t="shared" si="6"/>
        <v>58.206896551724142</v>
      </c>
      <c r="L29" s="391">
        <v>303</v>
      </c>
      <c r="M29" s="392">
        <v>35.900473933649288</v>
      </c>
      <c r="N29" s="391">
        <v>541</v>
      </c>
      <c r="O29" s="393">
        <v>64.099526066350705</v>
      </c>
      <c r="P29" s="350"/>
      <c r="Q29" s="389">
        <v>205</v>
      </c>
      <c r="R29" s="390">
        <v>14.13793103448276</v>
      </c>
      <c r="S29" s="391">
        <v>145</v>
      </c>
      <c r="T29" s="392">
        <v>70.731707317073173</v>
      </c>
      <c r="U29" s="391">
        <v>60</v>
      </c>
      <c r="V29" s="393">
        <v>29.268292682926827</v>
      </c>
      <c r="W29" s="350"/>
      <c r="X29" s="389">
        <v>401</v>
      </c>
      <c r="Y29" s="390">
        <v>27.655172413793107</v>
      </c>
      <c r="Z29" s="391">
        <v>311</v>
      </c>
      <c r="AA29" s="392">
        <v>77.556109725685786</v>
      </c>
      <c r="AB29" s="391">
        <v>90</v>
      </c>
      <c r="AC29" s="393">
        <f t="shared" si="0"/>
        <v>22.443890274314214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606140</v>
      </c>
      <c r="E31" s="1226">
        <f>L31+S31+Z31</f>
        <v>377054</v>
      </c>
      <c r="F31" s="1227">
        <f>E31/$D31*100</f>
        <v>62.205761045303063</v>
      </c>
      <c r="G31" s="1226">
        <f>N31+U31+AB31</f>
        <v>229086</v>
      </c>
      <c r="H31" s="1228">
        <f>G31/$D31*100</f>
        <v>37.794238954696937</v>
      </c>
      <c r="I31" s="320"/>
      <c r="J31" s="1229">
        <f>SUM(J12:J29)</f>
        <v>166090</v>
      </c>
      <c r="K31" s="1230">
        <f>J31/$D31*100</f>
        <v>27.401260434883028</v>
      </c>
      <c r="L31" s="1226">
        <f>SUM(L12:L29)</f>
        <v>67169</v>
      </c>
      <c r="M31" s="1227">
        <f>L31/$J31*100</f>
        <v>40.441326991390206</v>
      </c>
      <c r="N31" s="1226">
        <f>SUM(N12:N29)</f>
        <v>98921</v>
      </c>
      <c r="O31" s="1231">
        <f>N31/$J31*100</f>
        <v>59.558673008609787</v>
      </c>
      <c r="P31" s="320"/>
      <c r="Q31" s="1229">
        <f>SUM(Q12:Q29)</f>
        <v>114269</v>
      </c>
      <c r="R31" s="1230">
        <f>Q31/$D31*100</f>
        <v>18.851915399082721</v>
      </c>
      <c r="S31" s="1226">
        <f>SUM(S12:S29)</f>
        <v>67661</v>
      </c>
      <c r="T31" s="1227">
        <f>S31/$Q31*100</f>
        <v>59.212034760083668</v>
      </c>
      <c r="U31" s="1226">
        <f>SUM(U12:U29)</f>
        <v>46608</v>
      </c>
      <c r="V31" s="1231">
        <f>U31/$Q31*100</f>
        <v>40.787965239916332</v>
      </c>
      <c r="W31" s="320"/>
      <c r="X31" s="1229">
        <f>SUM(X12:X29)</f>
        <v>325781</v>
      </c>
      <c r="Y31" s="1230">
        <f>X31/$D31*100</f>
        <v>53.746824166034244</v>
      </c>
      <c r="Z31" s="1226">
        <f>SUM(Z12:Z29)</f>
        <v>242224</v>
      </c>
      <c r="AA31" s="1227">
        <f>Z31/$X31*100</f>
        <v>74.351788471396432</v>
      </c>
      <c r="AB31" s="1226">
        <f>SUM(AB12:AB29)</f>
        <v>83557</v>
      </c>
      <c r="AC31" s="1231">
        <f>AB31/$X31*100</f>
        <v>25.648211528603571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443"/>
      <c r="C2" s="1443"/>
    </row>
    <row r="3" spans="1:53" s="345" customFormat="1" ht="4.5" customHeight="1" x14ac:dyDescent="0.2">
      <c r="B3" s="1444"/>
      <c r="C3" s="1444"/>
    </row>
    <row r="4" spans="1:53" s="345" customFormat="1" ht="17.25" customHeight="1" x14ac:dyDescent="0.2">
      <c r="A4" s="1445" t="s">
        <v>421</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
      <c r="B5" s="1446" t="str">
        <f>porsaad!$B$6</f>
        <v>Situación a 30 de septiembre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
    <row r="7" spans="1:53" s="322" customFormat="1" ht="12.75" customHeight="1" x14ac:dyDescent="0.2">
      <c r="A7" s="316"/>
      <c r="B7" s="1447" t="s">
        <v>12</v>
      </c>
      <c r="C7" s="317"/>
      <c r="D7" s="1450" t="s">
        <v>262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
      <c r="A8" s="316"/>
      <c r="B8" s="1448"/>
      <c r="C8" s="317"/>
      <c r="D8" s="1452"/>
      <c r="E8" s="1453"/>
      <c r="F8" s="1453"/>
      <c r="G8" s="1453"/>
      <c r="H8" s="1453"/>
      <c r="I8" s="323"/>
      <c r="J8" s="1456" t="s">
        <v>263</v>
      </c>
      <c r="K8" s="1457"/>
      <c r="L8" s="1457"/>
      <c r="M8" s="1457"/>
      <c r="N8" s="1457"/>
      <c r="O8" s="1458"/>
      <c r="P8" s="317"/>
      <c r="Q8" s="1456" t="s">
        <v>264</v>
      </c>
      <c r="R8" s="1457"/>
      <c r="S8" s="1457"/>
      <c r="T8" s="1457"/>
      <c r="U8" s="1457"/>
      <c r="V8" s="1458"/>
      <c r="W8" s="317"/>
      <c r="X8" s="1456" t="s">
        <v>265</v>
      </c>
      <c r="Y8" s="1457"/>
      <c r="Z8" s="1457"/>
      <c r="AA8" s="1457"/>
      <c r="AB8" s="1457"/>
      <c r="AC8" s="1458"/>
      <c r="AD8" s="319"/>
      <c r="AE8" s="319"/>
      <c r="AF8" s="320"/>
      <c r="AG8" s="320"/>
      <c r="AH8" s="320"/>
      <c r="AI8" s="320"/>
      <c r="AJ8" s="320"/>
      <c r="AK8" s="320"/>
      <c r="AL8" s="321"/>
    </row>
    <row r="9" spans="1:53" s="322" customFormat="1" ht="21.75" customHeight="1" x14ac:dyDescent="0.2">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
      <c r="A10" s="316"/>
      <c r="B10" s="1449"/>
      <c r="C10" s="317"/>
      <c r="D10" s="1440"/>
      <c r="E10" s="407" t="s">
        <v>9</v>
      </c>
      <c r="F10" s="403" t="s">
        <v>266</v>
      </c>
      <c r="G10" s="406" t="s">
        <v>9</v>
      </c>
      <c r="H10" s="882"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100951</v>
      </c>
      <c r="E12" s="352">
        <f>L12+S12+Z12</f>
        <v>66148</v>
      </c>
      <c r="F12" s="353">
        <f>E12/$D12*100</f>
        <v>65.524858594763799</v>
      </c>
      <c r="G12" s="352">
        <f>N12+U12+AB12</f>
        <v>34803</v>
      </c>
      <c r="H12" s="354">
        <f>G12/$D12*100</f>
        <v>34.475141405236201</v>
      </c>
      <c r="I12" s="350"/>
      <c r="J12" s="355">
        <f>L12+N12</f>
        <v>22398</v>
      </c>
      <c r="K12" s="356">
        <f>J12/$D12*100</f>
        <v>22.187001614644728</v>
      </c>
      <c r="L12" s="357">
        <v>9745</v>
      </c>
      <c r="M12" s="353">
        <v>43.508348959728551</v>
      </c>
      <c r="N12" s="357">
        <v>12653</v>
      </c>
      <c r="O12" s="358">
        <v>56.491651040271449</v>
      </c>
      <c r="P12" s="350"/>
      <c r="Q12" s="355">
        <v>25539</v>
      </c>
      <c r="R12" s="356">
        <v>25.298412100920249</v>
      </c>
      <c r="S12" s="357">
        <v>18392</v>
      </c>
      <c r="T12" s="353">
        <v>72.015349073965311</v>
      </c>
      <c r="U12" s="357">
        <v>7147</v>
      </c>
      <c r="V12" s="358">
        <v>27.984650926034693</v>
      </c>
      <c r="W12" s="350"/>
      <c r="X12" s="355">
        <v>53014</v>
      </c>
      <c r="Y12" s="356">
        <v>52.514586284435026</v>
      </c>
      <c r="Z12" s="357">
        <v>38011</v>
      </c>
      <c r="AA12" s="353">
        <v>71.699928320820916</v>
      </c>
      <c r="AB12" s="357">
        <v>15003</v>
      </c>
      <c r="AC12" s="358">
        <f t="shared" ref="AC12:AC29" si="0">AB12/$X12*100</f>
        <v>28.300071679179084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16818</v>
      </c>
      <c r="E13" s="365">
        <f t="shared" ref="E13:E29" si="2">L13+S13+Z13</f>
        <v>10752</v>
      </c>
      <c r="F13" s="366">
        <f t="shared" ref="F13:H29" si="3">E13/$D13*100</f>
        <v>63.931501962183376</v>
      </c>
      <c r="G13" s="365">
        <f t="shared" ref="G13:G29" si="4">N13+U13+AB13</f>
        <v>6066</v>
      </c>
      <c r="H13" s="367">
        <f t="shared" si="3"/>
        <v>36.068498037816624</v>
      </c>
      <c r="I13" s="350"/>
      <c r="J13" s="368">
        <f t="shared" ref="J13:J29" si="5">L13+N13</f>
        <v>3171</v>
      </c>
      <c r="K13" s="369">
        <f t="shared" ref="K13:K29" si="6">J13/$D13*100</f>
        <v>18.8547984302533</v>
      </c>
      <c r="L13" s="370">
        <v>1394</v>
      </c>
      <c r="M13" s="371">
        <v>43.960895616524752</v>
      </c>
      <c r="N13" s="370">
        <v>1777</v>
      </c>
      <c r="O13" s="372">
        <v>56.039104383475248</v>
      </c>
      <c r="P13" s="350"/>
      <c r="Q13" s="368">
        <v>3796</v>
      </c>
      <c r="R13" s="369">
        <v>22.571054822214297</v>
      </c>
      <c r="S13" s="370">
        <v>2410</v>
      </c>
      <c r="T13" s="371">
        <v>63.487881981032665</v>
      </c>
      <c r="U13" s="370">
        <v>1386</v>
      </c>
      <c r="V13" s="372">
        <v>36.512118018967335</v>
      </c>
      <c r="W13" s="350"/>
      <c r="X13" s="368">
        <v>9851</v>
      </c>
      <c r="Y13" s="369">
        <v>58.57414674753241</v>
      </c>
      <c r="Z13" s="370">
        <v>6948</v>
      </c>
      <c r="AA13" s="371">
        <v>70.530910567455081</v>
      </c>
      <c r="AB13" s="370">
        <v>2903</v>
      </c>
      <c r="AC13" s="372">
        <f t="shared" si="0"/>
        <v>29.469089432544919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15177</v>
      </c>
      <c r="E14" s="365">
        <f t="shared" si="2"/>
        <v>9723</v>
      </c>
      <c r="F14" s="366">
        <f t="shared" si="3"/>
        <v>64.064044277525198</v>
      </c>
      <c r="G14" s="365">
        <f t="shared" si="4"/>
        <v>5454</v>
      </c>
      <c r="H14" s="367">
        <f t="shared" si="3"/>
        <v>35.935955722474802</v>
      </c>
      <c r="I14" s="350"/>
      <c r="J14" s="368">
        <f t="shared" si="5"/>
        <v>3503</v>
      </c>
      <c r="K14" s="369">
        <f t="shared" si="6"/>
        <v>23.080977795348222</v>
      </c>
      <c r="L14" s="370">
        <v>1505</v>
      </c>
      <c r="M14" s="371">
        <v>42.963174421924066</v>
      </c>
      <c r="N14" s="370">
        <v>1998</v>
      </c>
      <c r="O14" s="372">
        <v>57.036825578075934</v>
      </c>
      <c r="P14" s="350"/>
      <c r="Q14" s="368">
        <v>3444</v>
      </c>
      <c r="R14" s="369">
        <v>22.692231666337221</v>
      </c>
      <c r="S14" s="370">
        <v>2035</v>
      </c>
      <c r="T14" s="371">
        <v>59.088269454123107</v>
      </c>
      <c r="U14" s="370">
        <v>1409</v>
      </c>
      <c r="V14" s="372">
        <v>40.911730545876893</v>
      </c>
      <c r="W14" s="350"/>
      <c r="X14" s="368">
        <v>8230</v>
      </c>
      <c r="Y14" s="369">
        <v>54.226790538314553</v>
      </c>
      <c r="Z14" s="370">
        <v>6183</v>
      </c>
      <c r="AA14" s="371">
        <v>75.127582017010937</v>
      </c>
      <c r="AB14" s="370">
        <v>2047</v>
      </c>
      <c r="AC14" s="372">
        <f t="shared" si="0"/>
        <v>24.872417982989063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14449</v>
      </c>
      <c r="E15" s="365">
        <f t="shared" si="2"/>
        <v>8958</v>
      </c>
      <c r="F15" s="366">
        <f t="shared" si="3"/>
        <v>61.997370060211779</v>
      </c>
      <c r="G15" s="365">
        <f t="shared" si="4"/>
        <v>5491</v>
      </c>
      <c r="H15" s="367">
        <f t="shared" si="3"/>
        <v>38.002629939788221</v>
      </c>
      <c r="I15" s="350"/>
      <c r="J15" s="368">
        <f t="shared" si="5"/>
        <v>3969</v>
      </c>
      <c r="K15" s="369">
        <f t="shared" si="6"/>
        <v>27.469028998546612</v>
      </c>
      <c r="L15" s="370">
        <v>1806</v>
      </c>
      <c r="M15" s="371">
        <v>45.5026455026455</v>
      </c>
      <c r="N15" s="370">
        <v>2163</v>
      </c>
      <c r="O15" s="372">
        <v>54.4973544973545</v>
      </c>
      <c r="P15" s="350"/>
      <c r="Q15" s="368">
        <v>3585</v>
      </c>
      <c r="R15" s="369">
        <v>24.811405633607862</v>
      </c>
      <c r="S15" s="370">
        <v>2261</v>
      </c>
      <c r="T15" s="371">
        <v>63.068340306834024</v>
      </c>
      <c r="U15" s="370">
        <v>1324</v>
      </c>
      <c r="V15" s="372">
        <v>36.931659693165969</v>
      </c>
      <c r="W15" s="350"/>
      <c r="X15" s="368">
        <v>6895</v>
      </c>
      <c r="Y15" s="369">
        <v>47.719565367845526</v>
      </c>
      <c r="Z15" s="370">
        <v>4891</v>
      </c>
      <c r="AA15" s="371">
        <v>70.935460478607681</v>
      </c>
      <c r="AB15" s="370">
        <v>2004</v>
      </c>
      <c r="AC15" s="372">
        <f t="shared" si="0"/>
        <v>29.064539521392312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17208</v>
      </c>
      <c r="E16" s="365">
        <f t="shared" si="2"/>
        <v>9986</v>
      </c>
      <c r="F16" s="366">
        <f t="shared" si="3"/>
        <v>58.031148303114833</v>
      </c>
      <c r="G16" s="365">
        <f t="shared" si="4"/>
        <v>7222</v>
      </c>
      <c r="H16" s="367">
        <f t="shared" si="3"/>
        <v>41.968851696885167</v>
      </c>
      <c r="I16" s="350"/>
      <c r="J16" s="368">
        <f t="shared" si="5"/>
        <v>6870</v>
      </c>
      <c r="K16" s="369">
        <f t="shared" si="6"/>
        <v>39.923291492329149</v>
      </c>
      <c r="L16" s="370">
        <v>2911</v>
      </c>
      <c r="M16" s="371">
        <v>42.372634643376998</v>
      </c>
      <c r="N16" s="370">
        <v>3959</v>
      </c>
      <c r="O16" s="372">
        <v>57.627365356622995</v>
      </c>
      <c r="P16" s="350"/>
      <c r="Q16" s="368">
        <v>4294</v>
      </c>
      <c r="R16" s="369">
        <v>24.953509995351002</v>
      </c>
      <c r="S16" s="370">
        <v>2777</v>
      </c>
      <c r="T16" s="371">
        <v>64.67163483931067</v>
      </c>
      <c r="U16" s="370">
        <v>1517</v>
      </c>
      <c r="V16" s="372">
        <v>35.328365160689337</v>
      </c>
      <c r="W16" s="350"/>
      <c r="X16" s="368">
        <v>6044</v>
      </c>
      <c r="Y16" s="369">
        <v>35.123198512319853</v>
      </c>
      <c r="Z16" s="370">
        <v>4298</v>
      </c>
      <c r="AA16" s="371">
        <v>71.111846459298476</v>
      </c>
      <c r="AB16" s="370">
        <v>1746</v>
      </c>
      <c r="AC16" s="372">
        <f t="shared" si="0"/>
        <v>28.888153540701524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5147</v>
      </c>
      <c r="E17" s="375">
        <f t="shared" si="2"/>
        <v>3065</v>
      </c>
      <c r="F17" s="376">
        <f t="shared" si="3"/>
        <v>59.549251991451335</v>
      </c>
      <c r="G17" s="375">
        <f t="shared" si="4"/>
        <v>2082</v>
      </c>
      <c r="H17" s="367">
        <f t="shared" si="3"/>
        <v>40.450748008548672</v>
      </c>
      <c r="I17" s="350"/>
      <c r="J17" s="377">
        <f t="shared" si="5"/>
        <v>1502</v>
      </c>
      <c r="K17" s="378">
        <f t="shared" si="6"/>
        <v>29.182047794831938</v>
      </c>
      <c r="L17" s="375">
        <v>658</v>
      </c>
      <c r="M17" s="376">
        <v>43.808255659121173</v>
      </c>
      <c r="N17" s="375">
        <v>844</v>
      </c>
      <c r="O17" s="372">
        <v>56.191744340878827</v>
      </c>
      <c r="P17" s="350"/>
      <c r="Q17" s="377">
        <v>1248</v>
      </c>
      <c r="R17" s="378">
        <v>24.247134252962891</v>
      </c>
      <c r="S17" s="375">
        <v>708</v>
      </c>
      <c r="T17" s="376">
        <v>56.730769230769226</v>
      </c>
      <c r="U17" s="375">
        <v>540</v>
      </c>
      <c r="V17" s="372">
        <v>43.269230769230774</v>
      </c>
      <c r="W17" s="350"/>
      <c r="X17" s="377">
        <v>2397</v>
      </c>
      <c r="Y17" s="378">
        <v>46.570817952205168</v>
      </c>
      <c r="Z17" s="375">
        <v>1699</v>
      </c>
      <c r="AA17" s="376">
        <v>70.880267000417192</v>
      </c>
      <c r="AB17" s="375">
        <v>698</v>
      </c>
      <c r="AC17" s="372">
        <f t="shared" si="0"/>
        <v>29.119732999582808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50837</v>
      </c>
      <c r="E18" s="365">
        <f t="shared" si="2"/>
        <v>31706</v>
      </c>
      <c r="F18" s="366">
        <f t="shared" si="3"/>
        <v>62.367960343844054</v>
      </c>
      <c r="G18" s="365">
        <f t="shared" si="4"/>
        <v>19131</v>
      </c>
      <c r="H18" s="367">
        <f t="shared" si="3"/>
        <v>37.632039656155946</v>
      </c>
      <c r="I18" s="350"/>
      <c r="J18" s="368">
        <f t="shared" si="5"/>
        <v>10037</v>
      </c>
      <c r="K18" s="369">
        <f t="shared" si="6"/>
        <v>19.743493911914552</v>
      </c>
      <c r="L18" s="370">
        <v>4272</v>
      </c>
      <c r="M18" s="371">
        <v>42.562518680880743</v>
      </c>
      <c r="N18" s="370">
        <v>5765</v>
      </c>
      <c r="O18" s="372">
        <v>57.437481319119257</v>
      </c>
      <c r="P18" s="350"/>
      <c r="Q18" s="368">
        <v>9820</v>
      </c>
      <c r="R18" s="369">
        <v>19.316639455514682</v>
      </c>
      <c r="S18" s="370">
        <v>5661</v>
      </c>
      <c r="T18" s="371">
        <v>57.647657841140528</v>
      </c>
      <c r="U18" s="370">
        <v>4159</v>
      </c>
      <c r="V18" s="372">
        <v>42.352342158859472</v>
      </c>
      <c r="W18" s="350"/>
      <c r="X18" s="368">
        <v>30980</v>
      </c>
      <c r="Y18" s="369">
        <v>60.939866632570762</v>
      </c>
      <c r="Z18" s="370">
        <v>21773</v>
      </c>
      <c r="AA18" s="371">
        <v>70.28082633957392</v>
      </c>
      <c r="AB18" s="370">
        <v>9207</v>
      </c>
      <c r="AC18" s="372">
        <f t="shared" si="0"/>
        <v>29.71917366042608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29924</v>
      </c>
      <c r="E19" s="365">
        <f t="shared" si="2"/>
        <v>19343</v>
      </c>
      <c r="F19" s="366">
        <f t="shared" si="3"/>
        <v>64.640422403422008</v>
      </c>
      <c r="G19" s="365">
        <f t="shared" si="4"/>
        <v>10581</v>
      </c>
      <c r="H19" s="367">
        <f t="shared" si="3"/>
        <v>35.359577596577992</v>
      </c>
      <c r="I19" s="350"/>
      <c r="J19" s="368">
        <f t="shared" si="5"/>
        <v>5924</v>
      </c>
      <c r="K19" s="369">
        <f t="shared" si="6"/>
        <v>19.796818607138082</v>
      </c>
      <c r="L19" s="370">
        <v>2532</v>
      </c>
      <c r="M19" s="371">
        <v>42.741390952059419</v>
      </c>
      <c r="N19" s="370">
        <v>3392</v>
      </c>
      <c r="O19" s="372">
        <v>57.258609047940581</v>
      </c>
      <c r="P19" s="350"/>
      <c r="Q19" s="368">
        <v>6370</v>
      </c>
      <c r="R19" s="369">
        <v>21.287261061355434</v>
      </c>
      <c r="S19" s="370">
        <v>4192</v>
      </c>
      <c r="T19" s="371">
        <v>65.808477237048663</v>
      </c>
      <c r="U19" s="370">
        <v>2178</v>
      </c>
      <c r="V19" s="372">
        <v>34.19152276295133</v>
      </c>
      <c r="W19" s="350"/>
      <c r="X19" s="368">
        <v>17630</v>
      </c>
      <c r="Y19" s="369">
        <v>58.915920331506491</v>
      </c>
      <c r="Z19" s="370">
        <v>12619</v>
      </c>
      <c r="AA19" s="371">
        <v>71.576857629041399</v>
      </c>
      <c r="AB19" s="370">
        <v>5011</v>
      </c>
      <c r="AC19" s="372">
        <f t="shared" si="0"/>
        <v>28.423142370958594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102033</v>
      </c>
      <c r="E20" s="365">
        <f t="shared" si="2"/>
        <v>64287</v>
      </c>
      <c r="F20" s="366">
        <f t="shared" si="3"/>
        <v>63.006086266207994</v>
      </c>
      <c r="G20" s="365">
        <f t="shared" si="4"/>
        <v>37746</v>
      </c>
      <c r="H20" s="367">
        <f t="shared" si="3"/>
        <v>36.993913733792013</v>
      </c>
      <c r="I20" s="350"/>
      <c r="J20" s="368">
        <f t="shared" si="5"/>
        <v>28573</v>
      </c>
      <c r="K20" s="369">
        <f t="shared" si="6"/>
        <v>28.0036850822773</v>
      </c>
      <c r="L20" s="370">
        <v>12663</v>
      </c>
      <c r="M20" s="371">
        <v>44.318062506562143</v>
      </c>
      <c r="N20" s="370">
        <v>15910</v>
      </c>
      <c r="O20" s="372">
        <v>55.681937493437857</v>
      </c>
      <c r="P20" s="350"/>
      <c r="Q20" s="368">
        <v>23397</v>
      </c>
      <c r="R20" s="369">
        <v>22.930816500543941</v>
      </c>
      <c r="S20" s="370">
        <v>15195</v>
      </c>
      <c r="T20" s="371">
        <v>64.944223618412622</v>
      </c>
      <c r="U20" s="370">
        <v>8202</v>
      </c>
      <c r="V20" s="372">
        <v>35.055776381587386</v>
      </c>
      <c r="W20" s="350"/>
      <c r="X20" s="368">
        <v>50063</v>
      </c>
      <c r="Y20" s="369">
        <v>49.065498417178752</v>
      </c>
      <c r="Z20" s="370">
        <v>36429</v>
      </c>
      <c r="AA20" s="371">
        <v>72.766314443800809</v>
      </c>
      <c r="AB20" s="370">
        <v>13634</v>
      </c>
      <c r="AC20" s="372">
        <f t="shared" si="0"/>
        <v>27.233685556199188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61642</v>
      </c>
      <c r="E21" s="365">
        <f t="shared" si="2"/>
        <v>37386</v>
      </c>
      <c r="F21" s="366">
        <f t="shared" si="3"/>
        <v>60.650206028357289</v>
      </c>
      <c r="G21" s="365">
        <f t="shared" si="4"/>
        <v>24256</v>
      </c>
      <c r="H21" s="367">
        <f t="shared" si="3"/>
        <v>39.349793971642711</v>
      </c>
      <c r="I21" s="350"/>
      <c r="J21" s="368">
        <f t="shared" si="5"/>
        <v>18691</v>
      </c>
      <c r="K21" s="369">
        <f t="shared" si="6"/>
        <v>30.321858473118979</v>
      </c>
      <c r="L21" s="370">
        <v>7347</v>
      </c>
      <c r="M21" s="371">
        <v>39.307688192178055</v>
      </c>
      <c r="N21" s="370">
        <v>11344</v>
      </c>
      <c r="O21" s="372">
        <v>60.692311807821945</v>
      </c>
      <c r="P21" s="350"/>
      <c r="Q21" s="368">
        <v>13938</v>
      </c>
      <c r="R21" s="369">
        <v>22.61120664482009</v>
      </c>
      <c r="S21" s="370">
        <v>9064</v>
      </c>
      <c r="T21" s="371">
        <v>65.030850911178078</v>
      </c>
      <c r="U21" s="370">
        <v>4874</v>
      </c>
      <c r="V21" s="372">
        <v>34.969149088821929</v>
      </c>
      <c r="W21" s="350"/>
      <c r="X21" s="368">
        <v>29013</v>
      </c>
      <c r="Y21" s="369">
        <v>47.066934882060934</v>
      </c>
      <c r="Z21" s="370">
        <v>20975</v>
      </c>
      <c r="AA21" s="371">
        <v>72.295178023644567</v>
      </c>
      <c r="AB21" s="370">
        <v>8038</v>
      </c>
      <c r="AC21" s="372">
        <f t="shared" si="0"/>
        <v>27.704821976355426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12508</v>
      </c>
      <c r="E22" s="365">
        <f t="shared" si="2"/>
        <v>7987</v>
      </c>
      <c r="F22" s="366">
        <f t="shared" si="3"/>
        <v>63.855132715062354</v>
      </c>
      <c r="G22" s="365">
        <f t="shared" si="4"/>
        <v>4521</v>
      </c>
      <c r="H22" s="367">
        <f t="shared" si="3"/>
        <v>36.144867284937639</v>
      </c>
      <c r="I22" s="350"/>
      <c r="J22" s="368">
        <f t="shared" si="5"/>
        <v>3325</v>
      </c>
      <c r="K22" s="369">
        <f t="shared" si="6"/>
        <v>26.582986888391432</v>
      </c>
      <c r="L22" s="370">
        <v>1450</v>
      </c>
      <c r="M22" s="371">
        <v>43.609022556390975</v>
      </c>
      <c r="N22" s="370">
        <v>1875</v>
      </c>
      <c r="O22" s="372">
        <v>56.390977443609025</v>
      </c>
      <c r="P22" s="350"/>
      <c r="Q22" s="368">
        <v>2667</v>
      </c>
      <c r="R22" s="369">
        <v>21.322353693636074</v>
      </c>
      <c r="S22" s="370">
        <v>1769</v>
      </c>
      <c r="T22" s="371">
        <v>66.329208848893884</v>
      </c>
      <c r="U22" s="370">
        <v>898</v>
      </c>
      <c r="V22" s="372">
        <v>33.670791151106108</v>
      </c>
      <c r="W22" s="350"/>
      <c r="X22" s="368">
        <v>6516</v>
      </c>
      <c r="Y22" s="369">
        <v>52.094659417972501</v>
      </c>
      <c r="Z22" s="370">
        <v>4768</v>
      </c>
      <c r="AA22" s="371">
        <v>73.173726212400254</v>
      </c>
      <c r="AB22" s="370">
        <v>1748</v>
      </c>
      <c r="AC22" s="372">
        <f t="shared" si="0"/>
        <v>26.826273787599753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30667</v>
      </c>
      <c r="E23" s="365">
        <f t="shared" si="2"/>
        <v>17665</v>
      </c>
      <c r="F23" s="366">
        <f t="shared" si="3"/>
        <v>57.602634753970058</v>
      </c>
      <c r="G23" s="365">
        <f t="shared" si="4"/>
        <v>13002</v>
      </c>
      <c r="H23" s="367">
        <f t="shared" si="3"/>
        <v>42.397365246029935</v>
      </c>
      <c r="I23" s="350"/>
      <c r="J23" s="368">
        <f t="shared" si="5"/>
        <v>10325</v>
      </c>
      <c r="K23" s="369">
        <f t="shared" si="6"/>
        <v>33.668112303127138</v>
      </c>
      <c r="L23" s="370">
        <v>3790</v>
      </c>
      <c r="M23" s="371">
        <v>36.707021791767552</v>
      </c>
      <c r="N23" s="370">
        <v>6535</v>
      </c>
      <c r="O23" s="372">
        <v>63.292978208232441</v>
      </c>
      <c r="P23" s="350"/>
      <c r="Q23" s="368">
        <v>5745</v>
      </c>
      <c r="R23" s="369">
        <v>18.733492027260574</v>
      </c>
      <c r="S23" s="370">
        <v>3365</v>
      </c>
      <c r="T23" s="371">
        <v>58.572671888598784</v>
      </c>
      <c r="U23" s="370">
        <v>2380</v>
      </c>
      <c r="V23" s="372">
        <v>41.427328111401216</v>
      </c>
      <c r="W23" s="350"/>
      <c r="X23" s="368">
        <v>14597</v>
      </c>
      <c r="Y23" s="369">
        <v>47.598395669612287</v>
      </c>
      <c r="Z23" s="370">
        <v>10510</v>
      </c>
      <c r="AA23" s="371">
        <v>72.001096115640195</v>
      </c>
      <c r="AB23" s="370">
        <v>4087</v>
      </c>
      <c r="AC23" s="372">
        <f t="shared" si="0"/>
        <v>27.998903884359798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60785</v>
      </c>
      <c r="E24" s="365">
        <f t="shared" si="2"/>
        <v>39758</v>
      </c>
      <c r="F24" s="366">
        <f t="shared" si="3"/>
        <v>65.407584107921352</v>
      </c>
      <c r="G24" s="365">
        <f t="shared" si="4"/>
        <v>21027</v>
      </c>
      <c r="H24" s="367">
        <f t="shared" si="3"/>
        <v>34.592415892078634</v>
      </c>
      <c r="I24" s="350"/>
      <c r="J24" s="368">
        <f t="shared" si="5"/>
        <v>14934</v>
      </c>
      <c r="K24" s="369">
        <f t="shared" si="6"/>
        <v>24.568561322694745</v>
      </c>
      <c r="L24" s="370">
        <v>6828</v>
      </c>
      <c r="M24" s="371">
        <v>45.721173161912418</v>
      </c>
      <c r="N24" s="370">
        <v>8106</v>
      </c>
      <c r="O24" s="372">
        <v>54.278826838087589</v>
      </c>
      <c r="P24" s="350"/>
      <c r="Q24" s="368">
        <v>12989</v>
      </c>
      <c r="R24" s="369">
        <v>21.368758739820677</v>
      </c>
      <c r="S24" s="370">
        <v>8862</v>
      </c>
      <c r="T24" s="371">
        <v>68.226961274924932</v>
      </c>
      <c r="U24" s="370">
        <v>4127</v>
      </c>
      <c r="V24" s="372">
        <v>31.773038725075065</v>
      </c>
      <c r="W24" s="350"/>
      <c r="X24" s="368">
        <v>32862</v>
      </c>
      <c r="Y24" s="369">
        <v>54.062679937484582</v>
      </c>
      <c r="Z24" s="370">
        <v>24068</v>
      </c>
      <c r="AA24" s="371">
        <v>73.239608057939265</v>
      </c>
      <c r="AB24" s="370">
        <v>8794</v>
      </c>
      <c r="AC24" s="372">
        <f t="shared" si="0"/>
        <v>26.760391942060739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15751</v>
      </c>
      <c r="E25" s="365">
        <f t="shared" si="2"/>
        <v>9884</v>
      </c>
      <c r="F25" s="366">
        <f t="shared" si="3"/>
        <v>62.751571328804523</v>
      </c>
      <c r="G25" s="365">
        <f t="shared" si="4"/>
        <v>5867</v>
      </c>
      <c r="H25" s="367">
        <f t="shared" si="3"/>
        <v>37.248428671195477</v>
      </c>
      <c r="I25" s="350"/>
      <c r="J25" s="368">
        <f t="shared" si="5"/>
        <v>4262</v>
      </c>
      <c r="K25" s="369">
        <f t="shared" si="6"/>
        <v>27.05859945400292</v>
      </c>
      <c r="L25" s="370">
        <v>1694</v>
      </c>
      <c r="M25" s="371">
        <v>39.746597841389018</v>
      </c>
      <c r="N25" s="370">
        <v>2568</v>
      </c>
      <c r="O25" s="372">
        <v>60.253402158610982</v>
      </c>
      <c r="P25" s="350"/>
      <c r="Q25" s="368">
        <v>3992</v>
      </c>
      <c r="R25" s="369">
        <v>25.34442257634436</v>
      </c>
      <c r="S25" s="370">
        <v>2791</v>
      </c>
      <c r="T25" s="371">
        <v>69.914829659318627</v>
      </c>
      <c r="U25" s="370">
        <v>1201</v>
      </c>
      <c r="V25" s="372">
        <v>30.085170340681362</v>
      </c>
      <c r="W25" s="350"/>
      <c r="X25" s="368">
        <v>7497</v>
      </c>
      <c r="Y25" s="369">
        <v>47.59697796965272</v>
      </c>
      <c r="Z25" s="370">
        <v>5399</v>
      </c>
      <c r="AA25" s="371">
        <v>72.015472855808994</v>
      </c>
      <c r="AB25" s="370">
        <v>2098</v>
      </c>
      <c r="AC25" s="372">
        <f t="shared" si="0"/>
        <v>27.984527144191006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7558</v>
      </c>
      <c r="E26" s="380">
        <f t="shared" si="2"/>
        <v>4645</v>
      </c>
      <c r="F26" s="381">
        <f t="shared" si="3"/>
        <v>61.45805768721884</v>
      </c>
      <c r="G26" s="380">
        <f t="shared" si="4"/>
        <v>2913</v>
      </c>
      <c r="H26" s="367">
        <f t="shared" si="3"/>
        <v>38.54194231278116</v>
      </c>
      <c r="I26" s="350"/>
      <c r="J26" s="377">
        <f t="shared" si="5"/>
        <v>1713</v>
      </c>
      <c r="K26" s="378">
        <f t="shared" si="6"/>
        <v>22.664726118020639</v>
      </c>
      <c r="L26" s="375">
        <v>708</v>
      </c>
      <c r="M26" s="376">
        <v>41.330998248686512</v>
      </c>
      <c r="N26" s="375">
        <v>1005</v>
      </c>
      <c r="O26" s="372">
        <v>58.669001751313488</v>
      </c>
      <c r="P26" s="350"/>
      <c r="Q26" s="377">
        <v>1497</v>
      </c>
      <c r="R26" s="378">
        <v>19.806827202963749</v>
      </c>
      <c r="S26" s="375">
        <v>847</v>
      </c>
      <c r="T26" s="376">
        <v>56.579826319305283</v>
      </c>
      <c r="U26" s="375">
        <v>650</v>
      </c>
      <c r="V26" s="372">
        <v>43.420173680694724</v>
      </c>
      <c r="W26" s="350"/>
      <c r="X26" s="377">
        <v>4348</v>
      </c>
      <c r="Y26" s="378">
        <v>57.528446679015609</v>
      </c>
      <c r="Z26" s="375">
        <v>3090</v>
      </c>
      <c r="AA26" s="376">
        <v>71.067157313707455</v>
      </c>
      <c r="AB26" s="375">
        <v>1258</v>
      </c>
      <c r="AC26" s="372">
        <f t="shared" si="0"/>
        <v>28.932842686292549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32103</v>
      </c>
      <c r="E27" s="380">
        <f t="shared" si="2"/>
        <v>19012</v>
      </c>
      <c r="F27" s="381">
        <f t="shared" si="3"/>
        <v>59.221879575117583</v>
      </c>
      <c r="G27" s="380">
        <f t="shared" si="4"/>
        <v>13091</v>
      </c>
      <c r="H27" s="367">
        <f t="shared" si="3"/>
        <v>40.77812042488241</v>
      </c>
      <c r="I27" s="350"/>
      <c r="J27" s="377">
        <f t="shared" si="5"/>
        <v>8901</v>
      </c>
      <c r="K27" s="378">
        <f t="shared" si="6"/>
        <v>27.726380712082982</v>
      </c>
      <c r="L27" s="375">
        <v>3455</v>
      </c>
      <c r="M27" s="376">
        <v>38.815863386136392</v>
      </c>
      <c r="N27" s="375">
        <v>5446</v>
      </c>
      <c r="O27" s="372">
        <v>61.184136613863615</v>
      </c>
      <c r="P27" s="350"/>
      <c r="Q27" s="377">
        <v>6515</v>
      </c>
      <c r="R27" s="378">
        <v>20.294053515247796</v>
      </c>
      <c r="S27" s="375">
        <v>3671</v>
      </c>
      <c r="T27" s="376">
        <v>56.346891788181118</v>
      </c>
      <c r="U27" s="375">
        <v>2844</v>
      </c>
      <c r="V27" s="372">
        <v>43.653108211818882</v>
      </c>
      <c r="W27" s="350"/>
      <c r="X27" s="377">
        <v>16687</v>
      </c>
      <c r="Y27" s="378">
        <v>51.979565772669226</v>
      </c>
      <c r="Z27" s="375">
        <v>11886</v>
      </c>
      <c r="AA27" s="376">
        <v>71.229100497393176</v>
      </c>
      <c r="AB27" s="375">
        <v>4801</v>
      </c>
      <c r="AC27" s="372">
        <f t="shared" si="0"/>
        <v>28.770899502606817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3005</v>
      </c>
      <c r="E28" s="380">
        <f t="shared" si="2"/>
        <v>2028</v>
      </c>
      <c r="F28" s="381">
        <f t="shared" si="3"/>
        <v>67.487520798668882</v>
      </c>
      <c r="G28" s="380">
        <f t="shared" si="4"/>
        <v>977</v>
      </c>
      <c r="H28" s="382">
        <f t="shared" si="3"/>
        <v>32.512479201331111</v>
      </c>
      <c r="I28" s="350"/>
      <c r="J28" s="377">
        <f t="shared" si="5"/>
        <v>377</v>
      </c>
      <c r="K28" s="378">
        <f t="shared" si="6"/>
        <v>12.54575707154742</v>
      </c>
      <c r="L28" s="375">
        <v>170</v>
      </c>
      <c r="M28" s="376">
        <v>45.092838196286472</v>
      </c>
      <c r="N28" s="375">
        <v>207</v>
      </c>
      <c r="O28" s="383">
        <v>54.907161803713535</v>
      </c>
      <c r="P28" s="350"/>
      <c r="Q28" s="377">
        <v>630</v>
      </c>
      <c r="R28" s="378">
        <v>20.965058236272878</v>
      </c>
      <c r="S28" s="375">
        <v>408</v>
      </c>
      <c r="T28" s="376">
        <v>64.761904761904759</v>
      </c>
      <c r="U28" s="375">
        <v>222</v>
      </c>
      <c r="V28" s="383">
        <v>35.238095238095241</v>
      </c>
      <c r="W28" s="350"/>
      <c r="X28" s="377">
        <v>1998</v>
      </c>
      <c r="Y28" s="378">
        <v>66.489184692179705</v>
      </c>
      <c r="Z28" s="375">
        <v>1450</v>
      </c>
      <c r="AA28" s="376">
        <v>72.572572572572568</v>
      </c>
      <c r="AB28" s="375">
        <v>548</v>
      </c>
      <c r="AC28" s="383">
        <f t="shared" si="0"/>
        <v>27.427427427427425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1240</v>
      </c>
      <c r="E29" s="386">
        <f t="shared" si="2"/>
        <v>681</v>
      </c>
      <c r="F29" s="387">
        <f t="shared" si="3"/>
        <v>54.91935483870968</v>
      </c>
      <c r="G29" s="386">
        <f t="shared" si="4"/>
        <v>559</v>
      </c>
      <c r="H29" s="388">
        <f t="shared" si="3"/>
        <v>45.08064516129032</v>
      </c>
      <c r="I29" s="350"/>
      <c r="J29" s="389">
        <f t="shared" si="5"/>
        <v>672</v>
      </c>
      <c r="K29" s="390">
        <f t="shared" si="6"/>
        <v>54.193548387096783</v>
      </c>
      <c r="L29" s="391">
        <v>239</v>
      </c>
      <c r="M29" s="392">
        <v>35.56547619047619</v>
      </c>
      <c r="N29" s="391">
        <v>433</v>
      </c>
      <c r="O29" s="393">
        <v>64.43452380952381</v>
      </c>
      <c r="P29" s="350"/>
      <c r="Q29" s="389">
        <v>229</v>
      </c>
      <c r="R29" s="390">
        <v>18.467741935483872</v>
      </c>
      <c r="S29" s="391">
        <v>166</v>
      </c>
      <c r="T29" s="392">
        <v>72.489082969432317</v>
      </c>
      <c r="U29" s="391">
        <v>63</v>
      </c>
      <c r="V29" s="393">
        <v>27.510917030567683</v>
      </c>
      <c r="W29" s="350"/>
      <c r="X29" s="389">
        <v>339</v>
      </c>
      <c r="Y29" s="390">
        <v>27.338709677419352</v>
      </c>
      <c r="Z29" s="391">
        <v>276</v>
      </c>
      <c r="AA29" s="392">
        <v>81.415929203539832</v>
      </c>
      <c r="AB29" s="391">
        <v>63</v>
      </c>
      <c r="AC29" s="393">
        <f t="shared" si="0"/>
        <v>18.584070796460178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24" t="s">
        <v>0</v>
      </c>
      <c r="C31" s="320"/>
      <c r="D31" s="1225">
        <f>J31+Q31+X31</f>
        <v>577803</v>
      </c>
      <c r="E31" s="1226">
        <f>L31+S31+Z31</f>
        <v>363014</v>
      </c>
      <c r="F31" s="1227">
        <f>E31/$D31*100</f>
        <v>62.826603530961243</v>
      </c>
      <c r="G31" s="1226">
        <f>N31+U31+AB31</f>
        <v>214789</v>
      </c>
      <c r="H31" s="1228">
        <f>G31/$D31*100</f>
        <v>37.173396469038757</v>
      </c>
      <c r="I31" s="320"/>
      <c r="J31" s="1229">
        <f>SUM(J12:J29)</f>
        <v>149147</v>
      </c>
      <c r="K31" s="1230">
        <f>J31/$D31*100</f>
        <v>25.812777019157046</v>
      </c>
      <c r="L31" s="1226">
        <f>SUM(L12:L29)</f>
        <v>63167</v>
      </c>
      <c r="M31" s="1227">
        <f>L31/$J31*100</f>
        <v>42.352176041086977</v>
      </c>
      <c r="N31" s="1226">
        <f>SUM(N12:N29)</f>
        <v>85980</v>
      </c>
      <c r="O31" s="1231">
        <f>N31/$J31*100</f>
        <v>57.647823958913015</v>
      </c>
      <c r="P31" s="320"/>
      <c r="Q31" s="1229">
        <f>SUM(Q12:Q29)</f>
        <v>129695</v>
      </c>
      <c r="R31" s="1230">
        <f>Q31/$D31*100</f>
        <v>22.446231674117303</v>
      </c>
      <c r="S31" s="1226">
        <f>SUM(S12:S29)</f>
        <v>84574</v>
      </c>
      <c r="T31" s="1227">
        <f>S31/$Q31*100</f>
        <v>65.20991557114769</v>
      </c>
      <c r="U31" s="1226">
        <f>SUM(U12:U29)</f>
        <v>45121</v>
      </c>
      <c r="V31" s="1231">
        <f>U31/$Q31*100</f>
        <v>34.79008442885231</v>
      </c>
      <c r="W31" s="320"/>
      <c r="X31" s="1229">
        <f>SUM(X12:X29)</f>
        <v>298961</v>
      </c>
      <c r="Y31" s="1230">
        <f>X31/$D31*100</f>
        <v>51.740991306725647</v>
      </c>
      <c r="Z31" s="1226">
        <f>SUM(Z12:Z29)</f>
        <v>215273</v>
      </c>
      <c r="AA31" s="1227">
        <f>Z31/$X31*100</f>
        <v>72.007051086931071</v>
      </c>
      <c r="AB31" s="1226">
        <f>SUM(AB12:AB29)</f>
        <v>83688</v>
      </c>
      <c r="AC31" s="1231">
        <f>AB31/$X31*100</f>
        <v>27.992948913068926</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41"/>
      <c r="C34" s="1441"/>
      <c r="D34" s="1441"/>
      <c r="E34" s="1441"/>
      <c r="F34" s="1441"/>
      <c r="G34" s="1441"/>
      <c r="H34" s="1441"/>
      <c r="I34" s="1441"/>
      <c r="J34" s="1441"/>
      <c r="K34" s="1441"/>
      <c r="L34" s="1441"/>
      <c r="M34" s="1441"/>
      <c r="N34" s="1441"/>
      <c r="O34" s="1441"/>
    </row>
    <row r="35" spans="2:15" s="329" customFormat="1" ht="29.25" customHeight="1" x14ac:dyDescent="0.2">
      <c r="B35" s="1442"/>
      <c r="C35" s="1442"/>
      <c r="D35" s="1442"/>
      <c r="E35" s="1442"/>
      <c r="F35" s="1442"/>
      <c r="G35" s="1442"/>
      <c r="H35" s="1442"/>
      <c r="I35" s="1442"/>
      <c r="J35" s="1442"/>
      <c r="K35" s="1442"/>
      <c r="L35" s="1442"/>
      <c r="M35" s="1442"/>
    </row>
    <row r="36" spans="2:15" s="329" customFormat="1" ht="4.5" customHeight="1" x14ac:dyDescent="0.2">
      <c r="B36" s="1432"/>
      <c r="C36" s="1432"/>
      <c r="D36" s="1432"/>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443"/>
      <c r="C2" s="1443"/>
    </row>
    <row r="3" spans="1:38" s="345" customFormat="1" ht="4.5" customHeight="1" x14ac:dyDescent="0.2">
      <c r="B3" s="1444"/>
      <c r="C3" s="1444"/>
    </row>
    <row r="4" spans="1:38" s="489" customFormat="1" ht="17.25" customHeight="1" x14ac:dyDescent="0.2">
      <c r="A4" s="1470" t="s">
        <v>426</v>
      </c>
      <c r="B4" s="1470"/>
      <c r="C4" s="1470"/>
      <c r="D4" s="1470"/>
      <c r="E4" s="1470"/>
      <c r="F4" s="1470"/>
      <c r="G4" s="1470"/>
      <c r="H4" s="1470"/>
      <c r="I4" s="1470"/>
      <c r="J4" s="1470"/>
      <c r="K4" s="1470"/>
      <c r="L4" s="1470"/>
      <c r="M4" s="1470"/>
      <c r="N4" s="1470"/>
    </row>
    <row r="5" spans="1:38" s="489" customFormat="1" ht="17.25" customHeight="1" x14ac:dyDescent="0.2">
      <c r="B5" s="1471" t="str">
        <f>porsaad!$B$6</f>
        <v>Situación a 30 de septiembre de 2025</v>
      </c>
      <c r="C5" s="1471"/>
      <c r="D5" s="1471"/>
      <c r="E5" s="1471"/>
      <c r="F5" s="1471"/>
      <c r="G5" s="1471"/>
      <c r="H5" s="1471"/>
      <c r="I5" s="1471"/>
      <c r="J5" s="1471"/>
      <c r="K5" s="1471"/>
      <c r="L5" s="1471"/>
      <c r="M5" s="1471"/>
      <c r="N5" s="1471"/>
    </row>
    <row r="6" spans="1:38" s="489" customFormat="1" ht="6" customHeight="1" x14ac:dyDescent="0.2"/>
    <row r="7" spans="1:38" s="437" customFormat="1" ht="12.75" customHeight="1" x14ac:dyDescent="0.2">
      <c r="A7" s="485"/>
      <c r="B7" s="1447" t="s">
        <v>12</v>
      </c>
      <c r="D7" s="1450" t="s">
        <v>250</v>
      </c>
      <c r="E7" s="1451"/>
      <c r="F7" s="486"/>
      <c r="G7" s="1481"/>
      <c r="H7" s="1481"/>
      <c r="I7" s="486"/>
      <c r="J7" s="1481"/>
      <c r="K7" s="1481"/>
      <c r="L7" s="486"/>
      <c r="M7" s="1481"/>
      <c r="N7" s="1482"/>
      <c r="O7" s="485"/>
      <c r="P7" s="485"/>
      <c r="W7" s="487"/>
    </row>
    <row r="8" spans="1:38" s="437" customFormat="1" ht="45.75" customHeight="1" x14ac:dyDescent="0.2">
      <c r="A8" s="485"/>
      <c r="B8" s="1448"/>
      <c r="D8" s="1479"/>
      <c r="E8" s="1480"/>
      <c r="F8" s="488"/>
      <c r="G8" s="1603" t="s">
        <v>267</v>
      </c>
      <c r="H8" s="1604"/>
      <c r="I8" s="740"/>
      <c r="J8" s="1603" t="s">
        <v>268</v>
      </c>
      <c r="K8" s="1604"/>
      <c r="L8" s="740"/>
      <c r="M8" s="1603" t="s">
        <v>269</v>
      </c>
      <c r="N8" s="1604"/>
      <c r="O8" s="485"/>
      <c r="P8" s="485"/>
      <c r="W8" s="487"/>
    </row>
    <row r="9" spans="1:38" s="437" customFormat="1" ht="6" customHeight="1" x14ac:dyDescent="0.2">
      <c r="A9" s="485"/>
      <c r="B9" s="1448"/>
      <c r="D9" s="1483" t="s">
        <v>9</v>
      </c>
      <c r="E9" s="1490" t="s">
        <v>217</v>
      </c>
      <c r="G9" s="1485" t="s">
        <v>9</v>
      </c>
      <c r="H9" s="1487" t="s">
        <v>217</v>
      </c>
      <c r="J9" s="1485" t="s">
        <v>9</v>
      </c>
      <c r="K9" s="1487" t="s">
        <v>217</v>
      </c>
      <c r="M9" s="1485" t="s">
        <v>9</v>
      </c>
      <c r="N9" s="1487" t="s">
        <v>217</v>
      </c>
      <c r="O9" s="485"/>
      <c r="P9" s="485"/>
      <c r="W9" s="487"/>
    </row>
    <row r="10" spans="1:38" s="437" customFormat="1" ht="27.75" customHeight="1" x14ac:dyDescent="0.2">
      <c r="A10" s="485"/>
      <c r="B10" s="1449"/>
      <c r="D10" s="1484"/>
      <c r="E10" s="1491"/>
      <c r="F10" s="490"/>
      <c r="G10" s="1486"/>
      <c r="H10" s="1488"/>
      <c r="I10" s="491"/>
      <c r="J10" s="1486"/>
      <c r="K10" s="1488"/>
      <c r="L10" s="491"/>
      <c r="M10" s="1486"/>
      <c r="N10" s="1488"/>
      <c r="O10" s="485"/>
      <c r="P10" s="492"/>
      <c r="Q10" s="493"/>
      <c r="R10" s="493"/>
      <c r="S10" s="493"/>
      <c r="T10" s="493"/>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4">
        <f t="shared" ref="D12:D29" si="0">G12+J12+M12</f>
        <v>311672</v>
      </c>
      <c r="E12" s="495">
        <f>D12/'20pobl'!D12*100</f>
        <v>3.6107157412850208</v>
      </c>
      <c r="F12" s="350"/>
      <c r="G12" s="355">
        <v>92912</v>
      </c>
      <c r="H12" s="495">
        <v>1.3237875266308374</v>
      </c>
      <c r="I12" s="350"/>
      <c r="J12" s="355">
        <v>65725</v>
      </c>
      <c r="K12" s="495">
        <v>5.5870219579101095</v>
      </c>
      <c r="L12" s="350"/>
      <c r="M12" s="355">
        <v>153035</v>
      </c>
      <c r="N12" s="495">
        <f>M12/'20pobl'!X12*100</f>
        <v>35.033400026555192</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6">
        <f t="shared" si="0"/>
        <v>47941</v>
      </c>
      <c r="E13" s="497">
        <f>D13/'20pobl'!D13*100</f>
        <v>3.5470049741378866</v>
      </c>
      <c r="F13" s="350"/>
      <c r="G13" s="368">
        <v>9361</v>
      </c>
      <c r="H13" s="498">
        <v>0.89241112115284149</v>
      </c>
      <c r="I13" s="350"/>
      <c r="J13" s="368">
        <v>8917</v>
      </c>
      <c r="K13" s="498">
        <v>4.3422577597709324</v>
      </c>
      <c r="L13" s="350"/>
      <c r="M13" s="368">
        <v>29663</v>
      </c>
      <c r="N13" s="498">
        <f>M13/'20pobl'!X13*100</f>
        <v>30.492079645562853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6">
        <f t="shared" si="0"/>
        <v>34288</v>
      </c>
      <c r="E14" s="497">
        <f>D14/'20pobl'!D14*100</f>
        <v>3.3961998773770574</v>
      </c>
      <c r="F14" s="350"/>
      <c r="G14" s="368">
        <v>8067</v>
      </c>
      <c r="H14" s="498">
        <v>1.1094851559770813</v>
      </c>
      <c r="I14" s="350"/>
      <c r="J14" s="368">
        <v>7197</v>
      </c>
      <c r="K14" s="498">
        <v>3.6457304378219839</v>
      </c>
      <c r="L14" s="350"/>
      <c r="M14" s="368">
        <v>19024</v>
      </c>
      <c r="N14" s="498">
        <f>M14/'20pobl'!X14*100</f>
        <v>22.355927423145623</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6">
        <f t="shared" si="0"/>
        <v>33653</v>
      </c>
      <c r="E15" s="497">
        <f>D15/'20pobl'!D15*100</f>
        <v>2.7320891596469465</v>
      </c>
      <c r="F15" s="350"/>
      <c r="G15" s="368">
        <v>9197</v>
      </c>
      <c r="H15" s="498">
        <v>0.89597808424161896</v>
      </c>
      <c r="I15" s="350"/>
      <c r="J15" s="368">
        <v>7275</v>
      </c>
      <c r="K15" s="498">
        <v>4.8237907369956572</v>
      </c>
      <c r="L15" s="350"/>
      <c r="M15" s="368">
        <v>17181</v>
      </c>
      <c r="N15" s="498">
        <f>M15/'20pobl'!X15*100</f>
        <v>31.53808029076491</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6">
        <f t="shared" si="0"/>
        <v>57996</v>
      </c>
      <c r="E16" s="497">
        <f>D16/'20pobl'!D16*100</f>
        <v>2.5905481352573796</v>
      </c>
      <c r="F16" s="350"/>
      <c r="G16" s="368">
        <v>21174</v>
      </c>
      <c r="H16" s="498">
        <v>1.1505620224330795</v>
      </c>
      <c r="I16" s="350"/>
      <c r="J16" s="368">
        <v>12554</v>
      </c>
      <c r="K16" s="498">
        <v>4.2286160831576183</v>
      </c>
      <c r="L16" s="350"/>
      <c r="M16" s="368">
        <v>24268</v>
      </c>
      <c r="N16" s="498">
        <f>M16/'20pobl'!X16*100</f>
        <v>23.896646119305984</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18185</v>
      </c>
      <c r="E17" s="499">
        <f>D17/'20pobl'!D17*100</f>
        <v>3.077764106348301</v>
      </c>
      <c r="F17" s="350"/>
      <c r="G17" s="377">
        <v>4709</v>
      </c>
      <c r="H17" s="499">
        <v>1.048938587307598</v>
      </c>
      <c r="I17" s="350"/>
      <c r="J17" s="377">
        <v>3832</v>
      </c>
      <c r="K17" s="499">
        <v>3.808804381317775</v>
      </c>
      <c r="L17" s="350"/>
      <c r="M17" s="377">
        <v>9644</v>
      </c>
      <c r="N17" s="499">
        <f>M17/'20pobl'!X17*100</f>
        <v>23.344306738962047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6">
        <f t="shared" si="0"/>
        <v>127461</v>
      </c>
      <c r="E18" s="497">
        <f>D18/'20pobl'!D18*100</f>
        <v>5.3293456237074999</v>
      </c>
      <c r="F18" s="350"/>
      <c r="G18" s="368">
        <v>26601</v>
      </c>
      <c r="H18" s="498">
        <v>1.5210827872508321</v>
      </c>
      <c r="I18" s="350"/>
      <c r="J18" s="368">
        <v>21985</v>
      </c>
      <c r="K18" s="498">
        <v>5.2104317655033157</v>
      </c>
      <c r="L18" s="350"/>
      <c r="M18" s="368">
        <v>78875</v>
      </c>
      <c r="N18" s="498">
        <f>M18/'20pobl'!X18*100</f>
        <v>35.702969400688033</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6">
        <f t="shared" si="0"/>
        <v>79634</v>
      </c>
      <c r="E19" s="497">
        <f>D19/'20pobl'!D19*100</f>
        <v>3.784107168059045</v>
      </c>
      <c r="F19" s="350"/>
      <c r="G19" s="368">
        <v>18098</v>
      </c>
      <c r="H19" s="498">
        <v>1.071437240288361</v>
      </c>
      <c r="I19" s="350"/>
      <c r="J19" s="368">
        <v>14364</v>
      </c>
      <c r="K19" s="498">
        <v>5.089411939780252</v>
      </c>
      <c r="L19" s="350"/>
      <c r="M19" s="368">
        <v>47172</v>
      </c>
      <c r="N19" s="498">
        <f>M19/'20pobl'!X19*100</f>
        <v>35.449810997467438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6">
        <f t="shared" si="0"/>
        <v>242430</v>
      </c>
      <c r="E20" s="497">
        <f>D20/'20pobl'!D20*100</f>
        <v>3.0257490079854161</v>
      </c>
      <c r="F20" s="350"/>
      <c r="G20" s="368">
        <v>63408</v>
      </c>
      <c r="H20" s="498">
        <v>0.98356795604843572</v>
      </c>
      <c r="I20" s="350"/>
      <c r="J20" s="368">
        <v>48177</v>
      </c>
      <c r="K20" s="498">
        <v>4.3793490562178716</v>
      </c>
      <c r="L20" s="350"/>
      <c r="M20" s="368">
        <v>130845</v>
      </c>
      <c r="N20" s="498">
        <f>M20/'20pobl'!X20*100</f>
        <v>28.114343912695016</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6">
        <f t="shared" si="0"/>
        <v>174972</v>
      </c>
      <c r="E21" s="497">
        <f>D21/'20pobl'!D21*100</f>
        <v>3.2893894574176787</v>
      </c>
      <c r="F21" s="350"/>
      <c r="G21" s="368">
        <v>45499</v>
      </c>
      <c r="H21" s="498">
        <v>1.0717635680005353</v>
      </c>
      <c r="I21" s="350"/>
      <c r="J21" s="368">
        <v>35719</v>
      </c>
      <c r="K21" s="498">
        <v>4.6197043927220811</v>
      </c>
      <c r="L21" s="350"/>
      <c r="M21" s="368">
        <v>93754</v>
      </c>
      <c r="N21" s="498">
        <f>M21/'20pobl'!X21*100</f>
        <v>31.162934475870113</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6">
        <f t="shared" si="0"/>
        <v>37473</v>
      </c>
      <c r="E22" s="497">
        <f>D22/'20pobl'!D22*100</f>
        <v>3.5530174526705234</v>
      </c>
      <c r="F22" s="350"/>
      <c r="G22" s="368">
        <v>9341</v>
      </c>
      <c r="H22" s="498">
        <v>1.1409161528615119</v>
      </c>
      <c r="I22" s="350"/>
      <c r="J22" s="368">
        <v>6813</v>
      </c>
      <c r="K22" s="498">
        <v>4.2242255896431136</v>
      </c>
      <c r="L22" s="350"/>
      <c r="M22" s="368">
        <v>21319</v>
      </c>
      <c r="N22" s="498">
        <f>M22/'20pobl'!X22*100</f>
        <v>28.551339913484846</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6">
        <f t="shared" si="0"/>
        <v>88362</v>
      </c>
      <c r="E23" s="497">
        <f>D23/'20pobl'!D23*100</f>
        <v>3.2656117358314427</v>
      </c>
      <c r="F23" s="350"/>
      <c r="G23" s="368">
        <v>23881</v>
      </c>
      <c r="H23" s="498">
        <v>1.20250238929435</v>
      </c>
      <c r="I23" s="350"/>
      <c r="J23" s="368">
        <v>15508</v>
      </c>
      <c r="K23" s="498">
        <v>3.2398712241022349</v>
      </c>
      <c r="L23" s="350"/>
      <c r="M23" s="368">
        <v>48973</v>
      </c>
      <c r="N23" s="498">
        <f>M23/'20pobl'!X23*100</f>
        <v>20.301372134477468</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6">
        <f t="shared" si="0"/>
        <v>203981</v>
      </c>
      <c r="E24" s="497">
        <f>D24/'20pobl'!D24*100</f>
        <v>2.9101612322427961</v>
      </c>
      <c r="F24" s="350"/>
      <c r="G24" s="368">
        <v>53136</v>
      </c>
      <c r="H24" s="498">
        <v>0.93151287220150392</v>
      </c>
      <c r="I24" s="350"/>
      <c r="J24" s="368">
        <v>36368</v>
      </c>
      <c r="K24" s="498">
        <v>3.9843640443135606</v>
      </c>
      <c r="L24" s="350"/>
      <c r="M24" s="368">
        <v>114477</v>
      </c>
      <c r="N24" s="498">
        <f>M24/'20pobl'!X24*100</f>
        <v>29.186117364512238</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6">
        <f t="shared" si="0"/>
        <v>48020</v>
      </c>
      <c r="E25" s="497">
        <f>D25/'20pobl'!D25*100</f>
        <v>3.0615393639240747</v>
      </c>
      <c r="F25" s="350"/>
      <c r="G25" s="368">
        <v>17259</v>
      </c>
      <c r="H25" s="498">
        <v>1.3205009319022742</v>
      </c>
      <c r="I25" s="350"/>
      <c r="J25" s="368">
        <v>9398</v>
      </c>
      <c r="K25" s="498">
        <v>4.9705406348836956</v>
      </c>
      <c r="L25" s="350"/>
      <c r="M25" s="368">
        <v>21363</v>
      </c>
      <c r="N25" s="498">
        <f>M25/'20pobl'!X25*100</f>
        <v>29.501201425138785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0">
        <f t="shared" si="0"/>
        <v>17318</v>
      </c>
      <c r="E26" s="501">
        <f>D26/'20pobl'!D26*100</f>
        <v>2.5530233675790504</v>
      </c>
      <c r="F26" s="350"/>
      <c r="G26" s="377">
        <v>3558</v>
      </c>
      <c r="H26" s="499">
        <v>0.66164820696683202</v>
      </c>
      <c r="I26" s="350"/>
      <c r="J26" s="377">
        <v>2869</v>
      </c>
      <c r="K26" s="499">
        <v>2.9363300480006549</v>
      </c>
      <c r="L26" s="350"/>
      <c r="M26" s="377">
        <v>10891</v>
      </c>
      <c r="N26" s="499">
        <f>M26/'20pobl'!X26*100</f>
        <v>25.399972013620037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0">
        <f t="shared" si="0"/>
        <v>73687</v>
      </c>
      <c r="E27" s="501">
        <f>D27/'20pobl'!D27*100</f>
        <v>3.3077851257180102</v>
      </c>
      <c r="F27" s="350"/>
      <c r="G27" s="377">
        <v>18195</v>
      </c>
      <c r="H27" s="499">
        <v>1.0721015547387536</v>
      </c>
      <c r="I27" s="350"/>
      <c r="J27" s="377">
        <v>13453</v>
      </c>
      <c r="K27" s="499">
        <v>3.6581519167704495</v>
      </c>
      <c r="L27" s="350"/>
      <c r="M27" s="377">
        <v>42039</v>
      </c>
      <c r="N27" s="499">
        <f>M27/'20pobl'!X27*100</f>
        <v>25.82311604707732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0">
        <f t="shared" si="0"/>
        <v>9321</v>
      </c>
      <c r="E28" s="501">
        <f>D28/'20pobl'!D28*100</f>
        <v>2.8752190114256102</v>
      </c>
      <c r="F28" s="350"/>
      <c r="G28" s="377">
        <v>1569</v>
      </c>
      <c r="H28" s="499">
        <v>0.62141567123982122</v>
      </c>
      <c r="I28" s="350"/>
      <c r="J28" s="377">
        <v>1653</v>
      </c>
      <c r="K28" s="499">
        <v>3.361259099597381</v>
      </c>
      <c r="L28" s="350"/>
      <c r="M28" s="377">
        <v>6099</v>
      </c>
      <c r="N28" s="499">
        <f>M28/'20pobl'!X28*100</f>
        <v>27.084998667732478</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2">
        <f t="shared" si="0"/>
        <v>3872</v>
      </c>
      <c r="E29" s="503">
        <f>D29/'20pobl'!D29*100</f>
        <v>2.2889030763046514</v>
      </c>
      <c r="F29" s="350"/>
      <c r="G29" s="389">
        <v>2150</v>
      </c>
      <c r="H29" s="504">
        <v>1.4560575379760123</v>
      </c>
      <c r="I29" s="350"/>
      <c r="J29" s="389">
        <v>604</v>
      </c>
      <c r="K29" s="504">
        <v>3.6398698324695675</v>
      </c>
      <c r="L29" s="350"/>
      <c r="M29" s="389">
        <v>1118</v>
      </c>
      <c r="N29" s="504">
        <f>M29/'20pobl'!X29*100</f>
        <v>22.765220932600286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32" t="s">
        <v>0</v>
      </c>
      <c r="C31" s="320"/>
      <c r="D31" s="1238">
        <f>G31+J31+M31</f>
        <v>1610266</v>
      </c>
      <c r="E31" s="1239">
        <f>D31/'20pobl'!D31*100</f>
        <v>3.3119623642229756</v>
      </c>
      <c r="F31" s="320"/>
      <c r="G31" s="1238">
        <f>SUM(G12:G29)</f>
        <v>428115</v>
      </c>
      <c r="H31" s="1239">
        <f>G31/'20pobl'!J31*100</f>
        <v>1.1064882835370315</v>
      </c>
      <c r="I31" s="320"/>
      <c r="J31" s="1238">
        <f>SUM(J12:J29)</f>
        <v>312411</v>
      </c>
      <c r="K31" s="1239">
        <f>J31/'20pobl'!Q31*100</f>
        <v>4.4771274706811495</v>
      </c>
      <c r="L31" s="320"/>
      <c r="M31" s="1238">
        <f>SUM(M12:M29)</f>
        <v>869740</v>
      </c>
      <c r="N31" s="1239">
        <f>M31/'20pobl'!X31*100</f>
        <v>29.478375045840714</v>
      </c>
      <c r="O31" s="359"/>
      <c r="P31" s="360"/>
      <c r="Q31" s="360"/>
      <c r="T31" s="395"/>
      <c r="V31" s="360"/>
      <c r="W31" s="360"/>
      <c r="Z31" s="395"/>
      <c r="AB31" s="360"/>
      <c r="AC31" s="360"/>
      <c r="AF31" s="395"/>
      <c r="AH31" s="360"/>
      <c r="AI31" s="360"/>
      <c r="AL31" s="395"/>
    </row>
    <row r="32" spans="1:38" s="493" customFormat="1" ht="5.25" customHeight="1" x14ac:dyDescent="0.2">
      <c r="B32" s="397" t="s">
        <v>39</v>
      </c>
      <c r="C32" s="506"/>
      <c r="F32" s="506"/>
    </row>
    <row r="33" spans="2:14" s="493" customFormat="1" ht="5.25" customHeight="1" x14ac:dyDescent="0.2">
      <c r="B33" s="397" t="s">
        <v>47</v>
      </c>
      <c r="C33" s="506"/>
      <c r="F33" s="506"/>
    </row>
    <row r="34" spans="2:14" s="493" customFormat="1" ht="13.5" customHeight="1" x14ac:dyDescent="0.2">
      <c r="B34" s="1475" t="str">
        <f>'24solcasaad_pobl'!B34:N34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
      <c r="B35" s="1489"/>
      <c r="C35" s="1489"/>
      <c r="D35" s="1489"/>
      <c r="E35" s="507"/>
    </row>
    <row r="36" spans="2:14" ht="4.5" customHeight="1" x14ac:dyDescent="0.2">
      <c r="B36" s="1469"/>
      <c r="C36" s="1469"/>
      <c r="D36" s="1469"/>
      <c r="E36" s="449"/>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4" width="8.5703125" style="220" customWidth="1"/>
    <col min="25" max="25" width="7.7109375" style="220" customWidth="1"/>
    <col min="26" max="26" width="8.5703125" style="220" customWidth="1"/>
    <col min="27"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8" t="s">
        <v>364</v>
      </c>
      <c r="C3" s="1418"/>
      <c r="D3" s="1418"/>
      <c r="E3" s="1418"/>
      <c r="F3" s="1418"/>
      <c r="G3" s="1418"/>
      <c r="H3" s="1418"/>
      <c r="I3" s="1418"/>
      <c r="J3" s="1418"/>
      <c r="K3" s="1418"/>
      <c r="L3" s="1418"/>
      <c r="M3" s="1418"/>
      <c r="N3" s="1418"/>
      <c r="O3" s="1418"/>
      <c r="P3" s="1418"/>
      <c r="Q3" s="1418"/>
      <c r="R3" s="1418"/>
      <c r="S3" s="1418"/>
      <c r="T3" s="1418"/>
      <c r="U3" s="1418"/>
      <c r="V3" s="1418"/>
      <c r="W3" s="1418"/>
      <c r="X3" s="1418"/>
    </row>
    <row r="5" spans="1:29" x14ac:dyDescent="0.25">
      <c r="B5" s="219"/>
      <c r="C5" s="219"/>
      <c r="D5" s="1419" t="s">
        <v>365</v>
      </c>
      <c r="E5" s="1419"/>
      <c r="F5" s="1419"/>
      <c r="G5" s="1419"/>
      <c r="H5" s="1419"/>
      <c r="I5" s="1419"/>
      <c r="J5" s="1419"/>
      <c r="K5" s="1419"/>
      <c r="L5" s="1419"/>
      <c r="M5" s="219"/>
      <c r="N5" s="1416" t="s">
        <v>339</v>
      </c>
      <c r="O5" s="1417"/>
      <c r="P5" s="1417"/>
      <c r="Q5" s="1417"/>
      <c r="R5" s="1417"/>
      <c r="S5" s="1417"/>
      <c r="T5" s="1417"/>
      <c r="U5" s="1417"/>
      <c r="V5" s="1417"/>
      <c r="W5" s="1417"/>
      <c r="X5" s="1417"/>
      <c r="Y5" s="1417"/>
      <c r="Z5" s="1417"/>
      <c r="AA5" s="1417"/>
    </row>
    <row r="6" spans="1:29" ht="21" customHeight="1" x14ac:dyDescent="0.25">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13">
        <v>45657</v>
      </c>
      <c r="Y6" s="1414"/>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388846</v>
      </c>
      <c r="E9" s="300">
        <v>410355</v>
      </c>
      <c r="F9" s="300">
        <v>396745</v>
      </c>
      <c r="G9" s="254">
        <v>402114</v>
      </c>
      <c r="H9" s="254">
        <v>422621</v>
      </c>
      <c r="I9" s="254">
        <v>420976</v>
      </c>
      <c r="J9" s="276">
        <v>423377</v>
      </c>
      <c r="K9" s="279">
        <v>430507</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4.2925181933583412E-2</v>
      </c>
      <c r="AA9" s="279">
        <v>17719</v>
      </c>
    </row>
    <row r="10" spans="1:29" x14ac:dyDescent="0.25">
      <c r="B10" s="303" t="s">
        <v>7</v>
      </c>
      <c r="C10" s="219"/>
      <c r="D10" s="253">
        <v>49707</v>
      </c>
      <c r="E10" s="254">
        <v>51252</v>
      </c>
      <c r="F10" s="254">
        <v>47953</v>
      </c>
      <c r="G10" s="254">
        <v>48669</v>
      </c>
      <c r="H10" s="254">
        <v>51170</v>
      </c>
      <c r="I10" s="254">
        <v>54128</v>
      </c>
      <c r="J10" s="254">
        <v>57909</v>
      </c>
      <c r="K10" s="257">
        <v>60372</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5.763638274762628E-2</v>
      </c>
      <c r="AA10" s="257">
        <v>3290</v>
      </c>
    </row>
    <row r="11" spans="1:29" x14ac:dyDescent="0.25">
      <c r="B11" s="303" t="s">
        <v>37</v>
      </c>
      <c r="C11" s="219"/>
      <c r="D11" s="253">
        <v>38844</v>
      </c>
      <c r="E11" s="254">
        <v>40697</v>
      </c>
      <c r="F11" s="254">
        <v>39355</v>
      </c>
      <c r="G11" s="254">
        <v>41002</v>
      </c>
      <c r="H11" s="254">
        <v>43882</v>
      </c>
      <c r="I11" s="254">
        <v>46871</v>
      </c>
      <c r="J11" s="254">
        <v>51282</v>
      </c>
      <c r="K11" s="257">
        <v>50778</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1.5011893577468127E-2</v>
      </c>
      <c r="AA11" s="257">
        <v>751</v>
      </c>
    </row>
    <row r="12" spans="1:29" x14ac:dyDescent="0.25">
      <c r="B12" s="303" t="s">
        <v>38</v>
      </c>
      <c r="C12" s="219"/>
      <c r="D12" s="253">
        <v>27993</v>
      </c>
      <c r="E12" s="254">
        <v>32479</v>
      </c>
      <c r="F12" s="254">
        <v>32836</v>
      </c>
      <c r="G12" s="254">
        <v>35355</v>
      </c>
      <c r="H12" s="254">
        <v>39461</v>
      </c>
      <c r="I12" s="254">
        <v>43584</v>
      </c>
      <c r="J12" s="254">
        <v>46233</v>
      </c>
      <c r="K12" s="257">
        <v>49903</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8.8515650561675319E-2</v>
      </c>
      <c r="AA12" s="257">
        <v>4058</v>
      </c>
    </row>
    <row r="13" spans="1:29" x14ac:dyDescent="0.25">
      <c r="B13" s="303" t="s">
        <v>6</v>
      </c>
      <c r="C13" s="219"/>
      <c r="D13" s="253">
        <v>48834</v>
      </c>
      <c r="E13" s="254">
        <v>53168</v>
      </c>
      <c r="F13" s="254">
        <v>54714</v>
      </c>
      <c r="G13" s="254">
        <v>58012</v>
      </c>
      <c r="H13" s="254">
        <v>57712</v>
      </c>
      <c r="I13" s="254">
        <v>63120</v>
      </c>
      <c r="J13" s="254">
        <v>75761</v>
      </c>
      <c r="K13" s="257">
        <v>78043</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5.9747701750336057E-2</v>
      </c>
      <c r="AA13" s="257">
        <v>4400</v>
      </c>
      <c r="AC13" s="224"/>
    </row>
    <row r="14" spans="1:29" x14ac:dyDescent="0.25">
      <c r="B14" s="303" t="s">
        <v>5</v>
      </c>
      <c r="C14" s="219"/>
      <c r="D14" s="253">
        <v>24752</v>
      </c>
      <c r="E14" s="254">
        <v>25483</v>
      </c>
      <c r="F14" s="254">
        <v>25356</v>
      </c>
      <c r="G14" s="254">
        <v>23258</v>
      </c>
      <c r="H14" s="254">
        <v>23164</v>
      </c>
      <c r="I14" s="254">
        <v>23876</v>
      </c>
      <c r="J14" s="254">
        <v>23556</v>
      </c>
      <c r="K14" s="257">
        <v>23666</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-2.4685761384710458E-2</v>
      </c>
      <c r="AA14" s="257">
        <v>-599</v>
      </c>
      <c r="AC14" s="224"/>
    </row>
    <row r="15" spans="1:29" x14ac:dyDescent="0.25">
      <c r="B15" s="303" t="s">
        <v>4</v>
      </c>
      <c r="C15" s="219"/>
      <c r="D15" s="253">
        <v>129374</v>
      </c>
      <c r="E15" s="254">
        <v>146192</v>
      </c>
      <c r="F15" s="254">
        <v>140933</v>
      </c>
      <c r="G15" s="254">
        <v>142154</v>
      </c>
      <c r="H15" s="254">
        <v>146929</v>
      </c>
      <c r="I15" s="254">
        <v>156550</v>
      </c>
      <c r="J15" s="254">
        <v>160725</v>
      </c>
      <c r="K15" s="257">
        <v>161623</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8.1526485191745213E-3</v>
      </c>
      <c r="AA15" s="257">
        <v>1307</v>
      </c>
      <c r="AC15" s="224"/>
    </row>
    <row r="16" spans="1:29" x14ac:dyDescent="0.25">
      <c r="B16" s="303" t="s">
        <v>40</v>
      </c>
      <c r="C16" s="219"/>
      <c r="D16" s="253">
        <v>86579</v>
      </c>
      <c r="E16" s="254">
        <v>89837</v>
      </c>
      <c r="F16" s="254">
        <v>84968</v>
      </c>
      <c r="G16" s="254">
        <v>87354</v>
      </c>
      <c r="H16" s="254">
        <v>89947</v>
      </c>
      <c r="I16" s="254">
        <v>94676</v>
      </c>
      <c r="J16" s="254">
        <v>98880</v>
      </c>
      <c r="K16" s="257">
        <v>103929</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5.4741969858425943E-2</v>
      </c>
      <c r="AA16" s="257">
        <v>5394</v>
      </c>
      <c r="AC16" s="224"/>
    </row>
    <row r="17" spans="2:31" x14ac:dyDescent="0.25">
      <c r="B17" s="303" t="s">
        <v>41</v>
      </c>
      <c r="C17" s="219"/>
      <c r="D17" s="253">
        <v>318602</v>
      </c>
      <c r="E17" s="254">
        <v>334206</v>
      </c>
      <c r="F17" s="254">
        <v>321411</v>
      </c>
      <c r="G17" s="254">
        <v>337967</v>
      </c>
      <c r="H17" s="254">
        <v>354754</v>
      </c>
      <c r="I17" s="254">
        <v>352939</v>
      </c>
      <c r="J17" s="254">
        <v>382242</v>
      </c>
      <c r="K17" s="257">
        <v>411492</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9.4775041304284269E-2</v>
      </c>
      <c r="AA17" s="257">
        <v>35623</v>
      </c>
      <c r="AC17" s="224"/>
    </row>
    <row r="18" spans="2:31" x14ac:dyDescent="0.25">
      <c r="B18" s="303" t="s">
        <v>3</v>
      </c>
      <c r="C18" s="219"/>
      <c r="D18" s="253">
        <v>116879</v>
      </c>
      <c r="E18" s="254">
        <v>144556</v>
      </c>
      <c r="F18" s="254">
        <v>155768</v>
      </c>
      <c r="G18" s="254">
        <v>166723</v>
      </c>
      <c r="H18" s="254">
        <v>185933</v>
      </c>
      <c r="I18" s="254">
        <v>205653</v>
      </c>
      <c r="J18" s="254">
        <v>218328</v>
      </c>
      <c r="K18" s="257">
        <v>232662</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9.1387559808612462E-2</v>
      </c>
      <c r="AA18" s="257">
        <v>19482</v>
      </c>
      <c r="AC18" s="224"/>
    </row>
    <row r="19" spans="2:31" x14ac:dyDescent="0.25">
      <c r="B19" s="303" t="s">
        <v>2</v>
      </c>
      <c r="C19" s="219"/>
      <c r="D19" s="253">
        <v>54680</v>
      </c>
      <c r="E19" s="254">
        <v>56883</v>
      </c>
      <c r="F19" s="254">
        <v>52977</v>
      </c>
      <c r="G19" s="254">
        <v>54286</v>
      </c>
      <c r="H19" s="254">
        <v>56834</v>
      </c>
      <c r="I19" s="254">
        <v>58876</v>
      </c>
      <c r="J19" s="254">
        <v>59450</v>
      </c>
      <c r="K19" s="257">
        <v>60913</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4.1568345815806484E-2</v>
      </c>
      <c r="AA19" s="257">
        <v>2431</v>
      </c>
      <c r="AC19" s="224"/>
    </row>
    <row r="20" spans="2:31" x14ac:dyDescent="0.25">
      <c r="B20" s="303" t="s">
        <v>35</v>
      </c>
      <c r="C20" s="219"/>
      <c r="D20" s="253">
        <v>80184</v>
      </c>
      <c r="E20" s="254">
        <v>80673</v>
      </c>
      <c r="F20" s="254">
        <v>77385</v>
      </c>
      <c r="G20" s="254">
        <v>77804</v>
      </c>
      <c r="H20" s="254">
        <v>79633</v>
      </c>
      <c r="I20" s="254">
        <v>83919</v>
      </c>
      <c r="J20" s="254">
        <v>85251</v>
      </c>
      <c r="K20" s="257">
        <v>95826</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0.13352575173294845</v>
      </c>
      <c r="AA20" s="257">
        <v>11288</v>
      </c>
      <c r="AC20" s="224"/>
    </row>
    <row r="21" spans="2:31" x14ac:dyDescent="0.25">
      <c r="B21" s="303" t="s">
        <v>42</v>
      </c>
      <c r="C21" s="219"/>
      <c r="D21" s="253">
        <v>215222</v>
      </c>
      <c r="E21" s="254">
        <v>228990</v>
      </c>
      <c r="F21" s="254">
        <v>223671</v>
      </c>
      <c r="G21" s="254">
        <v>216089</v>
      </c>
      <c r="H21" s="254">
        <v>224953</v>
      </c>
      <c r="I21" s="254">
        <v>237216</v>
      </c>
      <c r="J21" s="254">
        <v>256424</v>
      </c>
      <c r="K21" s="257">
        <v>274638</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8.3286329051013075E-2</v>
      </c>
      <c r="AA21" s="257">
        <v>21115</v>
      </c>
      <c r="AC21" s="224"/>
    </row>
    <row r="22" spans="2:31" x14ac:dyDescent="0.25">
      <c r="B22" s="303" t="s">
        <v>43</v>
      </c>
      <c r="C22" s="219"/>
      <c r="D22" s="253">
        <v>44249</v>
      </c>
      <c r="E22" s="254">
        <v>53719</v>
      </c>
      <c r="F22" s="254">
        <v>52094</v>
      </c>
      <c r="G22" s="254">
        <v>54205</v>
      </c>
      <c r="H22" s="254">
        <v>55440</v>
      </c>
      <c r="I22" s="254">
        <v>62760</v>
      </c>
      <c r="J22" s="254">
        <v>66811</v>
      </c>
      <c r="K22" s="257">
        <v>73141</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9.8906217133928331E-2</v>
      </c>
      <c r="AA22" s="257">
        <v>6583</v>
      </c>
      <c r="AC22" s="224"/>
    </row>
    <row r="23" spans="2:31" x14ac:dyDescent="0.25">
      <c r="B23" s="303" t="s">
        <v>44</v>
      </c>
      <c r="C23" s="219"/>
      <c r="D23" s="253">
        <v>20012</v>
      </c>
      <c r="E23" s="254">
        <v>20052</v>
      </c>
      <c r="F23" s="254">
        <v>19700</v>
      </c>
      <c r="G23" s="254">
        <v>20426</v>
      </c>
      <c r="H23" s="254">
        <v>21291</v>
      </c>
      <c r="I23" s="254">
        <v>22108</v>
      </c>
      <c r="J23" s="254">
        <v>21514</v>
      </c>
      <c r="K23" s="257">
        <v>23677</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0.10217856810352854</v>
      </c>
      <c r="AA23" s="257">
        <v>2195</v>
      </c>
      <c r="AC23" s="224"/>
    </row>
    <row r="24" spans="2:31" x14ac:dyDescent="0.25">
      <c r="B24" s="303" t="s">
        <v>45</v>
      </c>
      <c r="C24" s="219"/>
      <c r="D24" s="253">
        <v>102813</v>
      </c>
      <c r="E24" s="254">
        <v>106366</v>
      </c>
      <c r="F24" s="254">
        <v>105906</v>
      </c>
      <c r="G24" s="254">
        <v>107110</v>
      </c>
      <c r="H24" s="254">
        <v>108983</v>
      </c>
      <c r="I24" s="254">
        <v>114252</v>
      </c>
      <c r="J24" s="254">
        <v>117575</v>
      </c>
      <c r="K24" s="257">
        <v>120805</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3.6783700512362794E-2</v>
      </c>
      <c r="AA24" s="257">
        <v>4286</v>
      </c>
      <c r="AC24" s="224"/>
    </row>
    <row r="25" spans="2:31" x14ac:dyDescent="0.25">
      <c r="B25" s="303" t="s">
        <v>46</v>
      </c>
      <c r="C25" s="219"/>
      <c r="D25" s="253">
        <v>15257</v>
      </c>
      <c r="E25" s="254">
        <v>15375</v>
      </c>
      <c r="F25" s="254">
        <v>14687</v>
      </c>
      <c r="G25" s="254">
        <v>15454</v>
      </c>
      <c r="H25" s="254">
        <v>14358</v>
      </c>
      <c r="I25" s="254">
        <v>14631</v>
      </c>
      <c r="J25" s="254">
        <v>14722</v>
      </c>
      <c r="K25" s="257">
        <v>14704</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-1.0697705712171213E-2</v>
      </c>
      <c r="AA25" s="257">
        <v>-159</v>
      </c>
      <c r="AC25" s="224"/>
    </row>
    <row r="26" spans="2:31" x14ac:dyDescent="0.25">
      <c r="B26" s="305" t="s">
        <v>1</v>
      </c>
      <c r="C26" s="219"/>
      <c r="D26" s="260">
        <v>4359</v>
      </c>
      <c r="E26" s="261">
        <v>4461</v>
      </c>
      <c r="F26" s="261">
        <v>4491</v>
      </c>
      <c r="G26" s="261">
        <v>4622</v>
      </c>
      <c r="H26" s="261">
        <v>4953</v>
      </c>
      <c r="I26" s="261">
        <v>5237</v>
      </c>
      <c r="J26" s="261">
        <v>5608</v>
      </c>
      <c r="K26" s="265">
        <v>5886</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5.9204606802231385E-2</v>
      </c>
      <c r="AA26" s="265">
        <v>329</v>
      </c>
      <c r="AC26" s="224"/>
      <c r="AD26" s="224"/>
      <c r="AE26" s="286"/>
    </row>
    <row r="27" spans="2:31" x14ac:dyDescent="0.25">
      <c r="B27" s="235" t="s">
        <v>0</v>
      </c>
      <c r="C27" s="219"/>
      <c r="D27" s="1218">
        <f>SUM(D9:D26)</f>
        <v>1767186</v>
      </c>
      <c r="E27" s="306">
        <f>SUM(E9:E26)</f>
        <v>1894744</v>
      </c>
      <c r="F27" s="307">
        <f>SUM(F9:F26)</f>
        <v>1850950</v>
      </c>
      <c r="G27" s="306">
        <v>1892604</v>
      </c>
      <c r="H27" s="307">
        <v>1982018</v>
      </c>
      <c r="I27" s="306">
        <v>2061372</v>
      </c>
      <c r="J27" s="306">
        <v>2165648</v>
      </c>
      <c r="K27" s="1341">
        <f>SUM(K9:K26)</f>
        <v>2272565</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6.5395354680948481E-2</v>
      </c>
      <c r="AA27" s="243">
        <v>139493</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39"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609"/>
      <c r="C2" s="1609"/>
      <c r="D2" s="1609"/>
      <c r="E2" s="1609"/>
      <c r="F2" s="1609"/>
      <c r="G2" s="1609"/>
      <c r="H2" s="1609"/>
      <c r="I2" s="1609"/>
      <c r="O2" s="436"/>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row>
    <row r="3" spans="1:50" s="315" customFormat="1" ht="4.5" customHeight="1" x14ac:dyDescent="0.2">
      <c r="B3" s="1610"/>
      <c r="C3" s="1610"/>
      <c r="D3" s="1610"/>
      <c r="E3" s="1610"/>
      <c r="F3" s="1610"/>
      <c r="G3" s="1610"/>
      <c r="H3" s="1610"/>
      <c r="I3" s="1610"/>
      <c r="O3" s="436"/>
      <c r="Z3" s="508"/>
      <c r="AA3" s="508"/>
      <c r="AB3" s="508"/>
      <c r="AC3" s="508"/>
      <c r="AD3" s="508"/>
      <c r="AE3" s="508"/>
      <c r="AF3" s="508"/>
      <c r="AG3" s="508"/>
      <c r="AH3" s="508"/>
      <c r="AI3" s="508"/>
      <c r="AJ3" s="508"/>
      <c r="AK3" s="508"/>
      <c r="AL3" s="508"/>
      <c r="AM3" s="508"/>
      <c r="AN3" s="508"/>
      <c r="AO3" s="508"/>
      <c r="AP3" s="508"/>
      <c r="AQ3" s="508"/>
      <c r="AR3" s="508"/>
      <c r="AS3" s="508"/>
      <c r="AT3" s="508"/>
      <c r="AU3" s="508"/>
      <c r="AV3" s="508"/>
      <c r="AW3" s="508"/>
      <c r="AX3" s="508"/>
    </row>
    <row r="4" spans="1:50" s="315" customFormat="1" ht="37.5" customHeight="1" x14ac:dyDescent="0.2">
      <c r="A4" s="1515" t="s">
        <v>425</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508"/>
      <c r="AB4" s="508"/>
      <c r="AC4" s="508"/>
      <c r="AD4" s="508"/>
      <c r="AE4" s="508"/>
      <c r="AF4" s="508"/>
      <c r="AG4" s="508"/>
      <c r="AH4" s="508"/>
      <c r="AI4" s="508"/>
      <c r="AJ4" s="508"/>
      <c r="AK4" s="508"/>
      <c r="AL4" s="508"/>
      <c r="AM4" s="508"/>
      <c r="AN4" s="508"/>
      <c r="AO4" s="508"/>
      <c r="AP4" s="508"/>
      <c r="AQ4" s="508"/>
      <c r="AR4" s="508"/>
      <c r="AS4" s="508"/>
      <c r="AT4" s="508"/>
      <c r="AU4" s="508"/>
      <c r="AV4" s="508"/>
      <c r="AW4" s="508"/>
      <c r="AX4" s="508"/>
    </row>
    <row r="5" spans="1:50" s="315" customFormat="1" ht="17.2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c r="AA5" s="508"/>
      <c r="AB5" s="508"/>
      <c r="AC5" s="508"/>
      <c r="AD5" s="508"/>
      <c r="AE5" s="508"/>
      <c r="AF5" s="508"/>
      <c r="AG5" s="508"/>
      <c r="AH5" s="508"/>
      <c r="AI5" s="508"/>
      <c r="AJ5" s="508"/>
      <c r="AK5" s="508"/>
      <c r="AL5" s="508"/>
      <c r="AM5" s="508"/>
      <c r="AN5" s="508"/>
      <c r="AO5" s="508"/>
      <c r="AP5" s="508"/>
      <c r="AQ5" s="508"/>
      <c r="AR5" s="508"/>
      <c r="AS5" s="508"/>
      <c r="AT5" s="508"/>
      <c r="AU5" s="508"/>
      <c r="AV5" s="508"/>
      <c r="AW5" s="508"/>
      <c r="AX5" s="508"/>
    </row>
    <row r="6" spans="1:50" s="508" customFormat="1" ht="6" customHeight="1" x14ac:dyDescent="0.2"/>
    <row r="7" spans="1:50" s="510" customFormat="1" ht="12.75" customHeight="1" x14ac:dyDescent="0.2">
      <c r="A7" s="509"/>
      <c r="B7" s="1611" t="s">
        <v>12</v>
      </c>
      <c r="D7" s="1605" t="s">
        <v>475</v>
      </c>
      <c r="E7" s="1605"/>
      <c r="G7" s="1605"/>
      <c r="H7" s="1605"/>
      <c r="J7" s="1605"/>
      <c r="K7" s="1605"/>
      <c r="M7" s="1605"/>
      <c r="N7" s="1605"/>
      <c r="P7" s="1605" t="s">
        <v>178</v>
      </c>
      <c r="Q7" s="1605"/>
      <c r="S7" s="1605"/>
      <c r="T7" s="1605"/>
      <c r="V7" s="1605"/>
      <c r="W7" s="1605"/>
      <c r="Y7" s="1605"/>
      <c r="Z7" s="1605"/>
      <c r="AA7" s="509"/>
      <c r="AB7" s="509"/>
      <c r="AI7" s="511"/>
    </row>
    <row r="8" spans="1:50" s="510" customFormat="1" ht="37.5" customHeight="1" x14ac:dyDescent="0.2">
      <c r="A8" s="509"/>
      <c r="B8" s="1611"/>
      <c r="D8" s="1605"/>
      <c r="E8" s="1605"/>
      <c r="G8" s="1605" t="s">
        <v>168</v>
      </c>
      <c r="H8" s="1605"/>
      <c r="J8" s="1605" t="s">
        <v>174</v>
      </c>
      <c r="K8" s="1605"/>
      <c r="M8" s="1605" t="s">
        <v>169</v>
      </c>
      <c r="N8" s="1605"/>
      <c r="P8" s="1605"/>
      <c r="Q8" s="1605"/>
      <c r="S8" s="1605" t="s">
        <v>179</v>
      </c>
      <c r="T8" s="1605"/>
      <c r="V8" s="1605" t="s">
        <v>180</v>
      </c>
      <c r="W8" s="1605"/>
      <c r="Y8" s="1605" t="s">
        <v>181</v>
      </c>
      <c r="Z8" s="1605"/>
      <c r="AA8" s="509"/>
      <c r="AB8" s="509"/>
      <c r="AI8" s="511"/>
    </row>
    <row r="9" spans="1:50" s="325" customFormat="1" ht="36.75" customHeight="1" x14ac:dyDescent="0.2">
      <c r="A9" s="883"/>
      <c r="B9" s="1611"/>
      <c r="D9" s="883" t="s">
        <v>9</v>
      </c>
      <c r="E9" s="883" t="s">
        <v>10</v>
      </c>
      <c r="G9" s="883" t="s">
        <v>9</v>
      </c>
      <c r="H9" s="324" t="s">
        <v>10</v>
      </c>
      <c r="J9" s="883" t="s">
        <v>9</v>
      </c>
      <c r="K9" s="324" t="s">
        <v>10</v>
      </c>
      <c r="M9" s="883" t="s">
        <v>9</v>
      </c>
      <c r="N9" s="324" t="s">
        <v>10</v>
      </c>
      <c r="P9" s="883" t="s">
        <v>9</v>
      </c>
      <c r="Q9" s="883" t="s">
        <v>111</v>
      </c>
      <c r="S9" s="883" t="s">
        <v>9</v>
      </c>
      <c r="T9" s="324" t="s">
        <v>111</v>
      </c>
      <c r="V9" s="883" t="s">
        <v>9</v>
      </c>
      <c r="W9" s="324" t="s">
        <v>10</v>
      </c>
      <c r="Y9" s="883" t="s">
        <v>9</v>
      </c>
      <c r="Z9" s="513" t="s">
        <v>10</v>
      </c>
      <c r="AA9" s="513"/>
      <c r="AB9" s="514"/>
      <c r="AC9" s="515"/>
      <c r="AD9" s="515"/>
      <c r="AE9" s="515"/>
      <c r="AF9" s="515"/>
      <c r="AG9" s="512"/>
      <c r="AH9" s="512"/>
      <c r="AI9" s="512"/>
      <c r="AJ9" s="512"/>
      <c r="AK9" s="512"/>
      <c r="AL9" s="512"/>
      <c r="AM9" s="512"/>
      <c r="AN9" s="512"/>
      <c r="AO9" s="512"/>
      <c r="AP9" s="512"/>
      <c r="AQ9" s="512"/>
      <c r="AR9" s="512"/>
      <c r="AS9" s="512"/>
      <c r="AT9" s="512"/>
      <c r="AU9" s="512"/>
      <c r="AV9" s="512"/>
      <c r="AW9" s="512"/>
      <c r="AX9" s="512"/>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09"/>
      <c r="AA10" s="509"/>
      <c r="AB10" s="514"/>
      <c r="AC10" s="515"/>
      <c r="AD10" s="515"/>
      <c r="AE10" s="515"/>
      <c r="AF10" s="515"/>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3" t="s">
        <v>8</v>
      </c>
      <c r="C11" s="524"/>
      <c r="D11" s="525">
        <f>G11+J11+M11</f>
        <v>8631862</v>
      </c>
      <c r="E11" s="526">
        <f t="shared" ref="E11:E28" si="0">D11*100/$D$30</f>
        <v>17.753838233662304</v>
      </c>
      <c r="F11" s="524"/>
      <c r="G11" s="527">
        <f>'20pobl'!J12</f>
        <v>7018649</v>
      </c>
      <c r="H11" s="528">
        <f>G11*100/$G$30</f>
        <v>18.140109280821513</v>
      </c>
      <c r="I11" s="524"/>
      <c r="J11" s="527">
        <f>'20pobl'!Q12</f>
        <v>1176387</v>
      </c>
      <c r="K11" s="528">
        <f>J11*100/$J$30</f>
        <v>16.858671922090405</v>
      </c>
      <c r="L11" s="524"/>
      <c r="M11" s="527">
        <f>'20pobl'!X12</f>
        <v>436826</v>
      </c>
      <c r="N11" s="528">
        <f t="shared" ref="N11:N28" si="1">M11*100/$M$30</f>
        <v>14.805482854386845</v>
      </c>
      <c r="O11" s="524"/>
      <c r="P11" s="529">
        <f>S11+V11+Y11</f>
        <v>311672</v>
      </c>
      <c r="Q11" s="530">
        <f>P11*100/D11</f>
        <v>3.6107157412850204</v>
      </c>
      <c r="R11" s="524"/>
      <c r="S11" s="527">
        <f>'44apbpcasaad'!G12</f>
        <v>92912</v>
      </c>
      <c r="T11" s="531">
        <f>S11*100/G11</f>
        <v>1.3237875266308374</v>
      </c>
      <c r="U11" s="524"/>
      <c r="V11" s="527">
        <f>'44apbpcasaad'!J12</f>
        <v>65725</v>
      </c>
      <c r="W11" s="531">
        <f>V11*100/J11</f>
        <v>5.5870219579101095</v>
      </c>
      <c r="X11" s="524"/>
      <c r="Y11" s="527">
        <f>'44apbpcasaad'!M12</f>
        <v>153035</v>
      </c>
      <c r="Z11" s="517">
        <f>Y11*100/M11</f>
        <v>35.033400026555199</v>
      </c>
      <c r="AA11" s="518"/>
      <c r="AB11" s="519">
        <f t="shared" ref="AB11:AB28" si="2">_xlfn.RANK.EQ(Q11,Q$11:Q$30,0)</f>
        <v>3</v>
      </c>
      <c r="AC11" s="519">
        <v>1</v>
      </c>
      <c r="AD11" s="519">
        <f>MATCH(AC11,AB$11:AB$30,0)</f>
        <v>7</v>
      </c>
      <c r="AE11" s="520" t="str">
        <f t="shared" ref="AE11:AE29" si="3">INDEX(B$11:B$30,AD11,1)</f>
        <v>Castilla y León</v>
      </c>
      <c r="AF11" s="521">
        <f t="shared" ref="AF11:AF29" si="4">INDEX(Q$11:Q$30,AD11,1)</f>
        <v>5.3293456237074999</v>
      </c>
      <c r="AG11" s="396"/>
      <c r="AH11" s="519">
        <f>_xlfn.RANK.EQ(T11,T$11:T$30,0)</f>
        <v>3</v>
      </c>
      <c r="AI11" s="519">
        <v>1</v>
      </c>
      <c r="AJ11" s="519">
        <f>MATCH(AI11,AH$11:AH$30,0)</f>
        <v>7</v>
      </c>
      <c r="AK11" s="520" t="str">
        <f>INDEX(B$11:B$30,AJ11,1)</f>
        <v>Castilla y León</v>
      </c>
      <c r="AL11" s="521">
        <f>INDEX(T$11:T$30,AJ11,1)</f>
        <v>1.5210827872508319</v>
      </c>
      <c r="AM11" s="396"/>
      <c r="AN11" s="519">
        <f>_xlfn.RANK.EQ(W11,W$11:W$30,0)</f>
        <v>1</v>
      </c>
      <c r="AO11" s="519">
        <v>1</v>
      </c>
      <c r="AP11" s="519">
        <f>MATCH(AO11,AN$11:AN$30,0)</f>
        <v>1</v>
      </c>
      <c r="AQ11" s="520" t="str">
        <f>INDEX(B$11:B$30,AP11,1)</f>
        <v>Andalucía</v>
      </c>
      <c r="AR11" s="521">
        <f>INDEX(W$11:W$30,AP11,1)</f>
        <v>5.5870219579101095</v>
      </c>
      <c r="AS11" s="396"/>
      <c r="AT11" s="519">
        <f>_xlfn.RANK.EQ(Z11,Z$11:Z$30,0)</f>
        <v>3</v>
      </c>
      <c r="AU11" s="519">
        <v>1</v>
      </c>
      <c r="AV11" s="519">
        <f>MATCH(AU11,AT$11:AT$30,0)</f>
        <v>7</v>
      </c>
      <c r="AW11" s="520" t="str">
        <f>INDEX(B$11:B$30,AV11,1)</f>
        <v>Castilla y León</v>
      </c>
      <c r="AX11" s="521">
        <f>INDEX(Z$11:Z$30,AV11,1)</f>
        <v>35.702969400688033</v>
      </c>
    </row>
    <row r="12" spans="1:50" s="329" customFormat="1" ht="18" customHeight="1" x14ac:dyDescent="0.15">
      <c r="A12" s="348"/>
      <c r="B12" s="523" t="s">
        <v>7</v>
      </c>
      <c r="C12" s="524"/>
      <c r="D12" s="525">
        <f t="shared" ref="D12:D28" si="5">G12+J12+M12</f>
        <v>1351591</v>
      </c>
      <c r="E12" s="526">
        <f t="shared" si="0"/>
        <v>2.7799248843498505</v>
      </c>
      <c r="F12" s="524"/>
      <c r="G12" s="527">
        <f>'20pobl'!J13</f>
        <v>1048956</v>
      </c>
      <c r="H12" s="528">
        <f t="shared" ref="H12:H28" si="6">G12*100/$G$30</f>
        <v>2.7110881981380479</v>
      </c>
      <c r="I12" s="524"/>
      <c r="J12" s="527">
        <f>'20pobl'!Q13</f>
        <v>205354</v>
      </c>
      <c r="K12" s="528">
        <f t="shared" ref="K12:K28" si="7">J12*100/$J$30</f>
        <v>2.9429054502378498</v>
      </c>
      <c r="L12" s="524"/>
      <c r="M12" s="527">
        <f>'20pobl'!X13</f>
        <v>97281</v>
      </c>
      <c r="N12" s="528">
        <f t="shared" si="1"/>
        <v>3.2971759408954751</v>
      </c>
      <c r="O12" s="524"/>
      <c r="P12" s="529">
        <f t="shared" ref="P12:P28" si="8">S12+V12+Y12</f>
        <v>47941</v>
      </c>
      <c r="Q12" s="530">
        <f t="shared" ref="Q12:Q28" si="9">P12*100/D12</f>
        <v>3.5470049741378862</v>
      </c>
      <c r="R12" s="524"/>
      <c r="S12" s="527">
        <f>'44apbpcasaad'!G13</f>
        <v>9361</v>
      </c>
      <c r="T12" s="531">
        <f t="shared" ref="T12:T28" si="10">S12*100/G12</f>
        <v>0.89241112115284149</v>
      </c>
      <c r="U12" s="524"/>
      <c r="V12" s="527">
        <f>'44apbpcasaad'!J13</f>
        <v>8917</v>
      </c>
      <c r="W12" s="531">
        <f t="shared" ref="W12:W28" si="11">V12*100/J12</f>
        <v>4.3422577597709324</v>
      </c>
      <c r="X12" s="524"/>
      <c r="Y12" s="527">
        <f>'44apbpcasaad'!M13</f>
        <v>29663</v>
      </c>
      <c r="Z12" s="517">
        <f t="shared" ref="Z12:Z28" si="12">Y12*100/M12</f>
        <v>30.492079645562853</v>
      </c>
      <c r="AA12" s="518"/>
      <c r="AB12" s="519">
        <f t="shared" si="2"/>
        <v>5</v>
      </c>
      <c r="AC12" s="519">
        <v>2</v>
      </c>
      <c r="AD12" s="519">
        <f t="shared" ref="AD12:AD28" si="13">MATCH(AC12,AB$11:AB$30,0)</f>
        <v>8</v>
      </c>
      <c r="AE12" s="520" t="str">
        <f t="shared" si="3"/>
        <v>Castilla - La Mancha</v>
      </c>
      <c r="AF12" s="521">
        <f t="shared" si="4"/>
        <v>3.784107168059045</v>
      </c>
      <c r="AG12" s="396"/>
      <c r="AH12" s="519">
        <f t="shared" ref="AH12:AH30" si="14">_xlfn.RANK.EQ(T12,T$11:T$30,0)</f>
        <v>17</v>
      </c>
      <c r="AI12" s="519">
        <v>2</v>
      </c>
      <c r="AJ12" s="519">
        <f t="shared" ref="AJ12:AJ28" si="15">MATCH(AI12,AH$11:AH$30,0)</f>
        <v>18</v>
      </c>
      <c r="AK12" s="520" t="str">
        <f t="shared" ref="AK12:AK29" si="16">INDEX(B$11:B$30,AJ12,1)</f>
        <v>Ceuta y Melilla</v>
      </c>
      <c r="AL12" s="521">
        <f t="shared" ref="AL12:AL29" si="17">INDEX(T$11:T$30,AJ12,1)</f>
        <v>1.4560575379760123</v>
      </c>
      <c r="AM12" s="396"/>
      <c r="AN12" s="519">
        <f t="shared" ref="AN12:AN30" si="18">_xlfn.RANK.EQ(W12,W$11:W$30,0)</f>
        <v>9</v>
      </c>
      <c r="AO12" s="519">
        <v>2</v>
      </c>
      <c r="AP12" s="519">
        <f t="shared" ref="AP12:AP28" si="19">MATCH(AO12,AN$11:AN$30,0)</f>
        <v>7</v>
      </c>
      <c r="AQ12" s="520" t="str">
        <f t="shared" ref="AQ12:AQ29" si="20">INDEX(B$11:B$30,AP12,1)</f>
        <v>Castilla y León</v>
      </c>
      <c r="AR12" s="521">
        <f t="shared" ref="AR12:AR28" si="21">INDEX(W$11:W$30,AP12,1)</f>
        <v>5.2104317655033157</v>
      </c>
      <c r="AS12" s="396"/>
      <c r="AT12" s="519">
        <f t="shared" ref="AT12:AT30" si="22">_xlfn.RANK.EQ(Z12,Z$11:Z$30,0)</f>
        <v>6</v>
      </c>
      <c r="AU12" s="519">
        <v>2</v>
      </c>
      <c r="AV12" s="519">
        <f t="shared" ref="AV12:AV28" si="23">MATCH(AU12,AT$11:AT$30,0)</f>
        <v>8</v>
      </c>
      <c r="AW12" s="520" t="str">
        <f t="shared" ref="AW12:AW29" si="24">INDEX(B$11:B$30,AV12,1)</f>
        <v>Castilla - La Mancha</v>
      </c>
      <c r="AX12" s="521">
        <f t="shared" ref="AX12:AX29" si="25">INDEX(Z$11:Z$30,AV12,1)</f>
        <v>35.449810997467438</v>
      </c>
    </row>
    <row r="13" spans="1:50" s="329" customFormat="1" ht="18" customHeight="1" x14ac:dyDescent="0.15">
      <c r="A13" s="348"/>
      <c r="B13" s="523" t="s">
        <v>37</v>
      </c>
      <c r="C13" s="524"/>
      <c r="D13" s="525">
        <f t="shared" si="5"/>
        <v>1009599</v>
      </c>
      <c r="E13" s="526">
        <f t="shared" si="0"/>
        <v>2.0765226931184988</v>
      </c>
      <c r="F13" s="524"/>
      <c r="G13" s="527">
        <f>'20pobl'!J14</f>
        <v>727094</v>
      </c>
      <c r="H13" s="528">
        <f t="shared" si="6"/>
        <v>1.8792170141902862</v>
      </c>
      <c r="I13" s="524"/>
      <c r="J13" s="527">
        <f>'20pobl'!Q14</f>
        <v>197409</v>
      </c>
      <c r="K13" s="528">
        <f t="shared" si="7"/>
        <v>2.8290465344040228</v>
      </c>
      <c r="L13" s="524"/>
      <c r="M13" s="527">
        <f>'20pobl'!X14</f>
        <v>85096</v>
      </c>
      <c r="N13" s="528">
        <f t="shared" si="1"/>
        <v>2.8841858519797428</v>
      </c>
      <c r="O13" s="524"/>
      <c r="P13" s="529">
        <f t="shared" si="8"/>
        <v>34288</v>
      </c>
      <c r="Q13" s="530">
        <f t="shared" si="9"/>
        <v>3.3961998773770574</v>
      </c>
      <c r="R13" s="524"/>
      <c r="S13" s="527">
        <f>'44apbpcasaad'!G14</f>
        <v>8067</v>
      </c>
      <c r="T13" s="531">
        <f t="shared" si="10"/>
        <v>1.1094851559770813</v>
      </c>
      <c r="U13" s="524"/>
      <c r="V13" s="527">
        <f>'44apbpcasaad'!J14</f>
        <v>7197</v>
      </c>
      <c r="W13" s="531">
        <f t="shared" si="11"/>
        <v>3.6457304378219839</v>
      </c>
      <c r="X13" s="524"/>
      <c r="Y13" s="527">
        <f>'44apbpcasaad'!M14</f>
        <v>19024</v>
      </c>
      <c r="Z13" s="517">
        <f t="shared" si="12"/>
        <v>22.355927423145623</v>
      </c>
      <c r="AA13" s="518">
        <f ca="1">_xlfn.SHEETS()</f>
        <v>96</v>
      </c>
      <c r="AB13" s="519">
        <f t="shared" si="2"/>
        <v>6</v>
      </c>
      <c r="AC13" s="519">
        <v>3</v>
      </c>
      <c r="AD13" s="519">
        <f t="shared" si="13"/>
        <v>1</v>
      </c>
      <c r="AE13" s="520" t="str">
        <f t="shared" si="3"/>
        <v>Andalucía</v>
      </c>
      <c r="AF13" s="522">
        <f t="shared" si="4"/>
        <v>3.6107157412850204</v>
      </c>
      <c r="AG13" s="396"/>
      <c r="AH13" s="519">
        <f t="shared" si="14"/>
        <v>8</v>
      </c>
      <c r="AI13" s="519">
        <v>3</v>
      </c>
      <c r="AJ13" s="519">
        <f t="shared" si="15"/>
        <v>1</v>
      </c>
      <c r="AK13" s="520" t="str">
        <f t="shared" si="16"/>
        <v>Andalucía</v>
      </c>
      <c r="AL13" s="521">
        <f t="shared" si="17"/>
        <v>1.3237875266308374</v>
      </c>
      <c r="AM13" s="396"/>
      <c r="AN13" s="519">
        <f t="shared" si="18"/>
        <v>15</v>
      </c>
      <c r="AO13" s="519">
        <v>3</v>
      </c>
      <c r="AP13" s="519">
        <f t="shared" si="19"/>
        <v>8</v>
      </c>
      <c r="AQ13" s="520" t="str">
        <f t="shared" si="20"/>
        <v>Castilla - La Mancha</v>
      </c>
      <c r="AR13" s="521">
        <f t="shared" si="21"/>
        <v>5.0894119397802529</v>
      </c>
      <c r="AS13" s="396"/>
      <c r="AT13" s="519">
        <f t="shared" si="22"/>
        <v>18</v>
      </c>
      <c r="AU13" s="519">
        <v>3</v>
      </c>
      <c r="AV13" s="519">
        <f t="shared" si="23"/>
        <v>1</v>
      </c>
      <c r="AW13" s="520" t="str">
        <f t="shared" si="24"/>
        <v>Andalucía</v>
      </c>
      <c r="AX13" s="521">
        <f t="shared" si="25"/>
        <v>35.033400026555199</v>
      </c>
    </row>
    <row r="14" spans="1:50" s="329" customFormat="1" ht="18" customHeight="1" x14ac:dyDescent="0.15">
      <c r="A14" s="348"/>
      <c r="B14" s="523" t="s">
        <v>38</v>
      </c>
      <c r="C14" s="524"/>
      <c r="D14" s="525">
        <f t="shared" si="5"/>
        <v>1231768</v>
      </c>
      <c r="E14" s="526">
        <f t="shared" si="0"/>
        <v>2.533475374537006</v>
      </c>
      <c r="F14" s="524"/>
      <c r="G14" s="527">
        <f>'20pobl'!J15</f>
        <v>1026476</v>
      </c>
      <c r="H14" s="528">
        <f t="shared" si="6"/>
        <v>2.6529873219391003</v>
      </c>
      <c r="I14" s="524"/>
      <c r="J14" s="527">
        <f>'20pobl'!Q15</f>
        <v>150815</v>
      </c>
      <c r="K14" s="528">
        <f t="shared" si="7"/>
        <v>2.1613130763346287</v>
      </c>
      <c r="L14" s="524"/>
      <c r="M14" s="527">
        <f>'20pobl'!X15</f>
        <v>54477</v>
      </c>
      <c r="N14" s="528">
        <f t="shared" si="1"/>
        <v>1.8464063253067176</v>
      </c>
      <c r="O14" s="524"/>
      <c r="P14" s="529">
        <f t="shared" si="8"/>
        <v>33653</v>
      </c>
      <c r="Q14" s="530">
        <f t="shared" si="9"/>
        <v>2.7320891596469465</v>
      </c>
      <c r="R14" s="524"/>
      <c r="S14" s="527">
        <f>'44apbpcasaad'!G15</f>
        <v>9197</v>
      </c>
      <c r="T14" s="531">
        <f t="shared" si="10"/>
        <v>0.89597808424161884</v>
      </c>
      <c r="U14" s="524"/>
      <c r="V14" s="527">
        <f>'44apbpcasaad'!J15</f>
        <v>7275</v>
      </c>
      <c r="W14" s="531">
        <f t="shared" si="11"/>
        <v>4.8237907369956572</v>
      </c>
      <c r="X14" s="524"/>
      <c r="Y14" s="527">
        <f>'44apbpcasaad'!M15</f>
        <v>17181</v>
      </c>
      <c r="Z14" s="517">
        <f t="shared" si="12"/>
        <v>31.53808029076491</v>
      </c>
      <c r="AA14" s="1316"/>
      <c r="AB14" s="519">
        <f t="shared" si="2"/>
        <v>16</v>
      </c>
      <c r="AC14" s="519">
        <v>4</v>
      </c>
      <c r="AD14" s="519">
        <f t="shared" si="13"/>
        <v>11</v>
      </c>
      <c r="AE14" s="520" t="str">
        <f t="shared" si="3"/>
        <v>Extremadura</v>
      </c>
      <c r="AF14" s="521">
        <f t="shared" si="4"/>
        <v>3.5530174526705229</v>
      </c>
      <c r="AG14" s="396"/>
      <c r="AH14" s="519">
        <f t="shared" si="14"/>
        <v>16</v>
      </c>
      <c r="AI14" s="519">
        <v>4</v>
      </c>
      <c r="AJ14" s="519">
        <f t="shared" si="15"/>
        <v>14</v>
      </c>
      <c r="AK14" s="520" t="str">
        <f t="shared" si="16"/>
        <v>Murcia, Región de</v>
      </c>
      <c r="AL14" s="521">
        <f t="shared" si="17"/>
        <v>1.3205009319022742</v>
      </c>
      <c r="AM14" s="396"/>
      <c r="AN14" s="519">
        <f t="shared" si="18"/>
        <v>5</v>
      </c>
      <c r="AO14" s="519">
        <v>4</v>
      </c>
      <c r="AP14" s="519">
        <f t="shared" si="19"/>
        <v>14</v>
      </c>
      <c r="AQ14" s="520" t="str">
        <f t="shared" si="20"/>
        <v>Murcia, Región de</v>
      </c>
      <c r="AR14" s="521">
        <f t="shared" si="21"/>
        <v>4.9705406348836965</v>
      </c>
      <c r="AS14" s="396"/>
      <c r="AT14" s="519">
        <f t="shared" si="22"/>
        <v>4</v>
      </c>
      <c r="AU14" s="519">
        <v>4</v>
      </c>
      <c r="AV14" s="519">
        <f t="shared" si="23"/>
        <v>4</v>
      </c>
      <c r="AW14" s="520" t="str">
        <f t="shared" si="24"/>
        <v>Balears, Illes</v>
      </c>
      <c r="AX14" s="521">
        <f t="shared" si="25"/>
        <v>31.53808029076491</v>
      </c>
    </row>
    <row r="15" spans="1:50" s="329" customFormat="1" ht="18" customHeight="1" x14ac:dyDescent="0.15">
      <c r="A15" s="348"/>
      <c r="B15" s="523" t="s">
        <v>6</v>
      </c>
      <c r="C15" s="524"/>
      <c r="D15" s="525">
        <f t="shared" si="5"/>
        <v>2238754</v>
      </c>
      <c r="E15" s="526">
        <f t="shared" si="0"/>
        <v>4.6046237023905645</v>
      </c>
      <c r="F15" s="524"/>
      <c r="G15" s="527">
        <f>'20pobl'!J16</f>
        <v>1840318</v>
      </c>
      <c r="H15" s="528">
        <f t="shared" si="6"/>
        <v>4.7564096212052895</v>
      </c>
      <c r="I15" s="524"/>
      <c r="J15" s="527">
        <f>'20pobl'!Q16</f>
        <v>296882</v>
      </c>
      <c r="K15" s="528">
        <f t="shared" si="7"/>
        <v>4.2545830900664869</v>
      </c>
      <c r="L15" s="524"/>
      <c r="M15" s="527">
        <f>'20pobl'!X16</f>
        <v>101554</v>
      </c>
      <c r="N15" s="528">
        <f t="shared" si="1"/>
        <v>3.4420020918956329</v>
      </c>
      <c r="O15" s="524"/>
      <c r="P15" s="529">
        <f t="shared" si="8"/>
        <v>57996</v>
      </c>
      <c r="Q15" s="530">
        <f t="shared" si="9"/>
        <v>2.5905481352573796</v>
      </c>
      <c r="R15" s="524"/>
      <c r="S15" s="527">
        <f>'44apbpcasaad'!G16</f>
        <v>21174</v>
      </c>
      <c r="T15" s="531">
        <f t="shared" si="10"/>
        <v>1.1505620224330795</v>
      </c>
      <c r="U15" s="524"/>
      <c r="V15" s="527">
        <f>'44apbpcasaad'!J16</f>
        <v>12554</v>
      </c>
      <c r="W15" s="531">
        <f t="shared" si="11"/>
        <v>4.2286160831576183</v>
      </c>
      <c r="X15" s="524"/>
      <c r="Y15" s="527">
        <f>'44apbpcasaad'!M16</f>
        <v>24268</v>
      </c>
      <c r="Z15" s="517">
        <f t="shared" si="12"/>
        <v>23.896646119305984</v>
      </c>
      <c r="AA15" s="518"/>
      <c r="AB15" s="519">
        <f t="shared" si="2"/>
        <v>17</v>
      </c>
      <c r="AC15" s="519">
        <v>5</v>
      </c>
      <c r="AD15" s="519">
        <f t="shared" si="13"/>
        <v>2</v>
      </c>
      <c r="AE15" s="520" t="str">
        <f t="shared" si="3"/>
        <v>Aragón</v>
      </c>
      <c r="AF15" s="521">
        <f t="shared" si="4"/>
        <v>3.5470049741378862</v>
      </c>
      <c r="AG15" s="396"/>
      <c r="AH15" s="519">
        <f t="shared" si="14"/>
        <v>6</v>
      </c>
      <c r="AI15" s="519">
        <v>5</v>
      </c>
      <c r="AJ15" s="519">
        <f t="shared" si="15"/>
        <v>12</v>
      </c>
      <c r="AK15" s="520" t="str">
        <f t="shared" si="16"/>
        <v>Galicia</v>
      </c>
      <c r="AL15" s="521">
        <f t="shared" si="17"/>
        <v>1.20250238929435</v>
      </c>
      <c r="AM15" s="396"/>
      <c r="AN15" s="519">
        <f t="shared" si="18"/>
        <v>10</v>
      </c>
      <c r="AO15" s="519">
        <v>5</v>
      </c>
      <c r="AP15" s="519">
        <f t="shared" si="19"/>
        <v>4</v>
      </c>
      <c r="AQ15" s="520" t="str">
        <f t="shared" si="20"/>
        <v>Balears, Illes</v>
      </c>
      <c r="AR15" s="521">
        <f t="shared" si="21"/>
        <v>4.8237907369956572</v>
      </c>
      <c r="AS15" s="396"/>
      <c r="AT15" s="519">
        <f t="shared" si="22"/>
        <v>15</v>
      </c>
      <c r="AU15" s="519">
        <v>5</v>
      </c>
      <c r="AV15" s="519">
        <f t="shared" si="23"/>
        <v>10</v>
      </c>
      <c r="AW15" s="520" t="str">
        <f t="shared" si="24"/>
        <v>Comunitat Valenciana</v>
      </c>
      <c r="AX15" s="521">
        <f t="shared" si="25"/>
        <v>31.162934475870117</v>
      </c>
    </row>
    <row r="16" spans="1:50" s="329" customFormat="1" ht="18" customHeight="1" x14ac:dyDescent="0.15">
      <c r="A16" s="348"/>
      <c r="B16" s="523" t="s">
        <v>5</v>
      </c>
      <c r="C16" s="524"/>
      <c r="D16" s="532">
        <f t="shared" si="5"/>
        <v>590851</v>
      </c>
      <c r="E16" s="526">
        <f t="shared" si="0"/>
        <v>1.2152503219117274</v>
      </c>
      <c r="F16" s="524"/>
      <c r="G16" s="533">
        <f>'20pobl'!J17</f>
        <v>448930</v>
      </c>
      <c r="H16" s="528">
        <f t="shared" si="6"/>
        <v>1.1602858697506033</v>
      </c>
      <c r="I16" s="524"/>
      <c r="J16" s="533">
        <f>'20pobl'!Q17</f>
        <v>100609</v>
      </c>
      <c r="K16" s="528">
        <f t="shared" si="7"/>
        <v>1.4418164459566398</v>
      </c>
      <c r="L16" s="524"/>
      <c r="M16" s="533">
        <f>'20pobl'!X17</f>
        <v>41312</v>
      </c>
      <c r="N16" s="528">
        <f t="shared" si="1"/>
        <v>1.4002007840202493</v>
      </c>
      <c r="O16" s="524"/>
      <c r="P16" s="533">
        <f t="shared" si="8"/>
        <v>18185</v>
      </c>
      <c r="Q16" s="530">
        <f t="shared" si="9"/>
        <v>3.077764106348301</v>
      </c>
      <c r="R16" s="524"/>
      <c r="S16" s="533">
        <f>'44apbpcasaad'!G17</f>
        <v>4709</v>
      </c>
      <c r="T16" s="531">
        <f t="shared" si="10"/>
        <v>1.048938587307598</v>
      </c>
      <c r="U16" s="524"/>
      <c r="V16" s="533">
        <f>'44apbpcasaad'!J17</f>
        <v>3832</v>
      </c>
      <c r="W16" s="531">
        <f t="shared" si="11"/>
        <v>3.8088043813177745</v>
      </c>
      <c r="X16" s="524"/>
      <c r="Y16" s="533">
        <f>'44apbpcasaad'!M17</f>
        <v>9644</v>
      </c>
      <c r="Z16" s="517">
        <f t="shared" si="12"/>
        <v>23.344306738962047</v>
      </c>
      <c r="AA16" s="518"/>
      <c r="AB16" s="519">
        <f t="shared" si="2"/>
        <v>11</v>
      </c>
      <c r="AC16" s="519">
        <v>6</v>
      </c>
      <c r="AD16" s="519">
        <f t="shared" si="13"/>
        <v>3</v>
      </c>
      <c r="AE16" s="520" t="str">
        <f t="shared" si="3"/>
        <v>Asturias, Principado de</v>
      </c>
      <c r="AF16" s="521">
        <f t="shared" si="4"/>
        <v>3.3961998773770574</v>
      </c>
      <c r="AG16" s="396"/>
      <c r="AH16" s="519">
        <f t="shared" si="14"/>
        <v>13</v>
      </c>
      <c r="AI16" s="519">
        <v>6</v>
      </c>
      <c r="AJ16" s="519">
        <f t="shared" si="15"/>
        <v>5</v>
      </c>
      <c r="AK16" s="520" t="str">
        <f t="shared" si="16"/>
        <v>Canarias</v>
      </c>
      <c r="AL16" s="521">
        <f t="shared" si="17"/>
        <v>1.1505620224330795</v>
      </c>
      <c r="AM16" s="396"/>
      <c r="AN16" s="519">
        <f t="shared" si="18"/>
        <v>13</v>
      </c>
      <c r="AO16" s="519">
        <v>6</v>
      </c>
      <c r="AP16" s="519">
        <f t="shared" si="19"/>
        <v>10</v>
      </c>
      <c r="AQ16" s="520" t="str">
        <f t="shared" si="20"/>
        <v>Comunitat Valenciana</v>
      </c>
      <c r="AR16" s="521">
        <f t="shared" si="21"/>
        <v>4.6197043927220802</v>
      </c>
      <c r="AS16" s="396"/>
      <c r="AT16" s="519">
        <f t="shared" si="22"/>
        <v>16</v>
      </c>
      <c r="AU16" s="519">
        <v>6</v>
      </c>
      <c r="AV16" s="519">
        <f t="shared" si="23"/>
        <v>2</v>
      </c>
      <c r="AW16" s="520" t="str">
        <f t="shared" si="24"/>
        <v>Aragón</v>
      </c>
      <c r="AX16" s="521">
        <f t="shared" si="25"/>
        <v>30.492079645562853</v>
      </c>
    </row>
    <row r="17" spans="1:50" s="329" customFormat="1" ht="18" customHeight="1" x14ac:dyDescent="0.15">
      <c r="A17" s="348"/>
      <c r="B17" s="523" t="s">
        <v>4</v>
      </c>
      <c r="C17" s="524"/>
      <c r="D17" s="525">
        <f t="shared" si="5"/>
        <v>2391682</v>
      </c>
      <c r="E17" s="526">
        <f t="shared" si="0"/>
        <v>4.9191629030169768</v>
      </c>
      <c r="F17" s="524"/>
      <c r="G17" s="527">
        <f>'20pobl'!J18</f>
        <v>1748820</v>
      </c>
      <c r="H17" s="528">
        <f t="shared" si="6"/>
        <v>4.5199276830179542</v>
      </c>
      <c r="I17" s="524"/>
      <c r="J17" s="527">
        <f>'20pobl'!Q18</f>
        <v>421942</v>
      </c>
      <c r="K17" s="528">
        <f t="shared" si="7"/>
        <v>6.0468041113601823</v>
      </c>
      <c r="L17" s="524"/>
      <c r="M17" s="527">
        <f>'20pobl'!X18</f>
        <v>220920</v>
      </c>
      <c r="N17" s="528">
        <f t="shared" si="1"/>
        <v>7.4877119772887646</v>
      </c>
      <c r="O17" s="524"/>
      <c r="P17" s="529">
        <f t="shared" si="8"/>
        <v>127461</v>
      </c>
      <c r="Q17" s="530">
        <f>P17*100/D17</f>
        <v>5.3293456237074999</v>
      </c>
      <c r="R17" s="524"/>
      <c r="S17" s="527">
        <f>'44apbpcasaad'!G18</f>
        <v>26601</v>
      </c>
      <c r="T17" s="531">
        <f>S17*100/G17</f>
        <v>1.5210827872508319</v>
      </c>
      <c r="U17" s="524"/>
      <c r="V17" s="527">
        <f>'44apbpcasaad'!J18</f>
        <v>21985</v>
      </c>
      <c r="W17" s="531">
        <f>V17*100/J17</f>
        <v>5.2104317655033157</v>
      </c>
      <c r="X17" s="524"/>
      <c r="Y17" s="527">
        <f>'44apbpcasaad'!M18</f>
        <v>78875</v>
      </c>
      <c r="Z17" s="517">
        <f>Y17*100/M17</f>
        <v>35.702969400688033</v>
      </c>
      <c r="AA17" s="518"/>
      <c r="AB17" s="519">
        <f t="shared" si="2"/>
        <v>1</v>
      </c>
      <c r="AC17" s="519">
        <v>7</v>
      </c>
      <c r="AD17" s="519">
        <f t="shared" si="13"/>
        <v>20</v>
      </c>
      <c r="AE17" s="520" t="str">
        <f t="shared" si="3"/>
        <v>TOTAL</v>
      </c>
      <c r="AF17" s="521">
        <f t="shared" si="4"/>
        <v>3.3119623642229761</v>
      </c>
      <c r="AG17" s="396"/>
      <c r="AH17" s="519">
        <f t="shared" si="14"/>
        <v>1</v>
      </c>
      <c r="AI17" s="519">
        <v>7</v>
      </c>
      <c r="AJ17" s="519">
        <f t="shared" si="15"/>
        <v>11</v>
      </c>
      <c r="AK17" s="520" t="str">
        <f t="shared" si="16"/>
        <v>Extremadura</v>
      </c>
      <c r="AL17" s="521">
        <f t="shared" si="17"/>
        <v>1.1409161528615119</v>
      </c>
      <c r="AM17" s="396"/>
      <c r="AN17" s="519">
        <f t="shared" si="18"/>
        <v>2</v>
      </c>
      <c r="AO17" s="519">
        <v>7</v>
      </c>
      <c r="AP17" s="519">
        <f t="shared" si="19"/>
        <v>20</v>
      </c>
      <c r="AQ17" s="520" t="str">
        <f t="shared" si="20"/>
        <v>TOTAL</v>
      </c>
      <c r="AR17" s="521">
        <f t="shared" si="21"/>
        <v>4.4771274706811504</v>
      </c>
      <c r="AS17" s="396"/>
      <c r="AT17" s="519">
        <f t="shared" si="22"/>
        <v>1</v>
      </c>
      <c r="AU17" s="519">
        <v>7</v>
      </c>
      <c r="AV17" s="519">
        <f t="shared" si="23"/>
        <v>14</v>
      </c>
      <c r="AW17" s="520" t="str">
        <f t="shared" si="24"/>
        <v>Murcia, Región de</v>
      </c>
      <c r="AX17" s="521">
        <f t="shared" si="25"/>
        <v>29.501201425138785</v>
      </c>
    </row>
    <row r="18" spans="1:50" s="329" customFormat="1" ht="18" customHeight="1" x14ac:dyDescent="0.15">
      <c r="A18" s="348"/>
      <c r="B18" s="523" t="s">
        <v>40</v>
      </c>
      <c r="C18" s="524"/>
      <c r="D18" s="525">
        <f t="shared" si="5"/>
        <v>2104433</v>
      </c>
      <c r="E18" s="526">
        <f t="shared" si="0"/>
        <v>4.3283550009929108</v>
      </c>
      <c r="F18" s="524"/>
      <c r="G18" s="527">
        <f>'20pobl'!J19</f>
        <v>1689133</v>
      </c>
      <c r="H18" s="528">
        <f t="shared" si="6"/>
        <v>4.3656631368575187</v>
      </c>
      <c r="I18" s="524"/>
      <c r="J18" s="527">
        <f>'20pobl'!Q19</f>
        <v>282233</v>
      </c>
      <c r="K18" s="528">
        <f t="shared" si="7"/>
        <v>4.0446498920740721</v>
      </c>
      <c r="L18" s="524"/>
      <c r="M18" s="527">
        <f>'20pobl'!X19</f>
        <v>133067</v>
      </c>
      <c r="N18" s="528">
        <f t="shared" si="1"/>
        <v>4.5100822455272684</v>
      </c>
      <c r="O18" s="524"/>
      <c r="P18" s="529">
        <f t="shared" si="8"/>
        <v>79634</v>
      </c>
      <c r="Q18" s="530">
        <f t="shared" si="9"/>
        <v>3.784107168059045</v>
      </c>
      <c r="R18" s="524"/>
      <c r="S18" s="527">
        <f>'44apbpcasaad'!G19</f>
        <v>18098</v>
      </c>
      <c r="T18" s="531">
        <f t="shared" si="10"/>
        <v>1.071437240288361</v>
      </c>
      <c r="U18" s="524"/>
      <c r="V18" s="527">
        <f>'44apbpcasaad'!J19</f>
        <v>14364</v>
      </c>
      <c r="W18" s="531">
        <f t="shared" si="11"/>
        <v>5.0894119397802529</v>
      </c>
      <c r="X18" s="524"/>
      <c r="Y18" s="527">
        <f>'44apbpcasaad'!M19</f>
        <v>47172</v>
      </c>
      <c r="Z18" s="517">
        <f t="shared" si="12"/>
        <v>35.449810997467438</v>
      </c>
      <c r="AA18" s="518"/>
      <c r="AB18" s="519">
        <f t="shared" si="2"/>
        <v>2</v>
      </c>
      <c r="AC18" s="519">
        <v>8</v>
      </c>
      <c r="AD18" s="519">
        <f t="shared" si="13"/>
        <v>16</v>
      </c>
      <c r="AE18" s="520" t="str">
        <f t="shared" si="3"/>
        <v>País Vasco</v>
      </c>
      <c r="AF18" s="521">
        <f t="shared" si="4"/>
        <v>3.3077851257180102</v>
      </c>
      <c r="AG18" s="396"/>
      <c r="AH18" s="519">
        <f t="shared" si="14"/>
        <v>12</v>
      </c>
      <c r="AI18" s="519">
        <v>8</v>
      </c>
      <c r="AJ18" s="519">
        <f t="shared" si="15"/>
        <v>3</v>
      </c>
      <c r="AK18" s="520" t="str">
        <f t="shared" si="16"/>
        <v>Asturias, Principado de</v>
      </c>
      <c r="AL18" s="521">
        <f t="shared" si="17"/>
        <v>1.1094851559770813</v>
      </c>
      <c r="AM18" s="396"/>
      <c r="AN18" s="519">
        <f t="shared" si="18"/>
        <v>3</v>
      </c>
      <c r="AO18" s="519">
        <v>8</v>
      </c>
      <c r="AP18" s="519">
        <f t="shared" si="19"/>
        <v>9</v>
      </c>
      <c r="AQ18" s="520" t="str">
        <f t="shared" si="20"/>
        <v>Cataluña</v>
      </c>
      <c r="AR18" s="521">
        <f t="shared" si="21"/>
        <v>4.3793490562178725</v>
      </c>
      <c r="AS18" s="396"/>
      <c r="AT18" s="519">
        <f t="shared" si="22"/>
        <v>2</v>
      </c>
      <c r="AU18" s="519">
        <v>8</v>
      </c>
      <c r="AV18" s="519">
        <f t="shared" si="23"/>
        <v>20</v>
      </c>
      <c r="AW18" s="520" t="str">
        <f t="shared" si="24"/>
        <v>TOTAL</v>
      </c>
      <c r="AX18" s="521">
        <f t="shared" si="25"/>
        <v>29.478375045840714</v>
      </c>
    </row>
    <row r="19" spans="1:50" s="329" customFormat="1" ht="18" customHeight="1" x14ac:dyDescent="0.15">
      <c r="A19" s="348"/>
      <c r="B19" s="523" t="s">
        <v>41</v>
      </c>
      <c r="C19" s="524"/>
      <c r="D19" s="525">
        <f t="shared" si="5"/>
        <v>8012231</v>
      </c>
      <c r="E19" s="526">
        <f t="shared" si="0"/>
        <v>16.479393792988624</v>
      </c>
      <c r="F19" s="524"/>
      <c r="G19" s="527">
        <f>'20pobl'!J20</f>
        <v>6446733</v>
      </c>
      <c r="H19" s="528">
        <f t="shared" si="6"/>
        <v>16.661958893268253</v>
      </c>
      <c r="I19" s="524"/>
      <c r="J19" s="527">
        <f>'20pobl'!Q20</f>
        <v>1100095</v>
      </c>
      <c r="K19" s="528">
        <f t="shared" si="7"/>
        <v>15.765339712298799</v>
      </c>
      <c r="L19" s="524"/>
      <c r="M19" s="527">
        <f>'20pobl'!X20</f>
        <v>465403</v>
      </c>
      <c r="N19" s="528">
        <f t="shared" si="1"/>
        <v>15.774052224181256</v>
      </c>
      <c r="O19" s="524"/>
      <c r="P19" s="529">
        <f t="shared" si="8"/>
        <v>242430</v>
      </c>
      <c r="Q19" s="530">
        <f t="shared" si="9"/>
        <v>3.0257490079854161</v>
      </c>
      <c r="R19" s="524"/>
      <c r="S19" s="527">
        <f>'44apbpcasaad'!G20</f>
        <v>63408</v>
      </c>
      <c r="T19" s="531">
        <f t="shared" si="10"/>
        <v>0.98356795604843572</v>
      </c>
      <c r="U19" s="524"/>
      <c r="V19" s="527">
        <f>'44apbpcasaad'!J20</f>
        <v>48177</v>
      </c>
      <c r="W19" s="531">
        <f t="shared" si="11"/>
        <v>4.3793490562178725</v>
      </c>
      <c r="X19" s="524"/>
      <c r="Y19" s="527">
        <f>'44apbpcasaad'!M20</f>
        <v>130845</v>
      </c>
      <c r="Z19" s="517">
        <f t="shared" si="12"/>
        <v>28.11434391269502</v>
      </c>
      <c r="AA19" s="518"/>
      <c r="AB19" s="519">
        <f t="shared" si="2"/>
        <v>13</v>
      </c>
      <c r="AC19" s="519">
        <v>9</v>
      </c>
      <c r="AD19" s="519">
        <f t="shared" si="13"/>
        <v>10</v>
      </c>
      <c r="AE19" s="520" t="str">
        <f t="shared" si="3"/>
        <v>Comunitat Valenciana</v>
      </c>
      <c r="AF19" s="521">
        <f t="shared" si="4"/>
        <v>3.2893894574176792</v>
      </c>
      <c r="AG19" s="396"/>
      <c r="AH19" s="519">
        <f t="shared" si="14"/>
        <v>14</v>
      </c>
      <c r="AI19" s="519">
        <v>9</v>
      </c>
      <c r="AJ19" s="519">
        <f t="shared" si="15"/>
        <v>20</v>
      </c>
      <c r="AK19" s="520" t="str">
        <f t="shared" si="16"/>
        <v>TOTAL</v>
      </c>
      <c r="AL19" s="521">
        <f t="shared" si="17"/>
        <v>1.1064882835370315</v>
      </c>
      <c r="AM19" s="396"/>
      <c r="AN19" s="519">
        <f t="shared" si="18"/>
        <v>8</v>
      </c>
      <c r="AO19" s="519">
        <v>9</v>
      </c>
      <c r="AP19" s="519">
        <f t="shared" si="19"/>
        <v>2</v>
      </c>
      <c r="AQ19" s="520" t="str">
        <f t="shared" si="20"/>
        <v>Aragón</v>
      </c>
      <c r="AR19" s="521">
        <f t="shared" si="21"/>
        <v>4.3422577597709324</v>
      </c>
      <c r="AS19" s="396"/>
      <c r="AT19" s="519">
        <f t="shared" si="22"/>
        <v>11</v>
      </c>
      <c r="AU19" s="519">
        <v>9</v>
      </c>
      <c r="AV19" s="519">
        <f t="shared" si="23"/>
        <v>13</v>
      </c>
      <c r="AW19" s="520" t="str">
        <f t="shared" si="24"/>
        <v>Madrid, Comunidad de</v>
      </c>
      <c r="AX19" s="521">
        <f t="shared" si="25"/>
        <v>29.186117364512238</v>
      </c>
    </row>
    <row r="20" spans="1:50" s="329" customFormat="1" ht="18" customHeight="1" x14ac:dyDescent="0.15">
      <c r="A20" s="348"/>
      <c r="B20" s="523" t="s">
        <v>3</v>
      </c>
      <c r="C20" s="524"/>
      <c r="D20" s="525">
        <f t="shared" si="5"/>
        <v>5319285</v>
      </c>
      <c r="E20" s="526">
        <f t="shared" si="0"/>
        <v>10.94059722094102</v>
      </c>
      <c r="F20" s="524"/>
      <c r="G20" s="527">
        <f>'20pobl'!J21</f>
        <v>4245246</v>
      </c>
      <c r="H20" s="528">
        <f t="shared" si="6"/>
        <v>10.972086845199184</v>
      </c>
      <c r="I20" s="524"/>
      <c r="J20" s="527">
        <f>'20pobl'!Q21</f>
        <v>773188</v>
      </c>
      <c r="K20" s="528">
        <f t="shared" si="7"/>
        <v>11.080471669694784</v>
      </c>
      <c r="L20" s="524"/>
      <c r="M20" s="527">
        <f>'20pobl'!X21</f>
        <v>300851</v>
      </c>
      <c r="N20" s="528">
        <f t="shared" si="1"/>
        <v>10.196838837947231</v>
      </c>
      <c r="O20" s="524"/>
      <c r="P20" s="529">
        <f t="shared" si="8"/>
        <v>174972</v>
      </c>
      <c r="Q20" s="530">
        <f t="shared" si="9"/>
        <v>3.2893894574176792</v>
      </c>
      <c r="R20" s="524"/>
      <c r="S20" s="527">
        <f>'44apbpcasaad'!G21</f>
        <v>45499</v>
      </c>
      <c r="T20" s="531">
        <f t="shared" si="10"/>
        <v>1.0717635680005353</v>
      </c>
      <c r="U20" s="524"/>
      <c r="V20" s="527">
        <f>'44apbpcasaad'!J21</f>
        <v>35719</v>
      </c>
      <c r="W20" s="531">
        <f t="shared" si="11"/>
        <v>4.6197043927220802</v>
      </c>
      <c r="X20" s="524"/>
      <c r="Y20" s="527">
        <f>'44apbpcasaad'!M21</f>
        <v>93754</v>
      </c>
      <c r="Z20" s="517">
        <f t="shared" si="12"/>
        <v>31.162934475870117</v>
      </c>
      <c r="AA20" s="518"/>
      <c r="AB20" s="519">
        <f t="shared" si="2"/>
        <v>9</v>
      </c>
      <c r="AC20" s="519">
        <v>10</v>
      </c>
      <c r="AD20" s="519">
        <f t="shared" si="13"/>
        <v>12</v>
      </c>
      <c r="AE20" s="520" t="str">
        <f t="shared" si="3"/>
        <v>Galicia</v>
      </c>
      <c r="AF20" s="522">
        <f t="shared" si="4"/>
        <v>3.2656117358314427</v>
      </c>
      <c r="AG20" s="396"/>
      <c r="AH20" s="519">
        <f t="shared" si="14"/>
        <v>11</v>
      </c>
      <c r="AI20" s="519">
        <v>10</v>
      </c>
      <c r="AJ20" s="519">
        <f t="shared" si="15"/>
        <v>16</v>
      </c>
      <c r="AK20" s="520" t="str">
        <f t="shared" si="16"/>
        <v>País Vasco</v>
      </c>
      <c r="AL20" s="521">
        <f t="shared" si="17"/>
        <v>1.0721015547387538</v>
      </c>
      <c r="AM20" s="396"/>
      <c r="AN20" s="519">
        <f t="shared" si="18"/>
        <v>6</v>
      </c>
      <c r="AO20" s="519">
        <v>10</v>
      </c>
      <c r="AP20" s="519">
        <f t="shared" si="19"/>
        <v>5</v>
      </c>
      <c r="AQ20" s="520" t="str">
        <f t="shared" si="20"/>
        <v>Canarias</v>
      </c>
      <c r="AR20" s="521">
        <f t="shared" si="21"/>
        <v>4.2286160831576183</v>
      </c>
      <c r="AS20" s="396"/>
      <c r="AT20" s="519">
        <f t="shared" si="22"/>
        <v>5</v>
      </c>
      <c r="AU20" s="519">
        <v>10</v>
      </c>
      <c r="AV20" s="519">
        <f t="shared" si="23"/>
        <v>11</v>
      </c>
      <c r="AW20" s="520" t="str">
        <f t="shared" si="24"/>
        <v>Extremadura</v>
      </c>
      <c r="AX20" s="521">
        <f t="shared" si="25"/>
        <v>28.551339913484846</v>
      </c>
    </row>
    <row r="21" spans="1:50" s="329" customFormat="1" ht="18" customHeight="1" x14ac:dyDescent="0.15">
      <c r="A21" s="348"/>
      <c r="B21" s="523" t="s">
        <v>2</v>
      </c>
      <c r="C21" s="524"/>
      <c r="D21" s="525">
        <f t="shared" si="5"/>
        <v>1054681</v>
      </c>
      <c r="E21" s="526">
        <f t="shared" si="0"/>
        <v>2.1692464339811264</v>
      </c>
      <c r="F21" s="524"/>
      <c r="G21" s="527">
        <f>'20pobl'!J22</f>
        <v>818728</v>
      </c>
      <c r="H21" s="528">
        <f t="shared" si="6"/>
        <v>2.1160504523403914</v>
      </c>
      <c r="I21" s="524"/>
      <c r="J21" s="527">
        <f>'20pobl'!Q22</f>
        <v>161284</v>
      </c>
      <c r="K21" s="528">
        <f t="shared" si="7"/>
        <v>2.3113431568713603</v>
      </c>
      <c r="L21" s="524"/>
      <c r="M21" s="527">
        <f>'20pobl'!X22</f>
        <v>74669</v>
      </c>
      <c r="N21" s="528">
        <f t="shared" si="1"/>
        <v>2.5307802174188612</v>
      </c>
      <c r="O21" s="524"/>
      <c r="P21" s="529">
        <f t="shared" si="8"/>
        <v>37473</v>
      </c>
      <c r="Q21" s="530">
        <f t="shared" si="9"/>
        <v>3.5530174526705229</v>
      </c>
      <c r="R21" s="524"/>
      <c r="S21" s="527">
        <f>'44apbpcasaad'!G22</f>
        <v>9341</v>
      </c>
      <c r="T21" s="531">
        <f t="shared" si="10"/>
        <v>1.1409161528615119</v>
      </c>
      <c r="U21" s="524"/>
      <c r="V21" s="527">
        <f>'44apbpcasaad'!J22</f>
        <v>6813</v>
      </c>
      <c r="W21" s="531">
        <f t="shared" si="11"/>
        <v>4.2242255896431145</v>
      </c>
      <c r="X21" s="524"/>
      <c r="Y21" s="527">
        <f>'44apbpcasaad'!M22</f>
        <v>21319</v>
      </c>
      <c r="Z21" s="517">
        <f t="shared" si="12"/>
        <v>28.551339913484846</v>
      </c>
      <c r="AA21" s="518"/>
      <c r="AB21" s="519">
        <f t="shared" si="2"/>
        <v>4</v>
      </c>
      <c r="AC21" s="519">
        <v>11</v>
      </c>
      <c r="AD21" s="519">
        <f t="shared" si="13"/>
        <v>6</v>
      </c>
      <c r="AE21" s="520" t="str">
        <f t="shared" si="3"/>
        <v>Cantabria</v>
      </c>
      <c r="AF21" s="521">
        <f t="shared" si="4"/>
        <v>3.077764106348301</v>
      </c>
      <c r="AG21" s="396"/>
      <c r="AH21" s="519">
        <f t="shared" si="14"/>
        <v>7</v>
      </c>
      <c r="AI21" s="519">
        <v>11</v>
      </c>
      <c r="AJ21" s="519">
        <f t="shared" si="15"/>
        <v>10</v>
      </c>
      <c r="AK21" s="520" t="str">
        <f t="shared" si="16"/>
        <v>Comunitat Valenciana</v>
      </c>
      <c r="AL21" s="521">
        <f t="shared" si="17"/>
        <v>1.0717635680005353</v>
      </c>
      <c r="AM21" s="396"/>
      <c r="AN21" s="519">
        <f t="shared" si="18"/>
        <v>11</v>
      </c>
      <c r="AO21" s="519">
        <v>11</v>
      </c>
      <c r="AP21" s="519">
        <f t="shared" si="19"/>
        <v>11</v>
      </c>
      <c r="AQ21" s="520" t="str">
        <f t="shared" si="20"/>
        <v>Extremadura</v>
      </c>
      <c r="AR21" s="521">
        <f t="shared" si="21"/>
        <v>4.2242255896431145</v>
      </c>
      <c r="AS21" s="396"/>
      <c r="AT21" s="519">
        <f t="shared" si="22"/>
        <v>10</v>
      </c>
      <c r="AU21" s="519">
        <v>11</v>
      </c>
      <c r="AV21" s="519">
        <f t="shared" si="23"/>
        <v>9</v>
      </c>
      <c r="AW21" s="520" t="str">
        <f t="shared" si="24"/>
        <v>Cataluña</v>
      </c>
      <c r="AX21" s="521">
        <f t="shared" si="25"/>
        <v>28.11434391269502</v>
      </c>
    </row>
    <row r="22" spans="1:50" s="329" customFormat="1" ht="18" customHeight="1" x14ac:dyDescent="0.15">
      <c r="A22" s="348"/>
      <c r="B22" s="523" t="s">
        <v>35</v>
      </c>
      <c r="C22" s="524"/>
      <c r="D22" s="525">
        <f t="shared" si="5"/>
        <v>2705833</v>
      </c>
      <c r="E22" s="526">
        <f t="shared" si="0"/>
        <v>5.5653022915919159</v>
      </c>
      <c r="F22" s="524"/>
      <c r="G22" s="527">
        <f>'20pobl'!J23</f>
        <v>1985942</v>
      </c>
      <c r="H22" s="528">
        <f t="shared" si="6"/>
        <v>5.1327833754577608</v>
      </c>
      <c r="I22" s="524"/>
      <c r="J22" s="527">
        <f>'20pobl'!Q23</f>
        <v>478661</v>
      </c>
      <c r="K22" s="528">
        <f t="shared" si="7"/>
        <v>6.8596378240321565</v>
      </c>
      <c r="L22" s="524"/>
      <c r="M22" s="527">
        <f>'20pobl'!X23</f>
        <v>241230</v>
      </c>
      <c r="N22" s="528">
        <f t="shared" si="1"/>
        <v>8.1760852810128952</v>
      </c>
      <c r="O22" s="524"/>
      <c r="P22" s="529">
        <f t="shared" si="8"/>
        <v>88362</v>
      </c>
      <c r="Q22" s="530">
        <f t="shared" si="9"/>
        <v>3.2656117358314427</v>
      </c>
      <c r="R22" s="524"/>
      <c r="S22" s="527">
        <f>'44apbpcasaad'!G23</f>
        <v>23881</v>
      </c>
      <c r="T22" s="531">
        <f t="shared" si="10"/>
        <v>1.20250238929435</v>
      </c>
      <c r="U22" s="524"/>
      <c r="V22" s="527">
        <f>'44apbpcasaad'!J23</f>
        <v>15508</v>
      </c>
      <c r="W22" s="531">
        <f t="shared" si="11"/>
        <v>3.2398712241022354</v>
      </c>
      <c r="X22" s="524"/>
      <c r="Y22" s="527">
        <f>'44apbpcasaad'!M23</f>
        <v>48973</v>
      </c>
      <c r="Z22" s="517">
        <f t="shared" si="12"/>
        <v>20.301372134477468</v>
      </c>
      <c r="AA22" s="518"/>
      <c r="AB22" s="519">
        <f t="shared" si="2"/>
        <v>10</v>
      </c>
      <c r="AC22" s="519">
        <v>12</v>
      </c>
      <c r="AD22" s="519">
        <f t="shared" si="13"/>
        <v>14</v>
      </c>
      <c r="AE22" s="520" t="str">
        <f t="shared" si="3"/>
        <v>Murcia, Región de</v>
      </c>
      <c r="AF22" s="521">
        <f t="shared" si="4"/>
        <v>3.0615393639240747</v>
      </c>
      <c r="AG22" s="396"/>
      <c r="AH22" s="519">
        <f t="shared" si="14"/>
        <v>5</v>
      </c>
      <c r="AI22" s="519">
        <v>12</v>
      </c>
      <c r="AJ22" s="519">
        <f t="shared" si="15"/>
        <v>8</v>
      </c>
      <c r="AK22" s="520" t="str">
        <f t="shared" si="16"/>
        <v>Castilla - La Mancha</v>
      </c>
      <c r="AL22" s="521">
        <f t="shared" si="17"/>
        <v>1.071437240288361</v>
      </c>
      <c r="AM22" s="396"/>
      <c r="AN22" s="519">
        <f t="shared" si="18"/>
        <v>18</v>
      </c>
      <c r="AO22" s="519">
        <v>12</v>
      </c>
      <c r="AP22" s="519">
        <f t="shared" si="19"/>
        <v>13</v>
      </c>
      <c r="AQ22" s="520" t="str">
        <f t="shared" si="20"/>
        <v>Madrid, Comunidad de</v>
      </c>
      <c r="AR22" s="521">
        <f t="shared" si="21"/>
        <v>3.9843640443135606</v>
      </c>
      <c r="AS22" s="396"/>
      <c r="AT22" s="519">
        <f t="shared" si="22"/>
        <v>19</v>
      </c>
      <c r="AU22" s="519">
        <v>12</v>
      </c>
      <c r="AV22" s="519">
        <f t="shared" si="23"/>
        <v>17</v>
      </c>
      <c r="AW22" s="520" t="str">
        <f t="shared" si="24"/>
        <v>Rioja, La</v>
      </c>
      <c r="AX22" s="521">
        <f t="shared" si="25"/>
        <v>27.084998667732481</v>
      </c>
    </row>
    <row r="23" spans="1:50" s="329" customFormat="1" ht="18" customHeight="1" x14ac:dyDescent="0.15">
      <c r="A23" s="348"/>
      <c r="B23" s="523" t="s">
        <v>42</v>
      </c>
      <c r="C23" s="524"/>
      <c r="D23" s="525">
        <f t="shared" si="5"/>
        <v>7009268</v>
      </c>
      <c r="E23" s="526">
        <f t="shared" si="0"/>
        <v>14.416519889727814</v>
      </c>
      <c r="F23" s="524"/>
      <c r="G23" s="527">
        <f>'20pobl'!J24</f>
        <v>5704269</v>
      </c>
      <c r="H23" s="528">
        <f t="shared" si="6"/>
        <v>14.743017214167919</v>
      </c>
      <c r="I23" s="524"/>
      <c r="J23" s="527">
        <f>'20pobl'!Q24</f>
        <v>912768</v>
      </c>
      <c r="K23" s="528">
        <f t="shared" si="7"/>
        <v>13.080777204255586</v>
      </c>
      <c r="L23" s="524"/>
      <c r="M23" s="527">
        <f>'20pobl'!X24</f>
        <v>392231</v>
      </c>
      <c r="N23" s="528">
        <f t="shared" si="1"/>
        <v>13.294010304924631</v>
      </c>
      <c r="O23" s="524"/>
      <c r="P23" s="529">
        <f t="shared" si="8"/>
        <v>203981</v>
      </c>
      <c r="Q23" s="530">
        <f t="shared" si="9"/>
        <v>2.9101612322427961</v>
      </c>
      <c r="R23" s="524"/>
      <c r="S23" s="527">
        <f>'44apbpcasaad'!G24</f>
        <v>53136</v>
      </c>
      <c r="T23" s="531">
        <f t="shared" si="10"/>
        <v>0.93151287220150381</v>
      </c>
      <c r="U23" s="524"/>
      <c r="V23" s="527">
        <f>'44apbpcasaad'!J24</f>
        <v>36368</v>
      </c>
      <c r="W23" s="531">
        <f t="shared" si="11"/>
        <v>3.9843640443135606</v>
      </c>
      <c r="X23" s="524"/>
      <c r="Y23" s="527">
        <f>'44apbpcasaad'!M24</f>
        <v>114477</v>
      </c>
      <c r="Z23" s="517">
        <f t="shared" si="12"/>
        <v>29.186117364512238</v>
      </c>
      <c r="AA23" s="518"/>
      <c r="AB23" s="519">
        <f t="shared" si="2"/>
        <v>14</v>
      </c>
      <c r="AC23" s="519">
        <v>13</v>
      </c>
      <c r="AD23" s="519">
        <f t="shared" si="13"/>
        <v>9</v>
      </c>
      <c r="AE23" s="520" t="str">
        <f t="shared" si="3"/>
        <v>Cataluña</v>
      </c>
      <c r="AF23" s="521">
        <f t="shared" si="4"/>
        <v>3.0257490079854161</v>
      </c>
      <c r="AG23" s="396"/>
      <c r="AH23" s="519">
        <f t="shared" si="14"/>
        <v>15</v>
      </c>
      <c r="AI23" s="519">
        <v>13</v>
      </c>
      <c r="AJ23" s="519">
        <f t="shared" si="15"/>
        <v>6</v>
      </c>
      <c r="AK23" s="520" t="str">
        <f t="shared" si="16"/>
        <v>Cantabria</v>
      </c>
      <c r="AL23" s="521">
        <f t="shared" si="17"/>
        <v>1.048938587307598</v>
      </c>
      <c r="AM23" s="396"/>
      <c r="AN23" s="519">
        <f t="shared" si="18"/>
        <v>12</v>
      </c>
      <c r="AO23" s="519">
        <v>13</v>
      </c>
      <c r="AP23" s="519">
        <f t="shared" si="19"/>
        <v>6</v>
      </c>
      <c r="AQ23" s="520" t="str">
        <f t="shared" si="20"/>
        <v>Cantabria</v>
      </c>
      <c r="AR23" s="521">
        <f t="shared" si="21"/>
        <v>3.8088043813177745</v>
      </c>
      <c r="AS23" s="396"/>
      <c r="AT23" s="519">
        <f t="shared" si="22"/>
        <v>9</v>
      </c>
      <c r="AU23" s="519">
        <v>13</v>
      </c>
      <c r="AV23" s="519">
        <f t="shared" si="23"/>
        <v>16</v>
      </c>
      <c r="AW23" s="520" t="str">
        <f t="shared" si="24"/>
        <v>País Vasco</v>
      </c>
      <c r="AX23" s="521">
        <f t="shared" si="25"/>
        <v>25.823116047077324</v>
      </c>
    </row>
    <row r="24" spans="1:50" s="329" customFormat="1" ht="18" customHeight="1" x14ac:dyDescent="0.15">
      <c r="A24" s="348"/>
      <c r="B24" s="523" t="s">
        <v>43</v>
      </c>
      <c r="C24" s="524"/>
      <c r="D24" s="525">
        <f t="shared" si="5"/>
        <v>1568492</v>
      </c>
      <c r="E24" s="526">
        <f t="shared" si="0"/>
        <v>3.226042450492542</v>
      </c>
      <c r="F24" s="524"/>
      <c r="G24" s="527">
        <f>'20pobl'!J25</f>
        <v>1307004</v>
      </c>
      <c r="H24" s="528">
        <f t="shared" si="6"/>
        <v>3.3780283627904519</v>
      </c>
      <c r="I24" s="524"/>
      <c r="J24" s="527">
        <f>'20pobl'!Q25</f>
        <v>189074</v>
      </c>
      <c r="K24" s="528">
        <f t="shared" si="7"/>
        <v>2.7095985717262443</v>
      </c>
      <c r="L24" s="524"/>
      <c r="M24" s="527">
        <f>'20pobl'!X25</f>
        <v>72414</v>
      </c>
      <c r="N24" s="528">
        <f t="shared" si="1"/>
        <v>2.4543507836474228</v>
      </c>
      <c r="O24" s="524"/>
      <c r="P24" s="529">
        <f t="shared" si="8"/>
        <v>48020</v>
      </c>
      <c r="Q24" s="530">
        <f t="shared" si="9"/>
        <v>3.0615393639240747</v>
      </c>
      <c r="R24" s="524"/>
      <c r="S24" s="527">
        <f>'44apbpcasaad'!G25</f>
        <v>17259</v>
      </c>
      <c r="T24" s="531">
        <f t="shared" si="10"/>
        <v>1.3205009319022742</v>
      </c>
      <c r="U24" s="524"/>
      <c r="V24" s="527">
        <f>'44apbpcasaad'!J25</f>
        <v>9398</v>
      </c>
      <c r="W24" s="531">
        <f t="shared" si="11"/>
        <v>4.9705406348836965</v>
      </c>
      <c r="X24" s="524"/>
      <c r="Y24" s="527">
        <f>'44apbpcasaad'!M25</f>
        <v>21363</v>
      </c>
      <c r="Z24" s="517">
        <f t="shared" si="12"/>
        <v>29.501201425138785</v>
      </c>
      <c r="AA24" s="518"/>
      <c r="AB24" s="519">
        <f t="shared" si="2"/>
        <v>12</v>
      </c>
      <c r="AC24" s="519">
        <v>14</v>
      </c>
      <c r="AD24" s="519">
        <f t="shared" si="13"/>
        <v>13</v>
      </c>
      <c r="AE24" s="520" t="str">
        <f t="shared" si="3"/>
        <v>Madrid, Comunidad de</v>
      </c>
      <c r="AF24" s="521">
        <f t="shared" si="4"/>
        <v>2.9101612322427961</v>
      </c>
      <c r="AG24" s="396"/>
      <c r="AH24" s="519">
        <f t="shared" si="14"/>
        <v>4</v>
      </c>
      <c r="AI24" s="519">
        <v>14</v>
      </c>
      <c r="AJ24" s="519">
        <f t="shared" si="15"/>
        <v>9</v>
      </c>
      <c r="AK24" s="520" t="str">
        <f t="shared" si="16"/>
        <v>Cataluña</v>
      </c>
      <c r="AL24" s="521">
        <f t="shared" si="17"/>
        <v>0.98356795604843572</v>
      </c>
      <c r="AM24" s="396"/>
      <c r="AN24" s="519">
        <f t="shared" si="18"/>
        <v>4</v>
      </c>
      <c r="AO24" s="519">
        <v>14</v>
      </c>
      <c r="AP24" s="519">
        <f t="shared" si="19"/>
        <v>16</v>
      </c>
      <c r="AQ24" s="520" t="str">
        <f t="shared" si="20"/>
        <v>País Vasco</v>
      </c>
      <c r="AR24" s="521">
        <f t="shared" si="21"/>
        <v>3.6581519167704499</v>
      </c>
      <c r="AS24" s="396"/>
      <c r="AT24" s="519">
        <f t="shared" si="22"/>
        <v>7</v>
      </c>
      <c r="AU24" s="519">
        <v>14</v>
      </c>
      <c r="AV24" s="519">
        <f t="shared" si="23"/>
        <v>15</v>
      </c>
      <c r="AW24" s="520" t="str">
        <f t="shared" si="24"/>
        <v>Navarra, Comunidad Foral de</v>
      </c>
      <c r="AX24" s="521">
        <f t="shared" si="25"/>
        <v>25.399972013620037</v>
      </c>
    </row>
    <row r="25" spans="1:50" s="329" customFormat="1" ht="18" customHeight="1" x14ac:dyDescent="0.15">
      <c r="B25" s="523" t="s">
        <v>44</v>
      </c>
      <c r="C25" s="524"/>
      <c r="D25" s="532">
        <f t="shared" si="5"/>
        <v>678333</v>
      </c>
      <c r="E25" s="526">
        <f t="shared" si="0"/>
        <v>1.3951815205751497</v>
      </c>
      <c r="F25" s="524"/>
      <c r="G25" s="533">
        <f>'20pobl'!J26</f>
        <v>537748</v>
      </c>
      <c r="H25" s="528">
        <f t="shared" si="6"/>
        <v>1.3898411910245414</v>
      </c>
      <c r="I25" s="524"/>
      <c r="J25" s="533">
        <f>'20pobl'!Q26</f>
        <v>97707</v>
      </c>
      <c r="K25" s="528">
        <f>J25*100/$J$30</f>
        <v>1.4002282050819053</v>
      </c>
      <c r="L25" s="524"/>
      <c r="M25" s="533">
        <f>'20pobl'!X26</f>
        <v>42878</v>
      </c>
      <c r="N25" s="528">
        <f t="shared" si="1"/>
        <v>1.4532777211759356</v>
      </c>
      <c r="O25" s="524"/>
      <c r="P25" s="534">
        <f t="shared" si="8"/>
        <v>17318</v>
      </c>
      <c r="Q25" s="530">
        <f t="shared" si="9"/>
        <v>2.5530233675790504</v>
      </c>
      <c r="R25" s="524"/>
      <c r="S25" s="533">
        <f>'44apbpcasaad'!G26</f>
        <v>3558</v>
      </c>
      <c r="T25" s="531">
        <f t="shared" si="10"/>
        <v>0.66164820696683202</v>
      </c>
      <c r="U25" s="524"/>
      <c r="V25" s="533">
        <f>'44apbpcasaad'!J26</f>
        <v>2869</v>
      </c>
      <c r="W25" s="531">
        <f t="shared" si="11"/>
        <v>2.9363300480006549</v>
      </c>
      <c r="X25" s="524"/>
      <c r="Y25" s="533">
        <f>'44apbpcasaad'!M26</f>
        <v>10891</v>
      </c>
      <c r="Z25" s="517">
        <f t="shared" si="12"/>
        <v>25.399972013620037</v>
      </c>
      <c r="AA25" s="518"/>
      <c r="AB25" s="519">
        <f t="shared" si="2"/>
        <v>18</v>
      </c>
      <c r="AC25" s="519">
        <v>15</v>
      </c>
      <c r="AD25" s="519">
        <f t="shared" si="13"/>
        <v>17</v>
      </c>
      <c r="AE25" s="520" t="str">
        <f t="shared" si="3"/>
        <v>Rioja, La</v>
      </c>
      <c r="AF25" s="521">
        <f t="shared" si="4"/>
        <v>2.8752190114256102</v>
      </c>
      <c r="AG25" s="396"/>
      <c r="AH25" s="519">
        <f t="shared" si="14"/>
        <v>18</v>
      </c>
      <c r="AI25" s="519">
        <v>15</v>
      </c>
      <c r="AJ25" s="519">
        <f t="shared" si="15"/>
        <v>13</v>
      </c>
      <c r="AK25" s="520" t="str">
        <f t="shared" si="16"/>
        <v>Madrid, Comunidad de</v>
      </c>
      <c r="AL25" s="521">
        <f t="shared" si="17"/>
        <v>0.93151287220150381</v>
      </c>
      <c r="AM25" s="396"/>
      <c r="AN25" s="519">
        <f t="shared" si="18"/>
        <v>19</v>
      </c>
      <c r="AO25" s="519">
        <v>15</v>
      </c>
      <c r="AP25" s="519">
        <f t="shared" si="19"/>
        <v>3</v>
      </c>
      <c r="AQ25" s="520" t="str">
        <f t="shared" si="20"/>
        <v>Asturias, Principado de</v>
      </c>
      <c r="AR25" s="521">
        <f t="shared" si="21"/>
        <v>3.6457304378219839</v>
      </c>
      <c r="AS25" s="396"/>
      <c r="AT25" s="519">
        <f t="shared" si="22"/>
        <v>14</v>
      </c>
      <c r="AU25" s="519">
        <v>15</v>
      </c>
      <c r="AV25" s="519">
        <f t="shared" si="23"/>
        <v>5</v>
      </c>
      <c r="AW25" s="520" t="str">
        <f t="shared" si="24"/>
        <v>Canarias</v>
      </c>
      <c r="AX25" s="521">
        <f t="shared" si="25"/>
        <v>23.896646119305984</v>
      </c>
    </row>
    <row r="26" spans="1:50" s="329" customFormat="1" ht="18" customHeight="1" x14ac:dyDescent="0.15">
      <c r="B26" s="523" t="s">
        <v>45</v>
      </c>
      <c r="C26" s="524"/>
      <c r="D26" s="532">
        <f t="shared" si="5"/>
        <v>2227684</v>
      </c>
      <c r="E26" s="526">
        <f t="shared" si="0"/>
        <v>4.5818551514977628</v>
      </c>
      <c r="F26" s="524"/>
      <c r="G26" s="533">
        <f>'20pobl'!J27</f>
        <v>1697134</v>
      </c>
      <c r="H26" s="528">
        <f t="shared" si="6"/>
        <v>4.38634218981427</v>
      </c>
      <c r="I26" s="524"/>
      <c r="J26" s="533">
        <f>'20pobl'!Q27</f>
        <v>367754</v>
      </c>
      <c r="K26" s="528">
        <f t="shared" si="7"/>
        <v>5.2702418796165169</v>
      </c>
      <c r="L26" s="524"/>
      <c r="M26" s="533">
        <f>'20pobl'!X27</f>
        <v>162796</v>
      </c>
      <c r="N26" s="528">
        <f t="shared" si="1"/>
        <v>5.5176967185166657</v>
      </c>
      <c r="O26" s="524"/>
      <c r="P26" s="534">
        <f t="shared" si="8"/>
        <v>73687</v>
      </c>
      <c r="Q26" s="530">
        <f t="shared" si="9"/>
        <v>3.3077851257180102</v>
      </c>
      <c r="R26" s="524"/>
      <c r="S26" s="533">
        <f>'44apbpcasaad'!G27</f>
        <v>18195</v>
      </c>
      <c r="T26" s="531">
        <f t="shared" si="10"/>
        <v>1.0721015547387538</v>
      </c>
      <c r="U26" s="524"/>
      <c r="V26" s="533">
        <f>'44apbpcasaad'!J27</f>
        <v>13453</v>
      </c>
      <c r="W26" s="531">
        <f t="shared" si="11"/>
        <v>3.6581519167704499</v>
      </c>
      <c r="X26" s="524"/>
      <c r="Y26" s="533">
        <f>'44apbpcasaad'!M27</f>
        <v>42039</v>
      </c>
      <c r="Z26" s="517">
        <f t="shared" si="12"/>
        <v>25.823116047077324</v>
      </c>
      <c r="AA26" s="518"/>
      <c r="AB26" s="519">
        <f t="shared" si="2"/>
        <v>8</v>
      </c>
      <c r="AC26" s="519">
        <v>16</v>
      </c>
      <c r="AD26" s="519">
        <f t="shared" si="13"/>
        <v>4</v>
      </c>
      <c r="AE26" s="520" t="str">
        <f t="shared" si="3"/>
        <v>Balears, Illes</v>
      </c>
      <c r="AF26" s="522">
        <f t="shared" si="4"/>
        <v>2.7320891596469465</v>
      </c>
      <c r="AG26" s="396"/>
      <c r="AH26" s="519">
        <f t="shared" si="14"/>
        <v>10</v>
      </c>
      <c r="AI26" s="519">
        <v>16</v>
      </c>
      <c r="AJ26" s="519">
        <f t="shared" si="15"/>
        <v>4</v>
      </c>
      <c r="AK26" s="520" t="str">
        <f t="shared" si="16"/>
        <v>Balears, Illes</v>
      </c>
      <c r="AL26" s="521">
        <f t="shared" si="17"/>
        <v>0.89597808424161884</v>
      </c>
      <c r="AM26" s="396"/>
      <c r="AN26" s="519">
        <f t="shared" si="18"/>
        <v>14</v>
      </c>
      <c r="AO26" s="519">
        <v>16</v>
      </c>
      <c r="AP26" s="519">
        <f t="shared" si="19"/>
        <v>18</v>
      </c>
      <c r="AQ26" s="520" t="str">
        <f t="shared" si="20"/>
        <v>Ceuta y Melilla</v>
      </c>
      <c r="AR26" s="521">
        <f t="shared" si="21"/>
        <v>3.6398698324695675</v>
      </c>
      <c r="AS26" s="396"/>
      <c r="AT26" s="519">
        <f t="shared" si="22"/>
        <v>13</v>
      </c>
      <c r="AU26" s="519">
        <v>16</v>
      </c>
      <c r="AV26" s="519">
        <f t="shared" si="23"/>
        <v>6</v>
      </c>
      <c r="AW26" s="520" t="str">
        <f t="shared" si="24"/>
        <v>Cantabria</v>
      </c>
      <c r="AX26" s="521">
        <f t="shared" si="25"/>
        <v>23.344306738962047</v>
      </c>
    </row>
    <row r="27" spans="1:50" s="329" customFormat="1" ht="18" customHeight="1" x14ac:dyDescent="0.15">
      <c r="B27" s="523" t="s">
        <v>46</v>
      </c>
      <c r="C27" s="524"/>
      <c r="D27" s="532">
        <f t="shared" si="5"/>
        <v>324184</v>
      </c>
      <c r="E27" s="535">
        <f t="shared" si="0"/>
        <v>0.6667750589550181</v>
      </c>
      <c r="F27" s="524"/>
      <c r="G27" s="533">
        <f>'20pobl'!J28</f>
        <v>252488</v>
      </c>
      <c r="H27" s="536">
        <f t="shared" si="6"/>
        <v>0.65257001911565349</v>
      </c>
      <c r="I27" s="524"/>
      <c r="J27" s="533">
        <f>'20pobl'!Q28</f>
        <v>49178</v>
      </c>
      <c r="K27" s="536">
        <f t="shared" si="7"/>
        <v>0.70476447613290694</v>
      </c>
      <c r="L27" s="524"/>
      <c r="M27" s="533">
        <f>'20pobl'!X28</f>
        <v>22518</v>
      </c>
      <c r="N27" s="536">
        <f t="shared" si="1"/>
        <v>0.76320975151452297</v>
      </c>
      <c r="O27" s="524"/>
      <c r="P27" s="534">
        <f t="shared" si="8"/>
        <v>9321</v>
      </c>
      <c r="Q27" s="537">
        <f t="shared" si="9"/>
        <v>2.8752190114256102</v>
      </c>
      <c r="R27" s="524"/>
      <c r="S27" s="533">
        <f>'44apbpcasaad'!G28</f>
        <v>1569</v>
      </c>
      <c r="T27" s="538">
        <f t="shared" si="10"/>
        <v>0.62141567123982133</v>
      </c>
      <c r="U27" s="524"/>
      <c r="V27" s="533">
        <f>'44apbpcasaad'!J28</f>
        <v>1653</v>
      </c>
      <c r="W27" s="538">
        <f t="shared" si="11"/>
        <v>3.361259099597381</v>
      </c>
      <c r="X27" s="524"/>
      <c r="Y27" s="533">
        <f>'44apbpcasaad'!M28</f>
        <v>6099</v>
      </c>
      <c r="Z27" s="539">
        <f t="shared" si="12"/>
        <v>27.084998667732481</v>
      </c>
      <c r="AA27" s="518"/>
      <c r="AB27" s="519">
        <f t="shared" si="2"/>
        <v>15</v>
      </c>
      <c r="AC27" s="519">
        <v>17</v>
      </c>
      <c r="AD27" s="519">
        <f t="shared" si="13"/>
        <v>5</v>
      </c>
      <c r="AE27" s="520" t="str">
        <f t="shared" si="3"/>
        <v>Canarias</v>
      </c>
      <c r="AF27" s="521">
        <f t="shared" si="4"/>
        <v>2.5905481352573796</v>
      </c>
      <c r="AG27" s="396"/>
      <c r="AH27" s="519">
        <f t="shared" si="14"/>
        <v>19</v>
      </c>
      <c r="AI27" s="519">
        <v>17</v>
      </c>
      <c r="AJ27" s="519">
        <f t="shared" si="15"/>
        <v>2</v>
      </c>
      <c r="AK27" s="520" t="str">
        <f t="shared" si="16"/>
        <v>Aragón</v>
      </c>
      <c r="AL27" s="521">
        <f t="shared" si="17"/>
        <v>0.89241112115284149</v>
      </c>
      <c r="AM27" s="396"/>
      <c r="AN27" s="519">
        <f t="shared" si="18"/>
        <v>17</v>
      </c>
      <c r="AO27" s="519">
        <v>17</v>
      </c>
      <c r="AP27" s="519">
        <f t="shared" si="19"/>
        <v>17</v>
      </c>
      <c r="AQ27" s="520" t="str">
        <f t="shared" si="20"/>
        <v>Rioja, La</v>
      </c>
      <c r="AR27" s="521">
        <f t="shared" si="21"/>
        <v>3.361259099597381</v>
      </c>
      <c r="AS27" s="396"/>
      <c r="AT27" s="519">
        <f t="shared" si="22"/>
        <v>12</v>
      </c>
      <c r="AU27" s="519">
        <v>17</v>
      </c>
      <c r="AV27" s="519">
        <f t="shared" si="23"/>
        <v>18</v>
      </c>
      <c r="AW27" s="520" t="str">
        <f t="shared" si="24"/>
        <v>Ceuta y Melilla</v>
      </c>
      <c r="AX27" s="521">
        <f t="shared" si="25"/>
        <v>22.765220932600286</v>
      </c>
    </row>
    <row r="28" spans="1:50" s="329" customFormat="1" ht="18" customHeight="1" x14ac:dyDescent="0.15">
      <c r="B28" s="523" t="s">
        <v>1</v>
      </c>
      <c r="C28" s="524"/>
      <c r="D28" s="532">
        <f t="shared" si="5"/>
        <v>169164</v>
      </c>
      <c r="E28" s="535">
        <f t="shared" si="0"/>
        <v>0.34793307526918876</v>
      </c>
      <c r="F28" s="524"/>
      <c r="G28" s="533">
        <f>'20pobl'!J29</f>
        <v>147659</v>
      </c>
      <c r="H28" s="536">
        <f t="shared" si="6"/>
        <v>0.38163333090126372</v>
      </c>
      <c r="I28" s="524"/>
      <c r="J28" s="533">
        <f>'20pobl'!Q29</f>
        <v>16594</v>
      </c>
      <c r="K28" s="536">
        <f t="shared" si="7"/>
        <v>0.23780677776545323</v>
      </c>
      <c r="L28" s="524"/>
      <c r="M28" s="533">
        <f>'20pobl'!X29</f>
        <v>4911</v>
      </c>
      <c r="N28" s="536">
        <f t="shared" si="1"/>
        <v>0.16645008835988198</v>
      </c>
      <c r="O28" s="524"/>
      <c r="P28" s="534">
        <f t="shared" si="8"/>
        <v>3872</v>
      </c>
      <c r="Q28" s="537">
        <f t="shared" si="9"/>
        <v>2.288903076304651</v>
      </c>
      <c r="R28" s="524"/>
      <c r="S28" s="533">
        <f>'44apbpcasaad'!G29</f>
        <v>2150</v>
      </c>
      <c r="T28" s="538">
        <f t="shared" si="10"/>
        <v>1.4560575379760123</v>
      </c>
      <c r="U28" s="524"/>
      <c r="V28" s="533">
        <f>'44apbpcasaad'!J29</f>
        <v>604</v>
      </c>
      <c r="W28" s="538">
        <f t="shared" si="11"/>
        <v>3.6398698324695675</v>
      </c>
      <c r="X28" s="524"/>
      <c r="Y28" s="533">
        <f>'44apbpcasaad'!M29</f>
        <v>1118</v>
      </c>
      <c r="Z28" s="539">
        <f t="shared" si="12"/>
        <v>22.765220932600286</v>
      </c>
      <c r="AA28" s="518"/>
      <c r="AB28" s="519">
        <f t="shared" si="2"/>
        <v>19</v>
      </c>
      <c r="AC28" s="519">
        <v>18</v>
      </c>
      <c r="AD28" s="519">
        <f t="shared" si="13"/>
        <v>15</v>
      </c>
      <c r="AE28" s="520" t="str">
        <f t="shared" si="3"/>
        <v>Navarra, Comunidad Foral de</v>
      </c>
      <c r="AF28" s="521">
        <f t="shared" si="4"/>
        <v>2.5530233675790504</v>
      </c>
      <c r="AG28" s="396"/>
      <c r="AH28" s="519">
        <f t="shared" si="14"/>
        <v>2</v>
      </c>
      <c r="AI28" s="519">
        <v>18</v>
      </c>
      <c r="AJ28" s="519">
        <f t="shared" si="15"/>
        <v>15</v>
      </c>
      <c r="AK28" s="520" t="str">
        <f t="shared" si="16"/>
        <v>Navarra, Comunidad Foral de</v>
      </c>
      <c r="AL28" s="521">
        <f t="shared" si="17"/>
        <v>0.66164820696683202</v>
      </c>
      <c r="AM28" s="396"/>
      <c r="AN28" s="519">
        <f t="shared" si="18"/>
        <v>16</v>
      </c>
      <c r="AO28" s="519">
        <v>18</v>
      </c>
      <c r="AP28" s="519">
        <f t="shared" si="19"/>
        <v>12</v>
      </c>
      <c r="AQ28" s="520" t="str">
        <f t="shared" si="20"/>
        <v>Galicia</v>
      </c>
      <c r="AR28" s="521">
        <f t="shared" si="21"/>
        <v>3.2398712241022354</v>
      </c>
      <c r="AS28" s="396"/>
      <c r="AT28" s="519">
        <f t="shared" si="22"/>
        <v>17</v>
      </c>
      <c r="AU28" s="519">
        <v>18</v>
      </c>
      <c r="AV28" s="519">
        <f t="shared" si="23"/>
        <v>3</v>
      </c>
      <c r="AW28" s="520" t="str">
        <f t="shared" si="24"/>
        <v>Asturias, Principado de</v>
      </c>
      <c r="AX28" s="521">
        <f t="shared" si="25"/>
        <v>22.355927423145623</v>
      </c>
    </row>
    <row r="29" spans="1:50" s="329" customFormat="1" ht="3.75" customHeight="1" x14ac:dyDescent="0.15">
      <c r="A29" s="348"/>
      <c r="B29" s="319"/>
      <c r="D29" s="319"/>
      <c r="E29" s="540"/>
      <c r="G29" s="319"/>
      <c r="H29" s="541"/>
      <c r="J29" s="319"/>
      <c r="K29" s="541"/>
      <c r="M29" s="319"/>
      <c r="N29" s="541"/>
      <c r="P29" s="319"/>
      <c r="Q29" s="542"/>
      <c r="S29" s="319"/>
      <c r="T29" s="543"/>
      <c r="V29" s="319"/>
      <c r="W29" s="541"/>
      <c r="Y29" s="319"/>
      <c r="Z29" s="544"/>
      <c r="AA29" s="518"/>
      <c r="AB29" s="515"/>
      <c r="AC29" s="515"/>
      <c r="AD29" s="519">
        <f>MATCH(AC30,AB$11:AB$30,0)</f>
        <v>18</v>
      </c>
      <c r="AE29" s="520" t="str">
        <f t="shared" si="3"/>
        <v>Ceuta y Melilla</v>
      </c>
      <c r="AF29" s="521">
        <f t="shared" si="4"/>
        <v>2.288903076304651</v>
      </c>
      <c r="AG29" s="396"/>
      <c r="AH29" s="515"/>
      <c r="AI29" s="515"/>
      <c r="AJ29" s="519">
        <f>MATCH(AI30,AH$11:AH$30,0)</f>
        <v>17</v>
      </c>
      <c r="AK29" s="520" t="str">
        <f t="shared" si="16"/>
        <v>Rioja, La</v>
      </c>
      <c r="AL29" s="521">
        <f t="shared" si="17"/>
        <v>0.62141567123982133</v>
      </c>
      <c r="AM29" s="396"/>
      <c r="AN29" s="515"/>
      <c r="AO29" s="515"/>
      <c r="AP29" s="519">
        <f>MATCH(AO30,AN$11:AN$30,0)</f>
        <v>15</v>
      </c>
      <c r="AQ29" s="520" t="str">
        <f t="shared" si="20"/>
        <v>Navarra, Comunidad Foral de</v>
      </c>
      <c r="AR29" s="521">
        <f>INDEX(W$11:W$30,AP29,1)</f>
        <v>2.9363300480006549</v>
      </c>
      <c r="AS29" s="396"/>
      <c r="AT29" s="515"/>
      <c r="AU29" s="515"/>
      <c r="AV29" s="519">
        <f>MATCH(AU30,AT$11:AT$30,0)</f>
        <v>12</v>
      </c>
      <c r="AW29" s="520" t="str">
        <f t="shared" si="24"/>
        <v>Galicia</v>
      </c>
      <c r="AX29" s="521">
        <f t="shared" si="25"/>
        <v>20.301372134477468</v>
      </c>
    </row>
    <row r="30" spans="1:50" s="336" customFormat="1" ht="18" customHeight="1" x14ac:dyDescent="0.15">
      <c r="B30" s="545" t="s">
        <v>0</v>
      </c>
      <c r="C30" s="320"/>
      <c r="D30" s="546">
        <f>SUM(D11:D28)</f>
        <v>48619695</v>
      </c>
      <c r="E30" s="543">
        <f>SUM(E11:E28)</f>
        <v>99.999999999999986</v>
      </c>
      <c r="F30" s="320"/>
      <c r="G30" s="546">
        <f>SUM(G11:G28)</f>
        <v>38691327</v>
      </c>
      <c r="H30" s="547">
        <f>SUM(H11:H28)</f>
        <v>100</v>
      </c>
      <c r="I30" s="320"/>
      <c r="J30" s="546">
        <f>SUM(J11:J28)</f>
        <v>6977934</v>
      </c>
      <c r="K30" s="547">
        <f>SUM(K11:K28)</f>
        <v>100</v>
      </c>
      <c r="L30" s="320"/>
      <c r="M30" s="546">
        <f>SUM(M11:M28)</f>
        <v>2950434</v>
      </c>
      <c r="N30" s="547">
        <f>SUM(N11:N28)</f>
        <v>100</v>
      </c>
      <c r="O30" s="320"/>
      <c r="P30" s="546">
        <f>SUM(P11:P28)</f>
        <v>1610266</v>
      </c>
      <c r="Q30" s="542">
        <f>P30*100/D30</f>
        <v>3.3119623642229761</v>
      </c>
      <c r="R30" s="320"/>
      <c r="S30" s="546">
        <f>SUM(S11:S28)</f>
        <v>428115</v>
      </c>
      <c r="T30" s="543">
        <f>S30*100/G30</f>
        <v>1.1064882835370315</v>
      </c>
      <c r="U30" s="320"/>
      <c r="V30" s="546">
        <f>SUM(V11:V28)</f>
        <v>312411</v>
      </c>
      <c r="W30" s="543">
        <f>V30*100/J30</f>
        <v>4.4771274706811504</v>
      </c>
      <c r="X30" s="320"/>
      <c r="Y30" s="546">
        <f>SUM(Y11:Y28)</f>
        <v>869740</v>
      </c>
      <c r="Z30" s="548">
        <f>Y30*100/M30</f>
        <v>29.478375045840714</v>
      </c>
      <c r="AA30" s="518"/>
      <c r="AB30" s="519">
        <f>_xlfn.RANK.EQ(Q30,Q$11:Q$30,0)</f>
        <v>7</v>
      </c>
      <c r="AC30" s="519">
        <v>19</v>
      </c>
      <c r="AD30" s="515"/>
      <c r="AE30" s="515"/>
      <c r="AF30" s="549"/>
      <c r="AG30" s="337"/>
      <c r="AH30" s="519">
        <f t="shared" si="14"/>
        <v>9</v>
      </c>
      <c r="AI30" s="519">
        <v>19</v>
      </c>
      <c r="AJ30" s="515"/>
      <c r="AK30" s="515"/>
      <c r="AL30" s="549"/>
      <c r="AM30" s="337"/>
      <c r="AN30" s="519">
        <f t="shared" si="18"/>
        <v>7</v>
      </c>
      <c r="AO30" s="519">
        <v>19</v>
      </c>
      <c r="AP30" s="515"/>
      <c r="AQ30" s="515"/>
      <c r="AR30" s="549"/>
      <c r="AS30" s="337"/>
      <c r="AT30" s="519">
        <f t="shared" si="22"/>
        <v>8</v>
      </c>
      <c r="AU30" s="519">
        <v>19</v>
      </c>
      <c r="AV30" s="515"/>
      <c r="AW30" s="515"/>
      <c r="AX30" s="549"/>
    </row>
    <row r="31" spans="1:50" s="336" customFormat="1" ht="5.25" customHeight="1" x14ac:dyDescent="0.2">
      <c r="B31" s="550" t="s">
        <v>39</v>
      </c>
      <c r="C31" s="551"/>
      <c r="D31" s="551"/>
      <c r="E31" s="551"/>
      <c r="F31" s="551"/>
      <c r="G31" s="551"/>
      <c r="H31" s="551"/>
      <c r="I31" s="551"/>
      <c r="R31" s="551"/>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0" t="s">
        <v>47</v>
      </c>
      <c r="C32" s="552"/>
      <c r="D32" s="552"/>
      <c r="E32" s="552"/>
      <c r="F32" s="552"/>
      <c r="G32" s="552"/>
      <c r="H32" s="552"/>
      <c r="I32" s="552"/>
      <c r="R32" s="552"/>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606" t="s">
        <v>170</v>
      </c>
      <c r="C33" s="1606"/>
      <c r="D33" s="1606"/>
      <c r="E33" s="1606"/>
      <c r="F33" s="1606"/>
      <c r="G33" s="1606"/>
      <c r="H33" s="1606"/>
      <c r="I33" s="1606"/>
      <c r="J33" s="1606"/>
      <c r="K33" s="1606"/>
      <c r="L33" s="1606"/>
      <c r="M33" s="1606"/>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607"/>
      <c r="C34" s="1607"/>
      <c r="D34" s="1607"/>
      <c r="E34" s="1607"/>
      <c r="F34" s="1607"/>
      <c r="G34" s="1607"/>
      <c r="H34" s="1607"/>
      <c r="I34" s="1607"/>
      <c r="J34" s="1607"/>
      <c r="K34" s="1607"/>
      <c r="L34" s="1607"/>
      <c r="M34" s="1607"/>
      <c r="N34" s="1607"/>
      <c r="O34" s="1607"/>
      <c r="P34" s="1607"/>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608"/>
      <c r="C35" s="1608"/>
      <c r="D35" s="1608"/>
      <c r="E35" s="1608"/>
      <c r="F35" s="1608"/>
      <c r="G35" s="1608"/>
      <c r="H35" s="1608"/>
      <c r="I35" s="1608"/>
      <c r="J35" s="1608"/>
      <c r="K35" s="1608"/>
      <c r="L35" s="1608"/>
      <c r="M35" s="1608"/>
      <c r="N35" s="1608"/>
      <c r="O35" s="1608"/>
      <c r="P35" s="1608"/>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84"/>
      <c r="M38" s="884"/>
      <c r="N38" s="884"/>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65"/>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31" width="13" style="396" customWidth="1"/>
    <col min="32" max="32" width="8.85546875" style="593"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594"/>
      <c r="AG1" s="311"/>
      <c r="AH1" s="311"/>
      <c r="AI1" s="311"/>
    </row>
    <row r="2" spans="1:36" s="343" customFormat="1" x14ac:dyDescent="0.25">
      <c r="B2" s="1443"/>
      <c r="C2" s="1443"/>
      <c r="Y2" s="331"/>
      <c r="Z2" s="331"/>
      <c r="AA2" s="331"/>
      <c r="AB2" s="331"/>
      <c r="AC2" s="396"/>
      <c r="AD2" s="396"/>
      <c r="AE2" s="553"/>
      <c r="AF2" s="595"/>
      <c r="AG2" s="887"/>
      <c r="AH2" s="887"/>
      <c r="AI2" s="887"/>
    </row>
    <row r="3" spans="1:36" s="345" customFormat="1" ht="42" customHeight="1" x14ac:dyDescent="0.2">
      <c r="B3" s="1444"/>
      <c r="C3" s="1444"/>
      <c r="Y3" s="331"/>
      <c r="Z3" s="331"/>
      <c r="AA3" s="331"/>
      <c r="AB3" s="331"/>
      <c r="AC3" s="396"/>
      <c r="AD3" s="396"/>
      <c r="AE3" s="553"/>
      <c r="AF3" s="595"/>
      <c r="AG3" s="887"/>
      <c r="AH3" s="887"/>
      <c r="AI3" s="887"/>
    </row>
    <row r="4" spans="1:36" s="345" customFormat="1" ht="24" customHeight="1" x14ac:dyDescent="0.2">
      <c r="A4" s="1515" t="s">
        <v>427</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331"/>
      <c r="Z4" s="331"/>
      <c r="AA4" s="331"/>
      <c r="AB4" s="331"/>
      <c r="AC4" s="396"/>
      <c r="AD4" s="396"/>
      <c r="AE4" s="553"/>
      <c r="AF4" s="595"/>
      <c r="AG4" s="887"/>
      <c r="AH4" s="887"/>
      <c r="AI4" s="887"/>
    </row>
    <row r="5" spans="1:36" s="345" customFormat="1" x14ac:dyDescent="0.2">
      <c r="A5" s="489"/>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c r="V5" s="1471"/>
      <c r="W5" s="1471"/>
      <c r="X5" s="1471"/>
      <c r="AC5" s="553"/>
      <c r="AD5" s="553"/>
      <c r="AE5" s="553"/>
      <c r="AF5" s="595"/>
      <c r="AG5" s="887"/>
    </row>
    <row r="6" spans="1:36" s="345" customFormat="1" ht="6.75" customHeight="1" x14ac:dyDescent="0.2">
      <c r="B6" s="1471"/>
      <c r="C6" s="1471"/>
      <c r="D6" s="1471"/>
      <c r="E6" s="1471"/>
      <c r="F6" s="1471"/>
      <c r="G6" s="1471"/>
      <c r="H6" s="1471"/>
      <c r="I6" s="1471"/>
      <c r="J6" s="1471"/>
      <c r="K6" s="1471"/>
      <c r="L6" s="1471"/>
      <c r="M6" s="1471"/>
      <c r="N6" s="1471"/>
      <c r="O6" s="1471"/>
      <c r="P6" s="1471"/>
      <c r="Q6" s="1471"/>
      <c r="R6" s="1471"/>
      <c r="S6" s="1471"/>
      <c r="T6" s="1471"/>
      <c r="U6" s="1471"/>
      <c r="V6" s="1471"/>
      <c r="W6" s="1471"/>
      <c r="X6" s="1471"/>
      <c r="Z6" s="887"/>
      <c r="AA6" s="887"/>
      <c r="AB6" s="887"/>
      <c r="AC6" s="553"/>
      <c r="AD6" s="553"/>
      <c r="AE6" s="553"/>
      <c r="AF6" s="595"/>
      <c r="AG6" s="887"/>
      <c r="AH6" s="887"/>
      <c r="AI6" s="887"/>
    </row>
    <row r="7" spans="1:36" s="322" customFormat="1" ht="3.75" customHeight="1" x14ac:dyDescent="0.2">
      <c r="A7" s="316"/>
      <c r="B7" s="1556" t="s">
        <v>12</v>
      </c>
      <c r="C7" s="437"/>
      <c r="D7" s="1614" t="s">
        <v>250</v>
      </c>
      <c r="E7" s="878"/>
      <c r="F7" s="1617"/>
      <c r="G7" s="1617"/>
      <c r="H7" s="878"/>
      <c r="I7" s="748"/>
      <c r="J7" s="748"/>
      <c r="K7" s="748"/>
      <c r="L7" s="748"/>
      <c r="M7" s="878"/>
      <c r="N7" s="878"/>
      <c r="O7" s="878"/>
      <c r="P7" s="878"/>
      <c r="Q7" s="878"/>
      <c r="R7" s="878"/>
      <c r="S7" s="885"/>
      <c r="T7" s="878"/>
      <c r="U7" s="878"/>
      <c r="V7" s="886"/>
      <c r="W7" s="1621"/>
      <c r="X7" s="1622"/>
      <c r="Z7" s="320"/>
      <c r="AA7" s="320"/>
      <c r="AB7" s="320"/>
      <c r="AC7" s="510"/>
      <c r="AD7" s="510"/>
      <c r="AE7" s="510"/>
      <c r="AF7" s="1355"/>
      <c r="AG7" s="320"/>
      <c r="AH7" s="320"/>
      <c r="AI7" s="320"/>
    </row>
    <row r="8" spans="1:36" s="322" customFormat="1" ht="14.25" customHeight="1" x14ac:dyDescent="0.2">
      <c r="A8" s="316"/>
      <c r="B8" s="1612"/>
      <c r="C8" s="437"/>
      <c r="D8" s="1615"/>
      <c r="E8" s="437"/>
      <c r="F8" s="1601" t="s">
        <v>270</v>
      </c>
      <c r="G8" s="1618"/>
      <c r="H8" s="437"/>
      <c r="I8" s="1601" t="s">
        <v>271</v>
      </c>
      <c r="J8" s="1628"/>
      <c r="K8" s="1629" t="s">
        <v>371</v>
      </c>
      <c r="L8" s="1630"/>
      <c r="M8" s="1630"/>
      <c r="N8" s="1630"/>
      <c r="O8" s="1630"/>
      <c r="P8" s="1630"/>
      <c r="Q8" s="1630"/>
      <c r="R8" s="1630"/>
      <c r="S8" s="1630"/>
      <c r="T8" s="1630"/>
      <c r="U8" s="1630"/>
      <c r="V8" s="1630"/>
      <c r="W8" s="1630"/>
      <c r="X8" s="1631"/>
      <c r="Z8" s="320"/>
      <c r="AA8" s="320"/>
      <c r="AB8" s="320"/>
      <c r="AC8" s="510"/>
      <c r="AD8" s="510"/>
      <c r="AE8" s="510"/>
      <c r="AF8" s="1257"/>
      <c r="AG8" s="320"/>
      <c r="AH8" s="320"/>
      <c r="AI8" s="320"/>
    </row>
    <row r="9" spans="1:36" s="322" customFormat="1" ht="28.5" customHeight="1" x14ac:dyDescent="0.2">
      <c r="A9" s="316"/>
      <c r="B9" s="1612"/>
      <c r="C9" s="437"/>
      <c r="D9" s="1616"/>
      <c r="E9" s="437"/>
      <c r="F9" s="1619"/>
      <c r="G9" s="1620"/>
      <c r="H9" s="437"/>
      <c r="I9" s="1619"/>
      <c r="J9" s="1626"/>
      <c r="K9" s="1623" t="s">
        <v>372</v>
      </c>
      <c r="L9" s="1624"/>
      <c r="M9" s="1625" t="s">
        <v>373</v>
      </c>
      <c r="N9" s="1626"/>
      <c r="O9" s="1623" t="s">
        <v>374</v>
      </c>
      <c r="P9" s="1624"/>
      <c r="Q9" s="1625" t="s">
        <v>375</v>
      </c>
      <c r="R9" s="1626"/>
      <c r="S9" s="1625" t="s">
        <v>376</v>
      </c>
      <c r="T9" s="1519"/>
      <c r="U9" s="1437" t="s">
        <v>113</v>
      </c>
      <c r="V9" s="1632"/>
      <c r="W9" s="1437" t="s">
        <v>377</v>
      </c>
      <c r="X9" s="1627"/>
      <c r="Z9" s="320"/>
      <c r="AA9" s="320"/>
      <c r="AB9" s="320"/>
      <c r="AC9" s="510"/>
      <c r="AD9" s="510"/>
      <c r="AE9" s="510"/>
      <c r="AF9" s="1257"/>
      <c r="AG9" s="320"/>
      <c r="AH9" s="320"/>
      <c r="AI9" s="320"/>
    </row>
    <row r="10" spans="1:36" s="322" customFormat="1" ht="22.5" customHeight="1" x14ac:dyDescent="0.2">
      <c r="A10" s="316"/>
      <c r="B10" s="1613"/>
      <c r="C10" s="437"/>
      <c r="D10" s="895" t="s">
        <v>9</v>
      </c>
      <c r="E10" s="879"/>
      <c r="F10" s="897" t="s">
        <v>9</v>
      </c>
      <c r="G10" s="872" t="s">
        <v>272</v>
      </c>
      <c r="H10" s="894"/>
      <c r="I10" s="787" t="s">
        <v>9</v>
      </c>
      <c r="J10" s="898" t="s">
        <v>272</v>
      </c>
      <c r="K10" s="899" t="s">
        <v>9</v>
      </c>
      <c r="L10" s="898" t="s">
        <v>378</v>
      </c>
      <c r="M10" s="899" t="s">
        <v>9</v>
      </c>
      <c r="N10" s="899" t="s">
        <v>378</v>
      </c>
      <c r="O10" s="899" t="s">
        <v>9</v>
      </c>
      <c r="P10" s="899" t="s">
        <v>378</v>
      </c>
      <c r="Q10" s="899" t="s">
        <v>9</v>
      </c>
      <c r="R10" s="899" t="s">
        <v>378</v>
      </c>
      <c r="S10" s="876" t="s">
        <v>9</v>
      </c>
      <c r="T10" s="786" t="s">
        <v>378</v>
      </c>
      <c r="U10" s="896" t="s">
        <v>9</v>
      </c>
      <c r="V10" s="899" t="s">
        <v>378</v>
      </c>
      <c r="W10" s="898" t="s">
        <v>9</v>
      </c>
      <c r="X10" s="786" t="s">
        <v>378</v>
      </c>
      <c r="Z10" s="320"/>
      <c r="AA10" s="320"/>
      <c r="AB10" s="320"/>
      <c r="AC10" s="565" t="s">
        <v>207</v>
      </c>
      <c r="AD10" s="598" t="s">
        <v>387</v>
      </c>
      <c r="AE10" s="599" t="s">
        <v>388</v>
      </c>
      <c r="AF10" s="1257"/>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0">
        <v>44286</v>
      </c>
      <c r="AD11" s="598">
        <v>27240</v>
      </c>
      <c r="AE11" s="598">
        <v>16097</v>
      </c>
      <c r="AF11" s="593"/>
      <c r="AG11" s="329"/>
      <c r="AH11" s="329"/>
      <c r="AI11" s="329"/>
    </row>
    <row r="12" spans="1:36" s="331" customFormat="1" x14ac:dyDescent="0.25">
      <c r="A12" s="330"/>
      <c r="B12" s="751" t="s">
        <v>8</v>
      </c>
      <c r="C12" s="350"/>
      <c r="D12" s="888">
        <v>311672</v>
      </c>
      <c r="E12" s="350"/>
      <c r="F12" s="754">
        <v>8606</v>
      </c>
      <c r="G12" s="755">
        <v>2.7612361713596343</v>
      </c>
      <c r="H12" s="350"/>
      <c r="I12" s="754">
        <v>2603</v>
      </c>
      <c r="J12" s="755">
        <v>0.83517287404707519</v>
      </c>
      <c r="K12" s="754">
        <v>2336</v>
      </c>
      <c r="L12" s="755">
        <v>89.742604686899725</v>
      </c>
      <c r="M12" s="754">
        <v>26</v>
      </c>
      <c r="N12" s="755">
        <v>0.99884748367268539</v>
      </c>
      <c r="O12" s="754">
        <v>32</v>
      </c>
      <c r="P12" s="755">
        <v>1.2293507491356128</v>
      </c>
      <c r="Q12" s="754">
        <v>129</v>
      </c>
      <c r="R12" s="755">
        <v>4.9558202074529394</v>
      </c>
      <c r="S12" s="754">
        <v>0</v>
      </c>
      <c r="T12" s="755">
        <v>0</v>
      </c>
      <c r="U12" s="754">
        <v>36</v>
      </c>
      <c r="V12" s="755">
        <v>1.3830195927775644</v>
      </c>
      <c r="W12" s="754">
        <v>44</v>
      </c>
      <c r="X12" s="755">
        <f t="shared" ref="X12:X29" si="0">W12/$I12*100</f>
        <v>1.6903572800614675</v>
      </c>
      <c r="Z12" s="360"/>
      <c r="AA12" s="360"/>
      <c r="AB12" s="360"/>
      <c r="AC12" s="600">
        <v>44316</v>
      </c>
      <c r="AD12" s="598">
        <v>23620</v>
      </c>
      <c r="AE12" s="598">
        <v>14066</v>
      </c>
      <c r="AF12" s="602"/>
      <c r="AG12" s="360"/>
      <c r="AH12" s="360"/>
      <c r="AI12" s="361"/>
      <c r="AJ12" s="603"/>
    </row>
    <row r="13" spans="1:36" s="331" customFormat="1" x14ac:dyDescent="0.25">
      <c r="A13" s="330"/>
      <c r="B13" s="759" t="s">
        <v>7</v>
      </c>
      <c r="C13" s="350"/>
      <c r="D13" s="889">
        <v>47941</v>
      </c>
      <c r="E13" s="350"/>
      <c r="F13" s="761">
        <v>936</v>
      </c>
      <c r="G13" s="762">
        <v>1.952399824784631</v>
      </c>
      <c r="H13" s="350"/>
      <c r="I13" s="761">
        <v>602</v>
      </c>
      <c r="J13" s="762">
        <v>1.2557101437183205</v>
      </c>
      <c r="K13" s="761">
        <v>588</v>
      </c>
      <c r="L13" s="762">
        <v>97.674418604651152</v>
      </c>
      <c r="M13" s="761">
        <v>9</v>
      </c>
      <c r="N13" s="762">
        <v>1.4950166112956811</v>
      </c>
      <c r="O13" s="761">
        <v>0</v>
      </c>
      <c r="P13" s="762">
        <v>0</v>
      </c>
      <c r="Q13" s="761">
        <v>2</v>
      </c>
      <c r="R13" s="762">
        <v>0.33222591362126247</v>
      </c>
      <c r="S13" s="761">
        <v>0</v>
      </c>
      <c r="T13" s="762">
        <v>0</v>
      </c>
      <c r="U13" s="761">
        <v>1</v>
      </c>
      <c r="V13" s="762">
        <v>0.16611295681063123</v>
      </c>
      <c r="W13" s="761">
        <v>2</v>
      </c>
      <c r="X13" s="762">
        <f t="shared" si="0"/>
        <v>0.33222591362126247</v>
      </c>
      <c r="Z13" s="360"/>
      <c r="AA13" s="360"/>
      <c r="AB13" s="360"/>
      <c r="AC13" s="600">
        <v>44347</v>
      </c>
      <c r="AD13" s="598">
        <v>21534</v>
      </c>
      <c r="AE13" s="598">
        <v>12150</v>
      </c>
      <c r="AF13" s="602"/>
      <c r="AG13" s="360"/>
      <c r="AH13" s="360"/>
      <c r="AI13" s="361"/>
      <c r="AJ13" s="603"/>
    </row>
    <row r="14" spans="1:36" s="331" customFormat="1" x14ac:dyDescent="0.25">
      <c r="A14" s="330"/>
      <c r="B14" s="759" t="s">
        <v>37</v>
      </c>
      <c r="C14" s="350"/>
      <c r="D14" s="889">
        <v>34288</v>
      </c>
      <c r="E14" s="350"/>
      <c r="F14" s="761">
        <v>76</v>
      </c>
      <c r="G14" s="762">
        <v>0.22165188987400838</v>
      </c>
      <c r="H14" s="350"/>
      <c r="I14" s="761">
        <v>418</v>
      </c>
      <c r="J14" s="762">
        <v>1.2190853943070461</v>
      </c>
      <c r="K14" s="761">
        <v>417</v>
      </c>
      <c r="L14" s="762">
        <v>99.760765550239242</v>
      </c>
      <c r="M14" s="761">
        <v>0</v>
      </c>
      <c r="N14" s="762">
        <v>0</v>
      </c>
      <c r="O14" s="761">
        <v>0</v>
      </c>
      <c r="P14" s="762">
        <v>0</v>
      </c>
      <c r="Q14" s="761">
        <v>0</v>
      </c>
      <c r="R14" s="762">
        <v>0</v>
      </c>
      <c r="S14" s="761">
        <v>0</v>
      </c>
      <c r="T14" s="762">
        <v>0</v>
      </c>
      <c r="U14" s="761">
        <v>0</v>
      </c>
      <c r="V14" s="762">
        <v>0</v>
      </c>
      <c r="W14" s="761">
        <v>1</v>
      </c>
      <c r="X14" s="762">
        <f t="shared" si="0"/>
        <v>0.23923444976076555</v>
      </c>
      <c r="Z14" s="360"/>
      <c r="AA14" s="360"/>
      <c r="AB14" s="360"/>
      <c r="AC14" s="600">
        <v>44377</v>
      </c>
      <c r="AD14" s="598">
        <v>21833</v>
      </c>
      <c r="AE14" s="598">
        <v>13954</v>
      </c>
      <c r="AF14" s="602"/>
      <c r="AG14" s="360"/>
      <c r="AH14" s="360"/>
      <c r="AI14" s="361"/>
      <c r="AJ14" s="603"/>
    </row>
    <row r="15" spans="1:36" s="331" customFormat="1" x14ac:dyDescent="0.25">
      <c r="A15" s="330"/>
      <c r="B15" s="759" t="s">
        <v>38</v>
      </c>
      <c r="C15" s="350"/>
      <c r="D15" s="889">
        <v>33653</v>
      </c>
      <c r="E15" s="350"/>
      <c r="F15" s="761">
        <v>589</v>
      </c>
      <c r="G15" s="762">
        <v>1.7502154339880547</v>
      </c>
      <c r="H15" s="350"/>
      <c r="I15" s="761">
        <v>337</v>
      </c>
      <c r="J15" s="762">
        <v>1.0013966065432502</v>
      </c>
      <c r="K15" s="761">
        <v>271</v>
      </c>
      <c r="L15" s="762">
        <v>80.41543026706232</v>
      </c>
      <c r="M15" s="761">
        <v>6</v>
      </c>
      <c r="N15" s="762">
        <v>1.7804154302670623</v>
      </c>
      <c r="O15" s="761">
        <v>55</v>
      </c>
      <c r="P15" s="762">
        <v>16.320474777448073</v>
      </c>
      <c r="Q15" s="761">
        <v>0</v>
      </c>
      <c r="R15" s="762">
        <v>0</v>
      </c>
      <c r="S15" s="761">
        <v>2</v>
      </c>
      <c r="T15" s="762">
        <v>0.59347181008902083</v>
      </c>
      <c r="U15" s="761">
        <v>3</v>
      </c>
      <c r="V15" s="762">
        <v>0.89020771513353114</v>
      </c>
      <c r="W15" s="761">
        <v>0</v>
      </c>
      <c r="X15" s="762">
        <f t="shared" si="0"/>
        <v>0</v>
      </c>
      <c r="Z15" s="360"/>
      <c r="AA15" s="360"/>
      <c r="AB15" s="360"/>
      <c r="AC15" s="600">
        <v>44408</v>
      </c>
      <c r="AD15" s="598">
        <v>25882</v>
      </c>
      <c r="AE15" s="598">
        <v>13248</v>
      </c>
      <c r="AF15" s="602"/>
      <c r="AG15" s="360"/>
      <c r="AH15" s="360"/>
      <c r="AI15" s="361"/>
      <c r="AJ15" s="603"/>
    </row>
    <row r="16" spans="1:36" s="331" customFormat="1" x14ac:dyDescent="0.25">
      <c r="A16" s="330"/>
      <c r="B16" s="759" t="s">
        <v>6</v>
      </c>
      <c r="C16" s="350"/>
      <c r="D16" s="889">
        <v>57996</v>
      </c>
      <c r="E16" s="350"/>
      <c r="F16" s="761">
        <v>4187</v>
      </c>
      <c r="G16" s="762">
        <v>7.2194634112697429</v>
      </c>
      <c r="H16" s="350"/>
      <c r="I16" s="761">
        <v>447</v>
      </c>
      <c r="J16" s="762">
        <v>0.77074280984895516</v>
      </c>
      <c r="K16" s="761">
        <v>418</v>
      </c>
      <c r="L16" s="762">
        <v>93.512304250559282</v>
      </c>
      <c r="M16" s="761">
        <v>2</v>
      </c>
      <c r="N16" s="762">
        <v>0.44742729306487694</v>
      </c>
      <c r="O16" s="761">
        <v>17</v>
      </c>
      <c r="P16" s="762">
        <v>3.8031319910514538</v>
      </c>
      <c r="Q16" s="761">
        <v>0</v>
      </c>
      <c r="R16" s="762">
        <v>0</v>
      </c>
      <c r="S16" s="761">
        <v>0</v>
      </c>
      <c r="T16" s="762">
        <v>0</v>
      </c>
      <c r="U16" s="761">
        <v>0</v>
      </c>
      <c r="V16" s="762">
        <v>0</v>
      </c>
      <c r="W16" s="761">
        <v>10</v>
      </c>
      <c r="X16" s="762">
        <f t="shared" si="0"/>
        <v>2.2371364653243848</v>
      </c>
      <c r="Z16" s="360"/>
      <c r="AA16" s="360"/>
      <c r="AB16" s="360"/>
      <c r="AC16" s="600">
        <v>44439</v>
      </c>
      <c r="AD16" s="598">
        <v>15551</v>
      </c>
      <c r="AE16" s="598">
        <v>13247</v>
      </c>
      <c r="AF16" s="602"/>
      <c r="AG16" s="360"/>
      <c r="AH16" s="360"/>
      <c r="AI16" s="361"/>
      <c r="AJ16" s="603"/>
    </row>
    <row r="17" spans="1:36" s="331" customFormat="1" x14ac:dyDescent="0.25">
      <c r="A17" s="330"/>
      <c r="B17" s="759" t="s">
        <v>5</v>
      </c>
      <c r="C17" s="350"/>
      <c r="D17" s="890">
        <v>18185</v>
      </c>
      <c r="E17" s="350"/>
      <c r="F17" s="761">
        <v>278</v>
      </c>
      <c r="G17" s="762">
        <v>1.528732471817432</v>
      </c>
      <c r="H17" s="350"/>
      <c r="I17" s="761">
        <v>216</v>
      </c>
      <c r="J17" s="762">
        <v>1.1877921363761341</v>
      </c>
      <c r="K17" s="765">
        <v>161</v>
      </c>
      <c r="L17" s="762">
        <v>74.537037037037038</v>
      </c>
      <c r="M17" s="765">
        <v>4</v>
      </c>
      <c r="N17" s="762">
        <v>1.8518518518518516</v>
      </c>
      <c r="O17" s="765">
        <v>2</v>
      </c>
      <c r="P17" s="762">
        <v>0.92592592592592582</v>
      </c>
      <c r="Q17" s="765">
        <v>46</v>
      </c>
      <c r="R17" s="762">
        <v>21.296296296296298</v>
      </c>
      <c r="S17" s="765">
        <v>0</v>
      </c>
      <c r="T17" s="762">
        <v>0</v>
      </c>
      <c r="U17" s="765">
        <v>3</v>
      </c>
      <c r="V17" s="762">
        <v>1.3888888888888888</v>
      </c>
      <c r="W17" s="765">
        <v>0</v>
      </c>
      <c r="X17" s="762">
        <f t="shared" si="0"/>
        <v>0</v>
      </c>
      <c r="Z17" s="360"/>
      <c r="AA17" s="360"/>
      <c r="AB17" s="360"/>
      <c r="AC17" s="600">
        <v>44469</v>
      </c>
      <c r="AD17" s="598">
        <v>29199</v>
      </c>
      <c r="AE17" s="598">
        <v>15187</v>
      </c>
      <c r="AF17" s="602"/>
      <c r="AG17" s="360"/>
      <c r="AH17" s="360"/>
      <c r="AI17" s="361"/>
      <c r="AJ17" s="603"/>
    </row>
    <row r="18" spans="1:36" s="331" customFormat="1" x14ac:dyDescent="0.25">
      <c r="A18" s="330"/>
      <c r="B18" s="759" t="s">
        <v>4</v>
      </c>
      <c r="C18" s="350"/>
      <c r="D18" s="889">
        <v>127461</v>
      </c>
      <c r="E18" s="350"/>
      <c r="F18" s="761">
        <v>1445</v>
      </c>
      <c r="G18" s="762">
        <v>1.133680106071661</v>
      </c>
      <c r="H18" s="350"/>
      <c r="I18" s="761">
        <v>1418</v>
      </c>
      <c r="J18" s="762">
        <v>1.1124971559928134</v>
      </c>
      <c r="K18" s="761">
        <v>1348</v>
      </c>
      <c r="L18" s="762">
        <v>95.063469675599436</v>
      </c>
      <c r="M18" s="761">
        <v>33</v>
      </c>
      <c r="N18" s="762">
        <v>2.3272214386459802</v>
      </c>
      <c r="O18" s="761">
        <v>0</v>
      </c>
      <c r="P18" s="762">
        <v>0</v>
      </c>
      <c r="Q18" s="761">
        <v>1</v>
      </c>
      <c r="R18" s="762">
        <v>7.0521861777150918E-2</v>
      </c>
      <c r="S18" s="761">
        <v>0</v>
      </c>
      <c r="T18" s="762">
        <v>0</v>
      </c>
      <c r="U18" s="761">
        <v>33</v>
      </c>
      <c r="V18" s="762">
        <v>2.3272214386459802</v>
      </c>
      <c r="W18" s="761">
        <v>3</v>
      </c>
      <c r="X18" s="762">
        <f t="shared" si="0"/>
        <v>0.21156558533145275</v>
      </c>
      <c r="Z18" s="360"/>
      <c r="AA18" s="360"/>
      <c r="AB18" s="360"/>
      <c r="AC18" s="600">
        <v>44500</v>
      </c>
      <c r="AD18" s="598">
        <v>26213</v>
      </c>
      <c r="AE18" s="598">
        <v>13678</v>
      </c>
      <c r="AF18" s="602"/>
      <c r="AG18" s="360"/>
      <c r="AH18" s="360"/>
      <c r="AI18" s="361"/>
      <c r="AJ18" s="603"/>
    </row>
    <row r="19" spans="1:36" s="331" customFormat="1" x14ac:dyDescent="0.25">
      <c r="A19" s="330"/>
      <c r="B19" s="759" t="s">
        <v>40</v>
      </c>
      <c r="C19" s="350"/>
      <c r="D19" s="889">
        <v>79634</v>
      </c>
      <c r="E19" s="350"/>
      <c r="F19" s="761">
        <v>1063</v>
      </c>
      <c r="G19" s="762">
        <v>1.334856970640681</v>
      </c>
      <c r="H19" s="350"/>
      <c r="I19" s="761">
        <v>951</v>
      </c>
      <c r="J19" s="762">
        <v>1.1942135268855012</v>
      </c>
      <c r="K19" s="761">
        <v>842</v>
      </c>
      <c r="L19" s="762">
        <v>88.538380651945332</v>
      </c>
      <c r="M19" s="761">
        <v>20</v>
      </c>
      <c r="N19" s="762">
        <v>2.1030494216614093</v>
      </c>
      <c r="O19" s="761">
        <v>34</v>
      </c>
      <c r="P19" s="762">
        <v>3.5751840168243953</v>
      </c>
      <c r="Q19" s="761">
        <v>4</v>
      </c>
      <c r="R19" s="762">
        <v>0.4206098843322818</v>
      </c>
      <c r="S19" s="761">
        <v>0</v>
      </c>
      <c r="T19" s="762">
        <v>0</v>
      </c>
      <c r="U19" s="761">
        <v>15</v>
      </c>
      <c r="V19" s="762">
        <v>1.5772870662460567</v>
      </c>
      <c r="W19" s="761">
        <v>36</v>
      </c>
      <c r="X19" s="762">
        <f t="shared" si="0"/>
        <v>3.7854889589905363</v>
      </c>
      <c r="Z19" s="360"/>
      <c r="AA19" s="360"/>
      <c r="AB19" s="360"/>
      <c r="AC19" s="600">
        <v>44530</v>
      </c>
      <c r="AD19" s="598">
        <v>25655</v>
      </c>
      <c r="AE19" s="598">
        <v>14422</v>
      </c>
      <c r="AF19" s="602"/>
      <c r="AG19" s="360"/>
      <c r="AH19" s="360"/>
      <c r="AI19" s="361"/>
      <c r="AJ19" s="603"/>
    </row>
    <row r="20" spans="1:36" s="331" customFormat="1" x14ac:dyDescent="0.25">
      <c r="A20" s="330"/>
      <c r="B20" s="759" t="s">
        <v>41</v>
      </c>
      <c r="C20" s="350"/>
      <c r="D20" s="889">
        <v>242430</v>
      </c>
      <c r="E20" s="350"/>
      <c r="F20" s="761">
        <v>3267</v>
      </c>
      <c r="G20" s="762">
        <v>1.3476054943695086</v>
      </c>
      <c r="H20" s="350"/>
      <c r="I20" s="761">
        <v>2421</v>
      </c>
      <c r="J20" s="762">
        <v>0.99863878232891967</v>
      </c>
      <c r="K20" s="761">
        <v>2170</v>
      </c>
      <c r="L20" s="762">
        <v>89.632383312680702</v>
      </c>
      <c r="M20" s="761">
        <v>26</v>
      </c>
      <c r="N20" s="762">
        <v>1.07393638992152</v>
      </c>
      <c r="O20" s="761">
        <v>201</v>
      </c>
      <c r="P20" s="762">
        <v>8.3023543990086743</v>
      </c>
      <c r="Q20" s="761">
        <v>0</v>
      </c>
      <c r="R20" s="762">
        <v>0</v>
      </c>
      <c r="S20" s="761">
        <v>8</v>
      </c>
      <c r="T20" s="762">
        <v>0.33044196612969851</v>
      </c>
      <c r="U20" s="761">
        <v>15</v>
      </c>
      <c r="V20" s="762">
        <v>0.6195786864931847</v>
      </c>
      <c r="W20" s="761">
        <v>1</v>
      </c>
      <c r="X20" s="762">
        <f t="shared" si="0"/>
        <v>4.1305245766212313E-2</v>
      </c>
      <c r="Z20" s="360"/>
      <c r="AA20" s="360"/>
      <c r="AB20" s="360"/>
      <c r="AC20" s="600">
        <v>44561</v>
      </c>
      <c r="AD20" s="598">
        <v>24712</v>
      </c>
      <c r="AE20" s="598">
        <v>14501</v>
      </c>
      <c r="AF20" s="602"/>
      <c r="AG20" s="360"/>
      <c r="AH20" s="360"/>
      <c r="AI20" s="361"/>
      <c r="AJ20" s="603"/>
    </row>
    <row r="21" spans="1:36" s="331" customFormat="1" x14ac:dyDescent="0.25">
      <c r="A21" s="330"/>
      <c r="B21" s="759" t="s">
        <v>3</v>
      </c>
      <c r="C21" s="350"/>
      <c r="D21" s="889">
        <v>174972</v>
      </c>
      <c r="E21" s="350"/>
      <c r="F21" s="761">
        <v>1930</v>
      </c>
      <c r="G21" s="762">
        <v>1.1030336282376607</v>
      </c>
      <c r="H21" s="350"/>
      <c r="I21" s="761">
        <v>1809</v>
      </c>
      <c r="J21" s="762">
        <v>1.0338797064673204</v>
      </c>
      <c r="K21" s="761">
        <v>1667</v>
      </c>
      <c r="L21" s="762">
        <v>92.15035931453842</v>
      </c>
      <c r="M21" s="761">
        <v>11</v>
      </c>
      <c r="N21" s="762">
        <v>0.60807075732448868</v>
      </c>
      <c r="O21" s="761">
        <v>84</v>
      </c>
      <c r="P21" s="762">
        <v>4.6434494195688218</v>
      </c>
      <c r="Q21" s="761">
        <v>4</v>
      </c>
      <c r="R21" s="762">
        <v>0.22111663902708678</v>
      </c>
      <c r="S21" s="761">
        <v>18</v>
      </c>
      <c r="T21" s="762">
        <v>0.99502487562189057</v>
      </c>
      <c r="U21" s="761">
        <v>0</v>
      </c>
      <c r="V21" s="762">
        <v>0</v>
      </c>
      <c r="W21" s="761">
        <v>25</v>
      </c>
      <c r="X21" s="762">
        <f t="shared" si="0"/>
        <v>1.3819789939192924</v>
      </c>
      <c r="Z21" s="360"/>
      <c r="AA21" s="360"/>
      <c r="AB21" s="360"/>
      <c r="AC21" s="600">
        <v>44592</v>
      </c>
      <c r="AD21" s="598">
        <v>15800</v>
      </c>
      <c r="AE21" s="598">
        <v>18653</v>
      </c>
      <c r="AF21" s="602"/>
      <c r="AG21" s="360"/>
      <c r="AH21" s="360"/>
      <c r="AI21" s="361"/>
      <c r="AJ21" s="603"/>
    </row>
    <row r="22" spans="1:36" s="331" customFormat="1" x14ac:dyDescent="0.25">
      <c r="A22" s="330"/>
      <c r="B22" s="759" t="s">
        <v>2</v>
      </c>
      <c r="C22" s="350"/>
      <c r="D22" s="889">
        <v>37473</v>
      </c>
      <c r="E22" s="350"/>
      <c r="F22" s="761">
        <v>457</v>
      </c>
      <c r="G22" s="762">
        <v>1.2195447388786593</v>
      </c>
      <c r="H22" s="350"/>
      <c r="I22" s="761">
        <v>492</v>
      </c>
      <c r="J22" s="762">
        <v>1.3129453206308543</v>
      </c>
      <c r="K22" s="761">
        <v>407</v>
      </c>
      <c r="L22" s="762">
        <v>82.723577235772368</v>
      </c>
      <c r="M22" s="761">
        <v>6</v>
      </c>
      <c r="N22" s="762">
        <v>1.2195121951219512</v>
      </c>
      <c r="O22" s="761">
        <v>46</v>
      </c>
      <c r="P22" s="762">
        <v>9.3495934959349594</v>
      </c>
      <c r="Q22" s="761">
        <v>5</v>
      </c>
      <c r="R22" s="762">
        <v>1.0162601626016259</v>
      </c>
      <c r="S22" s="761">
        <v>0</v>
      </c>
      <c r="T22" s="762">
        <v>0</v>
      </c>
      <c r="U22" s="761">
        <v>4</v>
      </c>
      <c r="V22" s="762">
        <v>0.81300813008130091</v>
      </c>
      <c r="W22" s="761">
        <v>24</v>
      </c>
      <c r="X22" s="762">
        <f t="shared" si="0"/>
        <v>4.8780487804878048</v>
      </c>
      <c r="Z22" s="360"/>
      <c r="AA22" s="360"/>
      <c r="AB22" s="360"/>
      <c r="AC22" s="600">
        <v>44620</v>
      </c>
      <c r="AD22" s="598">
        <v>21660</v>
      </c>
      <c r="AE22" s="598">
        <v>18762</v>
      </c>
      <c r="AF22" s="602"/>
      <c r="AG22" s="360"/>
      <c r="AH22" s="360"/>
      <c r="AI22" s="361"/>
      <c r="AJ22" s="603"/>
    </row>
    <row r="23" spans="1:36" s="331" customFormat="1" x14ac:dyDescent="0.25">
      <c r="A23" s="330"/>
      <c r="B23" s="759" t="s">
        <v>35</v>
      </c>
      <c r="C23" s="350"/>
      <c r="D23" s="889">
        <v>88362</v>
      </c>
      <c r="E23" s="350"/>
      <c r="F23" s="761">
        <v>2537</v>
      </c>
      <c r="G23" s="762">
        <v>2.8711437043072814</v>
      </c>
      <c r="H23" s="350"/>
      <c r="I23" s="761">
        <v>1033</v>
      </c>
      <c r="J23" s="762">
        <v>1.1690545709694213</v>
      </c>
      <c r="K23" s="761">
        <v>960</v>
      </c>
      <c r="L23" s="762">
        <v>92.933204259438526</v>
      </c>
      <c r="M23" s="761">
        <v>9</v>
      </c>
      <c r="N23" s="762">
        <v>0.87124878993223631</v>
      </c>
      <c r="O23" s="761">
        <v>16</v>
      </c>
      <c r="P23" s="762">
        <v>1.5488867376573088</v>
      </c>
      <c r="Q23" s="761">
        <v>26</v>
      </c>
      <c r="R23" s="762">
        <v>2.5169409486931271</v>
      </c>
      <c r="S23" s="761">
        <v>2</v>
      </c>
      <c r="T23" s="762">
        <v>0.1936108422071636</v>
      </c>
      <c r="U23" s="761">
        <v>15</v>
      </c>
      <c r="V23" s="762">
        <v>1.452081316553727</v>
      </c>
      <c r="W23" s="761">
        <v>5</v>
      </c>
      <c r="X23" s="762">
        <f t="shared" si="0"/>
        <v>0.48402710551790895</v>
      </c>
      <c r="Z23" s="360"/>
      <c r="AA23" s="360"/>
      <c r="AB23" s="360"/>
      <c r="AC23" s="600">
        <v>44651</v>
      </c>
      <c r="AD23" s="598">
        <v>28954</v>
      </c>
      <c r="AE23" s="598">
        <v>17183</v>
      </c>
      <c r="AF23" s="602"/>
      <c r="AG23" s="360"/>
      <c r="AH23" s="360"/>
      <c r="AI23" s="361"/>
      <c r="AJ23" s="603"/>
    </row>
    <row r="24" spans="1:36" s="331" customFormat="1" x14ac:dyDescent="0.25">
      <c r="A24" s="330"/>
      <c r="B24" s="759" t="s">
        <v>42</v>
      </c>
      <c r="C24" s="350"/>
      <c r="D24" s="889">
        <v>203981</v>
      </c>
      <c r="E24" s="350"/>
      <c r="F24" s="761">
        <v>3521</v>
      </c>
      <c r="G24" s="762">
        <v>1.7261411602060974</v>
      </c>
      <c r="H24" s="350"/>
      <c r="I24" s="761">
        <v>1907</v>
      </c>
      <c r="J24" s="762">
        <v>0.93489099474951087</v>
      </c>
      <c r="K24" s="761">
        <v>1473</v>
      </c>
      <c r="L24" s="762">
        <v>77.241740954378599</v>
      </c>
      <c r="M24" s="761">
        <v>116</v>
      </c>
      <c r="N24" s="762">
        <v>6.0828526481384371</v>
      </c>
      <c r="O24" s="761">
        <v>0</v>
      </c>
      <c r="P24" s="762">
        <v>0</v>
      </c>
      <c r="Q24" s="761">
        <v>0</v>
      </c>
      <c r="R24" s="762">
        <v>0</v>
      </c>
      <c r="S24" s="761">
        <v>0</v>
      </c>
      <c r="T24" s="762">
        <v>0</v>
      </c>
      <c r="U24" s="761">
        <v>1</v>
      </c>
      <c r="V24" s="762">
        <v>5.2438384897745147E-2</v>
      </c>
      <c r="W24" s="761">
        <v>317</v>
      </c>
      <c r="X24" s="762">
        <f t="shared" si="0"/>
        <v>16.622968012585211</v>
      </c>
      <c r="Z24" s="360"/>
      <c r="AA24" s="360"/>
      <c r="AB24" s="360"/>
      <c r="AC24" s="600">
        <v>44681</v>
      </c>
      <c r="AD24" s="598">
        <v>20498</v>
      </c>
      <c r="AE24" s="598">
        <v>16055</v>
      </c>
      <c r="AF24" s="602"/>
      <c r="AG24" s="360"/>
      <c r="AH24" s="360"/>
      <c r="AI24" s="361"/>
      <c r="AJ24" s="603"/>
    </row>
    <row r="25" spans="1:36" x14ac:dyDescent="0.25">
      <c r="A25" s="332"/>
      <c r="B25" s="759" t="s">
        <v>43</v>
      </c>
      <c r="C25" s="350"/>
      <c r="D25" s="889">
        <v>48020</v>
      </c>
      <c r="E25" s="350"/>
      <c r="F25" s="761">
        <v>536</v>
      </c>
      <c r="G25" s="762">
        <v>1.1162015826738858</v>
      </c>
      <c r="H25" s="350"/>
      <c r="I25" s="761">
        <v>478</v>
      </c>
      <c r="J25" s="762">
        <v>0.99541857559350277</v>
      </c>
      <c r="K25" s="761">
        <v>410</v>
      </c>
      <c r="L25" s="762">
        <v>85.774058577405853</v>
      </c>
      <c r="M25" s="761">
        <v>6</v>
      </c>
      <c r="N25" s="762">
        <v>1.2552301255230125</v>
      </c>
      <c r="O25" s="761">
        <v>3</v>
      </c>
      <c r="P25" s="762">
        <v>0.62761506276150625</v>
      </c>
      <c r="Q25" s="761">
        <v>31</v>
      </c>
      <c r="R25" s="762">
        <v>6.485355648535565</v>
      </c>
      <c r="S25" s="761">
        <v>17</v>
      </c>
      <c r="T25" s="762">
        <v>3.5564853556485359</v>
      </c>
      <c r="U25" s="761">
        <v>0</v>
      </c>
      <c r="V25" s="762">
        <v>0</v>
      </c>
      <c r="W25" s="761">
        <v>11</v>
      </c>
      <c r="X25" s="762">
        <f t="shared" si="0"/>
        <v>2.3012552301255229</v>
      </c>
      <c r="Z25" s="360"/>
      <c r="AA25" s="360"/>
      <c r="AB25" s="360"/>
      <c r="AC25" s="600">
        <v>44712</v>
      </c>
      <c r="AD25" s="598">
        <v>23876</v>
      </c>
      <c r="AE25" s="598">
        <v>15983</v>
      </c>
      <c r="AF25" s="602"/>
      <c r="AG25" s="360"/>
      <c r="AH25" s="360"/>
      <c r="AI25" s="361"/>
      <c r="AJ25" s="603"/>
    </row>
    <row r="26" spans="1:36" s="331" customFormat="1" x14ac:dyDescent="0.25">
      <c r="B26" s="759" t="s">
        <v>44</v>
      </c>
      <c r="C26" s="350"/>
      <c r="D26" s="891">
        <v>17318</v>
      </c>
      <c r="E26" s="350"/>
      <c r="F26" s="765">
        <v>248</v>
      </c>
      <c r="G26" s="762">
        <v>1.4320360318743504</v>
      </c>
      <c r="H26" s="350"/>
      <c r="I26" s="765">
        <v>236</v>
      </c>
      <c r="J26" s="762">
        <v>1.3627439658159142</v>
      </c>
      <c r="K26" s="765">
        <v>232</v>
      </c>
      <c r="L26" s="762">
        <v>98.305084745762713</v>
      </c>
      <c r="M26" s="765">
        <v>4</v>
      </c>
      <c r="N26" s="762">
        <v>1.6949152542372881</v>
      </c>
      <c r="O26" s="765">
        <v>0</v>
      </c>
      <c r="P26" s="762">
        <v>0</v>
      </c>
      <c r="Q26" s="765">
        <v>0</v>
      </c>
      <c r="R26" s="762">
        <v>0</v>
      </c>
      <c r="S26" s="765">
        <v>0</v>
      </c>
      <c r="T26" s="762">
        <v>0</v>
      </c>
      <c r="U26" s="765">
        <v>0</v>
      </c>
      <c r="V26" s="762">
        <v>0</v>
      </c>
      <c r="W26" s="765">
        <v>0</v>
      </c>
      <c r="X26" s="762">
        <f t="shared" si="0"/>
        <v>0</v>
      </c>
      <c r="Z26" s="360"/>
      <c r="AA26" s="360"/>
      <c r="AB26" s="360"/>
      <c r="AC26" s="600">
        <v>44742</v>
      </c>
      <c r="AD26" s="598">
        <v>25318</v>
      </c>
      <c r="AE26" s="598">
        <v>16449</v>
      </c>
      <c r="AF26" s="602"/>
      <c r="AG26" s="360"/>
      <c r="AH26" s="360"/>
      <c r="AI26" s="361"/>
      <c r="AJ26" s="603"/>
    </row>
    <row r="27" spans="1:36" s="331" customFormat="1" x14ac:dyDescent="0.25">
      <c r="B27" s="759" t="s">
        <v>45</v>
      </c>
      <c r="C27" s="350"/>
      <c r="D27" s="891">
        <v>73687</v>
      </c>
      <c r="E27" s="350"/>
      <c r="F27" s="765">
        <v>1728</v>
      </c>
      <c r="G27" s="762">
        <v>2.3450540800955393</v>
      </c>
      <c r="H27" s="350"/>
      <c r="I27" s="765">
        <v>921</v>
      </c>
      <c r="J27" s="762">
        <v>1.2498812544953655</v>
      </c>
      <c r="K27" s="765">
        <v>811</v>
      </c>
      <c r="L27" s="762">
        <v>88.056460369163943</v>
      </c>
      <c r="M27" s="765">
        <v>15</v>
      </c>
      <c r="N27" s="762">
        <v>1.6286644951140066</v>
      </c>
      <c r="O27" s="765">
        <v>64</v>
      </c>
      <c r="P27" s="762">
        <v>6.9489685124864282</v>
      </c>
      <c r="Q27" s="765">
        <v>1</v>
      </c>
      <c r="R27" s="762">
        <v>0.10857763300760044</v>
      </c>
      <c r="S27" s="765">
        <v>11</v>
      </c>
      <c r="T27" s="762">
        <v>1.1943539630836049</v>
      </c>
      <c r="U27" s="765">
        <v>17</v>
      </c>
      <c r="V27" s="762">
        <v>1.8458197611292075</v>
      </c>
      <c r="W27" s="765">
        <v>2</v>
      </c>
      <c r="X27" s="762">
        <f t="shared" si="0"/>
        <v>0.21715526601520088</v>
      </c>
      <c r="Z27" s="360"/>
      <c r="AA27" s="360"/>
      <c r="AB27" s="360"/>
      <c r="AC27" s="600">
        <v>44773</v>
      </c>
      <c r="AD27" s="598">
        <v>29962</v>
      </c>
      <c r="AE27" s="598">
        <v>16217</v>
      </c>
      <c r="AF27" s="602"/>
      <c r="AG27" s="360"/>
      <c r="AH27" s="360"/>
      <c r="AI27" s="361"/>
      <c r="AJ27" s="603"/>
    </row>
    <row r="28" spans="1:36" s="331" customFormat="1" x14ac:dyDescent="0.25">
      <c r="B28" s="759" t="s">
        <v>46</v>
      </c>
      <c r="C28" s="350"/>
      <c r="D28" s="891">
        <v>9321</v>
      </c>
      <c r="E28" s="350"/>
      <c r="F28" s="765">
        <v>159</v>
      </c>
      <c r="G28" s="771">
        <v>1.70582555519794</v>
      </c>
      <c r="H28" s="350"/>
      <c r="I28" s="765">
        <v>152</v>
      </c>
      <c r="J28" s="771">
        <v>1.6307263169187858</v>
      </c>
      <c r="K28" s="765">
        <v>53</v>
      </c>
      <c r="L28" s="771">
        <v>34.868421052631575</v>
      </c>
      <c r="M28" s="765">
        <v>0</v>
      </c>
      <c r="N28" s="771">
        <v>0</v>
      </c>
      <c r="O28" s="765">
        <v>98</v>
      </c>
      <c r="P28" s="771">
        <v>64.473684210526315</v>
      </c>
      <c r="Q28" s="765">
        <v>0</v>
      </c>
      <c r="R28" s="771">
        <v>0</v>
      </c>
      <c r="S28" s="765">
        <v>0</v>
      </c>
      <c r="T28" s="771">
        <v>0</v>
      </c>
      <c r="U28" s="765">
        <v>1</v>
      </c>
      <c r="V28" s="771">
        <v>0.6578947368421052</v>
      </c>
      <c r="W28" s="765">
        <v>0</v>
      </c>
      <c r="X28" s="771">
        <f t="shared" si="0"/>
        <v>0</v>
      </c>
      <c r="Z28" s="360"/>
      <c r="AA28" s="360"/>
      <c r="AB28" s="360"/>
      <c r="AC28" s="600">
        <v>44804</v>
      </c>
      <c r="AD28" s="598">
        <v>19002</v>
      </c>
      <c r="AE28" s="598">
        <v>17806</v>
      </c>
      <c r="AF28" s="602"/>
      <c r="AG28" s="360"/>
      <c r="AH28" s="360"/>
      <c r="AI28" s="361"/>
      <c r="AJ28" s="603"/>
    </row>
    <row r="29" spans="1:36" s="331" customFormat="1" x14ac:dyDescent="0.25">
      <c r="B29" s="880" t="s">
        <v>1</v>
      </c>
      <c r="C29" s="350"/>
      <c r="D29" s="892">
        <v>3872</v>
      </c>
      <c r="E29" s="350"/>
      <c r="F29" s="881">
        <v>30</v>
      </c>
      <c r="G29" s="893">
        <v>0.77479338842975209</v>
      </c>
      <c r="H29" s="350"/>
      <c r="I29" s="881">
        <v>31</v>
      </c>
      <c r="J29" s="893">
        <v>0.80061983471074372</v>
      </c>
      <c r="K29" s="881">
        <v>26</v>
      </c>
      <c r="L29" s="893">
        <v>83.870967741935488</v>
      </c>
      <c r="M29" s="881">
        <v>1</v>
      </c>
      <c r="N29" s="893">
        <v>3.225806451612903</v>
      </c>
      <c r="O29" s="881">
        <v>0</v>
      </c>
      <c r="P29" s="893">
        <v>0</v>
      </c>
      <c r="Q29" s="881">
        <v>1</v>
      </c>
      <c r="R29" s="893">
        <v>3.225806451612903</v>
      </c>
      <c r="S29" s="881">
        <v>0</v>
      </c>
      <c r="T29" s="893">
        <v>0</v>
      </c>
      <c r="U29" s="881">
        <v>2</v>
      </c>
      <c r="V29" s="893">
        <v>6.4516129032258061</v>
      </c>
      <c r="W29" s="881">
        <v>1</v>
      </c>
      <c r="X29" s="893">
        <f t="shared" si="0"/>
        <v>3.225806451612903</v>
      </c>
      <c r="Z29" s="360"/>
      <c r="AA29" s="360"/>
      <c r="AB29" s="360"/>
      <c r="AC29" s="600">
        <v>44834</v>
      </c>
      <c r="AD29" s="598">
        <v>23558</v>
      </c>
      <c r="AE29" s="598">
        <v>17545</v>
      </c>
      <c r="AF29" s="602"/>
      <c r="AG29" s="360"/>
      <c r="AH29" s="360"/>
      <c r="AI29" s="361"/>
      <c r="AJ29" s="603"/>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0">
        <v>44865</v>
      </c>
      <c r="AD30" s="598">
        <v>27902</v>
      </c>
      <c r="AE30" s="598">
        <v>14112</v>
      </c>
      <c r="AF30" s="593"/>
      <c r="AG30" s="329"/>
      <c r="AH30" s="360"/>
      <c r="AI30" s="361"/>
      <c r="AJ30" s="603"/>
    </row>
    <row r="31" spans="1:36" s="329" customFormat="1" x14ac:dyDescent="0.25">
      <c r="B31" s="1252" t="s">
        <v>0</v>
      </c>
      <c r="C31" s="320"/>
      <c r="D31" s="1269">
        <v>1610266</v>
      </c>
      <c r="E31" s="320"/>
      <c r="F31" s="1253">
        <v>31593</v>
      </c>
      <c r="G31" s="1254">
        <v>1.9619739844224493</v>
      </c>
      <c r="H31" s="320"/>
      <c r="I31" s="1253">
        <v>16472</v>
      </c>
      <c r="J31" s="1254">
        <v>1.0229365831483741</v>
      </c>
      <c r="K31" s="1253">
        <v>14590</v>
      </c>
      <c r="L31" s="1254">
        <v>88.574550752792618</v>
      </c>
      <c r="M31" s="1253">
        <v>294</v>
      </c>
      <c r="N31" s="1254">
        <v>1.7848470131131617</v>
      </c>
      <c r="O31" s="1253">
        <v>652</v>
      </c>
      <c r="P31" s="1254">
        <v>3.9582321515298688</v>
      </c>
      <c r="Q31" s="1253">
        <v>250</v>
      </c>
      <c r="R31" s="1254">
        <v>1.5177270519669743</v>
      </c>
      <c r="S31" s="1253">
        <v>58</v>
      </c>
      <c r="T31" s="1254">
        <v>0.35211267605633806</v>
      </c>
      <c r="U31" s="1253">
        <v>146</v>
      </c>
      <c r="V31" s="1254">
        <v>0.88635259834871294</v>
      </c>
      <c r="W31" s="1253">
        <f>SUM(W12:W29)</f>
        <v>482</v>
      </c>
      <c r="X31" s="1254">
        <f>W31/$I31*100</f>
        <v>2.9261777561923266</v>
      </c>
      <c r="Z31" s="360"/>
      <c r="AA31" s="360"/>
      <c r="AC31" s="600">
        <v>44895</v>
      </c>
      <c r="AD31" s="598">
        <v>25864</v>
      </c>
      <c r="AE31" s="598">
        <v>14618</v>
      </c>
      <c r="AF31" s="602"/>
      <c r="AG31" s="360"/>
      <c r="AJ31" s="395"/>
    </row>
    <row r="32" spans="1:36" s="328" customFormat="1" ht="6.75" customHeight="1" x14ac:dyDescent="0.2">
      <c r="B32" s="397" t="s">
        <v>39</v>
      </c>
      <c r="C32" s="446"/>
      <c r="E32" s="446"/>
      <c r="Z32" s="329"/>
      <c r="AA32" s="329"/>
      <c r="AB32" s="329"/>
      <c r="AC32" s="600">
        <v>44926</v>
      </c>
      <c r="AD32" s="598">
        <v>27618</v>
      </c>
      <c r="AE32" s="598">
        <v>15332</v>
      </c>
      <c r="AF32" s="593"/>
      <c r="AG32" s="329"/>
      <c r="AH32" s="329"/>
      <c r="AI32" s="329"/>
    </row>
    <row r="33" spans="2:35" s="394" customFormat="1" ht="15" customHeight="1" x14ac:dyDescent="0.2">
      <c r="B33" s="1523" t="s">
        <v>389</v>
      </c>
      <c r="C33" s="1523"/>
      <c r="D33" s="1523"/>
      <c r="E33" s="1523"/>
      <c r="F33" s="1523"/>
      <c r="G33" s="1523"/>
      <c r="H33" s="1523"/>
      <c r="I33" s="1523"/>
      <c r="J33" s="1523"/>
      <c r="K33" s="1523"/>
      <c r="L33" s="1523"/>
      <c r="M33" s="1523"/>
      <c r="N33" s="1523"/>
      <c r="O33" s="1523"/>
      <c r="P33" s="1523"/>
      <c r="Q33" s="1523"/>
      <c r="R33" s="1523"/>
      <c r="S33" s="1523"/>
      <c r="T33" s="1523"/>
      <c r="U33" s="1523"/>
      <c r="V33" s="1523"/>
      <c r="W33" s="1523"/>
      <c r="X33" s="1523"/>
      <c r="Z33" s="329"/>
      <c r="AA33" s="329"/>
      <c r="AB33" s="329"/>
      <c r="AC33" s="600">
        <v>44957</v>
      </c>
      <c r="AD33" s="598">
        <v>19275</v>
      </c>
      <c r="AE33" s="598">
        <v>18183</v>
      </c>
      <c r="AF33" s="593"/>
      <c r="AG33" s="329"/>
      <c r="AH33" s="329"/>
      <c r="AI33" s="329"/>
    </row>
    <row r="34" spans="2:35" s="394" customFormat="1" ht="11.25" customHeight="1" x14ac:dyDescent="0.2">
      <c r="B34" s="1523"/>
      <c r="C34" s="1523"/>
      <c r="D34" s="1523"/>
      <c r="E34" s="1523"/>
      <c r="F34" s="1523"/>
      <c r="G34" s="1523"/>
      <c r="H34" s="1523"/>
      <c r="I34" s="1523"/>
      <c r="J34" s="1523"/>
      <c r="K34" s="1523"/>
      <c r="L34" s="1523"/>
      <c r="M34" s="1523"/>
      <c r="N34" s="1523"/>
      <c r="O34" s="1523"/>
      <c r="P34" s="1523"/>
      <c r="Q34" s="1523"/>
      <c r="R34" s="1523"/>
      <c r="S34" s="1523"/>
      <c r="T34" s="1523"/>
      <c r="U34" s="1523"/>
      <c r="V34" s="1523"/>
      <c r="W34" s="1523"/>
      <c r="X34" s="1523"/>
      <c r="Z34" s="329"/>
      <c r="AA34" s="329"/>
      <c r="AB34" s="329"/>
      <c r="AC34" s="600">
        <v>44985</v>
      </c>
      <c r="AD34" s="598">
        <v>22255</v>
      </c>
      <c r="AE34" s="598">
        <v>17384</v>
      </c>
      <c r="AF34" s="593"/>
      <c r="AG34" s="329"/>
      <c r="AH34" s="329"/>
      <c r="AI34" s="329"/>
    </row>
    <row r="35" spans="2:35" x14ac:dyDescent="0.2">
      <c r="B35" s="1489"/>
      <c r="C35" s="1489"/>
      <c r="D35" s="1489"/>
      <c r="AC35" s="600">
        <v>45016</v>
      </c>
      <c r="AD35" s="598">
        <v>31089</v>
      </c>
      <c r="AE35" s="598">
        <v>20191</v>
      </c>
    </row>
    <row r="36" spans="2:35" x14ac:dyDescent="0.2">
      <c r="B36" s="1469"/>
      <c r="C36" s="1469"/>
      <c r="D36" s="1469"/>
      <c r="AC36" s="600">
        <v>45046</v>
      </c>
      <c r="AD36" s="598">
        <v>29256</v>
      </c>
      <c r="AE36" s="598">
        <v>18363</v>
      </c>
    </row>
    <row r="37" spans="2:35" x14ac:dyDescent="0.2">
      <c r="AC37" s="600">
        <v>45077</v>
      </c>
      <c r="AD37" s="598">
        <v>26178</v>
      </c>
      <c r="AE37" s="598">
        <v>15112</v>
      </c>
    </row>
    <row r="38" spans="2:35" x14ac:dyDescent="0.2">
      <c r="AC38" s="600">
        <v>45107</v>
      </c>
      <c r="AD38" s="598">
        <v>26589</v>
      </c>
      <c r="AE38" s="598">
        <v>15064</v>
      </c>
    </row>
    <row r="39" spans="2:35" x14ac:dyDescent="0.2">
      <c r="AC39" s="600">
        <v>45138</v>
      </c>
      <c r="AD39" s="598">
        <v>21178</v>
      </c>
      <c r="AE39" s="598">
        <v>19930</v>
      </c>
      <c r="AF39" s="1354"/>
    </row>
    <row r="40" spans="2:35" x14ac:dyDescent="0.2">
      <c r="AC40" s="600">
        <v>45169</v>
      </c>
      <c r="AD40" s="598">
        <v>19953</v>
      </c>
      <c r="AE40" s="598">
        <v>13281</v>
      </c>
    </row>
    <row r="41" spans="2:35" x14ac:dyDescent="0.2">
      <c r="AC41" s="600">
        <v>45199</v>
      </c>
      <c r="AD41" s="598">
        <v>25272</v>
      </c>
      <c r="AE41" s="598">
        <v>16023</v>
      </c>
    </row>
    <row r="42" spans="2:35" x14ac:dyDescent="0.2">
      <c r="AC42" s="600">
        <v>45230</v>
      </c>
      <c r="AD42" s="598">
        <v>25809</v>
      </c>
      <c r="AE42" s="598">
        <v>14730</v>
      </c>
    </row>
    <row r="43" spans="2:35" x14ac:dyDescent="0.2">
      <c r="AC43" s="600">
        <v>45260</v>
      </c>
      <c r="AD43" s="598">
        <v>23533</v>
      </c>
      <c r="AE43" s="598">
        <v>14866</v>
      </c>
    </row>
    <row r="44" spans="2:35" x14ac:dyDescent="0.2">
      <c r="AC44" s="600">
        <v>45291</v>
      </c>
      <c r="AD44" s="598">
        <v>26424</v>
      </c>
      <c r="AE44" s="598">
        <v>15255</v>
      </c>
    </row>
    <row r="45" spans="2:35" x14ac:dyDescent="0.2">
      <c r="AC45" s="600">
        <v>45322</v>
      </c>
      <c r="AD45" s="598">
        <v>15028</v>
      </c>
      <c r="AE45" s="598">
        <v>18428</v>
      </c>
    </row>
    <row r="46" spans="2:35" x14ac:dyDescent="0.2">
      <c r="AC46" s="600">
        <v>45351</v>
      </c>
      <c r="AD46" s="598">
        <v>26779</v>
      </c>
      <c r="AE46" s="598">
        <v>22135</v>
      </c>
    </row>
    <row r="47" spans="2:35" x14ac:dyDescent="0.2">
      <c r="AC47" s="1324">
        <v>45382</v>
      </c>
      <c r="AD47" s="598">
        <v>28951</v>
      </c>
      <c r="AE47" s="598">
        <v>17739</v>
      </c>
    </row>
    <row r="48" spans="2:35" x14ac:dyDescent="0.2">
      <c r="AC48" s="1324">
        <v>45412</v>
      </c>
      <c r="AD48" s="598">
        <v>28355</v>
      </c>
      <c r="AE48" s="598">
        <v>17505</v>
      </c>
    </row>
    <row r="49" spans="29:31" x14ac:dyDescent="0.2">
      <c r="AC49" s="1324">
        <v>45443</v>
      </c>
      <c r="AD49" s="598">
        <v>27570</v>
      </c>
      <c r="AE49" s="598">
        <v>17074</v>
      </c>
    </row>
    <row r="50" spans="29:31" x14ac:dyDescent="0.2">
      <c r="AC50" s="1324">
        <v>45473</v>
      </c>
      <c r="AD50" s="598">
        <v>28451</v>
      </c>
      <c r="AE50" s="598">
        <v>16876</v>
      </c>
    </row>
    <row r="51" spans="29:31" x14ac:dyDescent="0.2">
      <c r="AC51" s="1324">
        <v>45504</v>
      </c>
      <c r="AD51" s="598">
        <v>23693</v>
      </c>
      <c r="AE51" s="598">
        <v>14856</v>
      </c>
    </row>
    <row r="52" spans="29:31" x14ac:dyDescent="0.2">
      <c r="AC52" s="1324">
        <v>45535</v>
      </c>
      <c r="AD52" s="598">
        <v>21725</v>
      </c>
      <c r="AE52" s="598">
        <v>15859</v>
      </c>
    </row>
    <row r="53" spans="29:31" x14ac:dyDescent="0.2">
      <c r="AC53" s="1324">
        <v>45565</v>
      </c>
      <c r="AD53" s="598">
        <v>21233</v>
      </c>
      <c r="AE53" s="598">
        <v>16108</v>
      </c>
    </row>
    <row r="54" spans="29:31" x14ac:dyDescent="0.2">
      <c r="AC54" s="1324">
        <v>45596</v>
      </c>
      <c r="AD54" s="598">
        <v>27120</v>
      </c>
      <c r="AE54" s="598">
        <v>14590</v>
      </c>
    </row>
    <row r="55" spans="29:31" x14ac:dyDescent="0.2">
      <c r="AC55" s="1324">
        <v>45626</v>
      </c>
      <c r="AD55" s="598">
        <v>31086</v>
      </c>
      <c r="AE55" s="598">
        <v>15962</v>
      </c>
    </row>
    <row r="56" spans="29:31" x14ac:dyDescent="0.2">
      <c r="AC56" s="1324">
        <v>45657</v>
      </c>
      <c r="AD56" s="598">
        <v>29012</v>
      </c>
      <c r="AE56" s="598">
        <v>15313</v>
      </c>
    </row>
    <row r="57" spans="29:31" x14ac:dyDescent="0.2">
      <c r="AC57" s="1324">
        <v>45688</v>
      </c>
      <c r="AD57" s="598">
        <v>20443</v>
      </c>
      <c r="AE57" s="598">
        <v>17379</v>
      </c>
    </row>
    <row r="58" spans="29:31" x14ac:dyDescent="0.2">
      <c r="AC58" s="1324">
        <v>45716</v>
      </c>
      <c r="AD58" s="598">
        <v>24566</v>
      </c>
      <c r="AE58" s="598">
        <v>22564</v>
      </c>
    </row>
    <row r="59" spans="29:31" x14ac:dyDescent="0.2">
      <c r="AC59" s="1324">
        <v>45747</v>
      </c>
      <c r="AD59" s="598">
        <v>28019</v>
      </c>
      <c r="AE59" s="598">
        <v>18336</v>
      </c>
    </row>
    <row r="60" spans="29:31" x14ac:dyDescent="0.2">
      <c r="AC60" s="1324">
        <v>45777</v>
      </c>
      <c r="AD60" s="598">
        <v>29196</v>
      </c>
      <c r="AE60" s="598">
        <v>18470</v>
      </c>
    </row>
    <row r="61" spans="29:31" x14ac:dyDescent="0.2">
      <c r="AC61" s="1324">
        <v>45808</v>
      </c>
      <c r="AD61" s="598">
        <v>26650</v>
      </c>
      <c r="AE61" s="598">
        <v>16989</v>
      </c>
    </row>
    <row r="62" spans="29:31" x14ac:dyDescent="0.2">
      <c r="AC62" s="1324">
        <v>45838</v>
      </c>
      <c r="AD62" s="598">
        <v>28970</v>
      </c>
      <c r="AE62" s="598">
        <v>16692</v>
      </c>
    </row>
    <row r="63" spans="29:31" x14ac:dyDescent="0.2">
      <c r="AC63" s="1324">
        <v>45869</v>
      </c>
      <c r="AD63" s="598">
        <v>35948</v>
      </c>
      <c r="AE63" s="598">
        <v>17775</v>
      </c>
    </row>
    <row r="64" spans="29:31" x14ac:dyDescent="0.2">
      <c r="AC64" s="1324">
        <v>45900</v>
      </c>
      <c r="AD64" s="598">
        <v>27697</v>
      </c>
      <c r="AE64" s="598">
        <v>16563</v>
      </c>
    </row>
    <row r="65" spans="29:31" x14ac:dyDescent="0.2">
      <c r="AC65" s="1324">
        <v>45930</v>
      </c>
      <c r="AD65" s="598">
        <v>31593</v>
      </c>
      <c r="AE65" s="598">
        <v>16472</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1" customWidth="1"/>
    <col min="2" max="2" width="7.85546875" style="611" customWidth="1"/>
    <col min="3" max="3" width="1" style="611" customWidth="1"/>
    <col min="4" max="4" width="9.140625" style="611" customWidth="1"/>
    <col min="5" max="5" width="7.5703125" style="611" customWidth="1"/>
    <col min="6" max="6" width="6" style="611" customWidth="1"/>
    <col min="7" max="7" width="0.5703125" style="611" customWidth="1"/>
    <col min="8" max="8" width="8" style="611" customWidth="1"/>
    <col min="9" max="9" width="6.140625" style="611" customWidth="1"/>
    <col min="10" max="10" width="0.5703125" style="611" customWidth="1"/>
    <col min="11" max="11" width="6.7109375" style="611" customWidth="1"/>
    <col min="12" max="12" width="5.85546875" style="611" customWidth="1"/>
    <col min="13" max="13" width="0.5703125" style="611" customWidth="1"/>
    <col min="14" max="14" width="6.85546875" style="611" customWidth="1"/>
    <col min="15" max="15" width="6.140625" style="611" customWidth="1"/>
    <col min="16" max="16" width="0.5703125" style="611" customWidth="1"/>
    <col min="17" max="17" width="7" style="611" customWidth="1"/>
    <col min="18" max="18" width="5" style="611" customWidth="1"/>
    <col min="19" max="19" width="0.5703125" style="611" customWidth="1"/>
    <col min="20" max="20" width="8.140625" style="611" customWidth="1"/>
    <col min="21" max="21" width="5.85546875" style="611" customWidth="1"/>
    <col min="22" max="22" width="0.7109375" style="611" customWidth="1"/>
    <col min="23" max="23" width="7.5703125" style="611" customWidth="1"/>
    <col min="24" max="24" width="6.140625" style="611" customWidth="1"/>
    <col min="25" max="25" width="0.5703125" style="611" customWidth="1"/>
    <col min="26" max="26" width="7.28515625" style="611" customWidth="1"/>
    <col min="27" max="27" width="6.140625" style="611" customWidth="1"/>
    <col min="28" max="28" width="0.7109375" style="611" customWidth="1"/>
    <col min="29" max="29" width="9.140625" style="611" customWidth="1"/>
    <col min="30" max="30" width="6.7109375" style="611" customWidth="1"/>
    <col min="31" max="16384" width="11.42578125" style="611"/>
  </cols>
  <sheetData>
    <row r="1" spans="2:32" hidden="1" x14ac:dyDescent="0.2">
      <c r="E1" s="612" t="s">
        <v>36</v>
      </c>
      <c r="F1" s="612"/>
      <c r="H1" s="612" t="s">
        <v>21</v>
      </c>
      <c r="K1" s="612" t="s">
        <v>20</v>
      </c>
      <c r="N1" s="612" t="s">
        <v>19</v>
      </c>
      <c r="Q1" s="612" t="s">
        <v>18</v>
      </c>
      <c r="T1" s="612" t="s">
        <v>17</v>
      </c>
      <c r="W1" s="612" t="s">
        <v>16</v>
      </c>
      <c r="Z1" s="612" t="s">
        <v>15</v>
      </c>
    </row>
    <row r="2" spans="2:32" s="609" customFormat="1" x14ac:dyDescent="0.2">
      <c r="C2" s="613"/>
      <c r="D2" s="613"/>
      <c r="AB2" s="613"/>
    </row>
    <row r="3" spans="2:32" s="615" customFormat="1" ht="47.25" customHeight="1" x14ac:dyDescent="0.25">
      <c r="B3" s="1532"/>
      <c r="C3" s="1532"/>
      <c r="D3" s="1532"/>
      <c r="E3" s="1532"/>
      <c r="F3" s="1532"/>
      <c r="G3" s="1532"/>
      <c r="H3" s="1532"/>
      <c r="I3" s="1532"/>
      <c r="J3" s="1532"/>
      <c r="K3" s="1532"/>
      <c r="L3" s="614"/>
      <c r="M3" s="614"/>
      <c r="W3" s="616"/>
      <c r="AA3" s="616"/>
      <c r="AD3" s="616"/>
    </row>
    <row r="4" spans="2:32" s="617" customFormat="1" ht="2.25" customHeight="1" x14ac:dyDescent="0.2">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2" s="617" customFormat="1" ht="39" customHeight="1" x14ac:dyDescent="0.2">
      <c r="B5" s="1550" t="s">
        <v>428</v>
      </c>
      <c r="C5" s="1550"/>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817"/>
    </row>
    <row r="6" spans="2:32" s="617" customFormat="1" ht="14.2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18"/>
    </row>
    <row r="7" spans="2:32" s="617" customFormat="1" ht="5.25" customHeight="1" x14ac:dyDescent="0.2">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20"/>
      <c r="AD7" s="619"/>
    </row>
    <row r="8" spans="2:32" s="622" customFormat="1" ht="21.75" customHeight="1" x14ac:dyDescent="0.2">
      <c r="B8" s="1548" t="s">
        <v>27</v>
      </c>
      <c r="C8" s="621"/>
      <c r="D8" s="1565" t="s">
        <v>112</v>
      </c>
      <c r="E8" s="1563" t="s">
        <v>26</v>
      </c>
      <c r="F8" s="1564"/>
      <c r="G8" s="1564"/>
      <c r="H8" s="1564"/>
      <c r="I8" s="1564"/>
      <c r="J8" s="1564"/>
      <c r="K8" s="1564"/>
      <c r="L8" s="1564"/>
      <c r="M8" s="1564"/>
      <c r="N8" s="1564"/>
      <c r="O8" s="1564"/>
      <c r="P8" s="1564"/>
      <c r="Q8" s="1564"/>
      <c r="R8" s="1564"/>
      <c r="S8" s="1564"/>
      <c r="T8" s="1564"/>
      <c r="U8" s="1564"/>
      <c r="V8" s="1564"/>
      <c r="W8" s="1564"/>
      <c r="X8" s="1564"/>
      <c r="Y8" s="1564"/>
      <c r="Z8" s="1564"/>
      <c r="AA8" s="1544"/>
      <c r="AB8" s="621"/>
      <c r="AC8" s="1565" t="s">
        <v>0</v>
      </c>
      <c r="AD8" s="1566"/>
    </row>
    <row r="9" spans="2:32" s="622" customFormat="1" ht="21.75" customHeight="1" x14ac:dyDescent="0.2">
      <c r="B9" s="1562"/>
      <c r="C9" s="621"/>
      <c r="D9" s="1571"/>
      <c r="E9" s="1633" t="s">
        <v>22</v>
      </c>
      <c r="F9" s="1568"/>
      <c r="G9" s="623"/>
      <c r="H9" s="1571" t="s">
        <v>21</v>
      </c>
      <c r="I9" s="1634"/>
      <c r="J9" s="623"/>
      <c r="K9" s="1571" t="s">
        <v>20</v>
      </c>
      <c r="L9" s="1634"/>
      <c r="M9" s="623"/>
      <c r="N9" s="1571" t="s">
        <v>19</v>
      </c>
      <c r="O9" s="1634"/>
      <c r="P9" s="623"/>
      <c r="Q9" s="1571" t="s">
        <v>18</v>
      </c>
      <c r="R9" s="1634"/>
      <c r="S9" s="623"/>
      <c r="T9" s="1571" t="s">
        <v>17</v>
      </c>
      <c r="U9" s="1634"/>
      <c r="V9" s="623"/>
      <c r="W9" s="1571" t="s">
        <v>16</v>
      </c>
      <c r="X9" s="1634"/>
      <c r="Y9" s="623"/>
      <c r="Z9" s="1571" t="s">
        <v>15</v>
      </c>
      <c r="AA9" s="1634"/>
      <c r="AB9" s="621"/>
      <c r="AC9" s="1567"/>
      <c r="AD9" s="1568"/>
    </row>
    <row r="10" spans="2:32" s="622" customFormat="1" ht="21.75" customHeight="1" x14ac:dyDescent="0.2">
      <c r="B10" s="1549"/>
      <c r="C10" s="624"/>
      <c r="D10" s="1572"/>
      <c r="E10" s="856" t="s">
        <v>9</v>
      </c>
      <c r="F10" s="815" t="s">
        <v>25</v>
      </c>
      <c r="G10" s="625"/>
      <c r="H10" s="705" t="s">
        <v>9</v>
      </c>
      <c r="I10" s="815" t="s">
        <v>25</v>
      </c>
      <c r="J10" s="625"/>
      <c r="K10" s="852" t="s">
        <v>9</v>
      </c>
      <c r="L10" s="815" t="s">
        <v>25</v>
      </c>
      <c r="M10" s="625"/>
      <c r="N10" s="705" t="s">
        <v>9</v>
      </c>
      <c r="O10" s="853" t="s">
        <v>25</v>
      </c>
      <c r="P10" s="625"/>
      <c r="Q10" s="852" t="s">
        <v>9</v>
      </c>
      <c r="R10" s="815" t="s">
        <v>25</v>
      </c>
      <c r="S10" s="625"/>
      <c r="T10" s="705" t="s">
        <v>9</v>
      </c>
      <c r="U10" s="815" t="s">
        <v>25</v>
      </c>
      <c r="V10" s="625"/>
      <c r="W10" s="705" t="s">
        <v>9</v>
      </c>
      <c r="X10" s="815" t="s">
        <v>25</v>
      </c>
      <c r="Y10" s="625"/>
      <c r="Z10" s="852" t="s">
        <v>9</v>
      </c>
      <c r="AA10" s="815" t="s">
        <v>25</v>
      </c>
      <c r="AB10" s="624"/>
      <c r="AC10" s="854" t="s">
        <v>9</v>
      </c>
      <c r="AD10" s="850" t="s">
        <v>25</v>
      </c>
    </row>
    <row r="11" spans="2:32" s="627" customFormat="1" ht="5.25" customHeight="1" x14ac:dyDescent="0.2">
      <c r="B11" s="626"/>
      <c r="D11" s="626"/>
      <c r="E11" s="626"/>
      <c r="F11" s="626"/>
      <c r="G11" s="626"/>
      <c r="H11" s="626"/>
      <c r="I11" s="626"/>
      <c r="J11" s="626"/>
      <c r="K11" s="626"/>
      <c r="L11" s="626"/>
      <c r="M11" s="626"/>
      <c r="N11" s="626"/>
      <c r="O11" s="626"/>
      <c r="P11" s="626"/>
      <c r="Q11" s="626"/>
      <c r="R11" s="626"/>
      <c r="S11" s="626"/>
      <c r="T11" s="626"/>
      <c r="U11" s="626"/>
      <c r="V11" s="626"/>
      <c r="W11" s="626"/>
      <c r="X11" s="626"/>
      <c r="Y11" s="626"/>
      <c r="Z11" s="626"/>
      <c r="AA11" s="626"/>
      <c r="AC11" s="626"/>
      <c r="AD11" s="626"/>
    </row>
    <row r="12" spans="2:32" s="629" customFormat="1" ht="21" customHeight="1" x14ac:dyDescent="0.2">
      <c r="B12" s="1573" t="s">
        <v>24</v>
      </c>
      <c r="D12" s="789" t="s">
        <v>31</v>
      </c>
      <c r="E12" s="792">
        <v>534</v>
      </c>
      <c r="F12" s="791">
        <v>0.19752392295827215</v>
      </c>
      <c r="G12" s="630"/>
      <c r="H12" s="792">
        <v>10647</v>
      </c>
      <c r="I12" s="791">
        <v>3.9382719246006057</v>
      </c>
      <c r="J12" s="630"/>
      <c r="K12" s="792">
        <v>6262</v>
      </c>
      <c r="L12" s="791">
        <v>2.3162824074245321</v>
      </c>
      <c r="M12" s="630"/>
      <c r="N12" s="792">
        <v>8663</v>
      </c>
      <c r="O12" s="791">
        <v>3.2044002707631303</v>
      </c>
      <c r="P12" s="630"/>
      <c r="Q12" s="792">
        <v>8432</v>
      </c>
      <c r="R12" s="791">
        <v>3.118954528809271</v>
      </c>
      <c r="S12" s="630"/>
      <c r="T12" s="792">
        <v>11583</v>
      </c>
      <c r="U12" s="791">
        <v>4.284493632257802</v>
      </c>
      <c r="V12" s="630"/>
      <c r="W12" s="792">
        <v>38954</v>
      </c>
      <c r="X12" s="791">
        <v>14.408889316323096</v>
      </c>
      <c r="Y12" s="630"/>
      <c r="Z12" s="792">
        <v>185272</v>
      </c>
      <c r="AA12" s="791">
        <f t="shared" ref="AA12:AA19" si="0">Z12*100/$AC12</f>
        <v>68.531183996863291</v>
      </c>
      <c r="AB12" s="633"/>
      <c r="AC12" s="671">
        <f>E12+H12+K12+N12+Q12+T12+W12+Z12</f>
        <v>270347</v>
      </c>
      <c r="AD12" s="672">
        <f>F12+I12+L12+O12+R12+U12+X12+AA12</f>
        <v>100</v>
      </c>
      <c r="AF12" s="793"/>
    </row>
    <row r="13" spans="2:32" s="629" customFormat="1" ht="21" customHeight="1" x14ac:dyDescent="0.2">
      <c r="B13" s="1574"/>
      <c r="D13" s="794" t="s">
        <v>49</v>
      </c>
      <c r="E13" s="797">
        <v>770</v>
      </c>
      <c r="F13" s="796">
        <v>0.20421478090671363</v>
      </c>
      <c r="G13" s="630"/>
      <c r="H13" s="797">
        <v>12922</v>
      </c>
      <c r="I13" s="796">
        <v>3.4270953232163031</v>
      </c>
      <c r="J13" s="630"/>
      <c r="K13" s="797">
        <v>8066</v>
      </c>
      <c r="L13" s="796">
        <v>2.1392161334981195</v>
      </c>
      <c r="M13" s="630"/>
      <c r="N13" s="797">
        <v>11266</v>
      </c>
      <c r="O13" s="796">
        <v>2.9879009372662804</v>
      </c>
      <c r="P13" s="630"/>
      <c r="Q13" s="797">
        <v>12853</v>
      </c>
      <c r="R13" s="796">
        <v>3.4087955571350523</v>
      </c>
      <c r="S13" s="630"/>
      <c r="T13" s="797">
        <v>21292</v>
      </c>
      <c r="U13" s="796">
        <v>5.6469365130723981</v>
      </c>
      <c r="V13" s="630"/>
      <c r="W13" s="797">
        <v>67661</v>
      </c>
      <c r="X13" s="796">
        <v>17.944644533674222</v>
      </c>
      <c r="Y13" s="630"/>
      <c r="Z13" s="797">
        <v>242224</v>
      </c>
      <c r="AA13" s="796">
        <f t="shared" si="0"/>
        <v>64.241196221230908</v>
      </c>
      <c r="AB13" s="633"/>
      <c r="AC13" s="679">
        <f t="shared" ref="AC13:AD15" si="1">E13+H13+K13+N13+Q13+T13+W13+Z13</f>
        <v>377054</v>
      </c>
      <c r="AD13" s="680">
        <f t="shared" si="1"/>
        <v>100</v>
      </c>
      <c r="AF13" s="793"/>
    </row>
    <row r="14" spans="2:32" s="629" customFormat="1" ht="21" customHeight="1" x14ac:dyDescent="0.2">
      <c r="B14" s="1574"/>
      <c r="D14" s="798" t="s">
        <v>50</v>
      </c>
      <c r="E14" s="801">
        <v>369</v>
      </c>
      <c r="F14" s="800">
        <v>0.1016489722159476</v>
      </c>
      <c r="G14" s="630"/>
      <c r="H14" s="801">
        <v>10009</v>
      </c>
      <c r="I14" s="800">
        <v>2.7571939374239012</v>
      </c>
      <c r="J14" s="630"/>
      <c r="K14" s="801">
        <v>7374</v>
      </c>
      <c r="L14" s="800">
        <v>2.0313266155024325</v>
      </c>
      <c r="M14" s="630"/>
      <c r="N14" s="801">
        <v>9322</v>
      </c>
      <c r="O14" s="800">
        <v>2.5679450379324211</v>
      </c>
      <c r="P14" s="630"/>
      <c r="Q14" s="801">
        <v>12831</v>
      </c>
      <c r="R14" s="800">
        <v>3.5345744241268933</v>
      </c>
      <c r="S14" s="630"/>
      <c r="T14" s="801">
        <v>23262</v>
      </c>
      <c r="U14" s="800">
        <v>6.408017321645997</v>
      </c>
      <c r="V14" s="630"/>
      <c r="W14" s="801">
        <v>84574</v>
      </c>
      <c r="X14" s="800">
        <v>23.297724054719652</v>
      </c>
      <c r="Y14" s="630"/>
      <c r="Z14" s="801">
        <v>215273</v>
      </c>
      <c r="AA14" s="800">
        <f t="shared" si="0"/>
        <v>59.301569636432752</v>
      </c>
      <c r="AB14" s="633"/>
      <c r="AC14" s="687">
        <f t="shared" si="1"/>
        <v>363014</v>
      </c>
      <c r="AD14" s="688">
        <f t="shared" si="1"/>
        <v>100</v>
      </c>
      <c r="AF14" s="793"/>
    </row>
    <row r="15" spans="2:32" s="629" customFormat="1" ht="21" customHeight="1" x14ac:dyDescent="0.2">
      <c r="B15" s="1575"/>
      <c r="D15" s="900" t="s">
        <v>68</v>
      </c>
      <c r="E15" s="805">
        <f>SUM(E12:E14)</f>
        <v>1673</v>
      </c>
      <c r="F15" s="806">
        <f t="shared" ref="F15:F19" si="2">E15*100/$AC15</f>
        <v>0.16557553084623644</v>
      </c>
      <c r="G15" s="630"/>
      <c r="H15" s="805">
        <f>SUM(H12:H14)</f>
        <v>33578</v>
      </c>
      <c r="I15" s="806">
        <f t="shared" ref="I15:I19" si="3">H15*100/$AC15</f>
        <v>3.3231889867034834</v>
      </c>
      <c r="J15" s="630"/>
      <c r="K15" s="805">
        <f>SUM(K12:K14)</f>
        <v>21702</v>
      </c>
      <c r="L15" s="806">
        <f t="shared" ref="L15:L19" si="4">K15*100/$AC15</f>
        <v>2.1478303469366549</v>
      </c>
      <c r="M15" s="630"/>
      <c r="N15" s="805">
        <f>SUM(N12:N14)</f>
        <v>29251</v>
      </c>
      <c r="O15" s="806">
        <f t="shared" ref="O15:O19" si="5">N15*100/$AC15</f>
        <v>2.8949491050706886</v>
      </c>
      <c r="P15" s="630"/>
      <c r="Q15" s="805">
        <f>SUM(Q12:Q14)</f>
        <v>34116</v>
      </c>
      <c r="R15" s="806">
        <f t="shared" ref="R15:R19" si="6">Q15*100/$AC15</f>
        <v>3.3764344353557698</v>
      </c>
      <c r="S15" s="630"/>
      <c r="T15" s="805">
        <f>SUM(T12:T14)</f>
        <v>56137</v>
      </c>
      <c r="U15" s="806">
        <f t="shared" ref="U15:U19" si="7">T15*100/$AC15</f>
        <v>5.5558359683892258</v>
      </c>
      <c r="V15" s="630"/>
      <c r="W15" s="805">
        <f>SUM(W12:W14)</f>
        <v>191189</v>
      </c>
      <c r="X15" s="806">
        <f t="shared" ref="X15:X19" si="8">W15*100/$AC15</f>
        <v>18.921829149408907</v>
      </c>
      <c r="Y15" s="630"/>
      <c r="Z15" s="805">
        <f>SUM(Z12:Z14)</f>
        <v>642769</v>
      </c>
      <c r="AA15" s="806">
        <f t="shared" si="0"/>
        <v>63.614356477289036</v>
      </c>
      <c r="AB15" s="633"/>
      <c r="AC15" s="807">
        <f>SUM(AC12:AC14)</f>
        <v>1010415</v>
      </c>
      <c r="AD15" s="808">
        <f t="shared" si="1"/>
        <v>100</v>
      </c>
      <c r="AF15" s="793"/>
    </row>
    <row r="16" spans="2:32" s="629" customFormat="1" ht="21" customHeight="1" x14ac:dyDescent="0.2">
      <c r="B16" s="1573" t="s">
        <v>23</v>
      </c>
      <c r="D16" s="789" t="s">
        <v>31</v>
      </c>
      <c r="E16" s="792">
        <v>683</v>
      </c>
      <c r="F16" s="791">
        <v>0.43788788018669539</v>
      </c>
      <c r="G16" s="630"/>
      <c r="H16" s="792">
        <v>22994</v>
      </c>
      <c r="I16" s="791">
        <v>14.742011591526902</v>
      </c>
      <c r="J16" s="630"/>
      <c r="K16" s="792">
        <v>9961</v>
      </c>
      <c r="L16" s="791">
        <v>6.3862389085500331</v>
      </c>
      <c r="M16" s="630"/>
      <c r="N16" s="792">
        <v>10748</v>
      </c>
      <c r="O16" s="791">
        <v>6.8908037133918043</v>
      </c>
      <c r="P16" s="630"/>
      <c r="Q16" s="792">
        <v>9543</v>
      </c>
      <c r="R16" s="791">
        <v>6.1182489613786739</v>
      </c>
      <c r="S16" s="630"/>
      <c r="T16" s="792">
        <v>12828</v>
      </c>
      <c r="U16" s="791">
        <v>8.2243422064933061</v>
      </c>
      <c r="V16" s="630"/>
      <c r="W16" s="792">
        <v>29493</v>
      </c>
      <c r="X16" s="791">
        <v>18.908678258193568</v>
      </c>
      <c r="Y16" s="630"/>
      <c r="Z16" s="792">
        <v>59726</v>
      </c>
      <c r="AA16" s="791">
        <f t="shared" si="0"/>
        <v>38.291788480279017</v>
      </c>
      <c r="AB16" s="633"/>
      <c r="AC16" s="671">
        <f>E16+H16+K16+N16+Q16+T16+W16+Z16</f>
        <v>155976</v>
      </c>
      <c r="AD16" s="672">
        <f>F16+I16+L16+O16+R16+U16+X16+AA16</f>
        <v>100</v>
      </c>
      <c r="AF16" s="793"/>
    </row>
    <row r="17" spans="2:32" s="629" customFormat="1" ht="21" customHeight="1" x14ac:dyDescent="0.2">
      <c r="B17" s="1574"/>
      <c r="D17" s="794" t="s">
        <v>49</v>
      </c>
      <c r="E17" s="797">
        <v>1000</v>
      </c>
      <c r="F17" s="796">
        <v>0.4365172904498747</v>
      </c>
      <c r="G17" s="630"/>
      <c r="H17" s="797">
        <v>32316</v>
      </c>
      <c r="I17" s="796">
        <v>14.106492758178151</v>
      </c>
      <c r="J17" s="630"/>
      <c r="K17" s="797">
        <v>12964</v>
      </c>
      <c r="L17" s="796">
        <v>5.6590101533921757</v>
      </c>
      <c r="M17" s="630"/>
      <c r="N17" s="797">
        <v>14802</v>
      </c>
      <c r="O17" s="796">
        <v>6.461328933239046</v>
      </c>
      <c r="P17" s="630"/>
      <c r="Q17" s="797">
        <v>15102</v>
      </c>
      <c r="R17" s="796">
        <v>6.5922841203740079</v>
      </c>
      <c r="S17" s="630"/>
      <c r="T17" s="797">
        <v>22737</v>
      </c>
      <c r="U17" s="796">
        <v>9.9250936329588022</v>
      </c>
      <c r="V17" s="630"/>
      <c r="W17" s="797">
        <v>46608</v>
      </c>
      <c r="X17" s="796">
        <v>20.345197873287759</v>
      </c>
      <c r="Y17" s="630"/>
      <c r="Z17" s="797">
        <v>83557</v>
      </c>
      <c r="AA17" s="796">
        <f t="shared" si="0"/>
        <v>36.474075238120179</v>
      </c>
      <c r="AB17" s="633"/>
      <c r="AC17" s="679">
        <f t="shared" ref="AC17:AD19" si="9">E17+H17+K17+N17+Q17+T17+W17+Z17</f>
        <v>229086</v>
      </c>
      <c r="AD17" s="680">
        <f t="shared" si="9"/>
        <v>100</v>
      </c>
      <c r="AF17" s="793"/>
    </row>
    <row r="18" spans="2:32" s="629" customFormat="1" ht="21" customHeight="1" x14ac:dyDescent="0.2">
      <c r="B18" s="1574"/>
      <c r="D18" s="798" t="s">
        <v>50</v>
      </c>
      <c r="E18" s="801">
        <v>402</v>
      </c>
      <c r="F18" s="800">
        <v>0.18716042255422763</v>
      </c>
      <c r="G18" s="630"/>
      <c r="H18" s="801">
        <v>23146</v>
      </c>
      <c r="I18" s="800">
        <v>10.776157065771525</v>
      </c>
      <c r="J18" s="630"/>
      <c r="K18" s="801">
        <v>12672</v>
      </c>
      <c r="L18" s="800">
        <v>5.8997434691720709</v>
      </c>
      <c r="M18" s="630"/>
      <c r="N18" s="801">
        <v>13043</v>
      </c>
      <c r="O18" s="800">
        <v>6.0724711228228632</v>
      </c>
      <c r="P18" s="630"/>
      <c r="Q18" s="801">
        <v>14367</v>
      </c>
      <c r="R18" s="800">
        <v>6.6888900269566873</v>
      </c>
      <c r="S18" s="630"/>
      <c r="T18" s="801">
        <v>22350</v>
      </c>
      <c r="U18" s="800">
        <v>10.405560806186536</v>
      </c>
      <c r="V18" s="630"/>
      <c r="W18" s="801">
        <v>45121</v>
      </c>
      <c r="X18" s="800">
        <v>21.007127925545536</v>
      </c>
      <c r="Y18" s="630"/>
      <c r="Z18" s="801">
        <v>83688</v>
      </c>
      <c r="AA18" s="800">
        <f t="shared" si="0"/>
        <v>38.962889160990557</v>
      </c>
      <c r="AB18" s="633"/>
      <c r="AC18" s="687">
        <f t="shared" si="9"/>
        <v>214789</v>
      </c>
      <c r="AD18" s="688">
        <f t="shared" si="9"/>
        <v>100</v>
      </c>
      <c r="AF18" s="793"/>
    </row>
    <row r="19" spans="2:32" s="629" customFormat="1" ht="21" customHeight="1" x14ac:dyDescent="0.2">
      <c r="B19" s="1575"/>
      <c r="D19" s="901" t="s">
        <v>68</v>
      </c>
      <c r="E19" s="805">
        <f>SUM(E16:E18)</f>
        <v>2085</v>
      </c>
      <c r="F19" s="806">
        <f t="shared" si="2"/>
        <v>0.34758631726878841</v>
      </c>
      <c r="G19" s="630"/>
      <c r="H19" s="805">
        <f>SUM(H16:H18)</f>
        <v>78456</v>
      </c>
      <c r="I19" s="806">
        <f t="shared" si="3"/>
        <v>13.079248013256626</v>
      </c>
      <c r="J19" s="630"/>
      <c r="K19" s="805">
        <f>SUM(K16:K18)</f>
        <v>35597</v>
      </c>
      <c r="L19" s="806">
        <f t="shared" si="4"/>
        <v>5.9343070195765284</v>
      </c>
      <c r="M19" s="630"/>
      <c r="N19" s="805">
        <f>SUM(N16:N18)</f>
        <v>38593</v>
      </c>
      <c r="O19" s="806">
        <f t="shared" si="5"/>
        <v>6.433764384822231</v>
      </c>
      <c r="P19" s="630"/>
      <c r="Q19" s="805">
        <f>SUM(Q16:Q18)</f>
        <v>39012</v>
      </c>
      <c r="R19" s="806">
        <f t="shared" si="6"/>
        <v>6.5036150644076614</v>
      </c>
      <c r="S19" s="630"/>
      <c r="T19" s="805">
        <f>SUM(T16:T18)</f>
        <v>57915</v>
      </c>
      <c r="U19" s="806">
        <f t="shared" si="7"/>
        <v>9.6548976329121725</v>
      </c>
      <c r="V19" s="630"/>
      <c r="W19" s="805">
        <f>SUM(W16:W18)</f>
        <v>121222</v>
      </c>
      <c r="X19" s="806">
        <f t="shared" si="8"/>
        <v>20.208685156813942</v>
      </c>
      <c r="Y19" s="630"/>
      <c r="Z19" s="805">
        <f>SUM(Z16:Z18)</f>
        <v>226971</v>
      </c>
      <c r="AA19" s="806">
        <f t="shared" si="0"/>
        <v>37.837896410942051</v>
      </c>
      <c r="AB19" s="633"/>
      <c r="AC19" s="807">
        <f>SUM(AC16:AC18)</f>
        <v>599851</v>
      </c>
      <c r="AD19" s="808">
        <f t="shared" si="9"/>
        <v>100</v>
      </c>
      <c r="AF19" s="793"/>
    </row>
    <row r="20" spans="2:32" s="645" customFormat="1" ht="3" customHeight="1" x14ac:dyDescent="0.2">
      <c r="B20" s="640"/>
      <c r="C20" s="641"/>
      <c r="D20" s="633"/>
      <c r="E20" s="642"/>
      <c r="F20" s="643"/>
      <c r="G20" s="633"/>
      <c r="H20" s="642"/>
      <c r="I20" s="643"/>
      <c r="J20" s="633"/>
      <c r="K20" s="642"/>
      <c r="L20" s="643"/>
      <c r="M20" s="633"/>
      <c r="N20" s="642"/>
      <c r="O20" s="643"/>
      <c r="P20" s="633"/>
      <c r="Q20" s="642"/>
      <c r="R20" s="643"/>
      <c r="S20" s="633"/>
      <c r="T20" s="642"/>
      <c r="U20" s="643"/>
      <c r="V20" s="633"/>
      <c r="W20" s="642"/>
      <c r="X20" s="643"/>
      <c r="Y20" s="633"/>
      <c r="Z20" s="642"/>
      <c r="AA20" s="643"/>
      <c r="AB20" s="633"/>
      <c r="AC20" s="642"/>
      <c r="AD20" s="644"/>
    </row>
    <row r="21" spans="2:32" s="914" customFormat="1" ht="18" customHeight="1" x14ac:dyDescent="0.2">
      <c r="B21" s="1635" t="s">
        <v>0</v>
      </c>
      <c r="C21" s="1636"/>
      <c r="D21" s="1637"/>
      <c r="E21" s="1246">
        <f>E15+E19</f>
        <v>3758</v>
      </c>
      <c r="F21" s="1247">
        <f>E21*100/$AC21</f>
        <v>0.23337759103154385</v>
      </c>
      <c r="G21" s="1241"/>
      <c r="H21" s="1246">
        <f>H15+H19</f>
        <v>112034</v>
      </c>
      <c r="I21" s="1247">
        <f>H21*100/$AC21</f>
        <v>6.9574840430090434</v>
      </c>
      <c r="J21" s="1241"/>
      <c r="K21" s="1246">
        <f>K15+K19</f>
        <v>57299</v>
      </c>
      <c r="L21" s="1247">
        <f>K21*100/$AC21</f>
        <v>3.5583561970506734</v>
      </c>
      <c r="M21" s="1241"/>
      <c r="N21" s="1246">
        <f>N15+N19</f>
        <v>67844</v>
      </c>
      <c r="O21" s="1247">
        <f>N21*100/$AC21</f>
        <v>4.2132169467653169</v>
      </c>
      <c r="P21" s="1241"/>
      <c r="Q21" s="1246">
        <f>Q15+Q19</f>
        <v>73128</v>
      </c>
      <c r="R21" s="1247">
        <f>Q21*100/$AC21</f>
        <v>4.5413614893439966</v>
      </c>
      <c r="S21" s="1241"/>
      <c r="T21" s="1246">
        <f>T15+T19</f>
        <v>114052</v>
      </c>
      <c r="U21" s="1247">
        <f>T21*100/$AC21</f>
        <v>7.0828049527220971</v>
      </c>
      <c r="V21" s="1241"/>
      <c r="W21" s="1246">
        <f>W15+W19</f>
        <v>312411</v>
      </c>
      <c r="X21" s="1247">
        <f>W21*100/$AC21</f>
        <v>19.401204521488996</v>
      </c>
      <c r="Y21" s="1241"/>
      <c r="Z21" s="1246">
        <f>Z15+Z19</f>
        <v>869740</v>
      </c>
      <c r="AA21" s="1247">
        <f>Z21*100/$AC21</f>
        <v>54.01219425858833</v>
      </c>
      <c r="AB21" s="1241"/>
      <c r="AC21" s="1246">
        <f>AC15+AC19</f>
        <v>1610266</v>
      </c>
      <c r="AD21" s="1247">
        <f>F21+I21+L21+O21+R21+U21+X21+AA21</f>
        <v>100</v>
      </c>
    </row>
    <row r="22" spans="2:32" s="627" customFormat="1" ht="5.25" customHeight="1" x14ac:dyDescent="0.2">
      <c r="B22" s="647"/>
      <c r="C22" s="647"/>
      <c r="D22" s="647"/>
      <c r="E22" s="647"/>
      <c r="F22" s="647"/>
      <c r="G22" s="647"/>
      <c r="H22" s="647"/>
      <c r="I22" s="647"/>
      <c r="J22" s="647"/>
      <c r="K22" s="647"/>
      <c r="L22" s="647"/>
      <c r="M22" s="647"/>
      <c r="N22" s="647"/>
      <c r="O22" s="648"/>
      <c r="P22" s="648"/>
    </row>
    <row r="23" spans="2:32" s="627" customFormat="1" ht="5.25" customHeight="1" x14ac:dyDescent="0.2">
      <c r="B23" s="647"/>
      <c r="C23" s="647"/>
      <c r="D23" s="647"/>
      <c r="E23" s="647"/>
      <c r="F23" s="647"/>
      <c r="G23" s="647"/>
      <c r="H23" s="647"/>
      <c r="I23" s="647"/>
      <c r="J23" s="647"/>
      <c r="K23" s="647"/>
      <c r="L23" s="647"/>
      <c r="M23" s="647"/>
      <c r="N23" s="647"/>
      <c r="O23" s="648"/>
      <c r="P23" s="648"/>
    </row>
    <row r="24" spans="2:32" s="627" customFormat="1" ht="12.75" customHeight="1" x14ac:dyDescent="0.2">
      <c r="B24" s="648"/>
      <c r="C24" s="648"/>
      <c r="D24" s="648"/>
      <c r="E24" s="648"/>
      <c r="F24" s="648"/>
      <c r="G24" s="648"/>
      <c r="H24" s="648"/>
      <c r="I24" s="648"/>
      <c r="J24" s="648"/>
      <c r="K24" s="648"/>
      <c r="L24" s="648"/>
      <c r="M24" s="648"/>
      <c r="N24" s="648"/>
      <c r="O24" s="648"/>
      <c r="P24" s="648"/>
    </row>
    <row r="25" spans="2:32" s="645" customFormat="1" ht="24.75" customHeight="1" x14ac:dyDescent="0.2">
      <c r="B25" s="649"/>
      <c r="C25" s="649"/>
      <c r="D25" s="649"/>
      <c r="E25" s="649" t="s">
        <v>114</v>
      </c>
      <c r="F25" s="649" t="s">
        <v>21</v>
      </c>
      <c r="G25" s="649"/>
      <c r="H25" s="649" t="s">
        <v>20</v>
      </c>
      <c r="I25" s="649" t="s">
        <v>19</v>
      </c>
      <c r="J25" s="649"/>
      <c r="K25" s="649" t="s">
        <v>18</v>
      </c>
      <c r="L25" s="649" t="s">
        <v>17</v>
      </c>
      <c r="M25" s="649"/>
      <c r="N25" s="649" t="s">
        <v>16</v>
      </c>
      <c r="O25" s="649" t="s">
        <v>15</v>
      </c>
      <c r="P25" s="649"/>
    </row>
    <row r="26" spans="2:32" s="645" customFormat="1" x14ac:dyDescent="0.2">
      <c r="B26" s="650"/>
      <c r="C26" s="650"/>
      <c r="D26" s="650"/>
      <c r="E26" s="650" t="e">
        <f>#REF!</f>
        <v>#REF!</v>
      </c>
      <c r="F26" s="651" t="e">
        <f>#REF!</f>
        <v>#REF!</v>
      </c>
      <c r="G26" s="651"/>
      <c r="H26" s="651" t="e">
        <f>#REF!</f>
        <v>#REF!</v>
      </c>
      <c r="I26" s="651" t="e">
        <f>#REF!</f>
        <v>#REF!</v>
      </c>
      <c r="J26" s="651"/>
      <c r="K26" s="651" t="e">
        <f>#REF!</f>
        <v>#REF!</v>
      </c>
      <c r="L26" s="651" t="e">
        <f>#REF!</f>
        <v>#REF!</v>
      </c>
      <c r="M26" s="651"/>
      <c r="N26" s="651" t="e">
        <f>#REF!</f>
        <v>#REF!</v>
      </c>
      <c r="O26" s="651" t="e">
        <f>#REF!</f>
        <v>#REF!</v>
      </c>
      <c r="P26" s="651"/>
    </row>
    <row r="27" spans="2:32" s="627" customFormat="1" x14ac:dyDescent="0.2">
      <c r="B27" s="648"/>
      <c r="C27" s="648"/>
      <c r="D27" s="648"/>
      <c r="E27" s="648"/>
      <c r="F27" s="648"/>
      <c r="G27" s="648"/>
      <c r="H27" s="648"/>
      <c r="I27" s="648"/>
      <c r="J27" s="648"/>
      <c r="K27" s="648"/>
      <c r="L27" s="648"/>
      <c r="M27" s="648"/>
      <c r="N27" s="648"/>
      <c r="O27" s="648"/>
      <c r="P27" s="648"/>
    </row>
    <row r="28" spans="2:32" s="627" customFormat="1" x14ac:dyDescent="0.2">
      <c r="B28" s="648"/>
      <c r="C28" s="648"/>
      <c r="D28" s="648"/>
      <c r="E28" s="648"/>
      <c r="F28" s="648"/>
      <c r="G28" s="648"/>
      <c r="H28" s="648"/>
      <c r="I28" s="648"/>
      <c r="J28" s="648"/>
      <c r="K28" s="648"/>
      <c r="L28" s="648"/>
      <c r="M28" s="648"/>
      <c r="N28" s="648"/>
      <c r="O28" s="648"/>
      <c r="P28" s="648"/>
    </row>
    <row r="29" spans="2:32" s="627" customFormat="1" x14ac:dyDescent="0.2">
      <c r="B29" s="648"/>
      <c r="C29" s="648"/>
      <c r="D29" s="648"/>
      <c r="E29" s="648"/>
      <c r="F29" s="648"/>
      <c r="G29" s="648"/>
      <c r="H29" s="648"/>
      <c r="I29" s="648"/>
      <c r="J29" s="648"/>
      <c r="K29" s="648"/>
      <c r="L29" s="648"/>
      <c r="M29" s="648"/>
      <c r="N29" s="648"/>
      <c r="O29" s="648"/>
      <c r="P29" s="648"/>
    </row>
    <row r="30" spans="2:32" s="627" customFormat="1" x14ac:dyDescent="0.2">
      <c r="B30" s="648"/>
      <c r="C30" s="648"/>
      <c r="D30" s="648"/>
      <c r="E30" s="648"/>
      <c r="F30" s="648"/>
      <c r="G30" s="648"/>
      <c r="H30" s="648"/>
      <c r="I30" s="648"/>
      <c r="J30" s="648"/>
      <c r="K30" s="648"/>
      <c r="L30" s="648"/>
      <c r="M30" s="648"/>
      <c r="N30" s="648"/>
      <c r="O30" s="648"/>
      <c r="P30" s="648"/>
    </row>
    <row r="31" spans="2:32" s="627" customFormat="1" x14ac:dyDescent="0.2">
      <c r="B31" s="648"/>
      <c r="C31" s="648"/>
      <c r="D31" s="648"/>
      <c r="E31" s="648"/>
      <c r="F31" s="648"/>
      <c r="G31" s="648"/>
      <c r="H31" s="648"/>
      <c r="I31" s="648"/>
      <c r="J31" s="648"/>
      <c r="K31" s="648"/>
      <c r="L31" s="648"/>
      <c r="M31" s="648"/>
      <c r="N31" s="648"/>
      <c r="O31" s="648"/>
      <c r="P31" s="648"/>
    </row>
    <row r="32" spans="2:32" s="627" customFormat="1" x14ac:dyDescent="0.2">
      <c r="B32" s="648"/>
      <c r="C32" s="648"/>
      <c r="D32" s="648"/>
      <c r="E32" s="648"/>
      <c r="F32" s="648"/>
      <c r="G32" s="648"/>
      <c r="H32" s="648"/>
      <c r="I32" s="648"/>
      <c r="J32" s="648"/>
      <c r="K32" s="648"/>
      <c r="L32" s="648"/>
      <c r="M32" s="648"/>
      <c r="N32" s="648"/>
      <c r="O32" s="648"/>
      <c r="P32" s="648"/>
    </row>
    <row r="33" spans="2:16" s="627" customFormat="1" x14ac:dyDescent="0.2">
      <c r="B33" s="648"/>
      <c r="C33" s="648"/>
      <c r="D33" s="648"/>
      <c r="E33" s="648"/>
      <c r="F33" s="648"/>
      <c r="G33" s="648"/>
      <c r="H33" s="648"/>
      <c r="I33" s="648"/>
      <c r="J33" s="648"/>
      <c r="K33" s="648"/>
      <c r="L33" s="648"/>
      <c r="M33" s="648"/>
      <c r="N33" s="648"/>
      <c r="O33" s="648"/>
      <c r="P33" s="648"/>
    </row>
    <row r="34" spans="2:16" s="627" customFormat="1" x14ac:dyDescent="0.2">
      <c r="B34" s="648"/>
      <c r="C34" s="648"/>
      <c r="D34" s="648"/>
      <c r="E34" s="648"/>
      <c r="F34" s="648"/>
      <c r="G34" s="648"/>
      <c r="H34" s="648"/>
      <c r="I34" s="648"/>
      <c r="J34" s="648"/>
      <c r="K34" s="648"/>
      <c r="L34" s="648"/>
      <c r="M34" s="648"/>
      <c r="N34" s="648"/>
      <c r="O34" s="648"/>
      <c r="P34" s="648"/>
    </row>
    <row r="35" spans="2:16" s="627" customFormat="1" x14ac:dyDescent="0.2">
      <c r="C35" s="1638" t="s">
        <v>14</v>
      </c>
      <c r="D35" s="1638"/>
      <c r="E35" s="1638"/>
      <c r="F35" s="1638"/>
      <c r="G35" s="1638"/>
      <c r="H35" s="1638"/>
      <c r="I35" s="1638"/>
      <c r="J35" s="1638"/>
      <c r="K35" s="1638"/>
      <c r="L35" s="1638"/>
      <c r="M35" s="648"/>
      <c r="N35" s="648"/>
      <c r="O35" s="648"/>
      <c r="P35" s="648"/>
    </row>
    <row r="36" spans="2:16" s="627" customFormat="1" x14ac:dyDescent="0.2">
      <c r="L36" s="648"/>
      <c r="M36" s="648"/>
      <c r="N36" s="648"/>
      <c r="O36" s="648"/>
      <c r="P36" s="648"/>
    </row>
    <row r="37" spans="2:16" s="627" customFormat="1" x14ac:dyDescent="0.2">
      <c r="B37" s="648"/>
      <c r="C37" s="648"/>
      <c r="D37" s="648"/>
      <c r="E37" s="648"/>
      <c r="F37" s="648"/>
      <c r="G37" s="648"/>
      <c r="H37" s="648"/>
      <c r="I37" s="648"/>
      <c r="J37" s="648"/>
      <c r="K37" s="648"/>
      <c r="L37" s="648"/>
      <c r="M37" s="648"/>
      <c r="N37" s="648"/>
      <c r="O37" s="648"/>
      <c r="P37" s="648"/>
    </row>
    <row r="38" spans="2:16" s="627" customFormat="1" ht="5.25" customHeight="1" x14ac:dyDescent="0.2">
      <c r="B38" s="648"/>
      <c r="C38" s="648"/>
      <c r="D38" s="648"/>
      <c r="E38" s="648"/>
      <c r="F38" s="648"/>
      <c r="G38" s="648"/>
      <c r="H38" s="648"/>
      <c r="I38" s="648"/>
      <c r="J38" s="648"/>
      <c r="K38" s="648"/>
      <c r="L38" s="648"/>
      <c r="M38" s="648"/>
      <c r="N38" s="648"/>
      <c r="O38" s="648"/>
      <c r="P38" s="648"/>
    </row>
    <row r="39" spans="2:16" s="627" customFormat="1" ht="5.25" customHeight="1" x14ac:dyDescent="0.2">
      <c r="B39" s="648"/>
      <c r="C39" s="648"/>
      <c r="D39" s="648"/>
      <c r="E39" s="648"/>
      <c r="F39" s="648"/>
      <c r="G39" s="648"/>
      <c r="H39" s="648"/>
      <c r="I39" s="648"/>
      <c r="J39" s="648"/>
      <c r="K39" s="648"/>
      <c r="L39" s="648"/>
      <c r="M39" s="648"/>
      <c r="N39" s="648"/>
      <c r="O39" s="648"/>
      <c r="P39" s="648"/>
    </row>
    <row r="40" spans="2:16" s="627" customFormat="1" ht="16.5" customHeight="1" x14ac:dyDescent="0.2">
      <c r="B40" s="648"/>
      <c r="C40" s="648"/>
      <c r="D40" s="648"/>
      <c r="E40" s="648"/>
      <c r="F40" s="648"/>
      <c r="G40" s="648"/>
      <c r="H40" s="648"/>
      <c r="I40" s="648"/>
      <c r="J40" s="648"/>
      <c r="K40" s="648"/>
      <c r="L40" s="648"/>
      <c r="M40" s="648"/>
      <c r="N40" s="648"/>
      <c r="O40" s="648"/>
      <c r="P40" s="648"/>
    </row>
    <row r="41" spans="2:16" s="627" customFormat="1" x14ac:dyDescent="0.2">
      <c r="B41" s="648"/>
      <c r="C41" s="648"/>
      <c r="D41" s="648"/>
      <c r="E41" s="648"/>
      <c r="F41" s="648"/>
      <c r="G41" s="648"/>
      <c r="H41" s="648"/>
      <c r="I41" s="648"/>
      <c r="J41" s="648"/>
      <c r="K41" s="648"/>
      <c r="L41" s="648"/>
      <c r="M41" s="648"/>
      <c r="N41" s="648"/>
      <c r="O41" s="648"/>
      <c r="P41" s="648"/>
    </row>
    <row r="42" spans="2:16" s="627" customFormat="1" x14ac:dyDescent="0.2"/>
    <row r="43" spans="2:16" s="646" customFormat="1" x14ac:dyDescent="0.2"/>
    <row r="44" spans="2:16" s="653" customFormat="1" ht="12.75" customHeight="1" x14ac:dyDescent="0.2">
      <c r="B44" s="1541"/>
      <c r="C44" s="1542"/>
      <c r="D44" s="1542"/>
      <c r="E44" s="1542"/>
      <c r="F44" s="1542"/>
      <c r="G44" s="1542"/>
      <c r="H44" s="1542"/>
      <c r="I44" s="1542"/>
      <c r="J44" s="1542"/>
      <c r="K44" s="1542"/>
      <c r="L44" s="1542"/>
      <c r="M44" s="1542"/>
      <c r="N44" s="1542"/>
      <c r="O44" s="1542"/>
      <c r="P44" s="652"/>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98"/>
      <c r="C2" s="1498"/>
      <c r="D2" s="1498"/>
      <c r="E2" s="1498"/>
      <c r="F2" s="1498"/>
      <c r="G2" s="1498"/>
      <c r="H2" s="1498"/>
      <c r="I2" s="1498"/>
      <c r="O2" s="37"/>
    </row>
    <row r="3" spans="1:50" s="38" customFormat="1" ht="4.5" customHeight="1" x14ac:dyDescent="0.2">
      <c r="B3" s="1499"/>
      <c r="C3" s="1499"/>
      <c r="D3" s="1499"/>
      <c r="E3" s="1499"/>
      <c r="F3" s="1499"/>
      <c r="G3" s="1499"/>
      <c r="H3" s="1499"/>
      <c r="I3" s="1499"/>
      <c r="O3" s="37"/>
    </row>
    <row r="4" spans="1:50" s="38" customFormat="1" ht="37.5" customHeight="1" x14ac:dyDescent="0.2">
      <c r="A4" s="1639" t="s">
        <v>206</v>
      </c>
      <c r="B4" s="1639"/>
      <c r="C4" s="1639"/>
      <c r="D4" s="1639"/>
      <c r="E4" s="1639"/>
      <c r="F4" s="1639"/>
      <c r="G4" s="1639"/>
      <c r="H4" s="1639"/>
      <c r="I4" s="1639"/>
      <c r="J4" s="1639"/>
      <c r="K4" s="1639"/>
      <c r="L4" s="1639"/>
      <c r="M4" s="1639"/>
      <c r="N4" s="1639"/>
      <c r="O4" s="1639"/>
      <c r="P4" s="1639"/>
      <c r="Q4" s="1639"/>
      <c r="R4" s="1639"/>
      <c r="S4" s="1639"/>
      <c r="T4" s="1639"/>
      <c r="U4" s="1639"/>
      <c r="V4" s="1639"/>
      <c r="W4" s="1639"/>
      <c r="X4" s="1639"/>
      <c r="Y4" s="1639"/>
      <c r="Z4" s="1639"/>
    </row>
    <row r="5" spans="1:50" s="38" customFormat="1" ht="17.25" customHeight="1" x14ac:dyDescent="0.2">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
      <c r="O6" s="37"/>
    </row>
    <row r="7" spans="1:50" s="41" customFormat="1" ht="12.75" customHeight="1" x14ac:dyDescent="0.2">
      <c r="A7" s="39"/>
      <c r="B7" s="1500" t="s">
        <v>12</v>
      </c>
      <c r="C7" s="40"/>
      <c r="D7" s="1495" t="s">
        <v>109</v>
      </c>
      <c r="E7" s="1493"/>
      <c r="F7" s="181"/>
      <c r="G7" s="1493"/>
      <c r="H7" s="1493"/>
      <c r="I7" s="181"/>
      <c r="J7" s="1493"/>
      <c r="K7" s="1493"/>
      <c r="L7" s="181"/>
      <c r="M7" s="1493"/>
      <c r="N7" s="1494"/>
      <c r="O7" s="40"/>
      <c r="P7" s="1495" t="s">
        <v>178</v>
      </c>
      <c r="Q7" s="1493"/>
      <c r="R7" s="181"/>
      <c r="S7" s="1493"/>
      <c r="T7" s="1493"/>
      <c r="U7" s="181"/>
      <c r="V7" s="1493"/>
      <c r="W7" s="1493"/>
      <c r="X7" s="181"/>
      <c r="Y7" s="1493"/>
      <c r="Z7" s="1494"/>
      <c r="AA7" s="116"/>
      <c r="AB7" s="116"/>
      <c r="AC7" s="117"/>
      <c r="AD7" s="117"/>
      <c r="AE7" s="117"/>
      <c r="AF7" s="117"/>
      <c r="AG7" s="117"/>
      <c r="AH7" s="117"/>
      <c r="AI7" s="118"/>
    </row>
    <row r="8" spans="1:50" s="41" customFormat="1" ht="37.5" customHeight="1" x14ac:dyDescent="0.2">
      <c r="A8" s="39"/>
      <c r="B8" s="1501"/>
      <c r="C8" s="40"/>
      <c r="D8" s="1504"/>
      <c r="E8" s="1505"/>
      <c r="F8" s="40"/>
      <c r="G8" s="1495" t="s">
        <v>168</v>
      </c>
      <c r="H8" s="1494"/>
      <c r="I8" s="40"/>
      <c r="J8" s="1495" t="s">
        <v>174</v>
      </c>
      <c r="K8" s="1494"/>
      <c r="L8" s="40"/>
      <c r="M8" s="1495" t="s">
        <v>169</v>
      </c>
      <c r="N8" s="1494"/>
      <c r="O8" s="40"/>
      <c r="P8" s="1504"/>
      <c r="Q8" s="1506"/>
      <c r="R8" s="130"/>
      <c r="S8" s="1495" t="s">
        <v>179</v>
      </c>
      <c r="T8" s="1494"/>
      <c r="U8" s="40"/>
      <c r="V8" s="1495" t="s">
        <v>180</v>
      </c>
      <c r="W8" s="1494"/>
      <c r="X8" s="40"/>
      <c r="Y8" s="1495" t="s">
        <v>181</v>
      </c>
      <c r="Z8" s="1494"/>
      <c r="AA8" s="116"/>
      <c r="AB8" s="116"/>
      <c r="AC8" s="117"/>
      <c r="AD8" s="117"/>
      <c r="AE8" s="117"/>
      <c r="AF8" s="117"/>
      <c r="AG8" s="117"/>
      <c r="AH8" s="117"/>
      <c r="AI8" s="118"/>
    </row>
    <row r="9" spans="1:50" s="46" customFormat="1" ht="36.75" customHeight="1" x14ac:dyDescent="0.2">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503" t="s">
        <v>216</v>
      </c>
      <c r="C33" s="1503"/>
      <c r="D33" s="1503"/>
      <c r="E33" s="1503"/>
      <c r="F33" s="1503"/>
      <c r="G33" s="1503"/>
      <c r="H33" s="1503"/>
      <c r="I33" s="1503"/>
      <c r="J33" s="1503"/>
      <c r="K33" s="1503"/>
      <c r="L33" s="1503"/>
      <c r="M33" s="1503"/>
      <c r="O33" s="86"/>
    </row>
    <row r="34" spans="2:19" ht="29.25" customHeight="1" x14ac:dyDescent="0.2">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
      <c r="B35" s="1496"/>
      <c r="C35" s="1496"/>
      <c r="D35" s="1496"/>
      <c r="E35" s="1496"/>
      <c r="F35" s="1496"/>
      <c r="G35" s="1496"/>
      <c r="H35" s="1496"/>
      <c r="I35" s="1496"/>
      <c r="J35" s="1496"/>
      <c r="K35" s="1496"/>
      <c r="L35" s="1496"/>
      <c r="M35" s="1496"/>
      <c r="N35" s="1496"/>
      <c r="O35" s="1496"/>
      <c r="P35" s="1496"/>
      <c r="Q35" s="89"/>
      <c r="R35" s="89"/>
      <c r="S35" s="89"/>
    </row>
    <row r="38" spans="2:19" x14ac:dyDescent="0.2">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2578125" defaultRowHeight="15" x14ac:dyDescent="0.2"/>
  <cols>
    <col min="1" max="1" width="1.140625" style="611" customWidth="1"/>
    <col min="2" max="2" width="7.85546875" style="611" customWidth="1"/>
    <col min="3" max="3" width="1" style="611" customWidth="1"/>
    <col min="4" max="4" width="9.140625" style="611" customWidth="1"/>
    <col min="5" max="5" width="7.5703125" style="611" customWidth="1"/>
    <col min="6" max="6" width="0.5703125" style="611" customWidth="1"/>
    <col min="7" max="7" width="8" style="611" customWidth="1"/>
    <col min="8" max="8" width="0.5703125" style="611" customWidth="1"/>
    <col min="9" max="9" width="6.7109375" style="611" customWidth="1"/>
    <col min="10" max="10" width="0.5703125" style="611" customWidth="1"/>
    <col min="11" max="11" width="6.85546875" style="611" customWidth="1"/>
    <col min="12" max="12" width="0.5703125" style="611" customWidth="1"/>
    <col min="13" max="13" width="7" style="611" customWidth="1"/>
    <col min="14" max="14" width="0.5703125" style="611" customWidth="1"/>
    <col min="15" max="15" width="8.140625" style="611" customWidth="1"/>
    <col min="16" max="16" width="0.7109375" style="611" customWidth="1"/>
    <col min="17" max="17" width="7.5703125" style="611" customWidth="1"/>
    <col min="18" max="18" width="0.5703125" style="611" customWidth="1"/>
    <col min="19" max="19" width="7.28515625" style="611" customWidth="1"/>
    <col min="20" max="20" width="0.7109375" style="611" customWidth="1"/>
    <col min="21" max="21" width="5.140625" style="611" customWidth="1"/>
    <col min="22" max="22" width="4.5703125" style="611" bestFit="1" customWidth="1"/>
    <col min="23" max="23" width="7" style="611" bestFit="1" customWidth="1"/>
    <col min="24" max="24" width="4.5703125" style="611" bestFit="1" customWidth="1"/>
    <col min="25" max="25" width="7" style="611" bestFit="1" customWidth="1"/>
    <col min="26" max="26" width="4.5703125" style="611" bestFit="1" customWidth="1"/>
    <col min="27" max="27" width="7" style="611" bestFit="1" customWidth="1"/>
    <col min="28" max="28" width="4.5703125" style="611" bestFit="1" customWidth="1"/>
    <col min="29" max="29" width="7" style="611" bestFit="1" customWidth="1"/>
    <col min="30" max="16384" width="11.42578125" style="611"/>
  </cols>
  <sheetData>
    <row r="1" spans="2:30" hidden="1" x14ac:dyDescent="0.2">
      <c r="E1" s="612" t="s">
        <v>36</v>
      </c>
      <c r="G1" s="612" t="s">
        <v>21</v>
      </c>
      <c r="I1" s="612" t="s">
        <v>20</v>
      </c>
      <c r="K1" s="612" t="s">
        <v>19</v>
      </c>
      <c r="M1" s="612" t="s">
        <v>18</v>
      </c>
      <c r="O1" s="612" t="s">
        <v>17</v>
      </c>
      <c r="Q1" s="612" t="s">
        <v>16</v>
      </c>
      <c r="S1" s="612" t="s">
        <v>15</v>
      </c>
    </row>
    <row r="2" spans="2:30" s="609" customFormat="1" x14ac:dyDescent="0.2">
      <c r="C2" s="613"/>
      <c r="D2" s="613"/>
      <c r="T2" s="613"/>
    </row>
    <row r="3" spans="2:30" s="615" customFormat="1" ht="47.25" customHeight="1" x14ac:dyDescent="0.25">
      <c r="B3" s="1532"/>
      <c r="C3" s="1532"/>
      <c r="D3" s="1532"/>
      <c r="E3" s="1532"/>
      <c r="F3" s="1532"/>
      <c r="G3" s="1532"/>
      <c r="H3" s="1532"/>
      <c r="I3" s="1532"/>
      <c r="J3" s="614"/>
      <c r="Q3" s="616"/>
    </row>
    <row r="4" spans="2:30" s="617" customFormat="1" ht="2.25" customHeight="1" x14ac:dyDescent="0.2">
      <c r="B4" s="1533"/>
      <c r="C4" s="1533"/>
      <c r="D4" s="1533"/>
      <c r="E4" s="1533"/>
      <c r="F4" s="1533"/>
      <c r="G4" s="1533"/>
      <c r="H4" s="1533"/>
      <c r="I4" s="1533"/>
      <c r="J4" s="1533"/>
      <c r="K4" s="1533"/>
      <c r="L4" s="1533"/>
      <c r="M4" s="1533"/>
      <c r="N4" s="1533"/>
      <c r="O4" s="1533"/>
      <c r="P4" s="1533"/>
      <c r="Q4" s="1533"/>
      <c r="R4" s="1533"/>
      <c r="S4" s="1533"/>
      <c r="T4" s="1533"/>
    </row>
    <row r="5" spans="2:30" s="617" customFormat="1" ht="16.5" customHeight="1" x14ac:dyDescent="0.2">
      <c r="B5" s="1534" t="s">
        <v>429</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row>
    <row r="6" spans="2:30" s="617" customFormat="1" ht="14.25" customHeight="1" x14ac:dyDescent="0.2">
      <c r="B6" s="1471" t="str">
        <f>porsaad!$B$6</f>
        <v>Situación a 30 de septiembre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902" customFormat="1" ht="5.25" customHeight="1" x14ac:dyDescent="0.2"/>
    <row r="8" spans="2:30" s="711" customFormat="1" ht="21.75" customHeight="1" x14ac:dyDescent="0.2">
      <c r="B8" s="1552" t="s">
        <v>27</v>
      </c>
      <c r="D8" s="1552" t="s">
        <v>112</v>
      </c>
      <c r="E8" s="1552" t="s">
        <v>26</v>
      </c>
      <c r="F8" s="1552"/>
      <c r="G8" s="1552"/>
      <c r="H8" s="1552"/>
      <c r="I8" s="1552"/>
      <c r="J8" s="1552"/>
      <c r="K8" s="1552"/>
      <c r="L8" s="1552"/>
      <c r="M8" s="1552"/>
      <c r="N8" s="1552"/>
      <c r="O8" s="1552"/>
      <c r="P8" s="1552"/>
      <c r="Q8" s="1552"/>
      <c r="R8" s="1552"/>
      <c r="S8" s="1552"/>
    </row>
    <row r="9" spans="2:30" s="711" customFormat="1" ht="21.75" customHeight="1" x14ac:dyDescent="0.2">
      <c r="B9" s="1552"/>
      <c r="D9" s="1552"/>
      <c r="E9" s="709" t="s">
        <v>22</v>
      </c>
      <c r="F9" s="709"/>
      <c r="G9" s="709" t="s">
        <v>21</v>
      </c>
      <c r="H9" s="709"/>
      <c r="I9" s="709" t="s">
        <v>20</v>
      </c>
      <c r="J9" s="709"/>
      <c r="K9" s="709" t="s">
        <v>19</v>
      </c>
      <c r="L9" s="709"/>
      <c r="M9" s="709" t="s">
        <v>18</v>
      </c>
      <c r="N9" s="709"/>
      <c r="O9" s="709" t="s">
        <v>17</v>
      </c>
      <c r="P9" s="709"/>
      <c r="Q9" s="709" t="s">
        <v>16</v>
      </c>
      <c r="R9" s="709"/>
      <c r="S9" s="709" t="s">
        <v>15</v>
      </c>
    </row>
    <row r="10" spans="2:30" s="711" customFormat="1" ht="21.75" customHeight="1" x14ac:dyDescent="0.2">
      <c r="B10" s="1552"/>
      <c r="D10" s="1552"/>
      <c r="E10" s="709" t="s">
        <v>9</v>
      </c>
      <c r="F10" s="709"/>
      <c r="G10" s="709" t="s">
        <v>9</v>
      </c>
      <c r="H10" s="709"/>
      <c r="I10" s="709" t="s">
        <v>9</v>
      </c>
      <c r="J10" s="709"/>
      <c r="K10" s="709" t="s">
        <v>9</v>
      </c>
      <c r="L10" s="709"/>
      <c r="M10" s="709" t="s">
        <v>9</v>
      </c>
      <c r="N10" s="709"/>
      <c r="O10" s="709" t="s">
        <v>9</v>
      </c>
      <c r="P10" s="709"/>
      <c r="Q10" s="709" t="s">
        <v>9</v>
      </c>
      <c r="R10" s="709"/>
      <c r="S10" s="709" t="s">
        <v>9</v>
      </c>
    </row>
    <row r="11" spans="2:30" s="693" customFormat="1" ht="9" customHeight="1" x14ac:dyDescent="0.2">
      <c r="B11" s="709"/>
      <c r="D11" s="709"/>
      <c r="E11" s="709"/>
      <c r="F11" s="709"/>
      <c r="G11" s="709"/>
      <c r="H11" s="709"/>
      <c r="I11" s="709"/>
      <c r="J11" s="709"/>
      <c r="K11" s="709"/>
      <c r="L11" s="709"/>
      <c r="M11" s="709"/>
      <c r="N11" s="709"/>
      <c r="O11" s="709"/>
      <c r="P11" s="709"/>
      <c r="Q11" s="709"/>
      <c r="R11" s="709"/>
      <c r="S11" s="709"/>
    </row>
    <row r="12" spans="2:30" s="693" customFormat="1" ht="21" customHeight="1" x14ac:dyDescent="0.2">
      <c r="B12" s="1552" t="s">
        <v>24</v>
      </c>
      <c r="D12" s="903" t="s">
        <v>31</v>
      </c>
      <c r="E12" s="904">
        <f>'46perfpbsaad'!E12</f>
        <v>534</v>
      </c>
      <c r="F12" s="903"/>
      <c r="G12" s="904">
        <f>'46perfpbsaad'!H12</f>
        <v>10647</v>
      </c>
      <c r="H12" s="903"/>
      <c r="I12" s="904">
        <f>'46perfpbsaad'!K12</f>
        <v>6262</v>
      </c>
      <c r="J12" s="903"/>
      <c r="K12" s="904">
        <f>'46perfpbsaad'!N12</f>
        <v>8663</v>
      </c>
      <c r="L12" s="903"/>
      <c r="M12" s="904">
        <f>'46perfpbsaad'!Q12</f>
        <v>8432</v>
      </c>
      <c r="N12" s="903"/>
      <c r="O12" s="904">
        <f>'46perfpbsaad'!T12</f>
        <v>11583</v>
      </c>
      <c r="P12" s="903"/>
      <c r="Q12" s="904">
        <f>'46perfpbsaad'!W12</f>
        <v>38954</v>
      </c>
      <c r="R12" s="903"/>
      <c r="S12" s="904">
        <f>'46perfpbsaad'!Z12</f>
        <v>185272</v>
      </c>
      <c r="T12" s="905"/>
      <c r="V12" s="906">
        <f>E12/E$15</f>
        <v>0.31918708906156606</v>
      </c>
      <c r="W12" s="906">
        <f>G12/G$15</f>
        <v>0.31708261361605811</v>
      </c>
      <c r="X12" s="906">
        <f>I12/I$15</f>
        <v>0.28854483457745828</v>
      </c>
      <c r="Y12" s="906">
        <f>K12/K$15</f>
        <v>0.29616081501487129</v>
      </c>
      <c r="Z12" s="906">
        <f>M12/M$15</f>
        <v>0.24715675929182787</v>
      </c>
      <c r="AA12" s="906">
        <f>O12/O$15</f>
        <v>0.20633450309065321</v>
      </c>
      <c r="AB12" s="906">
        <f>Q12/Q$15</f>
        <v>0.20374603141394118</v>
      </c>
      <c r="AC12" s="906">
        <f>S12/S$15</f>
        <v>0.28824040985175081</v>
      </c>
      <c r="AD12" s="906"/>
    </row>
    <row r="13" spans="2:30" s="693" customFormat="1" ht="21" customHeight="1" x14ac:dyDescent="0.2">
      <c r="B13" s="1552"/>
      <c r="D13" s="903" t="s">
        <v>49</v>
      </c>
      <c r="E13" s="904">
        <f>'46perfpbsaad'!E13</f>
        <v>770</v>
      </c>
      <c r="F13" s="903"/>
      <c r="G13" s="904">
        <f>'46perfpbsaad'!H13</f>
        <v>12922</v>
      </c>
      <c r="H13" s="903"/>
      <c r="I13" s="904">
        <f>'46perfpbsaad'!K13</f>
        <v>8066</v>
      </c>
      <c r="J13" s="903"/>
      <c r="K13" s="904">
        <f>'46perfpbsaad'!N13</f>
        <v>11266</v>
      </c>
      <c r="L13" s="903"/>
      <c r="M13" s="904">
        <f>'46perfpbsaad'!Q13</f>
        <v>12853</v>
      </c>
      <c r="N13" s="903"/>
      <c r="O13" s="904">
        <f>'46perfpbsaad'!T13</f>
        <v>21292</v>
      </c>
      <c r="P13" s="903"/>
      <c r="Q13" s="904">
        <f>'46perfpbsaad'!W13</f>
        <v>67661</v>
      </c>
      <c r="R13" s="903"/>
      <c r="S13" s="904">
        <f>'46perfpbsaad'!Z13</f>
        <v>242224</v>
      </c>
      <c r="T13" s="905"/>
      <c r="V13" s="906">
        <f>E13/E$15</f>
        <v>0.46025104602510458</v>
      </c>
      <c r="W13" s="906">
        <f>G13/G$15</f>
        <v>0.38483530883316458</v>
      </c>
      <c r="X13" s="906">
        <f>I13/I$15</f>
        <v>0.37167081374988481</v>
      </c>
      <c r="Y13" s="906">
        <f>K13/K$15</f>
        <v>0.38514922566749854</v>
      </c>
      <c r="Z13" s="906">
        <f>M13/M$15</f>
        <v>0.37674404971274478</v>
      </c>
      <c r="AA13" s="906">
        <f>O13/O$15</f>
        <v>0.37928638865632291</v>
      </c>
      <c r="AB13" s="906">
        <f>Q13/Q$15</f>
        <v>0.35389588313135167</v>
      </c>
      <c r="AC13" s="906">
        <f>S13/S$15</f>
        <v>0.37684455846501619</v>
      </c>
      <c r="AD13" s="906"/>
    </row>
    <row r="14" spans="2:30" s="693" customFormat="1" ht="21" customHeight="1" x14ac:dyDescent="0.2">
      <c r="B14" s="1552"/>
      <c r="D14" s="903" t="s">
        <v>50</v>
      </c>
      <c r="E14" s="904">
        <f>'46perfpbsaad'!E14</f>
        <v>369</v>
      </c>
      <c r="F14" s="903"/>
      <c r="G14" s="904">
        <f>'46perfpbsaad'!H14</f>
        <v>10009</v>
      </c>
      <c r="H14" s="903"/>
      <c r="I14" s="904">
        <f>'46perfpbsaad'!K14</f>
        <v>7374</v>
      </c>
      <c r="J14" s="903"/>
      <c r="K14" s="904">
        <f>'46perfpbsaad'!N14</f>
        <v>9322</v>
      </c>
      <c r="L14" s="903"/>
      <c r="M14" s="904">
        <f>'46perfpbsaad'!Q14</f>
        <v>12831</v>
      </c>
      <c r="N14" s="903"/>
      <c r="O14" s="904">
        <f>'46perfpbsaad'!T14</f>
        <v>23262</v>
      </c>
      <c r="P14" s="903"/>
      <c r="Q14" s="904">
        <f>'46perfpbsaad'!W14</f>
        <v>84574</v>
      </c>
      <c r="R14" s="903"/>
      <c r="S14" s="904">
        <f>'46perfpbsaad'!Z14</f>
        <v>215273</v>
      </c>
      <c r="T14" s="905"/>
      <c r="V14" s="906">
        <f>E14/E$15</f>
        <v>0.22056186491332935</v>
      </c>
      <c r="W14" s="906">
        <f>G14/G$15</f>
        <v>0.29808207755077731</v>
      </c>
      <c r="X14" s="906">
        <f>I14/I$15</f>
        <v>0.33978435167265691</v>
      </c>
      <c r="Y14" s="906">
        <f>K14/K$15</f>
        <v>0.31868995931763017</v>
      </c>
      <c r="Z14" s="906">
        <f>M14/M$15</f>
        <v>0.37609919099542738</v>
      </c>
      <c r="AA14" s="906">
        <f>O14/O$15</f>
        <v>0.41437910825302388</v>
      </c>
      <c r="AB14" s="906">
        <f>Q14/Q$15</f>
        <v>0.44235808545470712</v>
      </c>
      <c r="AC14" s="906">
        <f>S14/S$15</f>
        <v>0.334915031683233</v>
      </c>
      <c r="AD14" s="906"/>
    </row>
    <row r="15" spans="2:30" s="693" customFormat="1" ht="21" customHeight="1" x14ac:dyDescent="0.2">
      <c r="B15" s="1552"/>
      <c r="D15" s="907" t="s">
        <v>68</v>
      </c>
      <c r="E15" s="904">
        <f>'46perfpbsaad'!E15</f>
        <v>1673</v>
      </c>
      <c r="F15" s="903"/>
      <c r="G15" s="904">
        <f>SUM(G12:G14)</f>
        <v>33578</v>
      </c>
      <c r="H15" s="904">
        <f t="shared" ref="H15:T15" si="0">SUM(H12:H14)</f>
        <v>0</v>
      </c>
      <c r="I15" s="904">
        <f t="shared" si="0"/>
        <v>21702</v>
      </c>
      <c r="J15" s="904">
        <f t="shared" si="0"/>
        <v>0</v>
      </c>
      <c r="K15" s="904">
        <f t="shared" si="0"/>
        <v>29251</v>
      </c>
      <c r="L15" s="904">
        <f t="shared" si="0"/>
        <v>0</v>
      </c>
      <c r="M15" s="904">
        <f t="shared" si="0"/>
        <v>34116</v>
      </c>
      <c r="N15" s="904">
        <f t="shared" si="0"/>
        <v>0</v>
      </c>
      <c r="O15" s="904">
        <f t="shared" si="0"/>
        <v>56137</v>
      </c>
      <c r="P15" s="904">
        <f t="shared" si="0"/>
        <v>0</v>
      </c>
      <c r="Q15" s="904">
        <f t="shared" si="0"/>
        <v>191189</v>
      </c>
      <c r="R15" s="904">
        <f t="shared" si="0"/>
        <v>0</v>
      </c>
      <c r="S15" s="904">
        <f t="shared" si="0"/>
        <v>642769</v>
      </c>
      <c r="T15" s="904">
        <f t="shared" si="0"/>
        <v>0</v>
      </c>
      <c r="V15" s="906"/>
    </row>
    <row r="16" spans="2:30" s="693" customFormat="1" ht="21" customHeight="1" x14ac:dyDescent="0.2">
      <c r="B16" s="1552" t="s">
        <v>23</v>
      </c>
      <c r="D16" s="903" t="s">
        <v>31</v>
      </c>
      <c r="E16" s="904">
        <f>'46perfpbsaad'!E16</f>
        <v>683</v>
      </c>
      <c r="F16" s="903"/>
      <c r="G16" s="904">
        <f>'46perfpbsaad'!H16</f>
        <v>22994</v>
      </c>
      <c r="H16" s="903"/>
      <c r="I16" s="904">
        <f>'46perfpbsaad'!K16</f>
        <v>9961</v>
      </c>
      <c r="J16" s="903"/>
      <c r="K16" s="904">
        <f>'46perfpbsaad'!N16</f>
        <v>10748</v>
      </c>
      <c r="L16" s="903"/>
      <c r="M16" s="904">
        <f>'46perfpbsaad'!Q16</f>
        <v>9543</v>
      </c>
      <c r="N16" s="903"/>
      <c r="O16" s="904">
        <f>'46perfpbsaad'!T16</f>
        <v>12828</v>
      </c>
      <c r="P16" s="903"/>
      <c r="Q16" s="904">
        <f>'46perfpbsaad'!W16</f>
        <v>29493</v>
      </c>
      <c r="R16" s="903"/>
      <c r="S16" s="904">
        <f>'46perfpbsaad'!Z16</f>
        <v>59726</v>
      </c>
      <c r="T16" s="905"/>
      <c r="V16" s="906">
        <f>E16/E$19</f>
        <v>0.32757793764988008</v>
      </c>
      <c r="W16" s="906">
        <f>G16/G$19</f>
        <v>0.29308147241766086</v>
      </c>
      <c r="X16" s="906">
        <f>I16/I$19</f>
        <v>0.27982695170941374</v>
      </c>
      <c r="Y16" s="906">
        <f>K16/K$19</f>
        <v>0.27849610032907524</v>
      </c>
      <c r="Z16" s="906">
        <f>M16/M$19</f>
        <v>0.24461704091048908</v>
      </c>
      <c r="AA16" s="906">
        <f>O16/O$19</f>
        <v>0.2214970214970215</v>
      </c>
      <c r="AB16" s="906">
        <f>Q16/Q$19</f>
        <v>0.24329742126016729</v>
      </c>
      <c r="AC16" s="906">
        <f>S16/S$19</f>
        <v>0.26314374964202475</v>
      </c>
    </row>
    <row r="17" spans="2:29" s="693" customFormat="1" ht="21" customHeight="1" x14ac:dyDescent="0.2">
      <c r="B17" s="1552"/>
      <c r="D17" s="903" t="s">
        <v>49</v>
      </c>
      <c r="E17" s="904">
        <f>'46perfpbsaad'!E17</f>
        <v>1000</v>
      </c>
      <c r="F17" s="903"/>
      <c r="G17" s="904">
        <f>'46perfpbsaad'!H17</f>
        <v>32316</v>
      </c>
      <c r="H17" s="903"/>
      <c r="I17" s="904">
        <f>'46perfpbsaad'!K17</f>
        <v>12964</v>
      </c>
      <c r="J17" s="903"/>
      <c r="K17" s="904">
        <f>'46perfpbsaad'!N17</f>
        <v>14802</v>
      </c>
      <c r="L17" s="903"/>
      <c r="M17" s="904">
        <f>'46perfpbsaad'!Q17</f>
        <v>15102</v>
      </c>
      <c r="N17" s="903"/>
      <c r="O17" s="904">
        <f>'46perfpbsaad'!T17</f>
        <v>22737</v>
      </c>
      <c r="P17" s="903"/>
      <c r="Q17" s="904">
        <f>'46perfpbsaad'!W17</f>
        <v>46608</v>
      </c>
      <c r="R17" s="903"/>
      <c r="S17" s="904">
        <f>'46perfpbsaad'!Z17</f>
        <v>83557</v>
      </c>
      <c r="T17" s="905"/>
      <c r="V17" s="906">
        <f>E17/E$19</f>
        <v>0.47961630695443647</v>
      </c>
      <c r="W17" s="906">
        <f>G17/G$19</f>
        <v>0.41189966350565921</v>
      </c>
      <c r="X17" s="906">
        <f>I17/I$19</f>
        <v>0.36418799337022784</v>
      </c>
      <c r="Y17" s="906">
        <f>K17/K$19</f>
        <v>0.38354105666830773</v>
      </c>
      <c r="Z17" s="906">
        <f>M17/M$19</f>
        <v>0.38711165795139957</v>
      </c>
      <c r="AA17" s="906">
        <f>O17/O$19</f>
        <v>0.3925925925925926</v>
      </c>
      <c r="AB17" s="906">
        <f>Q17/Q$19</f>
        <v>0.38448466449984325</v>
      </c>
      <c r="AC17" s="906">
        <f>S17/S$19</f>
        <v>0.36813954205603361</v>
      </c>
    </row>
    <row r="18" spans="2:29" s="693" customFormat="1" ht="21" customHeight="1" x14ac:dyDescent="0.2">
      <c r="B18" s="1552"/>
      <c r="D18" s="903" t="s">
        <v>50</v>
      </c>
      <c r="E18" s="904">
        <f>'46perfpbsaad'!E18</f>
        <v>402</v>
      </c>
      <c r="F18" s="903"/>
      <c r="G18" s="904">
        <f>'46perfpbsaad'!H18</f>
        <v>23146</v>
      </c>
      <c r="H18" s="903"/>
      <c r="I18" s="904">
        <f>'46perfpbsaad'!K18</f>
        <v>12672</v>
      </c>
      <c r="J18" s="903"/>
      <c r="K18" s="904">
        <f>'46perfpbsaad'!N18</f>
        <v>13043</v>
      </c>
      <c r="L18" s="903"/>
      <c r="M18" s="904">
        <f>'46perfpbsaad'!Q18</f>
        <v>14367</v>
      </c>
      <c r="N18" s="903"/>
      <c r="O18" s="904">
        <f>'46perfpbsaad'!T18</f>
        <v>22350</v>
      </c>
      <c r="P18" s="903"/>
      <c r="Q18" s="904">
        <f>'46perfpbsaad'!W18</f>
        <v>45121</v>
      </c>
      <c r="R18" s="903"/>
      <c r="S18" s="904">
        <f>'46perfpbsaad'!Z18</f>
        <v>83688</v>
      </c>
      <c r="T18" s="905"/>
      <c r="V18" s="906">
        <f>E18/E$19</f>
        <v>0.19280575539568345</v>
      </c>
      <c r="W18" s="906">
        <f>G18/G$19</f>
        <v>0.29501886407667993</v>
      </c>
      <c r="X18" s="906">
        <f>I18/I$19</f>
        <v>0.35598505492035848</v>
      </c>
      <c r="Y18" s="906">
        <f>K18/K$19</f>
        <v>0.33796284300261703</v>
      </c>
      <c r="Z18" s="906">
        <f>M18/M$19</f>
        <v>0.36827130113811135</v>
      </c>
      <c r="AA18" s="906">
        <f>O18/O$19</f>
        <v>0.3859103859103859</v>
      </c>
      <c r="AB18" s="906">
        <f>Q18/Q$19</f>
        <v>0.37221791423998946</v>
      </c>
      <c r="AC18" s="906">
        <f>S18/S$19</f>
        <v>0.36871670830194164</v>
      </c>
    </row>
    <row r="19" spans="2:29" s="693" customFormat="1" ht="21" customHeight="1" x14ac:dyDescent="0.2">
      <c r="B19" s="1552"/>
      <c r="D19" s="907" t="s">
        <v>68</v>
      </c>
      <c r="E19" s="904">
        <f>'46perfpbsaad'!E19</f>
        <v>2085</v>
      </c>
      <c r="F19" s="903"/>
      <c r="G19" s="904">
        <f>SUM(G16:G18)</f>
        <v>78456</v>
      </c>
      <c r="H19" s="904">
        <f t="shared" ref="H19:T19" si="1">SUM(H16:H18)</f>
        <v>0</v>
      </c>
      <c r="I19" s="904">
        <f t="shared" si="1"/>
        <v>35597</v>
      </c>
      <c r="J19" s="904">
        <f t="shared" si="1"/>
        <v>0</v>
      </c>
      <c r="K19" s="904">
        <f t="shared" si="1"/>
        <v>38593</v>
      </c>
      <c r="L19" s="904">
        <f t="shared" si="1"/>
        <v>0</v>
      </c>
      <c r="M19" s="904">
        <f t="shared" si="1"/>
        <v>39012</v>
      </c>
      <c r="N19" s="904">
        <f t="shared" si="1"/>
        <v>0</v>
      </c>
      <c r="O19" s="904">
        <f t="shared" si="1"/>
        <v>57915</v>
      </c>
      <c r="P19" s="904">
        <f t="shared" si="1"/>
        <v>0</v>
      </c>
      <c r="Q19" s="904">
        <f t="shared" si="1"/>
        <v>121222</v>
      </c>
      <c r="R19" s="904">
        <f t="shared" si="1"/>
        <v>0</v>
      </c>
      <c r="S19" s="904">
        <f t="shared" si="1"/>
        <v>226971</v>
      </c>
      <c r="T19" s="904">
        <f t="shared" si="1"/>
        <v>0</v>
      </c>
      <c r="V19" s="906"/>
    </row>
    <row r="20" spans="2:29" s="693" customFormat="1" ht="3" customHeight="1" x14ac:dyDescent="0.2">
      <c r="B20" s="710"/>
      <c r="C20" s="711"/>
      <c r="D20" s="905"/>
      <c r="E20" s="723"/>
      <c r="F20" s="905"/>
      <c r="G20" s="723"/>
      <c r="H20" s="723"/>
      <c r="I20" s="723"/>
      <c r="J20" s="723"/>
      <c r="K20" s="723"/>
      <c r="L20" s="723"/>
      <c r="M20" s="723"/>
      <c r="N20" s="723"/>
      <c r="O20" s="723"/>
      <c r="P20" s="723"/>
      <c r="Q20" s="723"/>
      <c r="R20" s="723"/>
      <c r="S20" s="723"/>
      <c r="T20" s="723"/>
    </row>
    <row r="21" spans="2:29" s="693" customFormat="1" ht="18" customHeight="1" x14ac:dyDescent="0.2">
      <c r="B21" s="1552" t="s">
        <v>0</v>
      </c>
      <c r="C21" s="1552"/>
      <c r="D21" s="1552"/>
      <c r="E21" s="723">
        <f>'46perfpbsaad'!E21</f>
        <v>3758</v>
      </c>
      <c r="F21" s="905"/>
      <c r="G21" s="723">
        <f>G15+G19</f>
        <v>112034</v>
      </c>
      <c r="H21" s="723">
        <f t="shared" ref="H21:T21" si="2">H15+H19</f>
        <v>0</v>
      </c>
      <c r="I21" s="723">
        <f t="shared" si="2"/>
        <v>57299</v>
      </c>
      <c r="J21" s="723">
        <f t="shared" si="2"/>
        <v>0</v>
      </c>
      <c r="K21" s="723">
        <f t="shared" si="2"/>
        <v>67844</v>
      </c>
      <c r="L21" s="723">
        <f t="shared" si="2"/>
        <v>0</v>
      </c>
      <c r="M21" s="723">
        <f t="shared" si="2"/>
        <v>73128</v>
      </c>
      <c r="N21" s="723">
        <f t="shared" si="2"/>
        <v>0</v>
      </c>
      <c r="O21" s="723">
        <f t="shared" si="2"/>
        <v>114052</v>
      </c>
      <c r="P21" s="723">
        <f t="shared" si="2"/>
        <v>0</v>
      </c>
      <c r="Q21" s="723">
        <f t="shared" si="2"/>
        <v>312411</v>
      </c>
      <c r="R21" s="723">
        <f t="shared" si="2"/>
        <v>0</v>
      </c>
      <c r="S21" s="723">
        <f t="shared" si="2"/>
        <v>869740</v>
      </c>
      <c r="T21" s="723">
        <f t="shared" si="2"/>
        <v>0</v>
      </c>
    </row>
    <row r="22" spans="2:29" s="693" customFormat="1" ht="5.25" customHeight="1" x14ac:dyDescent="0.2">
      <c r="B22" s="908"/>
      <c r="C22" s="908"/>
      <c r="D22" s="908"/>
      <c r="E22" s="908"/>
      <c r="F22" s="908"/>
      <c r="G22" s="908"/>
      <c r="H22" s="908"/>
      <c r="I22" s="908"/>
      <c r="J22" s="908"/>
      <c r="K22" s="908"/>
      <c r="L22" s="909"/>
    </row>
    <row r="23" spans="2:29" s="693" customFormat="1" ht="5.25" customHeight="1" x14ac:dyDescent="0.2">
      <c r="B23" s="908"/>
      <c r="C23" s="908"/>
      <c r="D23" s="908"/>
      <c r="E23" s="908"/>
      <c r="F23" s="908"/>
      <c r="G23" s="908"/>
      <c r="H23" s="908"/>
      <c r="I23" s="908"/>
      <c r="J23" s="908"/>
      <c r="K23" s="908"/>
      <c r="L23" s="909"/>
    </row>
    <row r="24" spans="2:29" s="693" customFormat="1" ht="12.75" customHeight="1" x14ac:dyDescent="0.2">
      <c r="B24" s="910"/>
      <c r="C24" s="910"/>
      <c r="D24" s="910"/>
      <c r="E24" s="910"/>
      <c r="F24" s="910"/>
      <c r="G24" s="910"/>
      <c r="H24" s="910"/>
      <c r="I24" s="910"/>
      <c r="J24" s="910"/>
      <c r="K24" s="910"/>
      <c r="L24" s="910"/>
    </row>
    <row r="25" spans="2:29" s="693" customFormat="1" ht="24.75" customHeight="1" x14ac:dyDescent="0.2">
      <c r="B25" s="911"/>
      <c r="C25" s="911"/>
      <c r="D25" s="911"/>
      <c r="E25" s="911"/>
      <c r="F25" s="911"/>
      <c r="G25" s="911"/>
      <c r="H25" s="911"/>
      <c r="I25" s="911"/>
      <c r="J25" s="911"/>
      <c r="K25" s="911"/>
      <c r="L25" s="911"/>
    </row>
    <row r="26" spans="2:29" s="693" customFormat="1" x14ac:dyDescent="0.2">
      <c r="B26" s="912"/>
      <c r="C26" s="912"/>
      <c r="D26" s="912"/>
      <c r="E26" s="912"/>
      <c r="F26" s="913"/>
      <c r="G26" s="913"/>
      <c r="H26" s="913"/>
      <c r="I26" s="913"/>
      <c r="J26" s="913"/>
      <c r="K26" s="913"/>
      <c r="L26" s="913"/>
      <c r="M26" s="914"/>
      <c r="N26" s="914"/>
      <c r="O26" s="914"/>
      <c r="P26" s="914"/>
      <c r="Q26" s="914"/>
      <c r="R26" s="914"/>
      <c r="S26" s="914"/>
      <c r="T26" s="914"/>
      <c r="U26" s="914"/>
      <c r="V26" s="914"/>
      <c r="W26" s="914"/>
      <c r="X26" s="914"/>
      <c r="Y26" s="914"/>
      <c r="Z26" s="914"/>
      <c r="AA26" s="914"/>
      <c r="AB26" s="914"/>
      <c r="AC26" s="914"/>
    </row>
    <row r="27" spans="2:29" s="693" customFormat="1" x14ac:dyDescent="0.2">
      <c r="B27" s="915"/>
      <c r="C27" s="915"/>
      <c r="D27" s="915"/>
      <c r="E27" s="915"/>
      <c r="F27" s="915"/>
      <c r="G27" s="915"/>
      <c r="H27" s="915"/>
      <c r="I27" s="915"/>
      <c r="J27" s="915"/>
      <c r="K27" s="915"/>
      <c r="L27" s="915"/>
      <c r="M27" s="914"/>
      <c r="N27" s="914"/>
      <c r="O27" s="914"/>
      <c r="P27" s="914"/>
      <c r="Q27" s="914"/>
      <c r="R27" s="914"/>
      <c r="S27" s="914"/>
      <c r="T27" s="914"/>
      <c r="U27" s="914"/>
      <c r="V27" s="914"/>
      <c r="W27" s="914"/>
      <c r="X27" s="914"/>
      <c r="Y27" s="914"/>
      <c r="Z27" s="914"/>
      <c r="AA27" s="914"/>
      <c r="AB27" s="914"/>
      <c r="AC27" s="914"/>
    </row>
    <row r="28" spans="2:29" s="693" customFormat="1" x14ac:dyDescent="0.2">
      <c r="B28" s="915"/>
      <c r="C28" s="915"/>
      <c r="D28" s="915"/>
      <c r="E28" s="915"/>
      <c r="F28" s="915"/>
      <c r="G28" s="915"/>
      <c r="H28" s="915"/>
      <c r="I28" s="915"/>
      <c r="J28" s="915"/>
      <c r="K28" s="915"/>
      <c r="L28" s="915"/>
      <c r="M28" s="914"/>
      <c r="N28" s="914"/>
      <c r="O28" s="914"/>
      <c r="P28" s="914"/>
      <c r="Q28" s="914"/>
      <c r="R28" s="914"/>
      <c r="S28" s="914"/>
      <c r="T28" s="914"/>
      <c r="U28" s="914"/>
      <c r="V28" s="914"/>
      <c r="W28" s="914"/>
      <c r="X28" s="914"/>
      <c r="Y28" s="914"/>
      <c r="Z28" s="914"/>
      <c r="AA28" s="914"/>
      <c r="AB28" s="914"/>
      <c r="AC28" s="914"/>
    </row>
    <row r="29" spans="2:29" s="914" customFormat="1" x14ac:dyDescent="0.2">
      <c r="B29" s="915"/>
      <c r="C29" s="915"/>
      <c r="D29" s="915"/>
      <c r="E29" s="915"/>
      <c r="F29" s="915"/>
      <c r="G29" s="915"/>
      <c r="H29" s="915"/>
      <c r="I29" s="915"/>
      <c r="J29" s="915"/>
      <c r="K29" s="915"/>
      <c r="L29" s="915"/>
    </row>
    <row r="30" spans="2:29" s="914" customFormat="1" x14ac:dyDescent="0.2">
      <c r="B30" s="915"/>
      <c r="C30" s="915"/>
      <c r="D30" s="915"/>
      <c r="E30" s="915"/>
      <c r="F30" s="915"/>
      <c r="G30" s="915"/>
      <c r="H30" s="915"/>
      <c r="I30" s="915"/>
      <c r="J30" s="915"/>
      <c r="K30" s="915"/>
      <c r="L30" s="915"/>
    </row>
    <row r="31" spans="2:29" s="914" customFormat="1" x14ac:dyDescent="0.2">
      <c r="B31" s="915"/>
      <c r="C31" s="915"/>
      <c r="D31" s="915"/>
      <c r="E31" s="915"/>
      <c r="F31" s="915"/>
      <c r="G31" s="915"/>
      <c r="H31" s="915"/>
      <c r="I31" s="915"/>
      <c r="J31" s="915"/>
      <c r="K31" s="915"/>
      <c r="L31" s="915"/>
    </row>
    <row r="32" spans="2:29" s="914" customFormat="1" x14ac:dyDescent="0.2">
      <c r="B32" s="915"/>
      <c r="C32" s="915"/>
      <c r="D32" s="915"/>
      <c r="E32" s="915"/>
      <c r="F32" s="915"/>
      <c r="G32" s="915"/>
      <c r="H32" s="915"/>
      <c r="I32" s="915"/>
      <c r="J32" s="915"/>
      <c r="K32" s="915"/>
      <c r="L32" s="915"/>
    </row>
    <row r="33" spans="2:29" s="627" customFormat="1" x14ac:dyDescent="0.2">
      <c r="B33" s="915"/>
      <c r="C33" s="915"/>
      <c r="D33" s="915"/>
      <c r="E33" s="915"/>
      <c r="F33" s="915"/>
      <c r="G33" s="915"/>
      <c r="H33" s="915"/>
      <c r="I33" s="915"/>
      <c r="J33" s="915"/>
      <c r="K33" s="915"/>
      <c r="L33" s="915"/>
      <c r="M33" s="914"/>
      <c r="N33" s="914"/>
      <c r="O33" s="914"/>
      <c r="P33" s="914"/>
      <c r="Q33" s="914"/>
      <c r="R33" s="914"/>
      <c r="S33" s="914"/>
      <c r="T33" s="914"/>
      <c r="U33" s="914"/>
      <c r="V33" s="914"/>
      <c r="W33" s="914"/>
      <c r="X33" s="914"/>
      <c r="Y33" s="914"/>
      <c r="Z33" s="914"/>
      <c r="AA33" s="914"/>
      <c r="AB33" s="914"/>
      <c r="AC33" s="914"/>
    </row>
    <row r="34" spans="2:29" s="627" customFormat="1" x14ac:dyDescent="0.2">
      <c r="B34" s="915"/>
      <c r="C34" s="915"/>
      <c r="D34" s="915"/>
      <c r="E34" s="915"/>
      <c r="F34" s="915"/>
      <c r="G34" s="915"/>
      <c r="H34" s="915"/>
      <c r="I34" s="915"/>
      <c r="J34" s="915"/>
      <c r="K34" s="915"/>
      <c r="L34" s="915"/>
      <c r="M34" s="914"/>
      <c r="N34" s="914"/>
      <c r="O34" s="914"/>
      <c r="P34" s="914"/>
      <c r="Q34" s="914"/>
      <c r="R34" s="914"/>
      <c r="S34" s="914"/>
      <c r="T34" s="914"/>
      <c r="U34" s="914"/>
      <c r="V34" s="914"/>
      <c r="W34" s="914"/>
      <c r="X34" s="914"/>
      <c r="Y34" s="914"/>
      <c r="Z34" s="914"/>
      <c r="AA34" s="914"/>
      <c r="AB34" s="914"/>
      <c r="AC34" s="914"/>
    </row>
    <row r="35" spans="2:29" s="627" customFormat="1" x14ac:dyDescent="0.2">
      <c r="C35" s="1640"/>
      <c r="D35" s="1640"/>
      <c r="E35" s="1640"/>
      <c r="F35" s="1640"/>
      <c r="G35" s="1640"/>
      <c r="H35" s="1640"/>
      <c r="I35" s="1640"/>
      <c r="J35" s="648"/>
      <c r="K35" s="648"/>
      <c r="L35" s="648"/>
    </row>
    <row r="36" spans="2:29" s="627" customFormat="1" x14ac:dyDescent="0.2">
      <c r="J36" s="648"/>
      <c r="K36" s="648"/>
      <c r="L36" s="648"/>
    </row>
    <row r="37" spans="2:29" s="627" customFormat="1" x14ac:dyDescent="0.2">
      <c r="B37" s="648"/>
      <c r="C37" s="648"/>
      <c r="D37" s="648"/>
      <c r="E37" s="648"/>
      <c r="F37" s="648"/>
      <c r="G37" s="648"/>
      <c r="H37" s="648"/>
      <c r="I37" s="648"/>
      <c r="J37" s="648"/>
      <c r="K37" s="648"/>
      <c r="L37" s="648"/>
    </row>
    <row r="38" spans="2:29" s="627" customFormat="1" ht="5.25" customHeight="1" x14ac:dyDescent="0.2">
      <c r="B38" s="648"/>
      <c r="C38" s="648"/>
      <c r="D38" s="648"/>
      <c r="E38" s="648"/>
      <c r="F38" s="648"/>
      <c r="G38" s="648"/>
      <c r="H38" s="648"/>
      <c r="I38" s="648"/>
      <c r="J38" s="648"/>
      <c r="K38" s="648"/>
      <c r="L38" s="648"/>
    </row>
    <row r="39" spans="2:29" s="627" customFormat="1" ht="5.25" customHeight="1" x14ac:dyDescent="0.2">
      <c r="B39" s="648"/>
      <c r="C39" s="648"/>
      <c r="D39" s="648"/>
      <c r="E39" s="648"/>
      <c r="F39" s="648"/>
      <c r="G39" s="648"/>
      <c r="H39" s="648"/>
      <c r="I39" s="648"/>
      <c r="J39" s="648"/>
      <c r="K39" s="648"/>
      <c r="L39" s="648"/>
    </row>
    <row r="40" spans="2:29" s="627" customFormat="1" ht="16.5" customHeight="1" x14ac:dyDescent="0.2">
      <c r="B40" s="648"/>
      <c r="C40" s="648"/>
      <c r="D40" s="648"/>
      <c r="E40" s="648"/>
      <c r="F40" s="648"/>
      <c r="G40" s="648"/>
      <c r="H40" s="648"/>
      <c r="I40" s="648"/>
      <c r="J40" s="648"/>
      <c r="K40" s="648"/>
      <c r="L40" s="648"/>
    </row>
    <row r="41" spans="2:29" s="627" customFormat="1" x14ac:dyDescent="0.2">
      <c r="B41" s="648"/>
      <c r="C41" s="648"/>
      <c r="D41" s="648"/>
      <c r="E41" s="648"/>
      <c r="F41" s="648"/>
      <c r="G41" s="648"/>
      <c r="H41" s="648"/>
      <c r="I41" s="648"/>
      <c r="J41" s="648"/>
      <c r="K41" s="648"/>
      <c r="L41" s="648"/>
    </row>
    <row r="42" spans="2:29" s="627" customFormat="1" x14ac:dyDescent="0.2"/>
    <row r="43" spans="2:29" s="646" customFormat="1" x14ac:dyDescent="0.2"/>
    <row r="44" spans="2:29" s="653" customFormat="1" ht="12.75" customHeight="1" x14ac:dyDescent="0.2">
      <c r="B44" s="1541"/>
      <c r="C44" s="1542"/>
      <c r="D44" s="1542"/>
      <c r="E44" s="1542"/>
      <c r="F44" s="1542"/>
      <c r="G44" s="1542"/>
      <c r="H44" s="1542"/>
      <c r="I44" s="1542"/>
      <c r="J44" s="1542"/>
      <c r="K44" s="1542"/>
      <c r="L44" s="652"/>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5" x14ac:dyDescent="0.25"/>
  <cols>
    <col min="1" max="1" width="1" style="744" customWidth="1"/>
    <col min="2" max="2" width="30.28515625" style="744" customWidth="1"/>
    <col min="3" max="3" width="10.140625" style="744" customWidth="1"/>
    <col min="4" max="4" width="8.140625" style="744" customWidth="1"/>
    <col min="5" max="5" width="10.140625" style="744" customWidth="1"/>
    <col min="6" max="6" width="0.85546875" style="744" customWidth="1"/>
    <col min="7" max="7" width="11.7109375" style="744" customWidth="1"/>
    <col min="8" max="8" width="7.5703125" style="744" customWidth="1"/>
    <col min="9" max="9" width="8.85546875" style="744" customWidth="1"/>
    <col min="10" max="10" width="0.7109375" style="744" customWidth="1"/>
    <col min="11" max="11" width="10.140625" style="744" customWidth="1"/>
    <col min="12" max="12" width="8" style="744" customWidth="1"/>
    <col min="13" max="13" width="9.85546875" style="744" customWidth="1"/>
    <col min="14" max="14" width="0.5703125" style="744" customWidth="1"/>
    <col min="15" max="15" width="9" style="744" customWidth="1"/>
    <col min="16" max="16" width="7.42578125" style="744" customWidth="1"/>
    <col min="17" max="17" width="8.85546875" style="744" customWidth="1"/>
    <col min="18" max="18" width="8" style="744" customWidth="1"/>
    <col min="19" max="19" width="8.85546875" style="744" customWidth="1"/>
    <col min="20" max="20" width="7.5703125" style="744" customWidth="1"/>
    <col min="21" max="21" width="8.28515625" style="744" customWidth="1"/>
    <col min="22" max="22" width="8.85546875" style="744" customWidth="1"/>
    <col min="23" max="16384" width="11.42578125" style="744"/>
  </cols>
  <sheetData>
    <row r="1" spans="1:21" ht="9.75" customHeight="1" x14ac:dyDescent="0.25"/>
    <row r="2" spans="1:21" s="343" customFormat="1" ht="49.5" customHeight="1" x14ac:dyDescent="0.25">
      <c r="B2" s="1443"/>
      <c r="C2" s="1443"/>
      <c r="D2" s="1443"/>
      <c r="E2" s="344"/>
      <c r="F2" s="344"/>
      <c r="G2" s="1641"/>
      <c r="H2" s="1641"/>
      <c r="I2" s="1641"/>
      <c r="J2" s="1641"/>
      <c r="K2" s="1641"/>
      <c r="L2" s="1641"/>
      <c r="M2" s="1641"/>
      <c r="N2" s="1641"/>
      <c r="O2" s="1641"/>
      <c r="P2" s="1641"/>
      <c r="S2" s="344"/>
    </row>
    <row r="3" spans="1:21" s="343" customFormat="1" ht="3" customHeight="1" x14ac:dyDescent="0.25">
      <c r="B3" s="344"/>
      <c r="C3" s="344"/>
      <c r="D3" s="344"/>
      <c r="E3" s="344"/>
      <c r="F3" s="344"/>
      <c r="K3" s="344"/>
      <c r="O3" s="344"/>
      <c r="S3" s="344"/>
    </row>
    <row r="4" spans="1:21" s="345" customFormat="1" ht="15" customHeight="1" x14ac:dyDescent="0.2">
      <c r="B4" s="1470" t="s">
        <v>438</v>
      </c>
      <c r="C4" s="1470"/>
      <c r="D4" s="1470"/>
      <c r="E4" s="1470"/>
      <c r="F4" s="1470"/>
      <c r="G4" s="1470"/>
      <c r="H4" s="1470"/>
      <c r="I4" s="1470"/>
      <c r="J4" s="1470"/>
      <c r="K4" s="1470"/>
      <c r="L4" s="1470"/>
      <c r="M4" s="1470"/>
      <c r="N4" s="1470"/>
      <c r="O4" s="1470"/>
      <c r="P4" s="1470"/>
      <c r="Q4" s="1470"/>
      <c r="R4" s="920"/>
      <c r="S4" s="920"/>
      <c r="T4" s="920"/>
    </row>
    <row r="5" spans="1:21"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746"/>
      <c r="R5" s="921"/>
      <c r="S5" s="921"/>
      <c r="T5" s="921"/>
      <c r="U5" s="871"/>
    </row>
    <row r="6" spans="1:21" s="345" customFormat="1" ht="4.5" customHeight="1" x14ac:dyDescent="0.2"/>
    <row r="7" spans="1:21" s="322" customFormat="1" ht="15" customHeight="1" x14ac:dyDescent="0.2">
      <c r="A7" s="316"/>
      <c r="B7" s="1642" t="s">
        <v>12</v>
      </c>
      <c r="C7" s="1645" t="s">
        <v>0</v>
      </c>
      <c r="D7" s="1646"/>
      <c r="E7" s="1647"/>
      <c r="F7" s="916"/>
      <c r="G7" s="1524" t="s">
        <v>31</v>
      </c>
      <c r="H7" s="1524"/>
      <c r="I7" s="1524"/>
      <c r="J7" s="917"/>
      <c r="K7" s="1524" t="s">
        <v>49</v>
      </c>
      <c r="L7" s="1524"/>
      <c r="M7" s="1524"/>
      <c r="N7" s="917"/>
      <c r="O7" s="1524" t="s">
        <v>50</v>
      </c>
      <c r="P7" s="1524"/>
      <c r="Q7" s="1524"/>
    </row>
    <row r="8" spans="1:21" s="322" customFormat="1" ht="15" customHeight="1" x14ac:dyDescent="0.2">
      <c r="A8" s="316"/>
      <c r="B8" s="1643"/>
      <c r="C8" s="1648"/>
      <c r="D8" s="1649"/>
      <c r="E8" s="1650"/>
      <c r="F8" s="916"/>
      <c r="G8" s="1518"/>
      <c r="H8" s="1518"/>
      <c r="I8" s="1518"/>
      <c r="J8" s="918"/>
      <c r="K8" s="1518"/>
      <c r="L8" s="1518"/>
      <c r="M8" s="1518"/>
      <c r="N8" s="918"/>
      <c r="O8" s="1518"/>
      <c r="P8" s="1518"/>
      <c r="Q8" s="1518"/>
    </row>
    <row r="9" spans="1:21" s="322" customFormat="1" ht="33.75" customHeight="1" x14ac:dyDescent="0.2">
      <c r="A9" s="316"/>
      <c r="B9" s="1643"/>
      <c r="C9" s="1643" t="s">
        <v>69</v>
      </c>
      <c r="D9" s="1651"/>
      <c r="E9" s="955" t="s">
        <v>285</v>
      </c>
      <c r="F9" s="916"/>
      <c r="G9" s="1653" t="s">
        <v>69</v>
      </c>
      <c r="H9" s="1436"/>
      <c r="I9" s="955" t="s">
        <v>285</v>
      </c>
      <c r="J9" s="918"/>
      <c r="K9" s="1654" t="s">
        <v>69</v>
      </c>
      <c r="L9" s="1655"/>
      <c r="M9" s="937" t="s">
        <v>285</v>
      </c>
      <c r="N9" s="918"/>
      <c r="O9" s="1653" t="s">
        <v>69</v>
      </c>
      <c r="P9" s="1436"/>
      <c r="Q9" s="937" t="s">
        <v>285</v>
      </c>
    </row>
    <row r="10" spans="1:21" s="322" customFormat="1" ht="29.25" customHeight="1" x14ac:dyDescent="0.2">
      <c r="A10" s="316"/>
      <c r="B10" s="1644"/>
      <c r="C10" s="933" t="s">
        <v>9</v>
      </c>
      <c r="D10" s="938" t="s">
        <v>10</v>
      </c>
      <c r="E10" s="936" t="s">
        <v>9</v>
      </c>
      <c r="F10" s="935"/>
      <c r="G10" s="933" t="s">
        <v>9</v>
      </c>
      <c r="H10" s="934" t="s">
        <v>71</v>
      </c>
      <c r="I10" s="939" t="s">
        <v>9</v>
      </c>
      <c r="J10" s="935"/>
      <c r="K10" s="940" t="s">
        <v>9</v>
      </c>
      <c r="L10" s="941" t="s">
        <v>71</v>
      </c>
      <c r="M10" s="939" t="s">
        <v>9</v>
      </c>
      <c r="N10" s="935"/>
      <c r="O10" s="933" t="s">
        <v>9</v>
      </c>
      <c r="P10" s="934" t="s">
        <v>71</v>
      </c>
      <c r="Q10" s="939" t="s">
        <v>9</v>
      </c>
    </row>
    <row r="11" spans="1:21" s="322" customFormat="1" ht="6" customHeight="1" x14ac:dyDescent="0.2">
      <c r="A11" s="316"/>
      <c r="B11" s="919"/>
      <c r="C11" s="919"/>
      <c r="D11" s="919"/>
      <c r="E11" s="919"/>
      <c r="F11" s="919"/>
      <c r="G11" s="919"/>
      <c r="H11" s="919"/>
      <c r="I11" s="919"/>
      <c r="J11" s="919"/>
      <c r="K11" s="919"/>
      <c r="L11" s="919"/>
      <c r="M11" s="919"/>
      <c r="N11" s="919"/>
      <c r="O11" s="919"/>
      <c r="P11" s="919"/>
      <c r="Q11" s="919"/>
    </row>
    <row r="12" spans="1:21" s="331" customFormat="1" ht="18" customHeight="1" x14ac:dyDescent="0.2">
      <c r="A12" s="330"/>
      <c r="B12" s="922" t="s">
        <v>8</v>
      </c>
      <c r="C12" s="923">
        <f>G12+K12+O12</f>
        <v>472375</v>
      </c>
      <c r="D12" s="924">
        <f t="shared" ref="D12:D29" si="0">C12/C$30*100</f>
        <v>20.76865683781784</v>
      </c>
      <c r="E12" s="925">
        <f>I12+M12+Q12</f>
        <v>311672</v>
      </c>
      <c r="F12" s="926"/>
      <c r="G12" s="923">
        <v>105476</v>
      </c>
      <c r="H12" s="924">
        <v>22.328870071447472</v>
      </c>
      <c r="I12" s="925">
        <v>74764</v>
      </c>
      <c r="J12" s="926"/>
      <c r="K12" s="923">
        <v>204294</v>
      </c>
      <c r="L12" s="924">
        <v>43.248266737232072</v>
      </c>
      <c r="M12" s="925">
        <v>135957</v>
      </c>
      <c r="N12" s="926"/>
      <c r="O12" s="923">
        <v>162605</v>
      </c>
      <c r="P12" s="924">
        <v>34.422863191320459</v>
      </c>
      <c r="Q12" s="925">
        <v>100951</v>
      </c>
    </row>
    <row r="13" spans="1:21" s="331" customFormat="1" ht="18" customHeight="1" x14ac:dyDescent="0.2">
      <c r="A13" s="330"/>
      <c r="B13" s="927" t="s">
        <v>7</v>
      </c>
      <c r="C13" s="928">
        <f t="shared" ref="C13:C29" si="1">G13+K13+O13</f>
        <v>63430</v>
      </c>
      <c r="D13" s="929">
        <f t="shared" si="0"/>
        <v>2.7887925974549574</v>
      </c>
      <c r="E13" s="930">
        <f t="shared" ref="E13:E29" si="2">I13+M13+Q13</f>
        <v>47941</v>
      </c>
      <c r="F13" s="926"/>
      <c r="G13" s="928">
        <v>18334</v>
      </c>
      <c r="H13" s="929">
        <v>28.904303957118081</v>
      </c>
      <c r="I13" s="930">
        <v>14003</v>
      </c>
      <c r="J13" s="926"/>
      <c r="K13" s="928">
        <v>22346</v>
      </c>
      <c r="L13" s="929">
        <v>35.229386725524201</v>
      </c>
      <c r="M13" s="930">
        <v>17120</v>
      </c>
      <c r="N13" s="926"/>
      <c r="O13" s="928">
        <v>22750</v>
      </c>
      <c r="P13" s="929">
        <v>35.866309317357718</v>
      </c>
      <c r="Q13" s="930">
        <v>16818</v>
      </c>
    </row>
    <row r="14" spans="1:21" s="331" customFormat="1" ht="18" customHeight="1" x14ac:dyDescent="0.2">
      <c r="A14" s="330"/>
      <c r="B14" s="927" t="s">
        <v>37</v>
      </c>
      <c r="C14" s="928">
        <f t="shared" si="1"/>
        <v>48865</v>
      </c>
      <c r="D14" s="929">
        <f t="shared" si="0"/>
        <v>2.1484210984492589</v>
      </c>
      <c r="E14" s="930">
        <f t="shared" si="2"/>
        <v>34288</v>
      </c>
      <c r="F14" s="926"/>
      <c r="G14" s="928">
        <v>11065</v>
      </c>
      <c r="H14" s="929">
        <v>22.644019236672467</v>
      </c>
      <c r="I14" s="930">
        <v>7849</v>
      </c>
      <c r="J14" s="926"/>
      <c r="K14" s="928">
        <v>16316</v>
      </c>
      <c r="L14" s="929">
        <v>33.389951908318835</v>
      </c>
      <c r="M14" s="930">
        <v>11262</v>
      </c>
      <c r="N14" s="926"/>
      <c r="O14" s="928">
        <v>21484</v>
      </c>
      <c r="P14" s="929">
        <v>43.966028855008702</v>
      </c>
      <c r="Q14" s="930">
        <v>15177</v>
      </c>
    </row>
    <row r="15" spans="1:21" s="331" customFormat="1" ht="18" customHeight="1" x14ac:dyDescent="0.2">
      <c r="A15" s="330"/>
      <c r="B15" s="927" t="s">
        <v>38</v>
      </c>
      <c r="C15" s="928">
        <f t="shared" si="1"/>
        <v>55755</v>
      </c>
      <c r="D15" s="929">
        <f t="shared" si="0"/>
        <v>2.4513500121567264</v>
      </c>
      <c r="E15" s="930">
        <f t="shared" si="2"/>
        <v>33653</v>
      </c>
      <c r="F15" s="926"/>
      <c r="G15" s="928">
        <v>11930</v>
      </c>
      <c r="H15" s="929">
        <v>21.397184109048517</v>
      </c>
      <c r="I15" s="930">
        <v>8229</v>
      </c>
      <c r="J15" s="926"/>
      <c r="K15" s="928">
        <v>18310</v>
      </c>
      <c r="L15" s="929">
        <v>32.840104026544701</v>
      </c>
      <c r="M15" s="930">
        <v>10975</v>
      </c>
      <c r="N15" s="926"/>
      <c r="O15" s="928">
        <v>25515</v>
      </c>
      <c r="P15" s="929">
        <v>45.762711864406782</v>
      </c>
      <c r="Q15" s="930">
        <v>14449</v>
      </c>
    </row>
    <row r="16" spans="1:21" s="331" customFormat="1" ht="18" customHeight="1" x14ac:dyDescent="0.2">
      <c r="A16" s="330"/>
      <c r="B16" s="927" t="s">
        <v>6</v>
      </c>
      <c r="C16" s="928">
        <f t="shared" si="1"/>
        <v>65729</v>
      </c>
      <c r="D16" s="929">
        <f t="shared" si="0"/>
        <v>2.8898714904322387</v>
      </c>
      <c r="E16" s="930">
        <f t="shared" si="2"/>
        <v>57996</v>
      </c>
      <c r="F16" s="926"/>
      <c r="G16" s="928">
        <v>23005</v>
      </c>
      <c r="H16" s="929">
        <v>34.99977179022958</v>
      </c>
      <c r="I16" s="930">
        <v>20109</v>
      </c>
      <c r="J16" s="926"/>
      <c r="K16" s="928">
        <v>23395</v>
      </c>
      <c r="L16" s="929">
        <v>35.593117193324105</v>
      </c>
      <c r="M16" s="930">
        <v>20679</v>
      </c>
      <c r="N16" s="926"/>
      <c r="O16" s="928">
        <v>19329</v>
      </c>
      <c r="P16" s="929">
        <v>29.407111016446319</v>
      </c>
      <c r="Q16" s="930">
        <v>17208</v>
      </c>
    </row>
    <row r="17" spans="1:18" s="331" customFormat="1" ht="18" customHeight="1" x14ac:dyDescent="0.2">
      <c r="A17" s="330"/>
      <c r="B17" s="927" t="s">
        <v>5</v>
      </c>
      <c r="C17" s="928">
        <f t="shared" si="1"/>
        <v>28889</v>
      </c>
      <c r="D17" s="929">
        <f t="shared" si="0"/>
        <v>1.2701470810007294</v>
      </c>
      <c r="E17" s="930">
        <f t="shared" si="2"/>
        <v>18185</v>
      </c>
      <c r="F17" s="926"/>
      <c r="G17" s="928">
        <v>8455</v>
      </c>
      <c r="H17" s="929">
        <v>29.267195126172592</v>
      </c>
      <c r="I17" s="930">
        <v>5136</v>
      </c>
      <c r="J17" s="926"/>
      <c r="K17" s="928">
        <v>13030</v>
      </c>
      <c r="L17" s="929">
        <v>45.103672678182008</v>
      </c>
      <c r="M17" s="930">
        <v>7902</v>
      </c>
      <c r="N17" s="926"/>
      <c r="O17" s="928">
        <v>7404</v>
      </c>
      <c r="P17" s="929">
        <v>25.629132195645397</v>
      </c>
      <c r="Q17" s="930">
        <v>5147</v>
      </c>
    </row>
    <row r="18" spans="1:18" s="331" customFormat="1" ht="18" customHeight="1" x14ac:dyDescent="0.2">
      <c r="A18" s="330"/>
      <c r="B18" s="927" t="s">
        <v>4</v>
      </c>
      <c r="C18" s="928">
        <f t="shared" si="1"/>
        <v>179874</v>
      </c>
      <c r="D18" s="929">
        <f t="shared" si="0"/>
        <v>7.9084231384930312</v>
      </c>
      <c r="E18" s="930">
        <f t="shared" si="2"/>
        <v>127461</v>
      </c>
      <c r="F18" s="926"/>
      <c r="G18" s="928">
        <v>47798</v>
      </c>
      <c r="H18" s="929">
        <v>26.573045576347887</v>
      </c>
      <c r="I18" s="930">
        <v>34618</v>
      </c>
      <c r="J18" s="926"/>
      <c r="K18" s="928">
        <v>59359</v>
      </c>
      <c r="L18" s="929">
        <v>33.000322447935773</v>
      </c>
      <c r="M18" s="930">
        <v>42006</v>
      </c>
      <c r="N18" s="926"/>
      <c r="O18" s="928">
        <v>72717</v>
      </c>
      <c r="P18" s="929">
        <v>40.42663197571634</v>
      </c>
      <c r="Q18" s="930">
        <v>50837</v>
      </c>
    </row>
    <row r="19" spans="1:18" s="331" customFormat="1" ht="18" customHeight="1" x14ac:dyDescent="0.2">
      <c r="A19" s="330"/>
      <c r="B19" s="927" t="s">
        <v>40</v>
      </c>
      <c r="C19" s="928">
        <f t="shared" si="1"/>
        <v>112903</v>
      </c>
      <c r="D19" s="929">
        <f t="shared" si="0"/>
        <v>4.9639453039643238</v>
      </c>
      <c r="E19" s="930">
        <f t="shared" si="2"/>
        <v>79634</v>
      </c>
      <c r="F19" s="926"/>
      <c r="G19" s="928">
        <v>33910</v>
      </c>
      <c r="H19" s="929">
        <v>30.034631497834425</v>
      </c>
      <c r="I19" s="930">
        <v>23780</v>
      </c>
      <c r="J19" s="926"/>
      <c r="K19" s="928">
        <v>36896</v>
      </c>
      <c r="L19" s="929">
        <v>32.679379644473578</v>
      </c>
      <c r="M19" s="930">
        <v>25930</v>
      </c>
      <c r="N19" s="926"/>
      <c r="O19" s="928">
        <v>42097</v>
      </c>
      <c r="P19" s="929">
        <v>37.285988857691997</v>
      </c>
      <c r="Q19" s="930">
        <v>29924</v>
      </c>
    </row>
    <row r="20" spans="1:18" s="331" customFormat="1" ht="18" customHeight="1" x14ac:dyDescent="0.2">
      <c r="A20" s="330"/>
      <c r="B20" s="927" t="s">
        <v>41</v>
      </c>
      <c r="C20" s="928">
        <f t="shared" si="1"/>
        <v>300625</v>
      </c>
      <c r="D20" s="929">
        <f t="shared" si="0"/>
        <v>13.217417225443743</v>
      </c>
      <c r="E20" s="930">
        <f t="shared" si="2"/>
        <v>242430</v>
      </c>
      <c r="F20" s="926"/>
      <c r="G20" s="928">
        <v>56962</v>
      </c>
      <c r="H20" s="929">
        <v>18.947858627858626</v>
      </c>
      <c r="I20" s="930">
        <v>45874</v>
      </c>
      <c r="J20" s="926"/>
      <c r="K20" s="928">
        <v>119202</v>
      </c>
      <c r="L20" s="929">
        <v>39.651392931392934</v>
      </c>
      <c r="M20" s="930">
        <v>94523</v>
      </c>
      <c r="N20" s="926"/>
      <c r="O20" s="928">
        <v>124461</v>
      </c>
      <c r="P20" s="929">
        <v>41.400748440748444</v>
      </c>
      <c r="Q20" s="930">
        <v>102033</v>
      </c>
    </row>
    <row r="21" spans="1:18" s="331" customFormat="1" ht="18" customHeight="1" x14ac:dyDescent="0.2">
      <c r="A21" s="330"/>
      <c r="B21" s="927" t="s">
        <v>3</v>
      </c>
      <c r="C21" s="928">
        <f t="shared" si="1"/>
        <v>265432</v>
      </c>
      <c r="D21" s="929">
        <f t="shared" si="0"/>
        <v>11.670105576661898</v>
      </c>
      <c r="E21" s="930">
        <f t="shared" si="2"/>
        <v>174972</v>
      </c>
      <c r="F21" s="926"/>
      <c r="G21" s="928">
        <v>71167</v>
      </c>
      <c r="H21" s="929">
        <v>26.811763464842219</v>
      </c>
      <c r="I21" s="930">
        <v>47533</v>
      </c>
      <c r="J21" s="926"/>
      <c r="K21" s="928">
        <v>99929</v>
      </c>
      <c r="L21" s="929">
        <v>37.647683775882335</v>
      </c>
      <c r="M21" s="930">
        <v>65797</v>
      </c>
      <c r="N21" s="926"/>
      <c r="O21" s="928">
        <v>94336</v>
      </c>
      <c r="P21" s="929">
        <v>35.540552759275442</v>
      </c>
      <c r="Q21" s="930">
        <v>61642</v>
      </c>
    </row>
    <row r="22" spans="1:18" s="331" customFormat="1" ht="18" customHeight="1" x14ac:dyDescent="0.2">
      <c r="A22" s="330"/>
      <c r="B22" s="927" t="s">
        <v>2</v>
      </c>
      <c r="C22" s="928">
        <f t="shared" si="1"/>
        <v>44763</v>
      </c>
      <c r="D22" s="929">
        <f t="shared" si="0"/>
        <v>1.9680706769647842</v>
      </c>
      <c r="E22" s="930">
        <f t="shared" si="2"/>
        <v>37473</v>
      </c>
      <c r="F22" s="926"/>
      <c r="G22" s="928">
        <v>13900</v>
      </c>
      <c r="H22" s="929">
        <v>31.052431695820211</v>
      </c>
      <c r="I22" s="930">
        <v>12316</v>
      </c>
      <c r="J22" s="926"/>
      <c r="K22" s="928">
        <v>15164</v>
      </c>
      <c r="L22" s="929">
        <v>33.876192391037243</v>
      </c>
      <c r="M22" s="930">
        <v>12649</v>
      </c>
      <c r="N22" s="926"/>
      <c r="O22" s="928">
        <v>15699</v>
      </c>
      <c r="P22" s="929">
        <v>35.071375913142546</v>
      </c>
      <c r="Q22" s="930">
        <v>12508</v>
      </c>
    </row>
    <row r="23" spans="1:18" s="331" customFormat="1" ht="18" customHeight="1" x14ac:dyDescent="0.2">
      <c r="A23" s="330"/>
      <c r="B23" s="927" t="s">
        <v>35</v>
      </c>
      <c r="C23" s="928">
        <f t="shared" si="1"/>
        <v>135295</v>
      </c>
      <c r="D23" s="929">
        <f t="shared" si="0"/>
        <v>5.9484422902832801</v>
      </c>
      <c r="E23" s="930">
        <f t="shared" si="2"/>
        <v>88362</v>
      </c>
      <c r="F23" s="926"/>
      <c r="G23" s="928">
        <v>40732</v>
      </c>
      <c r="H23" s="929">
        <v>30.106064525666138</v>
      </c>
      <c r="I23" s="930">
        <v>27749</v>
      </c>
      <c r="J23" s="926"/>
      <c r="K23" s="928">
        <v>45630</v>
      </c>
      <c r="L23" s="929">
        <v>33.726301784988358</v>
      </c>
      <c r="M23" s="930">
        <v>29946</v>
      </c>
      <c r="N23" s="926"/>
      <c r="O23" s="928">
        <v>48933</v>
      </c>
      <c r="P23" s="929">
        <v>36.1676336893455</v>
      </c>
      <c r="Q23" s="930">
        <v>30667</v>
      </c>
    </row>
    <row r="24" spans="1:18" s="331" customFormat="1" ht="18" customHeight="1" x14ac:dyDescent="0.2">
      <c r="A24" s="330"/>
      <c r="B24" s="927" t="s">
        <v>42</v>
      </c>
      <c r="C24" s="928">
        <f t="shared" si="1"/>
        <v>286737</v>
      </c>
      <c r="D24" s="929">
        <f t="shared" si="0"/>
        <v>12.606811020281288</v>
      </c>
      <c r="E24" s="930">
        <f t="shared" si="2"/>
        <v>203981</v>
      </c>
      <c r="F24" s="926"/>
      <c r="G24" s="928">
        <v>92950</v>
      </c>
      <c r="H24" s="929">
        <v>32.416465262592546</v>
      </c>
      <c r="I24" s="930">
        <v>66243</v>
      </c>
      <c r="J24" s="926"/>
      <c r="K24" s="928">
        <v>110591</v>
      </c>
      <c r="L24" s="929">
        <v>38.568793005437037</v>
      </c>
      <c r="M24" s="930">
        <v>76953</v>
      </c>
      <c r="N24" s="926"/>
      <c r="O24" s="928">
        <v>83196</v>
      </c>
      <c r="P24" s="929">
        <v>29.01474173197041</v>
      </c>
      <c r="Q24" s="930">
        <v>60785</v>
      </c>
    </row>
    <row r="25" spans="1:18" s="331" customFormat="1" ht="18" customHeight="1" x14ac:dyDescent="0.2">
      <c r="A25" s="330">
        <v>47094</v>
      </c>
      <c r="B25" s="927" t="s">
        <v>43</v>
      </c>
      <c r="C25" s="928">
        <f t="shared" si="1"/>
        <v>63513</v>
      </c>
      <c r="D25" s="929">
        <f t="shared" si="0"/>
        <v>2.792441813686847</v>
      </c>
      <c r="E25" s="930">
        <f t="shared" si="2"/>
        <v>48020</v>
      </c>
      <c r="F25" s="926"/>
      <c r="G25" s="928">
        <v>17690</v>
      </c>
      <c r="H25" s="929">
        <v>27.852565616487961</v>
      </c>
      <c r="I25" s="930">
        <v>14241</v>
      </c>
      <c r="J25" s="926"/>
      <c r="K25" s="928">
        <v>23483</v>
      </c>
      <c r="L25" s="929">
        <v>36.973532977500668</v>
      </c>
      <c r="M25" s="930">
        <v>18028</v>
      </c>
      <c r="N25" s="926"/>
      <c r="O25" s="928">
        <v>22340</v>
      </c>
      <c r="P25" s="929">
        <v>35.173901406011367</v>
      </c>
      <c r="Q25" s="930">
        <v>15751</v>
      </c>
    </row>
    <row r="26" spans="1:18" s="331" customFormat="1" ht="18" customHeight="1" x14ac:dyDescent="0.2">
      <c r="B26" s="927" t="s">
        <v>44</v>
      </c>
      <c r="C26" s="928">
        <f t="shared" si="1"/>
        <v>24782</v>
      </c>
      <c r="D26" s="929">
        <f t="shared" si="0"/>
        <v>1.0895768272131288</v>
      </c>
      <c r="E26" s="930">
        <f t="shared" si="2"/>
        <v>17318</v>
      </c>
      <c r="F26" s="926"/>
      <c r="G26" s="928">
        <v>4077</v>
      </c>
      <c r="H26" s="929">
        <v>16.451456702445324</v>
      </c>
      <c r="I26" s="930">
        <v>3201</v>
      </c>
      <c r="J26" s="926"/>
      <c r="K26" s="928">
        <v>8880</v>
      </c>
      <c r="L26" s="929">
        <v>35.832459042853685</v>
      </c>
      <c r="M26" s="930">
        <v>6559</v>
      </c>
      <c r="N26" s="926"/>
      <c r="O26" s="928">
        <v>11825</v>
      </c>
      <c r="P26" s="929">
        <v>47.716084254700988</v>
      </c>
      <c r="Q26" s="930">
        <v>7558</v>
      </c>
    </row>
    <row r="27" spans="1:18" s="331" customFormat="1" ht="18" customHeight="1" x14ac:dyDescent="0.2">
      <c r="B27" s="927" t="s">
        <v>45</v>
      </c>
      <c r="C27" s="928">
        <f t="shared" si="1"/>
        <v>105961</v>
      </c>
      <c r="D27" s="929">
        <f t="shared" si="0"/>
        <v>4.6587301343043475</v>
      </c>
      <c r="E27" s="930">
        <f t="shared" si="2"/>
        <v>73687</v>
      </c>
      <c r="F27" s="926"/>
      <c r="G27" s="928">
        <v>24797</v>
      </c>
      <c r="H27" s="929">
        <v>23.40200639858061</v>
      </c>
      <c r="I27" s="930">
        <v>17315</v>
      </c>
      <c r="J27" s="926"/>
      <c r="K27" s="928">
        <v>35811</v>
      </c>
      <c r="L27" s="929">
        <v>33.796396787497287</v>
      </c>
      <c r="M27" s="930">
        <v>24269</v>
      </c>
      <c r="N27" s="926"/>
      <c r="O27" s="928">
        <v>45353</v>
      </c>
      <c r="P27" s="929">
        <v>42.801596813922103</v>
      </c>
      <c r="Q27" s="930">
        <v>32103</v>
      </c>
    </row>
    <row r="28" spans="1:18" s="331" customFormat="1" ht="18" customHeight="1" x14ac:dyDescent="0.2">
      <c r="B28" s="927" t="s">
        <v>46</v>
      </c>
      <c r="C28" s="928">
        <f t="shared" si="1"/>
        <v>14304</v>
      </c>
      <c r="D28" s="929">
        <f t="shared" si="0"/>
        <v>0.62889625278252737</v>
      </c>
      <c r="E28" s="930">
        <f t="shared" si="2"/>
        <v>9321</v>
      </c>
      <c r="F28" s="926"/>
      <c r="G28" s="928">
        <v>3440</v>
      </c>
      <c r="H28" s="929">
        <v>24.049217002237135</v>
      </c>
      <c r="I28" s="930">
        <v>2181</v>
      </c>
      <c r="J28" s="926"/>
      <c r="K28" s="928">
        <v>6523</v>
      </c>
      <c r="L28" s="929">
        <v>45.602628635346754</v>
      </c>
      <c r="M28" s="930">
        <v>4135</v>
      </c>
      <c r="N28" s="926"/>
      <c r="O28" s="928">
        <v>4341</v>
      </c>
      <c r="P28" s="929">
        <v>30.348154362416107</v>
      </c>
      <c r="Q28" s="930">
        <v>3005</v>
      </c>
    </row>
    <row r="29" spans="1:18" s="331" customFormat="1" ht="18" customHeight="1" x14ac:dyDescent="0.2">
      <c r="B29" s="948" t="s">
        <v>1</v>
      </c>
      <c r="C29" s="942">
        <f t="shared" si="1"/>
        <v>5229</v>
      </c>
      <c r="D29" s="929">
        <f t="shared" si="0"/>
        <v>0.22990062260904889</v>
      </c>
      <c r="E29" s="944">
        <f t="shared" si="2"/>
        <v>3872</v>
      </c>
      <c r="F29" s="926"/>
      <c r="G29" s="928">
        <v>1544</v>
      </c>
      <c r="H29" s="945">
        <v>29.527634346911459</v>
      </c>
      <c r="I29" s="930">
        <v>1182</v>
      </c>
      <c r="J29" s="926"/>
      <c r="K29" s="942">
        <v>1927</v>
      </c>
      <c r="L29" s="945">
        <v>36.852170587110344</v>
      </c>
      <c r="M29" s="944">
        <v>1450</v>
      </c>
      <c r="N29" s="926"/>
      <c r="O29" s="942">
        <v>1758</v>
      </c>
      <c r="P29" s="945">
        <v>33.620195065978194</v>
      </c>
      <c r="Q29" s="930">
        <v>1240</v>
      </c>
    </row>
    <row r="30" spans="1:18" s="319" customFormat="1" ht="18" customHeight="1" x14ac:dyDescent="0.2">
      <c r="B30" s="1270" t="s">
        <v>0</v>
      </c>
      <c r="C30" s="1271">
        <f>SUM(C12:C29)</f>
        <v>2274461</v>
      </c>
      <c r="D30" s="1272">
        <f>C30/C$30*100</f>
        <v>100</v>
      </c>
      <c r="E30" s="1273">
        <f>SUM(E12:E29)</f>
        <v>1610266</v>
      </c>
      <c r="F30" s="1274"/>
      <c r="G30" s="1275">
        <f>SUM(G12:G29)</f>
        <v>587232</v>
      </c>
      <c r="H30" s="1276">
        <f t="shared" ref="H30" si="3">G30/$C30*100</f>
        <v>25.818512605843758</v>
      </c>
      <c r="I30" s="1275">
        <f>SUM(I12:I29)</f>
        <v>426323</v>
      </c>
      <c r="J30" s="1274"/>
      <c r="K30" s="1275">
        <f>SUM(K12:K29)</f>
        <v>861086</v>
      </c>
      <c r="L30" s="1277">
        <f t="shared" ref="L30" si="4">K30/$C30*100</f>
        <v>37.858903713890896</v>
      </c>
      <c r="M30" s="1273">
        <f>SUM(M12:M29)</f>
        <v>606140</v>
      </c>
      <c r="N30" s="1274"/>
      <c r="O30" s="1278">
        <f>SUM(O12:O29)</f>
        <v>826143</v>
      </c>
      <c r="P30" s="1279">
        <f t="shared" ref="P30" si="5">O30/$C30*100</f>
        <v>36.322583680265346</v>
      </c>
      <c r="Q30" s="1275">
        <f>SUM(Q12:Q29)</f>
        <v>577803</v>
      </c>
      <c r="R30" s="1111"/>
    </row>
    <row r="31" spans="1:18" s="328" customFormat="1" ht="6.75" customHeight="1" x14ac:dyDescent="0.2">
      <c r="B31" s="1656"/>
      <c r="C31" s="1656"/>
      <c r="D31" s="1656"/>
      <c r="E31" s="943"/>
      <c r="F31" s="775"/>
      <c r="G31" s="946"/>
      <c r="I31" s="947"/>
      <c r="M31" s="946"/>
    </row>
    <row r="32" spans="1:18" ht="24.75" customHeight="1" x14ac:dyDescent="0.25">
      <c r="B32" s="1652" t="s">
        <v>78</v>
      </c>
      <c r="C32" s="1652"/>
      <c r="D32" s="1652"/>
      <c r="E32" s="1652"/>
      <c r="F32" s="1652"/>
      <c r="G32" s="1652"/>
      <c r="H32" s="1652"/>
      <c r="I32" s="1652"/>
      <c r="J32" s="1652"/>
      <c r="K32" s="1652"/>
      <c r="L32" s="1652"/>
      <c r="M32" s="1652"/>
      <c r="N32" s="1652"/>
      <c r="O32" s="1652"/>
      <c r="P32" s="1652"/>
      <c r="Q32" s="1652"/>
    </row>
    <row r="33" spans="2:11" x14ac:dyDescent="0.25">
      <c r="G33" s="931"/>
      <c r="K33" s="931"/>
    </row>
    <row r="34" spans="2:11" x14ac:dyDescent="0.25">
      <c r="B34" s="931"/>
      <c r="K34" s="931"/>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64</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437</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72</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286</v>
      </c>
      <c r="J8" s="1658"/>
      <c r="K8" s="953"/>
      <c r="L8" s="1668" t="s">
        <v>69</v>
      </c>
      <c r="M8" s="1669"/>
      <c r="N8" s="1657" t="s">
        <v>286</v>
      </c>
      <c r="O8" s="1658"/>
      <c r="P8" s="953"/>
      <c r="Q8" s="1668" t="s">
        <v>69</v>
      </c>
      <c r="R8" s="1669"/>
      <c r="S8" s="1657" t="s">
        <v>286</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532</v>
      </c>
      <c r="E11" s="924">
        <f>D11/D$29*100</f>
        <v>0.68781837457657791</v>
      </c>
      <c r="F11" s="926"/>
      <c r="G11" s="923">
        <v>3</v>
      </c>
      <c r="H11" s="924">
        <v>0.56390977443609014</v>
      </c>
      <c r="I11" s="923">
        <v>1</v>
      </c>
      <c r="J11" s="924">
        <v>33.333333333333329</v>
      </c>
      <c r="K11" s="926"/>
      <c r="L11" s="923">
        <v>19</v>
      </c>
      <c r="M11" s="924">
        <v>3.5714285714285712</v>
      </c>
      <c r="N11" s="923">
        <v>15</v>
      </c>
      <c r="O11" s="924">
        <v>78.94736842105263</v>
      </c>
      <c r="P11" s="926"/>
      <c r="Q11" s="923">
        <v>510</v>
      </c>
      <c r="R11" s="924">
        <v>95.864661654135347</v>
      </c>
      <c r="S11" s="923">
        <v>358</v>
      </c>
      <c r="T11" s="924">
        <f>S11/Q11*100</f>
        <v>70.196078431372541</v>
      </c>
    </row>
    <row r="12" spans="1:22" s="331" customFormat="1" ht="18" customHeight="1" x14ac:dyDescent="0.2">
      <c r="A12" s="330"/>
      <c r="B12" s="927" t="s">
        <v>7</v>
      </c>
      <c r="C12" s="926"/>
      <c r="D12" s="928">
        <f t="shared" ref="D12:D28" si="0">G12+L12+Q12</f>
        <v>4920</v>
      </c>
      <c r="E12" s="929">
        <f t="shared" ref="E12:E29" si="1">D12/D$29*100</f>
        <v>6.3610270731518108</v>
      </c>
      <c r="F12" s="926"/>
      <c r="G12" s="928">
        <v>2376</v>
      </c>
      <c r="H12" s="929">
        <v>48.292682926829265</v>
      </c>
      <c r="I12" s="928">
        <v>2</v>
      </c>
      <c r="J12" s="929">
        <v>8.4175084175084167E-2</v>
      </c>
      <c r="K12" s="926"/>
      <c r="L12" s="928">
        <v>1446</v>
      </c>
      <c r="M12" s="929">
        <v>29.390243902439021</v>
      </c>
      <c r="N12" s="928">
        <v>17</v>
      </c>
      <c r="O12" s="929">
        <v>1.1756569847856155</v>
      </c>
      <c r="P12" s="926"/>
      <c r="Q12" s="928">
        <v>1098</v>
      </c>
      <c r="R12" s="929">
        <v>22.317073170731707</v>
      </c>
      <c r="S12" s="928">
        <v>232</v>
      </c>
      <c r="T12" s="929">
        <f t="shared" ref="T12:T29" si="2">S12/Q12*100</f>
        <v>21.129326047358834</v>
      </c>
    </row>
    <row r="13" spans="1:22" s="331" customFormat="1" ht="18" customHeight="1" x14ac:dyDescent="0.2">
      <c r="A13" s="330"/>
      <c r="B13" s="927" t="s">
        <v>37</v>
      </c>
      <c r="C13" s="926"/>
      <c r="D13" s="928">
        <f t="shared" si="0"/>
        <v>7519</v>
      </c>
      <c r="E13" s="929">
        <f t="shared" si="1"/>
        <v>9.7212525534610705</v>
      </c>
      <c r="F13" s="926"/>
      <c r="G13" s="928">
        <v>2310</v>
      </c>
      <c r="H13" s="929">
        <v>30.722170501396462</v>
      </c>
      <c r="I13" s="928">
        <v>7</v>
      </c>
      <c r="J13" s="929">
        <v>0.30303030303030304</v>
      </c>
      <c r="K13" s="926"/>
      <c r="L13" s="928">
        <v>2669</v>
      </c>
      <c r="M13" s="929">
        <v>35.496741587977127</v>
      </c>
      <c r="N13" s="928">
        <v>7</v>
      </c>
      <c r="O13" s="929">
        <v>0.26227051330086176</v>
      </c>
      <c r="P13" s="926"/>
      <c r="Q13" s="928">
        <v>2540</v>
      </c>
      <c r="R13" s="929">
        <v>33.781087910626411</v>
      </c>
      <c r="S13" s="928">
        <v>1719</v>
      </c>
      <c r="T13" s="929">
        <f t="shared" si="2"/>
        <v>67.677165354330697</v>
      </c>
    </row>
    <row r="14" spans="1:22" s="331" customFormat="1" ht="18" customHeight="1" x14ac:dyDescent="0.2">
      <c r="A14" s="330"/>
      <c r="B14" s="927" t="s">
        <v>38</v>
      </c>
      <c r="C14" s="926"/>
      <c r="D14" s="928">
        <f t="shared" si="0"/>
        <v>3574</v>
      </c>
      <c r="E14" s="929">
        <f t="shared" si="1"/>
        <v>4.6207948698058079</v>
      </c>
      <c r="F14" s="926"/>
      <c r="G14" s="928">
        <v>425</v>
      </c>
      <c r="H14" s="929">
        <v>11.891438164521546</v>
      </c>
      <c r="I14" s="928">
        <v>21</v>
      </c>
      <c r="J14" s="929">
        <v>4.9411764705882346</v>
      </c>
      <c r="K14" s="926"/>
      <c r="L14" s="928">
        <v>918</v>
      </c>
      <c r="M14" s="929">
        <v>25.685506435366534</v>
      </c>
      <c r="N14" s="928">
        <v>51</v>
      </c>
      <c r="O14" s="929">
        <v>5.5555555555555554</v>
      </c>
      <c r="P14" s="926"/>
      <c r="Q14" s="928">
        <v>2231</v>
      </c>
      <c r="R14" s="929">
        <v>62.423055400111913</v>
      </c>
      <c r="S14" s="928">
        <v>221</v>
      </c>
      <c r="T14" s="929">
        <f t="shared" si="2"/>
        <v>9.9058718063648588</v>
      </c>
    </row>
    <row r="15" spans="1:22" s="331" customFormat="1" ht="18" customHeight="1" x14ac:dyDescent="0.2">
      <c r="A15" s="330"/>
      <c r="B15" s="927" t="s">
        <v>6</v>
      </c>
      <c r="C15" s="926"/>
      <c r="D15" s="928">
        <f t="shared" si="0"/>
        <v>1799</v>
      </c>
      <c r="E15" s="929">
        <f t="shared" si="1"/>
        <v>2.3259121350813228</v>
      </c>
      <c r="F15" s="926"/>
      <c r="G15" s="928">
        <v>658</v>
      </c>
      <c r="H15" s="929">
        <v>36.575875486381321</v>
      </c>
      <c r="I15" s="928">
        <v>91</v>
      </c>
      <c r="J15" s="929">
        <v>13.829787234042554</v>
      </c>
      <c r="K15" s="926"/>
      <c r="L15" s="928">
        <v>579</v>
      </c>
      <c r="M15" s="929">
        <v>32.184546970539188</v>
      </c>
      <c r="N15" s="928">
        <v>115</v>
      </c>
      <c r="O15" s="929">
        <v>19.861830742659759</v>
      </c>
      <c r="P15" s="926"/>
      <c r="Q15" s="928">
        <v>562</v>
      </c>
      <c r="R15" s="929">
        <v>31.239577543079488</v>
      </c>
      <c r="S15" s="928">
        <v>164</v>
      </c>
      <c r="T15" s="929">
        <f t="shared" si="2"/>
        <v>29.181494661921707</v>
      </c>
    </row>
    <row r="16" spans="1:22" s="331" customFormat="1" ht="18" customHeight="1" x14ac:dyDescent="0.2">
      <c r="A16" s="330"/>
      <c r="B16" s="927" t="s">
        <v>5</v>
      </c>
      <c r="C16" s="926"/>
      <c r="D16" s="928">
        <f t="shared" si="0"/>
        <v>6472</v>
      </c>
      <c r="E16" s="929">
        <f t="shared" si="1"/>
        <v>8.3675949628940103</v>
      </c>
      <c r="F16" s="926"/>
      <c r="G16" s="928">
        <v>2381</v>
      </c>
      <c r="H16" s="929">
        <v>36.789245982694688</v>
      </c>
      <c r="I16" s="928">
        <v>0</v>
      </c>
      <c r="J16" s="929">
        <v>0</v>
      </c>
      <c r="K16" s="926"/>
      <c r="L16" s="928">
        <v>3365</v>
      </c>
      <c r="M16" s="929">
        <v>51.993201483312731</v>
      </c>
      <c r="N16" s="928">
        <v>1</v>
      </c>
      <c r="O16" s="929">
        <v>2.9717682020802376E-2</v>
      </c>
      <c r="P16" s="926"/>
      <c r="Q16" s="928">
        <v>726</v>
      </c>
      <c r="R16" s="929">
        <v>11.217552533992583</v>
      </c>
      <c r="S16" s="928">
        <v>101</v>
      </c>
      <c r="T16" s="929">
        <f t="shared" si="2"/>
        <v>13.911845730027547</v>
      </c>
    </row>
    <row r="17" spans="1:20" s="331" customFormat="1" ht="18" customHeight="1" x14ac:dyDescent="0.2">
      <c r="A17" s="330"/>
      <c r="B17" s="927" t="s">
        <v>4</v>
      </c>
      <c r="C17" s="926"/>
      <c r="D17" s="928">
        <f t="shared" si="0"/>
        <v>14283</v>
      </c>
      <c r="E17" s="929">
        <f t="shared" si="1"/>
        <v>18.466371887363277</v>
      </c>
      <c r="F17" s="926"/>
      <c r="G17" s="928">
        <v>5857</v>
      </c>
      <c r="H17" s="929">
        <v>41.00679129034517</v>
      </c>
      <c r="I17" s="928">
        <v>8</v>
      </c>
      <c r="J17" s="929">
        <v>0.13658869728529965</v>
      </c>
      <c r="K17" s="926"/>
      <c r="L17" s="928">
        <v>4772</v>
      </c>
      <c r="M17" s="929">
        <v>33.410347966113562</v>
      </c>
      <c r="N17" s="928">
        <v>27</v>
      </c>
      <c r="O17" s="929">
        <v>0.56580050293378037</v>
      </c>
      <c r="P17" s="926"/>
      <c r="Q17" s="928">
        <v>3654</v>
      </c>
      <c r="R17" s="929">
        <v>25.582860743541275</v>
      </c>
      <c r="S17" s="928">
        <v>48</v>
      </c>
      <c r="T17" s="929">
        <f t="shared" si="2"/>
        <v>1.3136288998357963</v>
      </c>
    </row>
    <row r="18" spans="1:20" s="331" customFormat="1" ht="18" customHeight="1" x14ac:dyDescent="0.2">
      <c r="A18" s="330"/>
      <c r="B18" s="927" t="s">
        <v>40</v>
      </c>
      <c r="C18" s="926"/>
      <c r="D18" s="928">
        <f t="shared" si="0"/>
        <v>13854</v>
      </c>
      <c r="E18" s="929">
        <f t="shared" si="1"/>
        <v>17.911721355984795</v>
      </c>
      <c r="F18" s="926"/>
      <c r="G18" s="928">
        <v>4242</v>
      </c>
      <c r="H18" s="929">
        <v>30.619315721091382</v>
      </c>
      <c r="I18" s="928">
        <v>220</v>
      </c>
      <c r="J18" s="929">
        <v>5.1862329090051862</v>
      </c>
      <c r="K18" s="926"/>
      <c r="L18" s="928">
        <v>3782</v>
      </c>
      <c r="M18" s="929">
        <v>27.298975025263459</v>
      </c>
      <c r="N18" s="928">
        <v>404</v>
      </c>
      <c r="O18" s="929">
        <v>10.682178741406663</v>
      </c>
      <c r="P18" s="926"/>
      <c r="Q18" s="928">
        <v>5830</v>
      </c>
      <c r="R18" s="929">
        <v>42.081709253645158</v>
      </c>
      <c r="S18" s="928">
        <v>1360</v>
      </c>
      <c r="T18" s="929">
        <f t="shared" si="2"/>
        <v>23.327615780445971</v>
      </c>
    </row>
    <row r="19" spans="1:20" s="331" customFormat="1" ht="18" customHeight="1" x14ac:dyDescent="0.2">
      <c r="A19" s="330"/>
      <c r="B19" s="927" t="s">
        <v>41</v>
      </c>
      <c r="C19" s="926"/>
      <c r="D19" s="928">
        <f t="shared" si="0"/>
        <v>15</v>
      </c>
      <c r="E19" s="929">
        <f t="shared" si="1"/>
        <v>1.9393375223023816E-2</v>
      </c>
      <c r="F19" s="926"/>
      <c r="G19" s="928">
        <v>9</v>
      </c>
      <c r="H19" s="929">
        <v>60</v>
      </c>
      <c r="I19" s="928">
        <v>8</v>
      </c>
      <c r="J19" s="929">
        <v>88.888888888888886</v>
      </c>
      <c r="K19" s="926"/>
      <c r="L19" s="928">
        <v>5</v>
      </c>
      <c r="M19" s="929">
        <v>33.333333333333329</v>
      </c>
      <c r="N19" s="928">
        <v>5</v>
      </c>
      <c r="O19" s="929">
        <v>100</v>
      </c>
      <c r="P19" s="926"/>
      <c r="Q19" s="928">
        <v>1</v>
      </c>
      <c r="R19" s="929">
        <v>6.666666666666667</v>
      </c>
      <c r="S19" s="928">
        <v>1</v>
      </c>
      <c r="T19" s="929">
        <f t="shared" si="2"/>
        <v>100</v>
      </c>
    </row>
    <row r="20" spans="1:20" s="331" customFormat="1" ht="18" customHeight="1" x14ac:dyDescent="0.2">
      <c r="A20" s="330"/>
      <c r="B20" s="927" t="s">
        <v>3</v>
      </c>
      <c r="C20" s="926"/>
      <c r="D20" s="928">
        <f t="shared" si="0"/>
        <v>1744</v>
      </c>
      <c r="E20" s="929">
        <f t="shared" si="1"/>
        <v>2.2548030925969025</v>
      </c>
      <c r="F20" s="926"/>
      <c r="G20" s="928">
        <v>23</v>
      </c>
      <c r="H20" s="929">
        <v>1.3188073394495414</v>
      </c>
      <c r="I20" s="928">
        <v>1</v>
      </c>
      <c r="J20" s="929">
        <v>4.3478260869565215</v>
      </c>
      <c r="K20" s="926"/>
      <c r="L20" s="928">
        <v>345</v>
      </c>
      <c r="M20" s="929">
        <v>19.782110091743117</v>
      </c>
      <c r="N20" s="928">
        <v>67</v>
      </c>
      <c r="O20" s="929">
        <v>19.420289855072465</v>
      </c>
      <c r="P20" s="926"/>
      <c r="Q20" s="928">
        <v>1376</v>
      </c>
      <c r="R20" s="929">
        <v>78.899082568807344</v>
      </c>
      <c r="S20" s="928">
        <v>369</v>
      </c>
      <c r="T20" s="929">
        <f t="shared" si="2"/>
        <v>26.816860465116278</v>
      </c>
    </row>
    <row r="21" spans="1:20" s="331" customFormat="1" ht="18" customHeight="1" x14ac:dyDescent="0.2">
      <c r="A21" s="330"/>
      <c r="B21" s="927" t="s">
        <v>2</v>
      </c>
      <c r="C21" s="926"/>
      <c r="D21" s="928">
        <f t="shared" si="0"/>
        <v>1815</v>
      </c>
      <c r="E21" s="929">
        <f t="shared" si="1"/>
        <v>2.3465984019858817</v>
      </c>
      <c r="F21" s="926"/>
      <c r="G21" s="928">
        <v>425</v>
      </c>
      <c r="H21" s="929">
        <v>23.415977961432507</v>
      </c>
      <c r="I21" s="928">
        <v>71</v>
      </c>
      <c r="J21" s="929">
        <v>16.705882352941178</v>
      </c>
      <c r="K21" s="926"/>
      <c r="L21" s="928">
        <v>439</v>
      </c>
      <c r="M21" s="929">
        <v>24.187327823691458</v>
      </c>
      <c r="N21" s="928">
        <v>105</v>
      </c>
      <c r="O21" s="929">
        <v>23.917995444191344</v>
      </c>
      <c r="P21" s="926"/>
      <c r="Q21" s="928">
        <v>951</v>
      </c>
      <c r="R21" s="929">
        <v>52.396694214876035</v>
      </c>
      <c r="S21" s="928">
        <v>767</v>
      </c>
      <c r="T21" s="929">
        <f t="shared" si="2"/>
        <v>80.651945320715029</v>
      </c>
    </row>
    <row r="22" spans="1:20" s="331" customFormat="1" ht="18" customHeight="1" x14ac:dyDescent="0.2">
      <c r="A22" s="330"/>
      <c r="B22" s="927" t="s">
        <v>35</v>
      </c>
      <c r="C22" s="926"/>
      <c r="D22" s="928">
        <f t="shared" si="0"/>
        <v>6033</v>
      </c>
      <c r="E22" s="929">
        <f t="shared" si="1"/>
        <v>7.8000155147001786</v>
      </c>
      <c r="F22" s="926"/>
      <c r="G22" s="928">
        <v>1466</v>
      </c>
      <c r="H22" s="929">
        <v>24.299685065473231</v>
      </c>
      <c r="I22" s="928">
        <v>6</v>
      </c>
      <c r="J22" s="929">
        <v>0.40927694406548432</v>
      </c>
      <c r="K22" s="926"/>
      <c r="L22" s="928">
        <v>2190</v>
      </c>
      <c r="M22" s="929">
        <v>36.300348085529585</v>
      </c>
      <c r="N22" s="928">
        <v>52</v>
      </c>
      <c r="O22" s="929">
        <v>2.3744292237442921</v>
      </c>
      <c r="P22" s="926"/>
      <c r="Q22" s="928">
        <v>2377</v>
      </c>
      <c r="R22" s="929">
        <v>39.399966848997181</v>
      </c>
      <c r="S22" s="928">
        <v>155</v>
      </c>
      <c r="T22" s="929">
        <f t="shared" si="2"/>
        <v>6.5208245687841826</v>
      </c>
    </row>
    <row r="23" spans="1:20" s="331" customFormat="1" ht="18" customHeight="1" x14ac:dyDescent="0.2">
      <c r="A23" s="330"/>
      <c r="B23" s="927" t="s">
        <v>42</v>
      </c>
      <c r="C23" s="926"/>
      <c r="D23" s="928">
        <f t="shared" si="0"/>
        <v>6311</v>
      </c>
      <c r="E23" s="929">
        <f t="shared" si="1"/>
        <v>8.1594394021668855</v>
      </c>
      <c r="F23" s="926"/>
      <c r="G23" s="928">
        <v>2497</v>
      </c>
      <c r="H23" s="929">
        <v>39.565837426715262</v>
      </c>
      <c r="I23" s="928">
        <v>25</v>
      </c>
      <c r="J23" s="929">
        <v>1.0012014417300761</v>
      </c>
      <c r="K23" s="926"/>
      <c r="L23" s="928">
        <v>2773</v>
      </c>
      <c r="M23" s="929">
        <v>43.939153858342578</v>
      </c>
      <c r="N23" s="928">
        <v>58</v>
      </c>
      <c r="O23" s="929">
        <v>2.0915975477821855</v>
      </c>
      <c r="P23" s="926"/>
      <c r="Q23" s="928">
        <v>1041</v>
      </c>
      <c r="R23" s="929">
        <v>16.495008714942163</v>
      </c>
      <c r="S23" s="928">
        <v>85</v>
      </c>
      <c r="T23" s="929">
        <f t="shared" si="2"/>
        <v>8.165225744476464</v>
      </c>
    </row>
    <row r="24" spans="1:20" s="331" customFormat="1" ht="18" customHeight="1" x14ac:dyDescent="0.2">
      <c r="A24" s="330">
        <v>47094</v>
      </c>
      <c r="B24" s="927" t="s">
        <v>43</v>
      </c>
      <c r="C24" s="926"/>
      <c r="D24" s="928">
        <f t="shared" si="0"/>
        <v>2986</v>
      </c>
      <c r="E24" s="929">
        <f t="shared" si="1"/>
        <v>3.8605745610632742</v>
      </c>
      <c r="F24" s="926"/>
      <c r="G24" s="928">
        <v>1053</v>
      </c>
      <c r="H24" s="929">
        <v>35.264567983924984</v>
      </c>
      <c r="I24" s="928">
        <v>44</v>
      </c>
      <c r="J24" s="929">
        <v>4.1785375118708457</v>
      </c>
      <c r="K24" s="926"/>
      <c r="L24" s="928">
        <v>1544</v>
      </c>
      <c r="M24" s="929">
        <v>51.70797052913597</v>
      </c>
      <c r="N24" s="928">
        <v>182</v>
      </c>
      <c r="O24" s="929">
        <v>11.787564766839379</v>
      </c>
      <c r="P24" s="926"/>
      <c r="Q24" s="928">
        <v>389</v>
      </c>
      <c r="R24" s="929">
        <v>13.027461486939048</v>
      </c>
      <c r="S24" s="928">
        <v>76</v>
      </c>
      <c r="T24" s="929">
        <f t="shared" si="2"/>
        <v>19.537275064267352</v>
      </c>
    </row>
    <row r="25" spans="1:20" s="331" customFormat="1" ht="18" customHeight="1" x14ac:dyDescent="0.2">
      <c r="B25" s="927" t="s">
        <v>44</v>
      </c>
      <c r="C25" s="926"/>
      <c r="D25" s="928">
        <f t="shared" si="0"/>
        <v>2385</v>
      </c>
      <c r="E25" s="929">
        <f t="shared" si="1"/>
        <v>3.0835466604607866</v>
      </c>
      <c r="F25" s="926"/>
      <c r="G25" s="928">
        <v>326</v>
      </c>
      <c r="H25" s="929">
        <v>13.668763102725368</v>
      </c>
      <c r="I25" s="928">
        <v>0</v>
      </c>
      <c r="J25" s="929">
        <v>0</v>
      </c>
      <c r="K25" s="926"/>
      <c r="L25" s="928">
        <v>687</v>
      </c>
      <c r="M25" s="929">
        <v>28.80503144654088</v>
      </c>
      <c r="N25" s="928">
        <v>16</v>
      </c>
      <c r="O25" s="929">
        <v>2.3289665211062593</v>
      </c>
      <c r="P25" s="926"/>
      <c r="Q25" s="928">
        <v>1372</v>
      </c>
      <c r="R25" s="929">
        <v>57.526205450733748</v>
      </c>
      <c r="S25" s="928">
        <v>331</v>
      </c>
      <c r="T25" s="929">
        <f t="shared" si="2"/>
        <v>24.125364431486883</v>
      </c>
    </row>
    <row r="26" spans="1:20" s="331" customFormat="1" ht="18" customHeight="1" x14ac:dyDescent="0.2">
      <c r="B26" s="927" t="s">
        <v>45</v>
      </c>
      <c r="C26" s="926"/>
      <c r="D26" s="928">
        <f t="shared" si="0"/>
        <v>1169</v>
      </c>
      <c r="E26" s="929">
        <f t="shared" si="1"/>
        <v>1.5113903757143226</v>
      </c>
      <c r="F26" s="926"/>
      <c r="G26" s="928">
        <v>279</v>
      </c>
      <c r="H26" s="929">
        <v>23.866552609067579</v>
      </c>
      <c r="I26" s="928">
        <v>19</v>
      </c>
      <c r="J26" s="929">
        <v>6.8100358422939076</v>
      </c>
      <c r="K26" s="926"/>
      <c r="L26" s="928">
        <v>497</v>
      </c>
      <c r="M26" s="929">
        <v>42.514970059880241</v>
      </c>
      <c r="N26" s="928">
        <v>39</v>
      </c>
      <c r="O26" s="929">
        <v>7.8470824949698192</v>
      </c>
      <c r="P26" s="926"/>
      <c r="Q26" s="928">
        <v>393</v>
      </c>
      <c r="R26" s="929">
        <v>33.618477331052183</v>
      </c>
      <c r="S26" s="928">
        <v>29</v>
      </c>
      <c r="T26" s="929">
        <f t="shared" si="2"/>
        <v>7.3791348600508897</v>
      </c>
    </row>
    <row r="27" spans="1:20" s="331" customFormat="1" ht="18" customHeight="1" x14ac:dyDescent="0.2">
      <c r="B27" s="927" t="s">
        <v>46</v>
      </c>
      <c r="C27" s="926"/>
      <c r="D27" s="928">
        <f t="shared" si="0"/>
        <v>1161</v>
      </c>
      <c r="E27" s="929">
        <f t="shared" si="1"/>
        <v>1.5010472422620431</v>
      </c>
      <c r="F27" s="926"/>
      <c r="G27" s="928">
        <v>374</v>
      </c>
      <c r="H27" s="929">
        <v>32.213608957795003</v>
      </c>
      <c r="I27" s="928">
        <v>6</v>
      </c>
      <c r="J27" s="929">
        <v>1.6042780748663104</v>
      </c>
      <c r="K27" s="926"/>
      <c r="L27" s="928">
        <v>586</v>
      </c>
      <c r="M27" s="929">
        <v>50.473729543496979</v>
      </c>
      <c r="N27" s="928">
        <v>13</v>
      </c>
      <c r="O27" s="929">
        <v>2.218430034129693</v>
      </c>
      <c r="P27" s="926"/>
      <c r="Q27" s="928">
        <v>201</v>
      </c>
      <c r="R27" s="929">
        <v>17.31266149870801</v>
      </c>
      <c r="S27" s="928">
        <v>9</v>
      </c>
      <c r="T27" s="929">
        <f t="shared" si="2"/>
        <v>4.4776119402985071</v>
      </c>
    </row>
    <row r="28" spans="1:20" s="331" customFormat="1" ht="18" customHeight="1" x14ac:dyDescent="0.2">
      <c r="B28" s="949" t="s">
        <v>1</v>
      </c>
      <c r="C28" s="926"/>
      <c r="D28" s="950">
        <f t="shared" si="0"/>
        <v>774</v>
      </c>
      <c r="E28" s="951">
        <f t="shared" si="1"/>
        <v>1.0006981615080288</v>
      </c>
      <c r="F28" s="926"/>
      <c r="G28" s="950">
        <v>186</v>
      </c>
      <c r="H28" s="951">
        <v>24.031007751937985</v>
      </c>
      <c r="I28" s="950">
        <v>14</v>
      </c>
      <c r="J28" s="951">
        <v>7.5268817204301079</v>
      </c>
      <c r="K28" s="926"/>
      <c r="L28" s="950">
        <v>268</v>
      </c>
      <c r="M28" s="951">
        <v>34.625322997416021</v>
      </c>
      <c r="N28" s="950">
        <v>30</v>
      </c>
      <c r="O28" s="951">
        <v>11.194029850746269</v>
      </c>
      <c r="P28" s="926"/>
      <c r="Q28" s="950">
        <v>320</v>
      </c>
      <c r="R28" s="951">
        <v>41.343669250645995</v>
      </c>
      <c r="S28" s="950">
        <v>50</v>
      </c>
      <c r="T28" s="951">
        <f t="shared" si="2"/>
        <v>15.625</v>
      </c>
    </row>
    <row r="29" spans="1:20" s="319" customFormat="1" ht="18" customHeight="1" x14ac:dyDescent="0.2">
      <c r="B29" s="1280" t="s">
        <v>0</v>
      </c>
      <c r="C29" s="1273"/>
      <c r="D29" s="1281">
        <f>SUM(D11:D28)</f>
        <v>77346</v>
      </c>
      <c r="E29" s="1282">
        <f t="shared" si="1"/>
        <v>100</v>
      </c>
      <c r="F29" s="1273"/>
      <c r="G29" s="1281">
        <f>SUM(G11:G28)</f>
        <v>24890</v>
      </c>
      <c r="H29" s="1282">
        <f t="shared" ref="H29" si="3">G29/$D29*100</f>
        <v>32.180073953404182</v>
      </c>
      <c r="I29" s="1281">
        <f>SUM(I11:I28)</f>
        <v>544</v>
      </c>
      <c r="J29" s="1282">
        <f t="shared" ref="J29" si="4">I29/G29*100</f>
        <v>2.1856167135395741</v>
      </c>
      <c r="K29" s="1273"/>
      <c r="L29" s="1281">
        <f>SUM(L11:L28)</f>
        <v>26884</v>
      </c>
      <c r="M29" s="1282">
        <f t="shared" ref="M29" si="5">L29/$D29*100</f>
        <v>34.758099966384812</v>
      </c>
      <c r="N29" s="1281">
        <f>SUM(N11:N28)</f>
        <v>1204</v>
      </c>
      <c r="O29" s="1282">
        <f t="shared" ref="O29" si="6">N29/L29*100</f>
        <v>4.478500223181074</v>
      </c>
      <c r="P29" s="1273"/>
      <c r="Q29" s="1281">
        <f>SUM(Q11:Q28)</f>
        <v>25572</v>
      </c>
      <c r="R29" s="1282">
        <f t="shared" ref="R29" si="7">Q29/$D29*100</f>
        <v>33.061826080210999</v>
      </c>
      <c r="S29" s="1281">
        <f>SUM(S11:S28)</f>
        <v>6075</v>
      </c>
      <c r="T29" s="1282">
        <f t="shared" si="2"/>
        <v>23.756452369779446</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55</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436</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73</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129</v>
      </c>
      <c r="J8" s="1658"/>
      <c r="K8" s="953"/>
      <c r="L8" s="1668" t="s">
        <v>69</v>
      </c>
      <c r="M8" s="1669"/>
      <c r="N8" s="1657" t="s">
        <v>129</v>
      </c>
      <c r="O8" s="1658"/>
      <c r="P8" s="953"/>
      <c r="Q8" s="1668" t="s">
        <v>69</v>
      </c>
      <c r="R8" s="1669"/>
      <c r="S8" s="1657" t="s">
        <v>129</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156731</v>
      </c>
      <c r="E11" s="924">
        <f>D11/D$29*100</f>
        <v>26.872931776486119</v>
      </c>
      <c r="F11" s="926"/>
      <c r="G11" s="923">
        <v>26981</v>
      </c>
      <c r="H11" s="924">
        <v>17.214845818631925</v>
      </c>
      <c r="I11" s="923">
        <v>112</v>
      </c>
      <c r="J11" s="924">
        <v>0.41510692709684588</v>
      </c>
      <c r="K11" s="926"/>
      <c r="L11" s="923">
        <v>64022</v>
      </c>
      <c r="M11" s="924">
        <v>40.848332493252769</v>
      </c>
      <c r="N11" s="923">
        <v>407</v>
      </c>
      <c r="O11" s="924">
        <v>0.63571897160351132</v>
      </c>
      <c r="P11" s="926"/>
      <c r="Q11" s="923">
        <v>65728</v>
      </c>
      <c r="R11" s="924">
        <v>41.936821688115309</v>
      </c>
      <c r="S11" s="923">
        <v>4100</v>
      </c>
      <c r="T11" s="924">
        <f>S11/Q11*100</f>
        <v>6.2378286270691339</v>
      </c>
    </row>
    <row r="12" spans="1:22" s="331" customFormat="1" ht="18" customHeight="1" x14ac:dyDescent="0.2">
      <c r="A12" s="330"/>
      <c r="B12" s="927" t="s">
        <v>7</v>
      </c>
      <c r="C12" s="926"/>
      <c r="D12" s="928">
        <f t="shared" ref="D12:D28" si="0">G12+L12+Q12</f>
        <v>10849</v>
      </c>
      <c r="E12" s="929">
        <f t="shared" ref="E12:E29" si="1">D12/D$29*100</f>
        <v>1.8601580851465116</v>
      </c>
      <c r="F12" s="926"/>
      <c r="G12" s="928">
        <v>1939</v>
      </c>
      <c r="H12" s="929">
        <v>17.872614987556457</v>
      </c>
      <c r="I12" s="928">
        <v>5</v>
      </c>
      <c r="J12" s="929">
        <v>0.25786487880350695</v>
      </c>
      <c r="K12" s="926"/>
      <c r="L12" s="928">
        <v>3767</v>
      </c>
      <c r="M12" s="929">
        <v>34.722094202230622</v>
      </c>
      <c r="N12" s="928">
        <v>22</v>
      </c>
      <c r="O12" s="929">
        <v>0.58401911335280066</v>
      </c>
      <c r="P12" s="926"/>
      <c r="Q12" s="928">
        <v>5143</v>
      </c>
      <c r="R12" s="929">
        <v>47.405290810212925</v>
      </c>
      <c r="S12" s="928">
        <v>77</v>
      </c>
      <c r="T12" s="929">
        <f t="shared" ref="T12:T29" si="2">S12/Q12*100</f>
        <v>1.4971806338712814</v>
      </c>
    </row>
    <row r="13" spans="1:22" s="331" customFormat="1" ht="18" customHeight="1" x14ac:dyDescent="0.2">
      <c r="A13" s="330"/>
      <c r="B13" s="927" t="s">
        <v>37</v>
      </c>
      <c r="C13" s="926"/>
      <c r="D13" s="928">
        <f t="shared" si="0"/>
        <v>8718</v>
      </c>
      <c r="E13" s="929">
        <f t="shared" si="1"/>
        <v>1.4947790751504553</v>
      </c>
      <c r="F13" s="926"/>
      <c r="G13" s="928">
        <v>909</v>
      </c>
      <c r="H13" s="929">
        <v>10.426703372333105</v>
      </c>
      <c r="I13" s="928">
        <v>27</v>
      </c>
      <c r="J13" s="929">
        <v>2.9702970297029703</v>
      </c>
      <c r="K13" s="926"/>
      <c r="L13" s="928">
        <v>2423</v>
      </c>
      <c r="M13" s="929">
        <v>27.793071805459967</v>
      </c>
      <c r="N13" s="928">
        <v>103</v>
      </c>
      <c r="O13" s="929">
        <v>4.2509286009079652</v>
      </c>
      <c r="P13" s="926"/>
      <c r="Q13" s="928">
        <v>5386</v>
      </c>
      <c r="R13" s="929">
        <v>61.780224822206932</v>
      </c>
      <c r="S13" s="928">
        <v>138</v>
      </c>
      <c r="T13" s="929">
        <f t="shared" si="2"/>
        <v>2.5621982918678055</v>
      </c>
    </row>
    <row r="14" spans="1:22" s="331" customFormat="1" ht="18" customHeight="1" x14ac:dyDescent="0.2">
      <c r="A14" s="330"/>
      <c r="B14" s="927" t="s">
        <v>38</v>
      </c>
      <c r="C14" s="926"/>
      <c r="D14" s="928">
        <f t="shared" si="0"/>
        <v>18544</v>
      </c>
      <c r="E14" s="929">
        <f t="shared" si="1"/>
        <v>3.1795346604255612</v>
      </c>
      <c r="F14" s="926"/>
      <c r="G14" s="928">
        <v>2880</v>
      </c>
      <c r="H14" s="929">
        <v>15.530629853321829</v>
      </c>
      <c r="I14" s="928">
        <v>303</v>
      </c>
      <c r="J14" s="929">
        <v>10.520833333333334</v>
      </c>
      <c r="K14" s="926"/>
      <c r="L14" s="928">
        <v>5892</v>
      </c>
      <c r="M14" s="929">
        <v>31.773080241587575</v>
      </c>
      <c r="N14" s="928">
        <v>603</v>
      </c>
      <c r="O14" s="929">
        <v>10.234215885947046</v>
      </c>
      <c r="P14" s="926"/>
      <c r="Q14" s="928">
        <v>9772</v>
      </c>
      <c r="R14" s="929">
        <v>52.696289905090602</v>
      </c>
      <c r="S14" s="928">
        <v>1006</v>
      </c>
      <c r="T14" s="929">
        <f t="shared" si="2"/>
        <v>10.294719607040523</v>
      </c>
    </row>
    <row r="15" spans="1:22" s="331" customFormat="1" ht="18" customHeight="1" x14ac:dyDescent="0.2">
      <c r="A15" s="330"/>
      <c r="B15" s="927" t="s">
        <v>6</v>
      </c>
      <c r="C15" s="926"/>
      <c r="D15" s="928">
        <f t="shared" si="0"/>
        <v>2479</v>
      </c>
      <c r="E15" s="929">
        <f t="shared" si="1"/>
        <v>0.42504672256228243</v>
      </c>
      <c r="F15" s="926"/>
      <c r="G15" s="928">
        <v>828</v>
      </c>
      <c r="H15" s="929">
        <v>33.400564743848328</v>
      </c>
      <c r="I15" s="928">
        <v>67</v>
      </c>
      <c r="J15" s="929">
        <v>8.0917874396135261</v>
      </c>
      <c r="K15" s="926"/>
      <c r="L15" s="928">
        <v>882</v>
      </c>
      <c r="M15" s="929">
        <v>35.578862444534089</v>
      </c>
      <c r="N15" s="928">
        <v>102</v>
      </c>
      <c r="O15" s="929">
        <v>11.564625850340136</v>
      </c>
      <c r="P15" s="926"/>
      <c r="Q15" s="928">
        <v>769</v>
      </c>
      <c r="R15" s="929">
        <v>31.020572811617587</v>
      </c>
      <c r="S15" s="928">
        <v>131</v>
      </c>
      <c r="T15" s="929">
        <f t="shared" si="2"/>
        <v>17.035110533159948</v>
      </c>
    </row>
    <row r="16" spans="1:22" s="331" customFormat="1" ht="18" customHeight="1" x14ac:dyDescent="0.2">
      <c r="A16" s="330"/>
      <c r="B16" s="927" t="s">
        <v>5</v>
      </c>
      <c r="C16" s="926"/>
      <c r="D16" s="928">
        <f t="shared" si="0"/>
        <v>4243</v>
      </c>
      <c r="E16" s="929">
        <f t="shared" si="1"/>
        <v>0.72750030005315236</v>
      </c>
      <c r="F16" s="926"/>
      <c r="G16" s="928">
        <v>688</v>
      </c>
      <c r="H16" s="929">
        <v>16.214942257836437</v>
      </c>
      <c r="I16" s="928">
        <v>61</v>
      </c>
      <c r="J16" s="929">
        <v>8.8662790697674421</v>
      </c>
      <c r="K16" s="926"/>
      <c r="L16" s="928">
        <v>1673</v>
      </c>
      <c r="M16" s="929">
        <v>39.429648833372617</v>
      </c>
      <c r="N16" s="928">
        <v>197</v>
      </c>
      <c r="O16" s="929">
        <v>11.77525403466826</v>
      </c>
      <c r="P16" s="926"/>
      <c r="Q16" s="928">
        <v>1882</v>
      </c>
      <c r="R16" s="929">
        <v>44.355408908790949</v>
      </c>
      <c r="S16" s="928">
        <v>287</v>
      </c>
      <c r="T16" s="929">
        <f t="shared" si="2"/>
        <v>15.249734325185974</v>
      </c>
    </row>
    <row r="17" spans="1:20" s="331" customFormat="1" ht="18" customHeight="1" x14ac:dyDescent="0.2">
      <c r="A17" s="330"/>
      <c r="B17" s="927" t="s">
        <v>4</v>
      </c>
      <c r="C17" s="926"/>
      <c r="D17" s="928">
        <f t="shared" si="0"/>
        <v>33620</v>
      </c>
      <c r="E17" s="929">
        <f t="shared" si="1"/>
        <v>5.764449702518732</v>
      </c>
      <c r="F17" s="926"/>
      <c r="G17" s="928">
        <v>4605</v>
      </c>
      <c r="H17" s="929">
        <v>13.697204045211183</v>
      </c>
      <c r="I17" s="928">
        <v>79</v>
      </c>
      <c r="J17" s="929">
        <v>1.7155266015200867</v>
      </c>
      <c r="K17" s="926"/>
      <c r="L17" s="928">
        <v>10145</v>
      </c>
      <c r="M17" s="929">
        <v>30.175490779298038</v>
      </c>
      <c r="N17" s="928">
        <v>408</v>
      </c>
      <c r="O17" s="929">
        <v>4.0216855593888612</v>
      </c>
      <c r="P17" s="926"/>
      <c r="Q17" s="928">
        <v>18870</v>
      </c>
      <c r="R17" s="929">
        <v>56.127305175490783</v>
      </c>
      <c r="S17" s="928">
        <v>1781</v>
      </c>
      <c r="T17" s="929">
        <f t="shared" si="2"/>
        <v>9.4382617912029669</v>
      </c>
    </row>
    <row r="18" spans="1:20" s="331" customFormat="1" ht="18" customHeight="1" x14ac:dyDescent="0.2">
      <c r="A18" s="330"/>
      <c r="B18" s="927" t="s">
        <v>40</v>
      </c>
      <c r="C18" s="926"/>
      <c r="D18" s="928">
        <f t="shared" si="0"/>
        <v>33321</v>
      </c>
      <c r="E18" s="929">
        <f t="shared" si="1"/>
        <v>5.7131834782161413</v>
      </c>
      <c r="F18" s="926"/>
      <c r="G18" s="928">
        <v>5520</v>
      </c>
      <c r="H18" s="929">
        <v>16.566129467903124</v>
      </c>
      <c r="I18" s="928">
        <v>572</v>
      </c>
      <c r="J18" s="929">
        <v>10.362318840579709</v>
      </c>
      <c r="K18" s="926"/>
      <c r="L18" s="928">
        <v>10064</v>
      </c>
      <c r="M18" s="929">
        <v>30.203175174814685</v>
      </c>
      <c r="N18" s="928">
        <v>2846</v>
      </c>
      <c r="O18" s="929">
        <v>28.279014308426078</v>
      </c>
      <c r="P18" s="926"/>
      <c r="Q18" s="928">
        <v>17737</v>
      </c>
      <c r="R18" s="929">
        <v>53.230695357282201</v>
      </c>
      <c r="S18" s="928">
        <v>8203</v>
      </c>
      <c r="T18" s="929">
        <f t="shared" si="2"/>
        <v>46.247956249647629</v>
      </c>
    </row>
    <row r="19" spans="1:20" s="331" customFormat="1" ht="18" customHeight="1" x14ac:dyDescent="0.2">
      <c r="A19" s="330"/>
      <c r="B19" s="927" t="s">
        <v>41</v>
      </c>
      <c r="C19" s="926"/>
      <c r="D19" s="928">
        <f t="shared" si="0"/>
        <v>40421</v>
      </c>
      <c r="E19" s="929">
        <f t="shared" si="1"/>
        <v>6.9305419817224765</v>
      </c>
      <c r="F19" s="926"/>
      <c r="G19" s="928">
        <v>4360</v>
      </c>
      <c r="H19" s="929">
        <v>10.786472378219242</v>
      </c>
      <c r="I19" s="928">
        <v>23</v>
      </c>
      <c r="J19" s="929">
        <v>0.52752293577981657</v>
      </c>
      <c r="K19" s="926"/>
      <c r="L19" s="928">
        <v>13717</v>
      </c>
      <c r="M19" s="929">
        <v>33.935330644961773</v>
      </c>
      <c r="N19" s="928">
        <v>47</v>
      </c>
      <c r="O19" s="929">
        <v>0.34264051906393528</v>
      </c>
      <c r="P19" s="926"/>
      <c r="Q19" s="928">
        <v>22344</v>
      </c>
      <c r="R19" s="929">
        <v>55.278196976818982</v>
      </c>
      <c r="S19" s="928">
        <v>22</v>
      </c>
      <c r="T19" s="929">
        <f t="shared" si="2"/>
        <v>9.8460436806301482E-2</v>
      </c>
    </row>
    <row r="20" spans="1:20" s="331" customFormat="1" ht="18" customHeight="1" x14ac:dyDescent="0.2">
      <c r="A20" s="330"/>
      <c r="B20" s="927" t="s">
        <v>3</v>
      </c>
      <c r="C20" s="926"/>
      <c r="D20" s="928">
        <f t="shared" si="0"/>
        <v>81569</v>
      </c>
      <c r="E20" s="929">
        <f t="shared" si="1"/>
        <v>13.985734615846235</v>
      </c>
      <c r="F20" s="926"/>
      <c r="G20" s="928">
        <v>19919</v>
      </c>
      <c r="H20" s="929">
        <v>24.419816351800318</v>
      </c>
      <c r="I20" s="928">
        <v>443</v>
      </c>
      <c r="J20" s="929">
        <v>2.2240072292785782</v>
      </c>
      <c r="K20" s="926"/>
      <c r="L20" s="928">
        <v>30297</v>
      </c>
      <c r="M20" s="929">
        <v>37.142787088232048</v>
      </c>
      <c r="N20" s="928">
        <v>1066</v>
      </c>
      <c r="O20" s="929">
        <v>3.5185001815361256</v>
      </c>
      <c r="P20" s="926"/>
      <c r="Q20" s="928">
        <v>31353</v>
      </c>
      <c r="R20" s="929">
        <v>38.437396559967638</v>
      </c>
      <c r="S20" s="928">
        <v>1992</v>
      </c>
      <c r="T20" s="929">
        <f t="shared" si="2"/>
        <v>6.353458999138839</v>
      </c>
    </row>
    <row r="21" spans="1:20" s="331" customFormat="1" ht="18" customHeight="1" x14ac:dyDescent="0.2">
      <c r="A21" s="330"/>
      <c r="B21" s="927" t="s">
        <v>2</v>
      </c>
      <c r="C21" s="926"/>
      <c r="D21" s="928">
        <f t="shared" si="0"/>
        <v>6602</v>
      </c>
      <c r="E21" s="929">
        <f t="shared" si="1"/>
        <v>1.1319719493167362</v>
      </c>
      <c r="F21" s="926"/>
      <c r="G21" s="928">
        <v>975</v>
      </c>
      <c r="H21" s="929">
        <v>14.768252044834899</v>
      </c>
      <c r="I21" s="928">
        <v>76</v>
      </c>
      <c r="J21" s="929">
        <v>7.7948717948717956</v>
      </c>
      <c r="K21" s="926"/>
      <c r="L21" s="928">
        <v>2126</v>
      </c>
      <c r="M21" s="929">
        <v>32.202362920327168</v>
      </c>
      <c r="N21" s="928">
        <v>224</v>
      </c>
      <c r="O21" s="929">
        <v>10.536218250235184</v>
      </c>
      <c r="P21" s="926"/>
      <c r="Q21" s="928">
        <v>3501</v>
      </c>
      <c r="R21" s="929">
        <v>53.029385034837929</v>
      </c>
      <c r="S21" s="928">
        <v>643</v>
      </c>
      <c r="T21" s="929">
        <f t="shared" si="2"/>
        <v>18.366181091116822</v>
      </c>
    </row>
    <row r="22" spans="1:20" s="331" customFormat="1" ht="18" customHeight="1" x14ac:dyDescent="0.2">
      <c r="A22" s="330"/>
      <c r="B22" s="927" t="s">
        <v>35</v>
      </c>
      <c r="C22" s="926"/>
      <c r="D22" s="928">
        <f t="shared" si="0"/>
        <v>39172</v>
      </c>
      <c r="E22" s="929">
        <f t="shared" si="1"/>
        <v>6.7163897604718557</v>
      </c>
      <c r="F22" s="926"/>
      <c r="G22" s="928">
        <v>10633</v>
      </c>
      <c r="H22" s="929">
        <v>27.144388849177986</v>
      </c>
      <c r="I22" s="928">
        <v>4</v>
      </c>
      <c r="J22" s="929">
        <v>3.7618734129596536E-2</v>
      </c>
      <c r="K22" s="926"/>
      <c r="L22" s="928">
        <v>12864</v>
      </c>
      <c r="M22" s="929">
        <v>32.839783518839987</v>
      </c>
      <c r="N22" s="928">
        <v>32</v>
      </c>
      <c r="O22" s="929">
        <v>0.24875621890547264</v>
      </c>
      <c r="P22" s="926"/>
      <c r="Q22" s="928">
        <v>15675</v>
      </c>
      <c r="R22" s="929">
        <v>40.015827631982027</v>
      </c>
      <c r="S22" s="928">
        <v>92</v>
      </c>
      <c r="T22" s="929">
        <f t="shared" si="2"/>
        <v>0.58692185007974484</v>
      </c>
    </row>
    <row r="23" spans="1:20" s="331" customFormat="1" ht="18" customHeight="1" x14ac:dyDescent="0.2">
      <c r="A23" s="330"/>
      <c r="B23" s="927" t="s">
        <v>42</v>
      </c>
      <c r="C23" s="926"/>
      <c r="D23" s="928">
        <f t="shared" si="0"/>
        <v>93760</v>
      </c>
      <c r="E23" s="929">
        <f t="shared" si="1"/>
        <v>16.07599060404986</v>
      </c>
      <c r="F23" s="926"/>
      <c r="G23" s="928">
        <v>20661</v>
      </c>
      <c r="H23" s="929">
        <v>22.036049488054609</v>
      </c>
      <c r="I23" s="928">
        <v>2717</v>
      </c>
      <c r="J23" s="929">
        <v>13.150379942887566</v>
      </c>
      <c r="K23" s="926"/>
      <c r="L23" s="928">
        <v>35221</v>
      </c>
      <c r="M23" s="929">
        <v>37.56505972696246</v>
      </c>
      <c r="N23" s="928">
        <v>7845</v>
      </c>
      <c r="O23" s="929">
        <v>22.273643564918657</v>
      </c>
      <c r="P23" s="926"/>
      <c r="Q23" s="928">
        <v>37878</v>
      </c>
      <c r="R23" s="929">
        <v>40.398890784982932</v>
      </c>
      <c r="S23" s="928">
        <v>16876</v>
      </c>
      <c r="T23" s="929">
        <f t="shared" si="2"/>
        <v>44.553566714187653</v>
      </c>
    </row>
    <row r="24" spans="1:20" s="331" customFormat="1" ht="18" customHeight="1" x14ac:dyDescent="0.2">
      <c r="A24" s="330">
        <v>47094</v>
      </c>
      <c r="B24" s="927" t="s">
        <v>43</v>
      </c>
      <c r="C24" s="926"/>
      <c r="D24" s="928">
        <f t="shared" si="0"/>
        <v>15994</v>
      </c>
      <c r="E24" s="929">
        <f t="shared" si="1"/>
        <v>2.742314352828215</v>
      </c>
      <c r="F24" s="926"/>
      <c r="G24" s="928">
        <v>2799</v>
      </c>
      <c r="H24" s="929">
        <v>17.500312617231462</v>
      </c>
      <c r="I24" s="928">
        <v>361</v>
      </c>
      <c r="J24" s="929">
        <v>12.897463379778493</v>
      </c>
      <c r="K24" s="926"/>
      <c r="L24" s="928">
        <v>5148</v>
      </c>
      <c r="M24" s="929">
        <v>32.187070151306742</v>
      </c>
      <c r="N24" s="928">
        <v>1036</v>
      </c>
      <c r="O24" s="929">
        <v>20.124320124320125</v>
      </c>
      <c r="P24" s="926"/>
      <c r="Q24" s="928">
        <v>8047</v>
      </c>
      <c r="R24" s="929">
        <v>50.3126172314618</v>
      </c>
      <c r="S24" s="928">
        <v>1765</v>
      </c>
      <c r="T24" s="929">
        <f t="shared" si="2"/>
        <v>21.933639865788493</v>
      </c>
    </row>
    <row r="25" spans="1:20" s="331" customFormat="1" ht="18" customHeight="1" x14ac:dyDescent="0.2">
      <c r="B25" s="927" t="s">
        <v>44</v>
      </c>
      <c r="C25" s="926"/>
      <c r="D25" s="928">
        <f t="shared" si="0"/>
        <v>4115</v>
      </c>
      <c r="E25" s="929">
        <f t="shared" si="1"/>
        <v>0.70555355520120711</v>
      </c>
      <c r="F25" s="926"/>
      <c r="G25" s="928">
        <v>325</v>
      </c>
      <c r="H25" s="929">
        <v>7.8979343863912517</v>
      </c>
      <c r="I25" s="928">
        <v>3</v>
      </c>
      <c r="J25" s="929">
        <v>0.92307692307692313</v>
      </c>
      <c r="K25" s="926"/>
      <c r="L25" s="928">
        <v>1249</v>
      </c>
      <c r="M25" s="929">
        <v>30.35236938031592</v>
      </c>
      <c r="N25" s="928">
        <v>7</v>
      </c>
      <c r="O25" s="929">
        <v>0.56044835868694953</v>
      </c>
      <c r="P25" s="926"/>
      <c r="Q25" s="928">
        <v>2541</v>
      </c>
      <c r="R25" s="929">
        <v>61.749696233292831</v>
      </c>
      <c r="S25" s="928">
        <v>19</v>
      </c>
      <c r="T25" s="929">
        <f t="shared" si="2"/>
        <v>0.74773711137347498</v>
      </c>
    </row>
    <row r="26" spans="1:20" s="331" customFormat="1" ht="18" customHeight="1" x14ac:dyDescent="0.2">
      <c r="B26" s="927" t="s">
        <v>45</v>
      </c>
      <c r="C26" s="926"/>
      <c r="D26" s="928">
        <f t="shared" si="0"/>
        <v>28468</v>
      </c>
      <c r="E26" s="929">
        <f t="shared" si="1"/>
        <v>4.8810932222279373</v>
      </c>
      <c r="F26" s="926"/>
      <c r="G26" s="928">
        <v>5075</v>
      </c>
      <c r="H26" s="929">
        <v>17.827033862582546</v>
      </c>
      <c r="I26" s="928">
        <v>785</v>
      </c>
      <c r="J26" s="929">
        <v>15.467980295566502</v>
      </c>
      <c r="K26" s="926"/>
      <c r="L26" s="928">
        <v>8975</v>
      </c>
      <c r="M26" s="929">
        <v>31.526626387522832</v>
      </c>
      <c r="N26" s="928">
        <v>1789</v>
      </c>
      <c r="O26" s="929">
        <v>19.933147632311979</v>
      </c>
      <c r="P26" s="926"/>
      <c r="Q26" s="928">
        <v>14418</v>
      </c>
      <c r="R26" s="929">
        <v>50.646339749894622</v>
      </c>
      <c r="S26" s="928">
        <v>4505</v>
      </c>
      <c r="T26" s="929">
        <f t="shared" si="2"/>
        <v>31.245665140796223</v>
      </c>
    </row>
    <row r="27" spans="1:20" s="331" customFormat="1" ht="18" customHeight="1" x14ac:dyDescent="0.2">
      <c r="B27" s="927" t="s">
        <v>46</v>
      </c>
      <c r="C27" s="926"/>
      <c r="D27" s="928">
        <f t="shared" si="0"/>
        <v>3767</v>
      </c>
      <c r="E27" s="929">
        <f t="shared" si="1"/>
        <v>0.64588584263498106</v>
      </c>
      <c r="F27" s="926"/>
      <c r="G27" s="928">
        <v>447</v>
      </c>
      <c r="H27" s="929">
        <v>11.866206530395541</v>
      </c>
      <c r="I27" s="928">
        <v>126</v>
      </c>
      <c r="J27" s="929">
        <v>28.187919463087248</v>
      </c>
      <c r="K27" s="926"/>
      <c r="L27" s="928">
        <v>1279</v>
      </c>
      <c r="M27" s="929">
        <v>33.95274754446509</v>
      </c>
      <c r="N27" s="928">
        <v>457</v>
      </c>
      <c r="O27" s="929">
        <v>35.731039874902265</v>
      </c>
      <c r="P27" s="926"/>
      <c r="Q27" s="928">
        <v>2041</v>
      </c>
      <c r="R27" s="929">
        <v>54.181045925139372</v>
      </c>
      <c r="S27" s="928">
        <v>1017</v>
      </c>
      <c r="T27" s="929">
        <f t="shared" si="2"/>
        <v>49.828515433610974</v>
      </c>
    </row>
    <row r="28" spans="1:20" s="331" customFormat="1" ht="18" customHeight="1" x14ac:dyDescent="0.2">
      <c r="B28" s="949" t="s">
        <v>1</v>
      </c>
      <c r="C28" s="926"/>
      <c r="D28" s="950">
        <f t="shared" si="0"/>
        <v>857</v>
      </c>
      <c r="E28" s="951">
        <f t="shared" si="1"/>
        <v>0.14694031514153938</v>
      </c>
      <c r="F28" s="926"/>
      <c r="G28" s="950">
        <v>207</v>
      </c>
      <c r="H28" s="951">
        <v>24.154025670945156</v>
      </c>
      <c r="I28" s="950">
        <v>7</v>
      </c>
      <c r="J28" s="951">
        <v>3.3816425120772946</v>
      </c>
      <c r="K28" s="926"/>
      <c r="L28" s="950">
        <v>290</v>
      </c>
      <c r="M28" s="951">
        <v>33.838973162193696</v>
      </c>
      <c r="N28" s="950">
        <v>29</v>
      </c>
      <c r="O28" s="951">
        <v>10</v>
      </c>
      <c r="P28" s="926"/>
      <c r="Q28" s="950">
        <v>360</v>
      </c>
      <c r="R28" s="951">
        <v>42.007001166861144</v>
      </c>
      <c r="S28" s="950">
        <v>62</v>
      </c>
      <c r="T28" s="951">
        <f t="shared" si="2"/>
        <v>17.222222222222221</v>
      </c>
    </row>
    <row r="29" spans="1:20" s="319" customFormat="1" ht="18" customHeight="1" x14ac:dyDescent="0.2">
      <c r="B29" s="1280" t="s">
        <v>0</v>
      </c>
      <c r="C29" s="1273"/>
      <c r="D29" s="1281">
        <f>SUM(D11:D28)</f>
        <v>583230</v>
      </c>
      <c r="E29" s="1282">
        <f t="shared" si="1"/>
        <v>100</v>
      </c>
      <c r="F29" s="1273"/>
      <c r="G29" s="1281">
        <f>SUM(G11:G28)</f>
        <v>109751</v>
      </c>
      <c r="H29" s="1282">
        <f t="shared" ref="H29" si="3">G29/$D29*100</f>
        <v>18.817790580045607</v>
      </c>
      <c r="I29" s="1281">
        <f>SUM(I11:I28)</f>
        <v>5771</v>
      </c>
      <c r="J29" s="1282">
        <f t="shared" ref="J29" si="4">I29/G29*100</f>
        <v>5.2582664394857455</v>
      </c>
      <c r="K29" s="1273"/>
      <c r="L29" s="1281">
        <f>SUM(L11:L28)</f>
        <v>210034</v>
      </c>
      <c r="M29" s="1282">
        <f t="shared" ref="M29" si="5">L29/$D29*100</f>
        <v>36.012207876823894</v>
      </c>
      <c r="N29" s="1281">
        <f>SUM(N11:N28)</f>
        <v>17220</v>
      </c>
      <c r="O29" s="1282">
        <f t="shared" ref="O29" si="6">N29/L29*100</f>
        <v>8.1986725958654318</v>
      </c>
      <c r="P29" s="1273"/>
      <c r="Q29" s="1281">
        <f>SUM(Q11:Q28)</f>
        <v>263445</v>
      </c>
      <c r="R29" s="1282">
        <f t="shared" ref="R29" si="7">Q29/$D29*100</f>
        <v>45.170001543130496</v>
      </c>
      <c r="S29" s="1281">
        <f>SUM(S11:S28)</f>
        <v>42716</v>
      </c>
      <c r="T29" s="1282">
        <f t="shared" si="2"/>
        <v>16.214390100400465</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80</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435</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74</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129</v>
      </c>
      <c r="J8" s="1658"/>
      <c r="K8" s="953"/>
      <c r="L8" s="1668" t="s">
        <v>69</v>
      </c>
      <c r="M8" s="1669"/>
      <c r="N8" s="1657" t="s">
        <v>129</v>
      </c>
      <c r="O8" s="1658"/>
      <c r="P8" s="953"/>
      <c r="Q8" s="1668" t="s">
        <v>69</v>
      </c>
      <c r="R8" s="1669"/>
      <c r="S8" s="1657" t="s">
        <v>129</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175050</v>
      </c>
      <c r="E11" s="924">
        <f>D11/D$29*100</f>
        <v>47.512804436156955</v>
      </c>
      <c r="F11" s="926"/>
      <c r="G11" s="923">
        <v>30300</v>
      </c>
      <c r="H11" s="924">
        <v>17.309340188517567</v>
      </c>
      <c r="I11" s="923">
        <v>7090</v>
      </c>
      <c r="J11" s="924">
        <v>23.399339933993399</v>
      </c>
      <c r="K11" s="926"/>
      <c r="L11" s="923">
        <v>72750</v>
      </c>
      <c r="M11" s="924">
        <v>41.559554413024848</v>
      </c>
      <c r="N11" s="923">
        <v>16572</v>
      </c>
      <c r="O11" s="924">
        <v>22.77938144329897</v>
      </c>
      <c r="P11" s="926"/>
      <c r="Q11" s="923">
        <v>72000</v>
      </c>
      <c r="R11" s="924">
        <v>41.131105398457585</v>
      </c>
      <c r="S11" s="923">
        <v>16511</v>
      </c>
      <c r="T11" s="924">
        <f>IFERROR(S11/Q11*100,"-")</f>
        <v>22.931944444444444</v>
      </c>
    </row>
    <row r="12" spans="1:22" s="331" customFormat="1" ht="18" customHeight="1" x14ac:dyDescent="0.2">
      <c r="A12" s="330"/>
      <c r="B12" s="927" t="s">
        <v>7</v>
      </c>
      <c r="C12" s="926"/>
      <c r="D12" s="928">
        <f t="shared" ref="D12:D28" si="0">G12+L12+Q12</f>
        <v>5948</v>
      </c>
      <c r="E12" s="929">
        <f t="shared" ref="E12:E29" si="1">D12/D$29*100</f>
        <v>1.6144310813268299</v>
      </c>
      <c r="F12" s="926"/>
      <c r="G12" s="928">
        <v>725</v>
      </c>
      <c r="H12" s="929">
        <v>12.188971082716879</v>
      </c>
      <c r="I12" s="928">
        <v>325</v>
      </c>
      <c r="J12" s="929">
        <v>44.827586206896555</v>
      </c>
      <c r="K12" s="926"/>
      <c r="L12" s="928">
        <v>1831</v>
      </c>
      <c r="M12" s="929">
        <v>30.783456624075317</v>
      </c>
      <c r="N12" s="928">
        <v>755</v>
      </c>
      <c r="O12" s="929">
        <v>41.234298197706174</v>
      </c>
      <c r="P12" s="926"/>
      <c r="Q12" s="928">
        <v>3392</v>
      </c>
      <c r="R12" s="929">
        <v>57.027572293207797</v>
      </c>
      <c r="S12" s="928">
        <v>1456</v>
      </c>
      <c r="T12" s="929">
        <f t="shared" ref="T12:T28" si="2">IFERROR(S12/Q12*100,"-")</f>
        <v>42.924528301886795</v>
      </c>
    </row>
    <row r="13" spans="1:22" s="331" customFormat="1" ht="18" customHeight="1" x14ac:dyDescent="0.2">
      <c r="A13" s="330"/>
      <c r="B13" s="927" t="s">
        <v>37</v>
      </c>
      <c r="C13" s="926"/>
      <c r="D13" s="928">
        <f t="shared" si="0"/>
        <v>7955</v>
      </c>
      <c r="E13" s="929">
        <f t="shared" si="1"/>
        <v>2.1591794303891949</v>
      </c>
      <c r="F13" s="926"/>
      <c r="G13" s="928">
        <v>909</v>
      </c>
      <c r="H13" s="929">
        <v>11.426775612822125</v>
      </c>
      <c r="I13" s="928">
        <v>585</v>
      </c>
      <c r="J13" s="929">
        <v>64.356435643564353</v>
      </c>
      <c r="K13" s="926"/>
      <c r="L13" s="928">
        <v>1999</v>
      </c>
      <c r="M13" s="929">
        <v>25.128849780012569</v>
      </c>
      <c r="N13" s="928">
        <v>931</v>
      </c>
      <c r="O13" s="929">
        <v>46.573286643321659</v>
      </c>
      <c r="P13" s="926"/>
      <c r="Q13" s="928">
        <v>5047</v>
      </c>
      <c r="R13" s="929">
        <v>63.444374607165308</v>
      </c>
      <c r="S13" s="928">
        <v>1987</v>
      </c>
      <c r="T13" s="929">
        <f t="shared" si="2"/>
        <v>39.369922726372103</v>
      </c>
    </row>
    <row r="14" spans="1:22" s="331" customFormat="1" ht="18" customHeight="1" x14ac:dyDescent="0.2">
      <c r="A14" s="330"/>
      <c r="B14" s="927" t="s">
        <v>38</v>
      </c>
      <c r="C14" s="926"/>
      <c r="D14" s="928">
        <f t="shared" si="0"/>
        <v>2525</v>
      </c>
      <c r="E14" s="929">
        <f t="shared" si="1"/>
        <v>0.6853460794132894</v>
      </c>
      <c r="F14" s="926"/>
      <c r="G14" s="928">
        <v>663</v>
      </c>
      <c r="H14" s="929">
        <v>26.257425742574259</v>
      </c>
      <c r="I14" s="928">
        <v>41</v>
      </c>
      <c r="J14" s="929">
        <v>6.1840120663650078</v>
      </c>
      <c r="K14" s="926"/>
      <c r="L14" s="928">
        <v>937</v>
      </c>
      <c r="M14" s="929">
        <v>37.10891089108911</v>
      </c>
      <c r="N14" s="928">
        <v>50</v>
      </c>
      <c r="O14" s="929">
        <v>5.3361792956243335</v>
      </c>
      <c r="P14" s="926"/>
      <c r="Q14" s="928">
        <v>925</v>
      </c>
      <c r="R14" s="929">
        <v>36.633663366336634</v>
      </c>
      <c r="S14" s="928">
        <v>68</v>
      </c>
      <c r="T14" s="929">
        <f t="shared" si="2"/>
        <v>7.3513513513513509</v>
      </c>
    </row>
    <row r="15" spans="1:22" s="331" customFormat="1" ht="18" customHeight="1" x14ac:dyDescent="0.2">
      <c r="A15" s="330"/>
      <c r="B15" s="927" t="s">
        <v>6</v>
      </c>
      <c r="C15" s="926"/>
      <c r="D15" s="928">
        <f t="shared" si="0"/>
        <v>1540</v>
      </c>
      <c r="E15" s="929">
        <f t="shared" si="1"/>
        <v>0.41799325239463991</v>
      </c>
      <c r="F15" s="926"/>
      <c r="G15" s="928">
        <v>523</v>
      </c>
      <c r="H15" s="929">
        <v>33.961038961038959</v>
      </c>
      <c r="I15" s="928">
        <v>60</v>
      </c>
      <c r="J15" s="929">
        <v>11.47227533460803</v>
      </c>
      <c r="K15" s="926"/>
      <c r="L15" s="928">
        <v>492</v>
      </c>
      <c r="M15" s="929">
        <v>31.948051948051948</v>
      </c>
      <c r="N15" s="928">
        <v>70</v>
      </c>
      <c r="O15" s="929">
        <v>14.227642276422763</v>
      </c>
      <c r="P15" s="926"/>
      <c r="Q15" s="928">
        <v>525</v>
      </c>
      <c r="R15" s="929">
        <v>34.090909090909086</v>
      </c>
      <c r="S15" s="928">
        <v>89</v>
      </c>
      <c r="T15" s="929">
        <f t="shared" si="2"/>
        <v>16.952380952380953</v>
      </c>
    </row>
    <row r="16" spans="1:22" s="331" customFormat="1" ht="18" customHeight="1" x14ac:dyDescent="0.2">
      <c r="A16" s="330"/>
      <c r="B16" s="927" t="s">
        <v>5</v>
      </c>
      <c r="C16" s="926"/>
      <c r="D16" s="928">
        <f t="shared" si="0"/>
        <v>1381</v>
      </c>
      <c r="E16" s="929">
        <f t="shared" si="1"/>
        <v>0.3748368062058427</v>
      </c>
      <c r="F16" s="926"/>
      <c r="G16" s="928">
        <v>396</v>
      </c>
      <c r="H16" s="929">
        <v>28.674873280231715</v>
      </c>
      <c r="I16" s="928">
        <v>122</v>
      </c>
      <c r="J16" s="929">
        <v>30.808080808080806</v>
      </c>
      <c r="K16" s="926"/>
      <c r="L16" s="928">
        <v>569</v>
      </c>
      <c r="M16" s="929">
        <v>41.202027516292546</v>
      </c>
      <c r="N16" s="928">
        <v>176</v>
      </c>
      <c r="O16" s="929">
        <v>30.931458699472756</v>
      </c>
      <c r="P16" s="926"/>
      <c r="Q16" s="928">
        <v>416</v>
      </c>
      <c r="R16" s="929">
        <v>30.123099203475746</v>
      </c>
      <c r="S16" s="928">
        <v>149</v>
      </c>
      <c r="T16" s="929">
        <f t="shared" si="2"/>
        <v>35.817307692307693</v>
      </c>
    </row>
    <row r="17" spans="1:20" s="331" customFormat="1" ht="18" customHeight="1" x14ac:dyDescent="0.2">
      <c r="A17" s="330"/>
      <c r="B17" s="927" t="s">
        <v>4</v>
      </c>
      <c r="C17" s="926"/>
      <c r="D17" s="928">
        <f t="shared" si="0"/>
        <v>24076</v>
      </c>
      <c r="E17" s="929">
        <f t="shared" si="1"/>
        <v>6.5348087952294476</v>
      </c>
      <c r="F17" s="926"/>
      <c r="G17" s="928">
        <v>3487</v>
      </c>
      <c r="H17" s="929">
        <v>14.483302874231599</v>
      </c>
      <c r="I17" s="928">
        <v>1781</v>
      </c>
      <c r="J17" s="929">
        <v>51.075422999713219</v>
      </c>
      <c r="K17" s="926"/>
      <c r="L17" s="928">
        <v>7428</v>
      </c>
      <c r="M17" s="929">
        <v>30.852301046685497</v>
      </c>
      <c r="N17" s="928">
        <v>2871</v>
      </c>
      <c r="O17" s="929">
        <v>38.651050080775448</v>
      </c>
      <c r="P17" s="926"/>
      <c r="Q17" s="928">
        <v>13161</v>
      </c>
      <c r="R17" s="929">
        <v>54.664396079082898</v>
      </c>
      <c r="S17" s="928">
        <v>4978</v>
      </c>
      <c r="T17" s="929">
        <f t="shared" si="2"/>
        <v>37.823873565838461</v>
      </c>
    </row>
    <row r="18" spans="1:20" s="331" customFormat="1" ht="18" customHeight="1" x14ac:dyDescent="0.2">
      <c r="A18" s="330"/>
      <c r="B18" s="927" t="s">
        <v>40</v>
      </c>
      <c r="C18" s="926"/>
      <c r="D18" s="928">
        <f t="shared" si="0"/>
        <v>15209</v>
      </c>
      <c r="E18" s="929">
        <f t="shared" si="1"/>
        <v>4.1280905036818698</v>
      </c>
      <c r="F18" s="926"/>
      <c r="G18" s="928">
        <v>2817</v>
      </c>
      <c r="H18" s="929">
        <v>18.521927805904397</v>
      </c>
      <c r="I18" s="928">
        <v>519</v>
      </c>
      <c r="J18" s="929">
        <v>18.423855165069224</v>
      </c>
      <c r="K18" s="926"/>
      <c r="L18" s="928">
        <v>4496</v>
      </c>
      <c r="M18" s="929">
        <v>29.561443881912027</v>
      </c>
      <c r="N18" s="928">
        <v>1155</v>
      </c>
      <c r="O18" s="929">
        <v>25.689501779359432</v>
      </c>
      <c r="P18" s="926"/>
      <c r="Q18" s="928">
        <v>7896</v>
      </c>
      <c r="R18" s="929">
        <v>51.916628312183576</v>
      </c>
      <c r="S18" s="928">
        <v>2676</v>
      </c>
      <c r="T18" s="929">
        <f t="shared" si="2"/>
        <v>33.890577507598785</v>
      </c>
    </row>
    <row r="19" spans="1:20" s="331" customFormat="1" ht="18" customHeight="1" x14ac:dyDescent="0.2">
      <c r="A19" s="330"/>
      <c r="B19" s="927" t="s">
        <v>41</v>
      </c>
      <c r="C19" s="926"/>
      <c r="D19" s="928">
        <f t="shared" si="0"/>
        <v>32764</v>
      </c>
      <c r="E19" s="929">
        <f t="shared" si="1"/>
        <v>8.8929421567908982</v>
      </c>
      <c r="F19" s="926"/>
      <c r="G19" s="928">
        <v>5786</v>
      </c>
      <c r="H19" s="929">
        <v>17.659626419240627</v>
      </c>
      <c r="I19" s="928">
        <v>852</v>
      </c>
      <c r="J19" s="929">
        <v>14.725198755617006</v>
      </c>
      <c r="K19" s="926"/>
      <c r="L19" s="928">
        <v>13375</v>
      </c>
      <c r="M19" s="929">
        <v>40.822243926260533</v>
      </c>
      <c r="N19" s="928">
        <v>3308</v>
      </c>
      <c r="O19" s="929">
        <v>24.732710280373833</v>
      </c>
      <c r="P19" s="926"/>
      <c r="Q19" s="928">
        <v>13603</v>
      </c>
      <c r="R19" s="929">
        <v>41.518129654498843</v>
      </c>
      <c r="S19" s="928">
        <v>7247</v>
      </c>
      <c r="T19" s="929">
        <f t="shared" si="2"/>
        <v>53.275012864809234</v>
      </c>
    </row>
    <row r="20" spans="1:20" s="331" customFormat="1" ht="18" customHeight="1" x14ac:dyDescent="0.2">
      <c r="A20" s="330"/>
      <c r="B20" s="927" t="s">
        <v>3</v>
      </c>
      <c r="C20" s="926"/>
      <c r="D20" s="928">
        <f t="shared" si="0"/>
        <v>6398</v>
      </c>
      <c r="E20" s="929">
        <f t="shared" si="1"/>
        <v>1.736571966766822</v>
      </c>
      <c r="F20" s="926"/>
      <c r="G20" s="928">
        <v>1111</v>
      </c>
      <c r="H20" s="929">
        <v>17.364801500468896</v>
      </c>
      <c r="I20" s="928">
        <v>283</v>
      </c>
      <c r="J20" s="929">
        <v>25.472547254725477</v>
      </c>
      <c r="K20" s="926"/>
      <c r="L20" s="928">
        <v>2281</v>
      </c>
      <c r="M20" s="929">
        <v>35.651766176930288</v>
      </c>
      <c r="N20" s="928">
        <v>647</v>
      </c>
      <c r="O20" s="929">
        <v>28.364752301622097</v>
      </c>
      <c r="P20" s="926"/>
      <c r="Q20" s="928">
        <v>3006</v>
      </c>
      <c r="R20" s="929">
        <v>46.983432322600812</v>
      </c>
      <c r="S20" s="928">
        <v>925</v>
      </c>
      <c r="T20" s="929">
        <f t="shared" si="2"/>
        <v>30.771789753825686</v>
      </c>
    </row>
    <row r="21" spans="1:20" s="331" customFormat="1" ht="18" customHeight="1" x14ac:dyDescent="0.2">
      <c r="A21" s="330"/>
      <c r="B21" s="927" t="s">
        <v>2</v>
      </c>
      <c r="C21" s="926"/>
      <c r="D21" s="928">
        <f t="shared" si="0"/>
        <v>923</v>
      </c>
      <c r="E21" s="929">
        <f t="shared" si="1"/>
        <v>0.25052452724691726</v>
      </c>
      <c r="F21" s="926"/>
      <c r="G21" s="928">
        <v>189</v>
      </c>
      <c r="H21" s="929">
        <v>20.47670639219935</v>
      </c>
      <c r="I21" s="928">
        <v>121</v>
      </c>
      <c r="J21" s="929">
        <v>64.021164021164026</v>
      </c>
      <c r="K21" s="926"/>
      <c r="L21" s="928">
        <v>280</v>
      </c>
      <c r="M21" s="929">
        <v>30.335861321776814</v>
      </c>
      <c r="N21" s="928">
        <v>140</v>
      </c>
      <c r="O21" s="929">
        <v>50</v>
      </c>
      <c r="P21" s="926"/>
      <c r="Q21" s="928">
        <v>454</v>
      </c>
      <c r="R21" s="929">
        <v>49.187432286023835</v>
      </c>
      <c r="S21" s="928">
        <v>242</v>
      </c>
      <c r="T21" s="929">
        <f t="shared" si="2"/>
        <v>53.303964757709252</v>
      </c>
    </row>
    <row r="22" spans="1:20" s="331" customFormat="1" ht="18" customHeight="1" x14ac:dyDescent="0.2">
      <c r="A22" s="330"/>
      <c r="B22" s="927" t="s">
        <v>35</v>
      </c>
      <c r="C22" s="926"/>
      <c r="D22" s="928">
        <f t="shared" si="0"/>
        <v>22969</v>
      </c>
      <c r="E22" s="929">
        <f t="shared" si="1"/>
        <v>6.2343422170470673</v>
      </c>
      <c r="F22" s="926"/>
      <c r="G22" s="928">
        <v>8350</v>
      </c>
      <c r="H22" s="929">
        <v>36.353345813923113</v>
      </c>
      <c r="I22" s="928">
        <v>2977</v>
      </c>
      <c r="J22" s="929">
        <v>35.65269461077844</v>
      </c>
      <c r="K22" s="926"/>
      <c r="L22" s="928">
        <v>7894</v>
      </c>
      <c r="M22" s="929">
        <v>34.368061300013061</v>
      </c>
      <c r="N22" s="928">
        <v>3402</v>
      </c>
      <c r="O22" s="929">
        <v>43.096022295414237</v>
      </c>
      <c r="P22" s="926"/>
      <c r="Q22" s="928">
        <v>6725</v>
      </c>
      <c r="R22" s="929">
        <v>29.278592886063826</v>
      </c>
      <c r="S22" s="928">
        <v>2911</v>
      </c>
      <c r="T22" s="929">
        <f t="shared" si="2"/>
        <v>43.286245353159849</v>
      </c>
    </row>
    <row r="23" spans="1:20" s="331" customFormat="1" ht="18" customHeight="1" x14ac:dyDescent="0.2">
      <c r="A23" s="330"/>
      <c r="B23" s="927" t="s">
        <v>42</v>
      </c>
      <c r="C23" s="926"/>
      <c r="D23" s="928">
        <f t="shared" si="0"/>
        <v>55355</v>
      </c>
      <c r="E23" s="929">
        <f t="shared" si="1"/>
        <v>15.024686030068372</v>
      </c>
      <c r="F23" s="926"/>
      <c r="G23" s="928">
        <v>15912</v>
      </c>
      <c r="H23" s="929">
        <v>28.745370788546655</v>
      </c>
      <c r="I23" s="928">
        <v>2475</v>
      </c>
      <c r="J23" s="929">
        <v>15.554298642533936</v>
      </c>
      <c r="K23" s="926"/>
      <c r="L23" s="928">
        <v>22506</v>
      </c>
      <c r="M23" s="929">
        <v>40.657573841568059</v>
      </c>
      <c r="N23" s="928">
        <v>3230</v>
      </c>
      <c r="O23" s="929">
        <v>14.351728427974763</v>
      </c>
      <c r="P23" s="926"/>
      <c r="Q23" s="928">
        <v>16937</v>
      </c>
      <c r="R23" s="929">
        <v>30.597055369885283</v>
      </c>
      <c r="S23" s="928">
        <v>3021</v>
      </c>
      <c r="T23" s="929">
        <f t="shared" si="2"/>
        <v>17.836688905945564</v>
      </c>
    </row>
    <row r="24" spans="1:20" s="331" customFormat="1" ht="18" customHeight="1" x14ac:dyDescent="0.2">
      <c r="A24" s="330">
        <v>47094</v>
      </c>
      <c r="B24" s="927" t="s">
        <v>43</v>
      </c>
      <c r="C24" s="926"/>
      <c r="D24" s="928">
        <f t="shared" si="0"/>
        <v>3751</v>
      </c>
      <c r="E24" s="929">
        <f t="shared" si="1"/>
        <v>1.0181121361898016</v>
      </c>
      <c r="F24" s="926"/>
      <c r="G24" s="928">
        <v>540</v>
      </c>
      <c r="H24" s="929">
        <v>14.396161023727005</v>
      </c>
      <c r="I24" s="928">
        <v>196</v>
      </c>
      <c r="J24" s="929">
        <v>36.296296296296298</v>
      </c>
      <c r="K24" s="926"/>
      <c r="L24" s="928">
        <v>1182</v>
      </c>
      <c r="M24" s="929">
        <v>31.511596907491334</v>
      </c>
      <c r="N24" s="928">
        <v>374</v>
      </c>
      <c r="O24" s="929">
        <v>31.641285956006769</v>
      </c>
      <c r="P24" s="926"/>
      <c r="Q24" s="928">
        <v>2029</v>
      </c>
      <c r="R24" s="929">
        <v>54.092242068781658</v>
      </c>
      <c r="S24" s="928">
        <v>560</v>
      </c>
      <c r="T24" s="929">
        <f t="shared" si="2"/>
        <v>27.599802858551008</v>
      </c>
    </row>
    <row r="25" spans="1:20" s="331" customFormat="1" ht="18" customHeight="1" x14ac:dyDescent="0.2">
      <c r="B25" s="927" t="s">
        <v>44</v>
      </c>
      <c r="C25" s="926"/>
      <c r="D25" s="928">
        <f t="shared" si="0"/>
        <v>1240</v>
      </c>
      <c r="E25" s="929">
        <f t="shared" si="1"/>
        <v>0.3365659954346451</v>
      </c>
      <c r="F25" s="926"/>
      <c r="G25" s="928">
        <v>173</v>
      </c>
      <c r="H25" s="929">
        <v>13.951612903225808</v>
      </c>
      <c r="I25" s="928">
        <v>1</v>
      </c>
      <c r="J25" s="929">
        <v>0.57803468208092479</v>
      </c>
      <c r="K25" s="926"/>
      <c r="L25" s="928">
        <v>349</v>
      </c>
      <c r="M25" s="929">
        <v>28.14516129032258</v>
      </c>
      <c r="N25" s="928">
        <v>5</v>
      </c>
      <c r="O25" s="929">
        <v>1.4326647564469914</v>
      </c>
      <c r="P25" s="926"/>
      <c r="Q25" s="928">
        <v>718</v>
      </c>
      <c r="R25" s="929">
        <v>57.903225806451609</v>
      </c>
      <c r="S25" s="928">
        <v>6</v>
      </c>
      <c r="T25" s="929">
        <f t="shared" si="2"/>
        <v>0.83565459610027859</v>
      </c>
    </row>
    <row r="26" spans="1:20" s="331" customFormat="1" ht="18" customHeight="1" x14ac:dyDescent="0.2">
      <c r="B26" s="927" t="s">
        <v>45</v>
      </c>
      <c r="C26" s="926"/>
      <c r="D26" s="928">
        <f t="shared" si="0"/>
        <v>6374</v>
      </c>
      <c r="E26" s="929">
        <f t="shared" si="1"/>
        <v>1.7300577862100226</v>
      </c>
      <c r="F26" s="926"/>
      <c r="G26" s="928">
        <v>1399</v>
      </c>
      <c r="H26" s="929">
        <v>21.948540947599625</v>
      </c>
      <c r="I26" s="928">
        <v>113</v>
      </c>
      <c r="J26" s="929">
        <v>8.0771979985704068</v>
      </c>
      <c r="K26" s="926"/>
      <c r="L26" s="928">
        <v>1978</v>
      </c>
      <c r="M26" s="929">
        <v>31.032318795105112</v>
      </c>
      <c r="N26" s="928">
        <v>279</v>
      </c>
      <c r="O26" s="929">
        <v>14.105156723963599</v>
      </c>
      <c r="P26" s="926"/>
      <c r="Q26" s="928">
        <v>2997</v>
      </c>
      <c r="R26" s="929">
        <v>47.019140257295263</v>
      </c>
      <c r="S26" s="928">
        <v>782</v>
      </c>
      <c r="T26" s="929">
        <f t="shared" si="2"/>
        <v>26.092759426092758</v>
      </c>
    </row>
    <row r="27" spans="1:20" s="331" customFormat="1" ht="18" customHeight="1" x14ac:dyDescent="0.2">
      <c r="B27" s="927" t="s">
        <v>46</v>
      </c>
      <c r="C27" s="926"/>
      <c r="D27" s="928">
        <f t="shared" si="0"/>
        <v>3606</v>
      </c>
      <c r="E27" s="929">
        <f t="shared" si="1"/>
        <v>0.97875562865913734</v>
      </c>
      <c r="F27" s="926"/>
      <c r="G27" s="928">
        <v>597</v>
      </c>
      <c r="H27" s="929">
        <v>16.555740432612311</v>
      </c>
      <c r="I27" s="928">
        <v>113</v>
      </c>
      <c r="J27" s="929">
        <v>18.927973199329983</v>
      </c>
      <c r="K27" s="926"/>
      <c r="L27" s="928">
        <v>1362</v>
      </c>
      <c r="M27" s="929">
        <v>37.770382695507486</v>
      </c>
      <c r="N27" s="928">
        <v>277</v>
      </c>
      <c r="O27" s="929">
        <v>20.337738619676944</v>
      </c>
      <c r="P27" s="926"/>
      <c r="Q27" s="928">
        <v>1647</v>
      </c>
      <c r="R27" s="929">
        <v>45.673876871880196</v>
      </c>
      <c r="S27" s="928">
        <v>644</v>
      </c>
      <c r="T27" s="929">
        <f t="shared" si="2"/>
        <v>39.101396478445658</v>
      </c>
    </row>
    <row r="28" spans="1:20" s="331" customFormat="1" ht="18" customHeight="1" x14ac:dyDescent="0.2">
      <c r="B28" s="949" t="s">
        <v>1</v>
      </c>
      <c r="C28" s="926"/>
      <c r="D28" s="950">
        <f t="shared" si="0"/>
        <v>1363</v>
      </c>
      <c r="E28" s="951">
        <f t="shared" si="1"/>
        <v>0.36995117078824297</v>
      </c>
      <c r="F28" s="926"/>
      <c r="G28" s="950">
        <v>376</v>
      </c>
      <c r="H28" s="951">
        <v>27.586206896551722</v>
      </c>
      <c r="I28" s="950">
        <v>159</v>
      </c>
      <c r="J28" s="951">
        <v>42.287234042553187</v>
      </c>
      <c r="K28" s="926"/>
      <c r="L28" s="950">
        <v>467</v>
      </c>
      <c r="M28" s="951">
        <v>34.262655906089506</v>
      </c>
      <c r="N28" s="950">
        <v>190</v>
      </c>
      <c r="O28" s="951">
        <v>40.685224839400433</v>
      </c>
      <c r="P28" s="926"/>
      <c r="Q28" s="950">
        <v>520</v>
      </c>
      <c r="R28" s="951">
        <v>38.151137197358771</v>
      </c>
      <c r="S28" s="950">
        <v>234</v>
      </c>
      <c r="T28" s="951">
        <f t="shared" si="2"/>
        <v>45</v>
      </c>
    </row>
    <row r="29" spans="1:20" s="319" customFormat="1" ht="18" customHeight="1" x14ac:dyDescent="0.2">
      <c r="B29" s="1280" t="s">
        <v>0</v>
      </c>
      <c r="C29" s="1273"/>
      <c r="D29" s="1281">
        <f>SUM(D11:D28)</f>
        <v>368427</v>
      </c>
      <c r="E29" s="1282">
        <f t="shared" si="1"/>
        <v>100</v>
      </c>
      <c r="F29" s="1273"/>
      <c r="G29" s="1281">
        <f>SUM(G11:G28)</f>
        <v>74253</v>
      </c>
      <c r="H29" s="1282">
        <f t="shared" ref="H29" si="3">G29/$D29*100</f>
        <v>20.15406037016831</v>
      </c>
      <c r="I29" s="1281">
        <f>SUM(I11:I28)</f>
        <v>17813</v>
      </c>
      <c r="J29" s="1282">
        <f>I29/G29*100</f>
        <v>23.989603113678911</v>
      </c>
      <c r="K29" s="1273"/>
      <c r="L29" s="1281">
        <f>SUM(L11:L28)</f>
        <v>142176</v>
      </c>
      <c r="M29" s="1282">
        <f t="shared" ref="M29" si="4">L29/$D29*100</f>
        <v>38.590005618480731</v>
      </c>
      <c r="N29" s="1281">
        <f>SUM(N11:N28)</f>
        <v>34432</v>
      </c>
      <c r="O29" s="1282">
        <f>N29/L29*100</f>
        <v>24.217870808012602</v>
      </c>
      <c r="P29" s="1273"/>
      <c r="Q29" s="1281">
        <f>SUM(Q11:Q28)</f>
        <v>151998</v>
      </c>
      <c r="R29" s="1282">
        <f t="shared" ref="R29" si="5">Q29/$D29*100</f>
        <v>41.255934011350959</v>
      </c>
      <c r="S29" s="1281">
        <f>SUM(S11:S28)</f>
        <v>44486</v>
      </c>
      <c r="T29" s="1282">
        <f>S29/Q29*100</f>
        <v>29.267490361715286</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63</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434</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75</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129</v>
      </c>
      <c r="J8" s="1658"/>
      <c r="K8" s="953"/>
      <c r="L8" s="1668" t="s">
        <v>69</v>
      </c>
      <c r="M8" s="1669"/>
      <c r="N8" s="1657" t="s">
        <v>129</v>
      </c>
      <c r="O8" s="1658"/>
      <c r="P8" s="953"/>
      <c r="Q8" s="1668" t="s">
        <v>69</v>
      </c>
      <c r="R8" s="1669"/>
      <c r="S8" s="1657" t="s">
        <v>129</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15663</v>
      </c>
      <c r="E11" s="924">
        <f>D11/D$29*100</f>
        <v>14.319802523313218</v>
      </c>
      <c r="F11" s="926"/>
      <c r="G11" s="923">
        <v>6119</v>
      </c>
      <c r="H11" s="924">
        <v>39.066590052991124</v>
      </c>
      <c r="I11" s="923">
        <v>2028</v>
      </c>
      <c r="J11" s="924">
        <v>33.142670370975651</v>
      </c>
      <c r="K11" s="926"/>
      <c r="L11" s="923">
        <v>8580</v>
      </c>
      <c r="M11" s="924">
        <v>54.778778011875119</v>
      </c>
      <c r="N11" s="923">
        <v>3343</v>
      </c>
      <c r="O11" s="924">
        <v>38.962703962703962</v>
      </c>
      <c r="P11" s="926"/>
      <c r="Q11" s="923">
        <v>964</v>
      </c>
      <c r="R11" s="924">
        <v>6.1546319351337546</v>
      </c>
      <c r="S11" s="923">
        <v>568</v>
      </c>
      <c r="T11" s="924">
        <f>IFERROR(S11/Q11*100,"-")</f>
        <v>58.921161825726145</v>
      </c>
    </row>
    <row r="12" spans="1:22" s="331" customFormat="1" ht="18" customHeight="1" x14ac:dyDescent="0.2">
      <c r="A12" s="330"/>
      <c r="B12" s="927" t="s">
        <v>7</v>
      </c>
      <c r="C12" s="926"/>
      <c r="D12" s="928">
        <f t="shared" ref="D12:D28" si="0">G12+L12+Q12</f>
        <v>1791</v>
      </c>
      <c r="E12" s="929">
        <f t="shared" ref="E12:E29" si="1">D12/D$29*100</f>
        <v>1.6374108612177731</v>
      </c>
      <c r="F12" s="926"/>
      <c r="G12" s="928">
        <v>511</v>
      </c>
      <c r="H12" s="929">
        <v>28.531546621998881</v>
      </c>
      <c r="I12" s="928">
        <v>199</v>
      </c>
      <c r="J12" s="929">
        <v>38.943248532289623</v>
      </c>
      <c r="K12" s="926"/>
      <c r="L12" s="928">
        <v>661</v>
      </c>
      <c r="M12" s="929">
        <v>36.906756002233386</v>
      </c>
      <c r="N12" s="928">
        <v>263</v>
      </c>
      <c r="O12" s="929">
        <v>39.788199697428141</v>
      </c>
      <c r="P12" s="926"/>
      <c r="Q12" s="928">
        <v>619</v>
      </c>
      <c r="R12" s="929">
        <v>34.561697375767721</v>
      </c>
      <c r="S12" s="928">
        <v>126</v>
      </c>
      <c r="T12" s="929">
        <f t="shared" ref="T12:T28" si="2">IFERROR(S12/Q12*100,"-")</f>
        <v>20.355411954765749</v>
      </c>
    </row>
    <row r="13" spans="1:22" s="331" customFormat="1" ht="18" customHeight="1" x14ac:dyDescent="0.2">
      <c r="A13" s="330"/>
      <c r="B13" s="927" t="s">
        <v>37</v>
      </c>
      <c r="C13" s="926"/>
      <c r="D13" s="928">
        <f t="shared" si="0"/>
        <v>2195</v>
      </c>
      <c r="E13" s="929">
        <f t="shared" si="1"/>
        <v>2.0067654050100567</v>
      </c>
      <c r="F13" s="926"/>
      <c r="G13" s="928">
        <v>547</v>
      </c>
      <c r="H13" s="929">
        <v>24.920273348519363</v>
      </c>
      <c r="I13" s="928">
        <v>10</v>
      </c>
      <c r="J13" s="929">
        <v>1.8281535648994516</v>
      </c>
      <c r="K13" s="926"/>
      <c r="L13" s="928">
        <v>862</v>
      </c>
      <c r="M13" s="929">
        <v>39.271070615034169</v>
      </c>
      <c r="N13" s="928">
        <v>22</v>
      </c>
      <c r="O13" s="929">
        <v>2.5522041763341066</v>
      </c>
      <c r="P13" s="926"/>
      <c r="Q13" s="928">
        <v>786</v>
      </c>
      <c r="R13" s="929">
        <v>35.808656036446465</v>
      </c>
      <c r="S13" s="928">
        <v>20</v>
      </c>
      <c r="T13" s="929">
        <f t="shared" si="2"/>
        <v>2.5445292620865136</v>
      </c>
    </row>
    <row r="14" spans="1:22" s="331" customFormat="1" ht="18" customHeight="1" x14ac:dyDescent="0.2">
      <c r="A14" s="330"/>
      <c r="B14" s="927" t="s">
        <v>38</v>
      </c>
      <c r="C14" s="926"/>
      <c r="D14" s="928">
        <f t="shared" si="0"/>
        <v>1856</v>
      </c>
      <c r="E14" s="929">
        <f t="shared" si="1"/>
        <v>1.6968367160358384</v>
      </c>
      <c r="F14" s="926"/>
      <c r="G14" s="928">
        <v>638</v>
      </c>
      <c r="H14" s="929">
        <v>34.375</v>
      </c>
      <c r="I14" s="928">
        <v>262</v>
      </c>
      <c r="J14" s="929">
        <v>41.065830721003131</v>
      </c>
      <c r="K14" s="926"/>
      <c r="L14" s="928">
        <v>982</v>
      </c>
      <c r="M14" s="929">
        <v>52.909482758620683</v>
      </c>
      <c r="N14" s="928">
        <v>188</v>
      </c>
      <c r="O14" s="929">
        <v>19.144602851323828</v>
      </c>
      <c r="P14" s="926"/>
      <c r="Q14" s="928">
        <v>236</v>
      </c>
      <c r="R14" s="929">
        <v>12.71551724137931</v>
      </c>
      <c r="S14" s="928">
        <v>62</v>
      </c>
      <c r="T14" s="929">
        <f t="shared" si="2"/>
        <v>26.271186440677969</v>
      </c>
    </row>
    <row r="15" spans="1:22" s="331" customFormat="1" ht="18" customHeight="1" x14ac:dyDescent="0.2">
      <c r="A15" s="330"/>
      <c r="B15" s="927" t="s">
        <v>6</v>
      </c>
      <c r="C15" s="926"/>
      <c r="D15" s="928">
        <f t="shared" si="0"/>
        <v>5567</v>
      </c>
      <c r="E15" s="929">
        <f t="shared" si="1"/>
        <v>5.0895959041872372</v>
      </c>
      <c r="F15" s="926"/>
      <c r="G15" s="928">
        <v>1682</v>
      </c>
      <c r="H15" s="929">
        <v>30.213759655110472</v>
      </c>
      <c r="I15" s="928">
        <v>716</v>
      </c>
      <c r="J15" s="929">
        <v>42.568370986920335</v>
      </c>
      <c r="K15" s="926"/>
      <c r="L15" s="928">
        <v>1907</v>
      </c>
      <c r="M15" s="929">
        <v>34.255433806358901</v>
      </c>
      <c r="N15" s="928">
        <v>1010</v>
      </c>
      <c r="O15" s="929">
        <v>52.962768746722602</v>
      </c>
      <c r="P15" s="926"/>
      <c r="Q15" s="928">
        <v>1978</v>
      </c>
      <c r="R15" s="929">
        <v>35.530806538530626</v>
      </c>
      <c r="S15" s="928">
        <v>1340</v>
      </c>
      <c r="T15" s="929">
        <f t="shared" si="2"/>
        <v>67.74519716885743</v>
      </c>
    </row>
    <row r="16" spans="1:22" s="331" customFormat="1" ht="18" customHeight="1" x14ac:dyDescent="0.2">
      <c r="A16" s="330"/>
      <c r="B16" s="927" t="s">
        <v>5</v>
      </c>
      <c r="C16" s="926"/>
      <c r="D16" s="928">
        <f t="shared" si="0"/>
        <v>2185</v>
      </c>
      <c r="E16" s="929">
        <f t="shared" si="1"/>
        <v>1.9976229658072775</v>
      </c>
      <c r="F16" s="926"/>
      <c r="G16" s="928">
        <v>726</v>
      </c>
      <c r="H16" s="929">
        <v>33.226544622425628</v>
      </c>
      <c r="I16" s="928">
        <v>2</v>
      </c>
      <c r="J16" s="929">
        <v>0.27548209366391185</v>
      </c>
      <c r="K16" s="926"/>
      <c r="L16" s="928">
        <v>863</v>
      </c>
      <c r="M16" s="929">
        <v>39.496567505720826</v>
      </c>
      <c r="N16" s="928">
        <v>2</v>
      </c>
      <c r="O16" s="929">
        <v>0.23174971031286209</v>
      </c>
      <c r="P16" s="926"/>
      <c r="Q16" s="928">
        <v>596</v>
      </c>
      <c r="R16" s="929">
        <v>27.276887871853546</v>
      </c>
      <c r="S16" s="928">
        <v>5</v>
      </c>
      <c r="T16" s="929">
        <f t="shared" si="2"/>
        <v>0.83892617449664431</v>
      </c>
    </row>
    <row r="17" spans="1:20" s="331" customFormat="1" ht="18" customHeight="1" x14ac:dyDescent="0.2">
      <c r="A17" s="330"/>
      <c r="B17" s="927" t="s">
        <v>4</v>
      </c>
      <c r="C17" s="926"/>
      <c r="D17" s="928">
        <f t="shared" si="0"/>
        <v>8233</v>
      </c>
      <c r="E17" s="929">
        <f t="shared" si="1"/>
        <v>7.5269701956481985</v>
      </c>
      <c r="F17" s="926"/>
      <c r="G17" s="928">
        <v>2070</v>
      </c>
      <c r="H17" s="929">
        <v>25.142718328677276</v>
      </c>
      <c r="I17" s="928">
        <v>11</v>
      </c>
      <c r="J17" s="929">
        <v>0.53140096618357491</v>
      </c>
      <c r="K17" s="926"/>
      <c r="L17" s="928">
        <v>2478</v>
      </c>
      <c r="M17" s="929">
        <v>30.098384549981784</v>
      </c>
      <c r="N17" s="928">
        <v>8</v>
      </c>
      <c r="O17" s="929">
        <v>0.32284100080710249</v>
      </c>
      <c r="P17" s="926"/>
      <c r="Q17" s="928">
        <v>3685</v>
      </c>
      <c r="R17" s="929">
        <v>44.758897121340944</v>
      </c>
      <c r="S17" s="928">
        <v>18</v>
      </c>
      <c r="T17" s="929">
        <f t="shared" si="2"/>
        <v>0.48846675712347354</v>
      </c>
    </row>
    <row r="18" spans="1:20" s="331" customFormat="1" ht="18" customHeight="1" x14ac:dyDescent="0.2">
      <c r="A18" s="330"/>
      <c r="B18" s="927" t="s">
        <v>40</v>
      </c>
      <c r="C18" s="926"/>
      <c r="D18" s="928">
        <f t="shared" si="0"/>
        <v>4304</v>
      </c>
      <c r="E18" s="929">
        <f t="shared" si="1"/>
        <v>3.9349058328762112</v>
      </c>
      <c r="F18" s="926"/>
      <c r="G18" s="928">
        <v>1429</v>
      </c>
      <c r="H18" s="929">
        <v>33.201672862453528</v>
      </c>
      <c r="I18" s="928">
        <v>292</v>
      </c>
      <c r="J18" s="929">
        <v>20.433869839048285</v>
      </c>
      <c r="K18" s="926"/>
      <c r="L18" s="928">
        <v>1739</v>
      </c>
      <c r="M18" s="929">
        <v>40.4042750929368</v>
      </c>
      <c r="N18" s="928">
        <v>641</v>
      </c>
      <c r="O18" s="929">
        <v>36.860264519838985</v>
      </c>
      <c r="P18" s="926"/>
      <c r="Q18" s="928">
        <v>1136</v>
      </c>
      <c r="R18" s="929">
        <v>26.394052044609666</v>
      </c>
      <c r="S18" s="928">
        <v>519</v>
      </c>
      <c r="T18" s="929">
        <f t="shared" si="2"/>
        <v>45.686619718309856</v>
      </c>
    </row>
    <row r="19" spans="1:20" s="331" customFormat="1" ht="18" customHeight="1" x14ac:dyDescent="0.2">
      <c r="A19" s="330"/>
      <c r="B19" s="927" t="s">
        <v>41</v>
      </c>
      <c r="C19" s="926"/>
      <c r="D19" s="928">
        <f t="shared" si="0"/>
        <v>14187</v>
      </c>
      <c r="E19" s="929">
        <f t="shared" si="1"/>
        <v>12.970378496982995</v>
      </c>
      <c r="F19" s="926"/>
      <c r="G19" s="928">
        <v>3588</v>
      </c>
      <c r="H19" s="929">
        <v>25.290759145696768</v>
      </c>
      <c r="I19" s="928">
        <v>262</v>
      </c>
      <c r="J19" s="929">
        <v>7.3021181716833885</v>
      </c>
      <c r="K19" s="926"/>
      <c r="L19" s="928">
        <v>7393</v>
      </c>
      <c r="M19" s="929">
        <v>52.111087615422569</v>
      </c>
      <c r="N19" s="928">
        <v>1056</v>
      </c>
      <c r="O19" s="929">
        <v>14.283781955904235</v>
      </c>
      <c r="P19" s="926"/>
      <c r="Q19" s="928">
        <v>3206</v>
      </c>
      <c r="R19" s="929">
        <v>22.598153238880666</v>
      </c>
      <c r="S19" s="928">
        <v>2767</v>
      </c>
      <c r="T19" s="929">
        <f t="shared" si="2"/>
        <v>86.306924516531495</v>
      </c>
    </row>
    <row r="20" spans="1:20" s="331" customFormat="1" ht="18" customHeight="1" x14ac:dyDescent="0.2">
      <c r="A20" s="330"/>
      <c r="B20" s="927" t="s">
        <v>3</v>
      </c>
      <c r="C20" s="926"/>
      <c r="D20" s="928">
        <f t="shared" si="0"/>
        <v>9794</v>
      </c>
      <c r="E20" s="929">
        <f t="shared" si="1"/>
        <v>8.9541049552020482</v>
      </c>
      <c r="F20" s="926"/>
      <c r="G20" s="928">
        <v>3181</v>
      </c>
      <c r="H20" s="929">
        <v>32.479068817643451</v>
      </c>
      <c r="I20" s="928">
        <v>303</v>
      </c>
      <c r="J20" s="929">
        <v>9.5253065073876133</v>
      </c>
      <c r="K20" s="926"/>
      <c r="L20" s="928">
        <v>4356</v>
      </c>
      <c r="M20" s="929">
        <v>44.476209924443538</v>
      </c>
      <c r="N20" s="928">
        <v>724</v>
      </c>
      <c r="O20" s="929">
        <v>16.620752984389348</v>
      </c>
      <c r="P20" s="926"/>
      <c r="Q20" s="928">
        <v>2257</v>
      </c>
      <c r="R20" s="929">
        <v>23.044721257913007</v>
      </c>
      <c r="S20" s="928">
        <v>479</v>
      </c>
      <c r="T20" s="929">
        <f t="shared" si="2"/>
        <v>21.222862206468765</v>
      </c>
    </row>
    <row r="21" spans="1:20" s="331" customFormat="1" ht="18" customHeight="1" x14ac:dyDescent="0.2">
      <c r="A21" s="330"/>
      <c r="B21" s="927" t="s">
        <v>2</v>
      </c>
      <c r="C21" s="926"/>
      <c r="D21" s="928">
        <f t="shared" si="0"/>
        <v>2475</v>
      </c>
      <c r="E21" s="929">
        <f t="shared" si="1"/>
        <v>2.2627537026878768</v>
      </c>
      <c r="F21" s="926"/>
      <c r="G21" s="928">
        <v>769</v>
      </c>
      <c r="H21" s="929">
        <v>31.070707070707073</v>
      </c>
      <c r="I21" s="928">
        <v>512</v>
      </c>
      <c r="J21" s="929">
        <v>66.579973992197665</v>
      </c>
      <c r="K21" s="926"/>
      <c r="L21" s="928">
        <v>952</v>
      </c>
      <c r="M21" s="929">
        <v>38.464646464646464</v>
      </c>
      <c r="N21" s="928">
        <v>673</v>
      </c>
      <c r="O21" s="929">
        <v>70.693277310924373</v>
      </c>
      <c r="P21" s="926"/>
      <c r="Q21" s="928">
        <v>754</v>
      </c>
      <c r="R21" s="929">
        <v>30.464646464646467</v>
      </c>
      <c r="S21" s="928">
        <v>577</v>
      </c>
      <c r="T21" s="929">
        <f t="shared" si="2"/>
        <v>76.525198938992048</v>
      </c>
    </row>
    <row r="22" spans="1:20" s="331" customFormat="1" ht="18" customHeight="1" x14ac:dyDescent="0.2">
      <c r="A22" s="330"/>
      <c r="B22" s="927" t="s">
        <v>35</v>
      </c>
      <c r="C22" s="926"/>
      <c r="D22" s="928">
        <f t="shared" si="0"/>
        <v>8416</v>
      </c>
      <c r="E22" s="929">
        <f t="shared" si="1"/>
        <v>7.6942768330590603</v>
      </c>
      <c r="F22" s="926"/>
      <c r="G22" s="928">
        <v>1793</v>
      </c>
      <c r="H22" s="929">
        <v>21.304657794676807</v>
      </c>
      <c r="I22" s="928">
        <v>289</v>
      </c>
      <c r="J22" s="929">
        <v>16.11823759063023</v>
      </c>
      <c r="K22" s="926"/>
      <c r="L22" s="928">
        <v>2959</v>
      </c>
      <c r="M22" s="929">
        <v>35.159220532319388</v>
      </c>
      <c r="N22" s="928">
        <v>786</v>
      </c>
      <c r="O22" s="929">
        <v>26.563028050016896</v>
      </c>
      <c r="P22" s="926"/>
      <c r="Q22" s="928">
        <v>3664</v>
      </c>
      <c r="R22" s="929">
        <v>43.536121673003805</v>
      </c>
      <c r="S22" s="928">
        <v>1528</v>
      </c>
      <c r="T22" s="929">
        <f t="shared" si="2"/>
        <v>41.703056768558952</v>
      </c>
    </row>
    <row r="23" spans="1:20" s="331" customFormat="1" ht="18" customHeight="1" x14ac:dyDescent="0.2">
      <c r="A23" s="330"/>
      <c r="B23" s="927" t="s">
        <v>42</v>
      </c>
      <c r="C23" s="926"/>
      <c r="D23" s="928">
        <f t="shared" si="0"/>
        <v>18421</v>
      </c>
      <c r="E23" s="929">
        <f t="shared" si="1"/>
        <v>16.841287255439752</v>
      </c>
      <c r="F23" s="926"/>
      <c r="G23" s="928">
        <v>6976</v>
      </c>
      <c r="H23" s="929">
        <v>37.869822485207102</v>
      </c>
      <c r="I23" s="928">
        <v>2465</v>
      </c>
      <c r="J23" s="929">
        <v>35.335435779816514</v>
      </c>
      <c r="K23" s="926"/>
      <c r="L23" s="928">
        <v>8026</v>
      </c>
      <c r="M23" s="929">
        <v>43.56983877096792</v>
      </c>
      <c r="N23" s="928">
        <v>3797</v>
      </c>
      <c r="O23" s="929">
        <v>47.308746573635688</v>
      </c>
      <c r="P23" s="926"/>
      <c r="Q23" s="928">
        <v>3419</v>
      </c>
      <c r="R23" s="929">
        <v>18.560338743824982</v>
      </c>
      <c r="S23" s="928">
        <v>1946</v>
      </c>
      <c r="T23" s="929">
        <f t="shared" si="2"/>
        <v>56.917227259432579</v>
      </c>
    </row>
    <row r="24" spans="1:20" s="331" customFormat="1" ht="18" customHeight="1" x14ac:dyDescent="0.2">
      <c r="A24" s="330">
        <v>47094</v>
      </c>
      <c r="B24" s="927" t="s">
        <v>43</v>
      </c>
      <c r="C24" s="926"/>
      <c r="D24" s="928">
        <f t="shared" si="0"/>
        <v>4194</v>
      </c>
      <c r="E24" s="929">
        <f t="shared" si="1"/>
        <v>3.8343390016456391</v>
      </c>
      <c r="F24" s="926"/>
      <c r="G24" s="928">
        <v>1513</v>
      </c>
      <c r="H24" s="929">
        <v>36.075345731998091</v>
      </c>
      <c r="I24" s="928">
        <v>474</v>
      </c>
      <c r="J24" s="929">
        <v>31.328486450760078</v>
      </c>
      <c r="K24" s="926"/>
      <c r="L24" s="928">
        <v>1999</v>
      </c>
      <c r="M24" s="929">
        <v>47.663328564616123</v>
      </c>
      <c r="N24" s="928">
        <v>491</v>
      </c>
      <c r="O24" s="929">
        <v>24.562281140570285</v>
      </c>
      <c r="P24" s="926"/>
      <c r="Q24" s="928">
        <v>682</v>
      </c>
      <c r="R24" s="929">
        <v>16.26132570338579</v>
      </c>
      <c r="S24" s="928">
        <v>251</v>
      </c>
      <c r="T24" s="929">
        <f t="shared" si="2"/>
        <v>36.803519061583579</v>
      </c>
    </row>
    <row r="25" spans="1:20" s="331" customFormat="1" ht="18" customHeight="1" x14ac:dyDescent="0.2">
      <c r="B25" s="927" t="s">
        <v>44</v>
      </c>
      <c r="C25" s="926"/>
      <c r="D25" s="928">
        <f t="shared" si="0"/>
        <v>819</v>
      </c>
      <c r="E25" s="929">
        <f t="shared" si="1"/>
        <v>0.74876577070762484</v>
      </c>
      <c r="F25" s="926"/>
      <c r="G25" s="928">
        <v>189</v>
      </c>
      <c r="H25" s="929">
        <v>23.076923076923077</v>
      </c>
      <c r="I25" s="928">
        <v>44</v>
      </c>
      <c r="J25" s="929">
        <v>23.280423280423278</v>
      </c>
      <c r="K25" s="926"/>
      <c r="L25" s="928">
        <v>355</v>
      </c>
      <c r="M25" s="929">
        <v>43.345543345543348</v>
      </c>
      <c r="N25" s="928">
        <v>102</v>
      </c>
      <c r="O25" s="929">
        <v>28.732394366197184</v>
      </c>
      <c r="P25" s="926"/>
      <c r="Q25" s="928">
        <v>275</v>
      </c>
      <c r="R25" s="929">
        <v>33.577533577533572</v>
      </c>
      <c r="S25" s="928">
        <v>97</v>
      </c>
      <c r="T25" s="929">
        <f t="shared" si="2"/>
        <v>35.272727272727273</v>
      </c>
    </row>
    <row r="26" spans="1:20" s="331" customFormat="1" ht="18" customHeight="1" x14ac:dyDescent="0.2">
      <c r="B26" s="927" t="s">
        <v>45</v>
      </c>
      <c r="C26" s="926"/>
      <c r="D26" s="928">
        <f t="shared" si="0"/>
        <v>7749</v>
      </c>
      <c r="E26" s="929">
        <f t="shared" si="1"/>
        <v>7.0844761382336809</v>
      </c>
      <c r="F26" s="926"/>
      <c r="G26" s="928">
        <v>1965</v>
      </c>
      <c r="H26" s="929">
        <v>25.358110723964383</v>
      </c>
      <c r="I26" s="928">
        <v>207</v>
      </c>
      <c r="J26" s="929">
        <v>10.534351145038167</v>
      </c>
      <c r="K26" s="926"/>
      <c r="L26" s="928">
        <v>3220</v>
      </c>
      <c r="M26" s="929">
        <v>41.553748870822041</v>
      </c>
      <c r="N26" s="928">
        <v>409</v>
      </c>
      <c r="O26" s="929">
        <v>12.701863354037268</v>
      </c>
      <c r="P26" s="926"/>
      <c r="Q26" s="928">
        <v>2564</v>
      </c>
      <c r="R26" s="929">
        <v>33.088140405213579</v>
      </c>
      <c r="S26" s="928">
        <v>614</v>
      </c>
      <c r="T26" s="929">
        <f t="shared" si="2"/>
        <v>23.946957878315132</v>
      </c>
    </row>
    <row r="27" spans="1:20" s="331" customFormat="1" ht="18" customHeight="1" x14ac:dyDescent="0.2">
      <c r="B27" s="927" t="s">
        <v>46</v>
      </c>
      <c r="C27" s="926"/>
      <c r="D27" s="928">
        <f t="shared" si="0"/>
        <v>1466</v>
      </c>
      <c r="E27" s="929">
        <f t="shared" si="1"/>
        <v>1.3402815871274456</v>
      </c>
      <c r="F27" s="926"/>
      <c r="G27" s="928">
        <v>413</v>
      </c>
      <c r="H27" s="929">
        <v>28.171896316507507</v>
      </c>
      <c r="I27" s="928">
        <v>34</v>
      </c>
      <c r="J27" s="929">
        <v>8.2324455205811145</v>
      </c>
      <c r="K27" s="926"/>
      <c r="L27" s="928">
        <v>757</v>
      </c>
      <c r="M27" s="929">
        <v>51.637107776261935</v>
      </c>
      <c r="N27" s="928">
        <v>77</v>
      </c>
      <c r="O27" s="929">
        <v>10.171730515191546</v>
      </c>
      <c r="P27" s="926"/>
      <c r="Q27" s="928">
        <v>296</v>
      </c>
      <c r="R27" s="929">
        <v>20.190995907230562</v>
      </c>
      <c r="S27" s="928">
        <v>57</v>
      </c>
      <c r="T27" s="929">
        <f t="shared" si="2"/>
        <v>19.256756756756758</v>
      </c>
    </row>
    <row r="28" spans="1:20" s="331" customFormat="1" ht="18" customHeight="1" x14ac:dyDescent="0.2">
      <c r="B28" s="949" t="s">
        <v>1</v>
      </c>
      <c r="C28" s="926"/>
      <c r="D28" s="950">
        <f t="shared" si="0"/>
        <v>65</v>
      </c>
      <c r="E28" s="951">
        <f t="shared" si="1"/>
        <v>5.9425854818065456E-2</v>
      </c>
      <c r="F28" s="926"/>
      <c r="G28" s="950">
        <v>18</v>
      </c>
      <c r="H28" s="951">
        <v>27.692307692307693</v>
      </c>
      <c r="I28" s="950">
        <v>11</v>
      </c>
      <c r="J28" s="951">
        <v>61.111111111111114</v>
      </c>
      <c r="K28" s="926"/>
      <c r="L28" s="950">
        <v>25</v>
      </c>
      <c r="M28" s="951">
        <v>38.461538461538467</v>
      </c>
      <c r="N28" s="950">
        <v>15</v>
      </c>
      <c r="O28" s="951">
        <v>60</v>
      </c>
      <c r="P28" s="926"/>
      <c r="Q28" s="950">
        <v>22</v>
      </c>
      <c r="R28" s="951">
        <v>33.846153846153847</v>
      </c>
      <c r="S28" s="950">
        <v>11</v>
      </c>
      <c r="T28" s="951">
        <f t="shared" si="2"/>
        <v>50</v>
      </c>
    </row>
    <row r="29" spans="1:20" s="319" customFormat="1" ht="18" customHeight="1" x14ac:dyDescent="0.2">
      <c r="B29" s="1280" t="s">
        <v>0</v>
      </c>
      <c r="C29" s="1273"/>
      <c r="D29" s="1281">
        <f>SUM(D11:D28)</f>
        <v>109380</v>
      </c>
      <c r="E29" s="1282">
        <f t="shared" si="1"/>
        <v>100</v>
      </c>
      <c r="F29" s="1273"/>
      <c r="G29" s="1281">
        <f>SUM(G11:G28)</f>
        <v>34127</v>
      </c>
      <c r="H29" s="1282">
        <f t="shared" ref="H29" si="3">G29/$D29*100</f>
        <v>31.200402267324922</v>
      </c>
      <c r="I29" s="1281">
        <f>SUM(I11:I28)</f>
        <v>8121</v>
      </c>
      <c r="J29" s="1282">
        <f>I29/G29*100</f>
        <v>23.796407536554636</v>
      </c>
      <c r="K29" s="1273"/>
      <c r="L29" s="1281">
        <f>SUM(L11:L28)</f>
        <v>48114</v>
      </c>
      <c r="M29" s="1282">
        <f t="shared" ref="M29" si="4">L29/$D29*100</f>
        <v>43.987931980252334</v>
      </c>
      <c r="N29" s="1281">
        <f>SUM(N11:N28)</f>
        <v>13607</v>
      </c>
      <c r="O29" s="1282">
        <f>N29/L29*100</f>
        <v>28.280749885688156</v>
      </c>
      <c r="P29" s="1273"/>
      <c r="Q29" s="1281">
        <f>SUM(Q11:Q28)</f>
        <v>27139</v>
      </c>
      <c r="R29" s="1282">
        <f t="shared" ref="R29" si="5">Q29/$D29*100</f>
        <v>24.811665752422744</v>
      </c>
      <c r="S29" s="1281">
        <f>SUM(S11:S28)</f>
        <v>10985</v>
      </c>
      <c r="T29" s="1282">
        <f>S29/Q29*100</f>
        <v>40.476804598548213</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8" t="s">
        <v>366</v>
      </c>
      <c r="C3" s="1418"/>
      <c r="D3" s="1418"/>
      <c r="E3" s="1418"/>
      <c r="F3" s="1418"/>
      <c r="G3" s="1418"/>
      <c r="H3" s="1418"/>
      <c r="I3" s="1418"/>
      <c r="J3" s="1418"/>
      <c r="K3" s="1418"/>
      <c r="L3" s="1418"/>
      <c r="M3" s="1418"/>
      <c r="N3" s="1418"/>
      <c r="O3" s="1418"/>
      <c r="P3" s="1418"/>
      <c r="Q3" s="1418"/>
      <c r="R3" s="1418"/>
      <c r="S3" s="1418"/>
      <c r="T3" s="1418"/>
      <c r="U3" s="1418"/>
      <c r="V3" s="1418"/>
      <c r="W3" s="1418"/>
      <c r="X3" s="1418"/>
    </row>
    <row r="5" spans="1:29" x14ac:dyDescent="0.25">
      <c r="B5" s="219"/>
      <c r="C5" s="219"/>
      <c r="D5" s="1419" t="s">
        <v>365</v>
      </c>
      <c r="E5" s="1419"/>
      <c r="F5" s="1419"/>
      <c r="G5" s="1419"/>
      <c r="H5" s="1419"/>
      <c r="I5" s="1419"/>
      <c r="J5" s="1419"/>
      <c r="K5" s="1419"/>
      <c r="L5" s="1419"/>
      <c r="M5" s="219"/>
      <c r="N5" s="1416" t="s">
        <v>339</v>
      </c>
      <c r="O5" s="1417"/>
      <c r="P5" s="1417"/>
      <c r="Q5" s="1417"/>
      <c r="R5" s="1417"/>
      <c r="S5" s="1417"/>
      <c r="T5" s="1417"/>
      <c r="U5" s="1417"/>
      <c r="V5" s="1417"/>
      <c r="W5" s="1417"/>
      <c r="X5" s="1417"/>
      <c r="Y5" s="1417"/>
      <c r="Z5" s="1417"/>
      <c r="AA5" s="1417"/>
    </row>
    <row r="6" spans="1:29" ht="21" customHeight="1" x14ac:dyDescent="0.25">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13">
        <v>45657</v>
      </c>
      <c r="Y6" s="1414"/>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354473</v>
      </c>
      <c r="E9" s="300">
        <v>361314</v>
      </c>
      <c r="F9" s="300">
        <v>351802</v>
      </c>
      <c r="G9" s="254">
        <v>362202</v>
      </c>
      <c r="H9" s="254">
        <v>375118</v>
      </c>
      <c r="I9" s="254">
        <v>392545</v>
      </c>
      <c r="J9" s="1349">
        <v>391278</v>
      </c>
      <c r="K9" s="301">
        <v>400745</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4.5313571899951333E-2</v>
      </c>
      <c r="AA9" s="279">
        <v>17372</v>
      </c>
    </row>
    <row r="10" spans="1:29" x14ac:dyDescent="0.25">
      <c r="B10" s="303" t="s">
        <v>7</v>
      </c>
      <c r="C10" s="219"/>
      <c r="D10" s="253">
        <v>42117</v>
      </c>
      <c r="E10" s="254">
        <v>47743</v>
      </c>
      <c r="F10" s="254">
        <v>44726</v>
      </c>
      <c r="G10" s="254">
        <v>45995</v>
      </c>
      <c r="H10" s="254">
        <v>46968</v>
      </c>
      <c r="I10" s="254">
        <v>48583</v>
      </c>
      <c r="J10" s="1350">
        <v>53246</v>
      </c>
      <c r="K10" s="257">
        <v>55898</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8.0363355237727196E-2</v>
      </c>
      <c r="AA10" s="257">
        <v>4158</v>
      </c>
    </row>
    <row r="11" spans="1:29" x14ac:dyDescent="0.25">
      <c r="B11" s="303" t="s">
        <v>37</v>
      </c>
      <c r="C11" s="219"/>
      <c r="D11" s="253">
        <v>33668</v>
      </c>
      <c r="E11" s="254">
        <v>35198</v>
      </c>
      <c r="F11" s="254">
        <v>35711</v>
      </c>
      <c r="G11" s="254">
        <v>38230</v>
      </c>
      <c r="H11" s="254">
        <v>40199</v>
      </c>
      <c r="I11" s="254">
        <v>41209</v>
      </c>
      <c r="J11" s="1350">
        <v>42684</v>
      </c>
      <c r="K11" s="257">
        <v>43521</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5.5182446357134207E-2</v>
      </c>
      <c r="AA11" s="257">
        <v>2276</v>
      </c>
    </row>
    <row r="12" spans="1:29" x14ac:dyDescent="0.25">
      <c r="B12" s="303" t="s">
        <v>38</v>
      </c>
      <c r="C12" s="219"/>
      <c r="D12" s="253">
        <v>25370</v>
      </c>
      <c r="E12" s="254">
        <v>30928</v>
      </c>
      <c r="F12" s="254">
        <v>31586</v>
      </c>
      <c r="G12" s="254">
        <v>33061</v>
      </c>
      <c r="H12" s="254">
        <v>36020</v>
      </c>
      <c r="I12" s="254">
        <v>40725</v>
      </c>
      <c r="J12" s="1350">
        <v>44039</v>
      </c>
      <c r="K12" s="257">
        <v>46462</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6.9247232642165146E-2</v>
      </c>
      <c r="AA12" s="257">
        <v>3009</v>
      </c>
    </row>
    <row r="13" spans="1:29" x14ac:dyDescent="0.25">
      <c r="B13" s="303" t="s">
        <v>6</v>
      </c>
      <c r="C13" s="219"/>
      <c r="D13" s="253">
        <v>35850</v>
      </c>
      <c r="E13" s="254">
        <v>37916</v>
      </c>
      <c r="F13" s="254">
        <v>38655</v>
      </c>
      <c r="G13" s="254">
        <v>42298</v>
      </c>
      <c r="H13" s="254">
        <v>47498</v>
      </c>
      <c r="I13" s="254">
        <v>52927</v>
      </c>
      <c r="J13" s="1350">
        <v>59260</v>
      </c>
      <c r="K13" s="257">
        <v>72415</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0.28075202065757598</v>
      </c>
      <c r="AA13" s="257">
        <v>15874</v>
      </c>
      <c r="AC13" s="224"/>
    </row>
    <row r="14" spans="1:29" x14ac:dyDescent="0.25">
      <c r="B14" s="303" t="s">
        <v>5</v>
      </c>
      <c r="C14" s="219"/>
      <c r="D14" s="253">
        <v>24151</v>
      </c>
      <c r="E14" s="254">
        <v>24993</v>
      </c>
      <c r="F14" s="254">
        <v>24832</v>
      </c>
      <c r="G14" s="254">
        <v>22687</v>
      </c>
      <c r="H14" s="254">
        <v>22423</v>
      </c>
      <c r="I14" s="254">
        <v>23077</v>
      </c>
      <c r="J14" s="1350">
        <v>23374</v>
      </c>
      <c r="K14" s="257">
        <v>23214</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-6.0798081863332465E-3</v>
      </c>
      <c r="AA14" s="257">
        <v>-142</v>
      </c>
      <c r="AC14" s="224"/>
    </row>
    <row r="15" spans="1:29" x14ac:dyDescent="0.25">
      <c r="B15" s="303" t="s">
        <v>4</v>
      </c>
      <c r="C15" s="219"/>
      <c r="D15" s="253">
        <v>120362</v>
      </c>
      <c r="E15" s="254">
        <v>134693</v>
      </c>
      <c r="F15" s="254">
        <v>132386</v>
      </c>
      <c r="G15" s="254">
        <v>133847</v>
      </c>
      <c r="H15" s="254">
        <v>139217</v>
      </c>
      <c r="I15" s="254">
        <v>150140</v>
      </c>
      <c r="J15" s="1350">
        <v>156506</v>
      </c>
      <c r="K15" s="257">
        <v>158834</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2.9204222203502939E-2</v>
      </c>
      <c r="AA15" s="257">
        <v>4507</v>
      </c>
      <c r="AC15" s="224"/>
    </row>
    <row r="16" spans="1:29" x14ac:dyDescent="0.25">
      <c r="B16" s="303" t="s">
        <v>40</v>
      </c>
      <c r="C16" s="219"/>
      <c r="D16" s="253">
        <v>81735</v>
      </c>
      <c r="E16" s="254">
        <v>85461</v>
      </c>
      <c r="F16" s="254">
        <v>81399</v>
      </c>
      <c r="G16" s="254">
        <v>83372</v>
      </c>
      <c r="H16" s="254">
        <v>86743</v>
      </c>
      <c r="I16" s="254">
        <v>91940</v>
      </c>
      <c r="J16" s="1350">
        <v>97222</v>
      </c>
      <c r="K16" s="257">
        <v>100471</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4.740211000375294E-2</v>
      </c>
      <c r="AA16" s="257">
        <v>4547</v>
      </c>
      <c r="AC16" s="224"/>
    </row>
    <row r="17" spans="2:31" x14ac:dyDescent="0.25">
      <c r="B17" s="303" t="s">
        <v>41</v>
      </c>
      <c r="C17" s="219"/>
      <c r="D17" s="253">
        <v>292526</v>
      </c>
      <c r="E17" s="254">
        <v>307817</v>
      </c>
      <c r="F17" s="254">
        <v>300021</v>
      </c>
      <c r="G17" s="254">
        <v>315907</v>
      </c>
      <c r="H17" s="254">
        <v>330438</v>
      </c>
      <c r="I17" s="254">
        <v>327571</v>
      </c>
      <c r="J17" s="1350">
        <v>352224</v>
      </c>
      <c r="K17" s="257">
        <v>367600</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7.2264063985812088E-2</v>
      </c>
      <c r="AA17" s="257">
        <v>24774</v>
      </c>
      <c r="AC17" s="224"/>
    </row>
    <row r="18" spans="2:31" x14ac:dyDescent="0.25">
      <c r="B18" s="303" t="s">
        <v>3</v>
      </c>
      <c r="C18" s="219"/>
      <c r="D18" s="253">
        <v>102144</v>
      </c>
      <c r="E18" s="254">
        <v>121696</v>
      </c>
      <c r="F18" s="254">
        <v>136159</v>
      </c>
      <c r="G18" s="254">
        <v>151649</v>
      </c>
      <c r="H18" s="254">
        <v>169110</v>
      </c>
      <c r="I18" s="254">
        <v>189030</v>
      </c>
      <c r="J18" s="1350">
        <v>201299</v>
      </c>
      <c r="K18" s="257">
        <v>214222</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8.8421341435532153E-2</v>
      </c>
      <c r="AA18" s="257">
        <v>17403</v>
      </c>
      <c r="AC18" s="224"/>
    </row>
    <row r="19" spans="2:31" x14ac:dyDescent="0.25">
      <c r="B19" s="303" t="s">
        <v>2</v>
      </c>
      <c r="C19" s="219"/>
      <c r="D19" s="253">
        <v>46533</v>
      </c>
      <c r="E19" s="254">
        <v>49654</v>
      </c>
      <c r="F19" s="254">
        <v>49281</v>
      </c>
      <c r="G19" s="254">
        <v>50941</v>
      </c>
      <c r="H19" s="254">
        <v>53876</v>
      </c>
      <c r="I19" s="254">
        <v>56464</v>
      </c>
      <c r="J19" s="1350">
        <v>56727</v>
      </c>
      <c r="K19" s="257">
        <v>57010</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7.5820505116559467E-3</v>
      </c>
      <c r="AA19" s="257">
        <v>429</v>
      </c>
      <c r="AC19" s="224"/>
    </row>
    <row r="20" spans="2:31" x14ac:dyDescent="0.25">
      <c r="B20" s="303" t="s">
        <v>35</v>
      </c>
      <c r="C20" s="219"/>
      <c r="D20" s="253">
        <v>79727</v>
      </c>
      <c r="E20" s="254">
        <v>80292</v>
      </c>
      <c r="F20" s="254">
        <v>77049</v>
      </c>
      <c r="G20" s="254">
        <v>77553</v>
      </c>
      <c r="H20" s="254">
        <v>79015</v>
      </c>
      <c r="I20" s="254">
        <v>83386</v>
      </c>
      <c r="J20" s="1350">
        <v>85199</v>
      </c>
      <c r="K20" s="257">
        <v>95714</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0.13465710390611108</v>
      </c>
      <c r="AA20" s="257">
        <v>11359</v>
      </c>
      <c r="AC20" s="224"/>
    </row>
    <row r="21" spans="2:31" x14ac:dyDescent="0.25">
      <c r="B21" s="303" t="s">
        <v>42</v>
      </c>
      <c r="C21" s="219"/>
      <c r="D21" s="253">
        <v>215050</v>
      </c>
      <c r="E21" s="254">
        <v>227239</v>
      </c>
      <c r="F21" s="254">
        <v>216497</v>
      </c>
      <c r="G21" s="254">
        <v>215854</v>
      </c>
      <c r="H21" s="254">
        <v>224758</v>
      </c>
      <c r="I21" s="254">
        <v>237020</v>
      </c>
      <c r="J21" s="1350">
        <v>256322</v>
      </c>
      <c r="K21" s="257">
        <v>274049</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8.2068513487902006E-2</v>
      </c>
      <c r="AA21" s="257">
        <v>20785</v>
      </c>
      <c r="AC21" s="224"/>
    </row>
    <row r="22" spans="2:31" x14ac:dyDescent="0.25">
      <c r="B22" s="303" t="s">
        <v>43</v>
      </c>
      <c r="C22" s="219"/>
      <c r="D22" s="253">
        <v>43671</v>
      </c>
      <c r="E22" s="254">
        <v>46430</v>
      </c>
      <c r="F22" s="254">
        <v>45294</v>
      </c>
      <c r="G22" s="254">
        <v>47556</v>
      </c>
      <c r="H22" s="254">
        <v>50117</v>
      </c>
      <c r="I22" s="254">
        <v>54056</v>
      </c>
      <c r="J22" s="1350">
        <v>59427</v>
      </c>
      <c r="K22" s="257">
        <v>64413</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0.11762154283929616</v>
      </c>
      <c r="AA22" s="257">
        <v>6779</v>
      </c>
      <c r="AC22" s="224"/>
    </row>
    <row r="23" spans="2:31" x14ac:dyDescent="0.25">
      <c r="B23" s="303" t="s">
        <v>44</v>
      </c>
      <c r="C23" s="219"/>
      <c r="D23" s="253">
        <v>19559</v>
      </c>
      <c r="E23" s="254">
        <v>18635</v>
      </c>
      <c r="F23" s="254">
        <v>19594</v>
      </c>
      <c r="G23" s="254">
        <v>20339</v>
      </c>
      <c r="H23" s="254">
        <v>21233</v>
      </c>
      <c r="I23" s="254">
        <v>22030</v>
      </c>
      <c r="J23" s="1350">
        <v>21443</v>
      </c>
      <c r="K23" s="257">
        <v>23576</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0.10137344669718762</v>
      </c>
      <c r="AA23" s="257">
        <v>2170</v>
      </c>
      <c r="AC23" s="224"/>
    </row>
    <row r="24" spans="2:31" x14ac:dyDescent="0.25">
      <c r="B24" s="303" t="s">
        <v>45</v>
      </c>
      <c r="C24" s="219"/>
      <c r="D24" s="253">
        <v>102231</v>
      </c>
      <c r="E24" s="254">
        <v>105837</v>
      </c>
      <c r="F24" s="254">
        <v>105419</v>
      </c>
      <c r="G24" s="254">
        <v>106624</v>
      </c>
      <c r="H24" s="254">
        <v>108415</v>
      </c>
      <c r="I24" s="254">
        <v>113823</v>
      </c>
      <c r="J24" s="1350">
        <v>117423</v>
      </c>
      <c r="K24" s="257">
        <v>120660</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3.735545716373645E-2</v>
      </c>
      <c r="AA24" s="257">
        <v>4345</v>
      </c>
      <c r="AC24" s="224"/>
    </row>
    <row r="25" spans="2:31" x14ac:dyDescent="0.25">
      <c r="B25" s="303" t="s">
        <v>46</v>
      </c>
      <c r="C25" s="219"/>
      <c r="D25" s="253">
        <v>15250</v>
      </c>
      <c r="E25" s="254">
        <v>15370</v>
      </c>
      <c r="F25" s="254">
        <v>14678</v>
      </c>
      <c r="G25" s="254">
        <v>15446</v>
      </c>
      <c r="H25" s="254">
        <v>14352</v>
      </c>
      <c r="I25" s="254">
        <v>14615</v>
      </c>
      <c r="J25" s="1350">
        <v>14692</v>
      </c>
      <c r="K25" s="257">
        <v>14692</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-9.7061202480452913E-3</v>
      </c>
      <c r="AA25" s="257">
        <v>-144</v>
      </c>
      <c r="AC25" s="224"/>
    </row>
    <row r="26" spans="2:31" x14ac:dyDescent="0.25">
      <c r="B26" s="305" t="s">
        <v>1</v>
      </c>
      <c r="C26" s="219"/>
      <c r="D26" s="260">
        <v>4201</v>
      </c>
      <c r="E26" s="261">
        <v>4335</v>
      </c>
      <c r="F26" s="261">
        <v>4305</v>
      </c>
      <c r="G26" s="261">
        <v>4447</v>
      </c>
      <c r="H26" s="261">
        <v>4708</v>
      </c>
      <c r="I26" s="261">
        <v>5044</v>
      </c>
      <c r="J26" s="1351">
        <v>5404</v>
      </c>
      <c r="K26" s="265">
        <v>5655</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6.4570783132530174E-2</v>
      </c>
      <c r="AA26" s="265">
        <v>343</v>
      </c>
      <c r="AC26" s="224"/>
      <c r="AD26" s="224"/>
      <c r="AE26" s="286"/>
    </row>
    <row r="27" spans="2:31" x14ac:dyDescent="0.25">
      <c r="B27" s="235" t="s">
        <v>0</v>
      </c>
      <c r="C27" s="219"/>
      <c r="D27" s="1218">
        <f>SUM(D9:D26)</f>
        <v>1638618</v>
      </c>
      <c r="E27" s="306">
        <f>SUM(E9:E26)</f>
        <v>1735551</v>
      </c>
      <c r="F27" s="307">
        <f>SUM(F9:F26)</f>
        <v>1709394</v>
      </c>
      <c r="G27" s="306">
        <f>SUM(G9:G26)</f>
        <v>1768008</v>
      </c>
      <c r="H27" s="307">
        <v>1850208</v>
      </c>
      <c r="I27" s="306">
        <f>SUM(I9:I26)</f>
        <v>1944185</v>
      </c>
      <c r="J27" s="306">
        <v>2037769</v>
      </c>
      <c r="K27" s="306">
        <f>SUM(K9:K26)</f>
        <v>2139151</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6.994623637090247E-2</v>
      </c>
      <c r="AA27" s="243">
        <f>SUM(AA9:AA26)</f>
        <v>139844</v>
      </c>
    </row>
    <row r="28" spans="2:31" x14ac:dyDescent="0.2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58</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433</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76</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286</v>
      </c>
      <c r="J8" s="1658"/>
      <c r="K8" s="953"/>
      <c r="L8" s="1668" t="s">
        <v>69</v>
      </c>
      <c r="M8" s="1669"/>
      <c r="N8" s="1657" t="s">
        <v>286</v>
      </c>
      <c r="O8" s="1658"/>
      <c r="P8" s="953"/>
      <c r="Q8" s="1668" t="s">
        <v>69</v>
      </c>
      <c r="R8" s="1669"/>
      <c r="S8" s="1657" t="s">
        <v>286</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28668</v>
      </c>
      <c r="E11" s="924">
        <f>D11/D$29*100</f>
        <v>15.602396852090713</v>
      </c>
      <c r="F11" s="926"/>
      <c r="G11" s="923">
        <v>12975</v>
      </c>
      <c r="H11" s="924">
        <v>45.259522812892421</v>
      </c>
      <c r="I11" s="923">
        <v>12921</v>
      </c>
      <c r="J11" s="924">
        <v>99.583815028901739</v>
      </c>
      <c r="K11" s="926"/>
      <c r="L11" s="923">
        <v>15604</v>
      </c>
      <c r="M11" s="924">
        <v>54.430026510394868</v>
      </c>
      <c r="N11" s="923">
        <v>15462</v>
      </c>
      <c r="O11" s="924">
        <v>99.089976928992556</v>
      </c>
      <c r="P11" s="926"/>
      <c r="Q11" s="923">
        <v>89</v>
      </c>
      <c r="R11" s="924">
        <v>0.31045067671271104</v>
      </c>
      <c r="S11" s="923">
        <v>87</v>
      </c>
      <c r="T11" s="924">
        <f>IFERROR(S11/Q11*100,"-")</f>
        <v>97.752808988764045</v>
      </c>
    </row>
    <row r="12" spans="1:22" s="331" customFormat="1" ht="18" customHeight="1" x14ac:dyDescent="0.2">
      <c r="A12" s="330"/>
      <c r="B12" s="927" t="s">
        <v>7</v>
      </c>
      <c r="C12" s="926"/>
      <c r="D12" s="928">
        <f t="shared" ref="D12:D28" si="0">G12+L12+Q12</f>
        <v>4151</v>
      </c>
      <c r="E12" s="929">
        <f t="shared" ref="E12:E29" si="1">D12/D$29*100</f>
        <v>2.259158271697661</v>
      </c>
      <c r="F12" s="926"/>
      <c r="G12" s="928">
        <v>2870</v>
      </c>
      <c r="H12" s="929">
        <v>69.139966273187184</v>
      </c>
      <c r="I12" s="928">
        <v>945</v>
      </c>
      <c r="J12" s="929">
        <v>32.926829268292686</v>
      </c>
      <c r="K12" s="926"/>
      <c r="L12" s="928">
        <v>1183</v>
      </c>
      <c r="M12" s="929">
        <v>28.499156829679595</v>
      </c>
      <c r="N12" s="928">
        <v>471</v>
      </c>
      <c r="O12" s="929">
        <v>39.814032121724431</v>
      </c>
      <c r="P12" s="926"/>
      <c r="Q12" s="928">
        <v>98</v>
      </c>
      <c r="R12" s="929">
        <v>2.3608768971332208</v>
      </c>
      <c r="S12" s="928">
        <v>52</v>
      </c>
      <c r="T12" s="929">
        <f t="shared" ref="T12:T28" si="2">IFERROR(S12/Q12*100,"-")</f>
        <v>53.061224489795919</v>
      </c>
    </row>
    <row r="13" spans="1:22" s="331" customFormat="1" ht="18" customHeight="1" x14ac:dyDescent="0.2">
      <c r="A13" s="330"/>
      <c r="B13" s="927" t="s">
        <v>37</v>
      </c>
      <c r="C13" s="926"/>
      <c r="D13" s="928">
        <f t="shared" si="0"/>
        <v>3811</v>
      </c>
      <c r="E13" s="929">
        <f t="shared" si="1"/>
        <v>2.0741151947578382</v>
      </c>
      <c r="F13" s="926"/>
      <c r="G13" s="928">
        <v>1806</v>
      </c>
      <c r="H13" s="929">
        <v>47.389136709525062</v>
      </c>
      <c r="I13" s="928">
        <v>30</v>
      </c>
      <c r="J13" s="929">
        <v>1.6611295681063125</v>
      </c>
      <c r="K13" s="926"/>
      <c r="L13" s="928">
        <v>1874</v>
      </c>
      <c r="M13" s="929">
        <v>49.173445289950145</v>
      </c>
      <c r="N13" s="928">
        <v>29</v>
      </c>
      <c r="O13" s="929">
        <v>1.5474919957310567</v>
      </c>
      <c r="P13" s="926"/>
      <c r="Q13" s="928">
        <v>131</v>
      </c>
      <c r="R13" s="929">
        <v>3.4374180005247967</v>
      </c>
      <c r="S13" s="928">
        <v>17</v>
      </c>
      <c r="T13" s="929">
        <f t="shared" si="2"/>
        <v>12.977099236641221</v>
      </c>
    </row>
    <row r="14" spans="1:22" s="331" customFormat="1" ht="18" customHeight="1" x14ac:dyDescent="0.2">
      <c r="A14" s="330"/>
      <c r="B14" s="927" t="s">
        <v>38</v>
      </c>
      <c r="C14" s="926"/>
      <c r="D14" s="928">
        <f t="shared" si="0"/>
        <v>3091</v>
      </c>
      <c r="E14" s="929">
        <f t="shared" si="1"/>
        <v>1.6822592671205665</v>
      </c>
      <c r="F14" s="926"/>
      <c r="G14" s="928">
        <v>2209</v>
      </c>
      <c r="H14" s="929">
        <v>71.46554513102555</v>
      </c>
      <c r="I14" s="928">
        <v>2132</v>
      </c>
      <c r="J14" s="929">
        <v>96.514259846084201</v>
      </c>
      <c r="K14" s="926"/>
      <c r="L14" s="928">
        <v>878</v>
      </c>
      <c r="M14" s="929">
        <v>28.405046910384989</v>
      </c>
      <c r="N14" s="928">
        <v>758</v>
      </c>
      <c r="O14" s="929">
        <v>86.332574031890658</v>
      </c>
      <c r="P14" s="926"/>
      <c r="Q14" s="928">
        <v>4</v>
      </c>
      <c r="R14" s="929">
        <v>0.12940795858945325</v>
      </c>
      <c r="S14" s="928">
        <v>4</v>
      </c>
      <c r="T14" s="929">
        <f t="shared" si="2"/>
        <v>100</v>
      </c>
    </row>
    <row r="15" spans="1:22" s="331" customFormat="1" ht="18" customHeight="1" x14ac:dyDescent="0.2">
      <c r="A15" s="330"/>
      <c r="B15" s="927" t="s">
        <v>6</v>
      </c>
      <c r="C15" s="926"/>
      <c r="D15" s="928">
        <f t="shared" si="0"/>
        <v>4960</v>
      </c>
      <c r="E15" s="929">
        <f t="shared" si="1"/>
        <v>2.6994519459456514</v>
      </c>
      <c r="F15" s="926"/>
      <c r="G15" s="928">
        <v>3060</v>
      </c>
      <c r="H15" s="929">
        <v>61.693548387096776</v>
      </c>
      <c r="I15" s="928">
        <v>2936</v>
      </c>
      <c r="J15" s="929">
        <v>95.947712418300654</v>
      </c>
      <c r="K15" s="926"/>
      <c r="L15" s="928">
        <v>1824</v>
      </c>
      <c r="M15" s="929">
        <v>36.774193548387096</v>
      </c>
      <c r="N15" s="928">
        <v>1693</v>
      </c>
      <c r="O15" s="929">
        <v>92.817982456140342</v>
      </c>
      <c r="P15" s="926"/>
      <c r="Q15" s="928">
        <v>76</v>
      </c>
      <c r="R15" s="929">
        <v>1.532258064516129</v>
      </c>
      <c r="S15" s="928">
        <v>67</v>
      </c>
      <c r="T15" s="929">
        <f t="shared" si="2"/>
        <v>88.157894736842096</v>
      </c>
    </row>
    <row r="16" spans="1:22" s="331" customFormat="1" ht="18" customHeight="1" x14ac:dyDescent="0.2">
      <c r="A16" s="330"/>
      <c r="B16" s="927" t="s">
        <v>5</v>
      </c>
      <c r="C16" s="926"/>
      <c r="D16" s="928">
        <f t="shared" si="0"/>
        <v>4511</v>
      </c>
      <c r="E16" s="929">
        <f t="shared" si="1"/>
        <v>2.4550862355162977</v>
      </c>
      <c r="F16" s="926"/>
      <c r="G16" s="928">
        <v>1793</v>
      </c>
      <c r="H16" s="929">
        <v>39.747284415872315</v>
      </c>
      <c r="I16" s="928">
        <v>13</v>
      </c>
      <c r="J16" s="929">
        <v>0.7250418293363079</v>
      </c>
      <c r="K16" s="926"/>
      <c r="L16" s="928">
        <v>2672</v>
      </c>
      <c r="M16" s="929">
        <v>59.232986034138769</v>
      </c>
      <c r="N16" s="928">
        <v>24</v>
      </c>
      <c r="O16" s="929">
        <v>0.89820359281437123</v>
      </c>
      <c r="P16" s="926"/>
      <c r="Q16" s="928">
        <v>46</v>
      </c>
      <c r="R16" s="929">
        <v>1.0197295499889161</v>
      </c>
      <c r="S16" s="928">
        <v>0</v>
      </c>
      <c r="T16" s="929">
        <f t="shared" si="2"/>
        <v>0</v>
      </c>
    </row>
    <row r="17" spans="1:20" s="331" customFormat="1" ht="18" customHeight="1" x14ac:dyDescent="0.2">
      <c r="A17" s="330"/>
      <c r="B17" s="927" t="s">
        <v>4</v>
      </c>
      <c r="C17" s="926"/>
      <c r="D17" s="928">
        <f t="shared" si="0"/>
        <v>9102</v>
      </c>
      <c r="E17" s="929">
        <f t="shared" si="1"/>
        <v>4.9537120185478472</v>
      </c>
      <c r="F17" s="926"/>
      <c r="G17" s="928">
        <v>5549</v>
      </c>
      <c r="H17" s="929">
        <v>60.964623159745116</v>
      </c>
      <c r="I17" s="928">
        <v>352</v>
      </c>
      <c r="J17" s="929">
        <v>6.3434853126689488</v>
      </c>
      <c r="K17" s="926"/>
      <c r="L17" s="928">
        <v>3546</v>
      </c>
      <c r="M17" s="929">
        <v>38.958470665787736</v>
      </c>
      <c r="N17" s="928">
        <v>80</v>
      </c>
      <c r="O17" s="929">
        <v>2.2560631697687534</v>
      </c>
      <c r="P17" s="926"/>
      <c r="Q17" s="928">
        <v>7</v>
      </c>
      <c r="R17" s="929">
        <v>7.6906174467150076E-2</v>
      </c>
      <c r="S17" s="928">
        <v>1</v>
      </c>
      <c r="T17" s="929">
        <f t="shared" si="2"/>
        <v>14.285714285714285</v>
      </c>
    </row>
    <row r="18" spans="1:20" s="331" customFormat="1" ht="18" customHeight="1" x14ac:dyDescent="0.2">
      <c r="A18" s="330"/>
      <c r="B18" s="927" t="s">
        <v>40</v>
      </c>
      <c r="C18" s="926"/>
      <c r="D18" s="928">
        <f t="shared" si="0"/>
        <v>12857</v>
      </c>
      <c r="E18" s="929">
        <f t="shared" si="1"/>
        <v>6.9973495300450095</v>
      </c>
      <c r="F18" s="926"/>
      <c r="G18" s="928">
        <v>7475</v>
      </c>
      <c r="H18" s="929">
        <v>58.139534883720934</v>
      </c>
      <c r="I18" s="928">
        <v>7279</v>
      </c>
      <c r="J18" s="929">
        <v>97.37792642140468</v>
      </c>
      <c r="K18" s="926"/>
      <c r="L18" s="928">
        <v>3747</v>
      </c>
      <c r="M18" s="929">
        <v>29.143657151746133</v>
      </c>
      <c r="N18" s="928">
        <v>3412</v>
      </c>
      <c r="O18" s="929">
        <v>91.059514278089139</v>
      </c>
      <c r="P18" s="926"/>
      <c r="Q18" s="928">
        <v>1635</v>
      </c>
      <c r="R18" s="929">
        <v>12.71680796453294</v>
      </c>
      <c r="S18" s="928">
        <v>1356</v>
      </c>
      <c r="T18" s="929">
        <f t="shared" si="2"/>
        <v>82.935779816513772</v>
      </c>
    </row>
    <row r="19" spans="1:20" s="331" customFormat="1" ht="18" customHeight="1" x14ac:dyDescent="0.2">
      <c r="A19" s="330"/>
      <c r="B19" s="927" t="s">
        <v>41</v>
      </c>
      <c r="C19" s="926"/>
      <c r="D19" s="928">
        <f t="shared" si="0"/>
        <v>38619</v>
      </c>
      <c r="E19" s="929">
        <f t="shared" si="1"/>
        <v>21.018172318644179</v>
      </c>
      <c r="F19" s="926"/>
      <c r="G19" s="928">
        <v>14602</v>
      </c>
      <c r="H19" s="929">
        <v>37.810404205183978</v>
      </c>
      <c r="I19" s="928">
        <v>14024</v>
      </c>
      <c r="J19" s="929">
        <v>96.041638131762781</v>
      </c>
      <c r="K19" s="926"/>
      <c r="L19" s="928">
        <v>20845</v>
      </c>
      <c r="M19" s="929">
        <v>53.976022165255443</v>
      </c>
      <c r="N19" s="928">
        <v>19377</v>
      </c>
      <c r="O19" s="929">
        <v>92.957543775485732</v>
      </c>
      <c r="P19" s="926"/>
      <c r="Q19" s="928">
        <v>3172</v>
      </c>
      <c r="R19" s="929">
        <v>8.2135736295605799</v>
      </c>
      <c r="S19" s="928">
        <v>3148</v>
      </c>
      <c r="T19" s="929">
        <f t="shared" si="2"/>
        <v>99.243379571248425</v>
      </c>
    </row>
    <row r="20" spans="1:20" s="331" customFormat="1" ht="18" customHeight="1" x14ac:dyDescent="0.2">
      <c r="A20" s="330"/>
      <c r="B20" s="927" t="s">
        <v>3</v>
      </c>
      <c r="C20" s="926"/>
      <c r="D20" s="928">
        <f t="shared" si="0"/>
        <v>13501</v>
      </c>
      <c r="E20" s="929">
        <f t="shared" si="1"/>
        <v>7.3478428875427912</v>
      </c>
      <c r="F20" s="926"/>
      <c r="G20" s="928">
        <v>6206</v>
      </c>
      <c r="H20" s="929">
        <v>45.966965409969632</v>
      </c>
      <c r="I20" s="928">
        <v>5935</v>
      </c>
      <c r="J20" s="929">
        <v>95.633258137286489</v>
      </c>
      <c r="K20" s="926"/>
      <c r="L20" s="928">
        <v>6385</v>
      </c>
      <c r="M20" s="929">
        <v>47.292793126435079</v>
      </c>
      <c r="N20" s="928">
        <v>5929</v>
      </c>
      <c r="O20" s="929">
        <v>92.858261550508999</v>
      </c>
      <c r="P20" s="926"/>
      <c r="Q20" s="928">
        <v>910</v>
      </c>
      <c r="R20" s="929">
        <v>6.7402414635952894</v>
      </c>
      <c r="S20" s="928">
        <v>553</v>
      </c>
      <c r="T20" s="929">
        <f t="shared" si="2"/>
        <v>60.769230769230766</v>
      </c>
    </row>
    <row r="21" spans="1:20" s="331" customFormat="1" ht="18" customHeight="1" x14ac:dyDescent="0.2">
      <c r="A21" s="330"/>
      <c r="B21" s="927" t="s">
        <v>2</v>
      </c>
      <c r="C21" s="926"/>
      <c r="D21" s="928">
        <f t="shared" si="0"/>
        <v>5101</v>
      </c>
      <c r="E21" s="929">
        <f t="shared" si="1"/>
        <v>2.7761903984412841</v>
      </c>
      <c r="F21" s="926"/>
      <c r="G21" s="928">
        <v>3300</v>
      </c>
      <c r="H21" s="929">
        <v>64.693197412272113</v>
      </c>
      <c r="I21" s="928">
        <v>3223</v>
      </c>
      <c r="J21" s="929">
        <v>97.666666666666671</v>
      </c>
      <c r="K21" s="926"/>
      <c r="L21" s="928">
        <v>1763</v>
      </c>
      <c r="M21" s="929">
        <v>34.561850617525977</v>
      </c>
      <c r="N21" s="928">
        <v>1740</v>
      </c>
      <c r="O21" s="929">
        <v>98.695405558706753</v>
      </c>
      <c r="P21" s="926"/>
      <c r="Q21" s="928">
        <v>38</v>
      </c>
      <c r="R21" s="929">
        <v>0.74495197020192117</v>
      </c>
      <c r="S21" s="928">
        <v>38</v>
      </c>
      <c r="T21" s="929">
        <f t="shared" si="2"/>
        <v>100</v>
      </c>
    </row>
    <row r="22" spans="1:20" s="331" customFormat="1" ht="18" customHeight="1" x14ac:dyDescent="0.2">
      <c r="A22" s="330"/>
      <c r="B22" s="927" t="s">
        <v>35</v>
      </c>
      <c r="C22" s="926"/>
      <c r="D22" s="928">
        <f t="shared" si="0"/>
        <v>6903</v>
      </c>
      <c r="E22" s="929">
        <f t="shared" si="1"/>
        <v>3.7569187062223453</v>
      </c>
      <c r="F22" s="926"/>
      <c r="G22" s="928">
        <v>3876</v>
      </c>
      <c r="H22" s="929">
        <v>56.149500217296833</v>
      </c>
      <c r="I22" s="928">
        <v>3713</v>
      </c>
      <c r="J22" s="929">
        <v>95.794633642930862</v>
      </c>
      <c r="K22" s="926"/>
      <c r="L22" s="928">
        <v>2649</v>
      </c>
      <c r="M22" s="929">
        <v>38.374619730551935</v>
      </c>
      <c r="N22" s="928">
        <v>2585</v>
      </c>
      <c r="O22" s="929">
        <v>97.583993959984909</v>
      </c>
      <c r="P22" s="926"/>
      <c r="Q22" s="928">
        <v>378</v>
      </c>
      <c r="R22" s="929">
        <v>5.4758800521512381</v>
      </c>
      <c r="S22" s="928">
        <v>358</v>
      </c>
      <c r="T22" s="929">
        <f t="shared" si="2"/>
        <v>94.708994708994709</v>
      </c>
    </row>
    <row r="23" spans="1:20" s="331" customFormat="1" ht="18" customHeight="1" x14ac:dyDescent="0.2">
      <c r="A23" s="330"/>
      <c r="B23" s="927" t="s">
        <v>42</v>
      </c>
      <c r="C23" s="926"/>
      <c r="D23" s="928">
        <f t="shared" si="0"/>
        <v>24705</v>
      </c>
      <c r="E23" s="929">
        <f t="shared" si="1"/>
        <v>13.445556517053896</v>
      </c>
      <c r="F23" s="926"/>
      <c r="G23" s="928">
        <v>15434</v>
      </c>
      <c r="H23" s="929">
        <v>62.47318356607974</v>
      </c>
      <c r="I23" s="928">
        <v>12826</v>
      </c>
      <c r="J23" s="929">
        <v>83.102241803809775</v>
      </c>
      <c r="K23" s="926"/>
      <c r="L23" s="928">
        <v>8046</v>
      </c>
      <c r="M23" s="929">
        <v>32.568306010928957</v>
      </c>
      <c r="N23" s="928">
        <v>7108</v>
      </c>
      <c r="O23" s="929">
        <v>88.34203330847626</v>
      </c>
      <c r="P23" s="926"/>
      <c r="Q23" s="928">
        <v>1225</v>
      </c>
      <c r="R23" s="929">
        <v>4.9585104229912975</v>
      </c>
      <c r="S23" s="928">
        <v>1210</v>
      </c>
      <c r="T23" s="929">
        <f t="shared" si="2"/>
        <v>98.775510204081627</v>
      </c>
    </row>
    <row r="24" spans="1:20" s="331" customFormat="1" ht="18" customHeight="1" x14ac:dyDescent="0.2">
      <c r="A24" s="330">
        <v>47094</v>
      </c>
      <c r="B24" s="927" t="s">
        <v>43</v>
      </c>
      <c r="C24" s="926"/>
      <c r="D24" s="928">
        <f t="shared" si="0"/>
        <v>5283</v>
      </c>
      <c r="E24" s="929">
        <f t="shared" si="1"/>
        <v>2.8752428690384835</v>
      </c>
      <c r="F24" s="926"/>
      <c r="G24" s="928">
        <v>2789</v>
      </c>
      <c r="H24" s="929">
        <v>52.791974257050924</v>
      </c>
      <c r="I24" s="928">
        <v>2779</v>
      </c>
      <c r="J24" s="929">
        <v>99.641448547866617</v>
      </c>
      <c r="K24" s="926"/>
      <c r="L24" s="928">
        <v>2472</v>
      </c>
      <c r="M24" s="929">
        <v>46.791595684270298</v>
      </c>
      <c r="N24" s="928">
        <v>2465</v>
      </c>
      <c r="O24" s="929">
        <v>99.716828478964402</v>
      </c>
      <c r="P24" s="926"/>
      <c r="Q24" s="928">
        <v>22</v>
      </c>
      <c r="R24" s="929">
        <v>0.41643005867878102</v>
      </c>
      <c r="S24" s="928">
        <v>21</v>
      </c>
      <c r="T24" s="929">
        <f t="shared" si="2"/>
        <v>95.454545454545453</v>
      </c>
    </row>
    <row r="25" spans="1:20" s="331" customFormat="1" ht="18" customHeight="1" x14ac:dyDescent="0.2">
      <c r="B25" s="927" t="s">
        <v>44</v>
      </c>
      <c r="C25" s="926"/>
      <c r="D25" s="928">
        <f t="shared" si="0"/>
        <v>2682</v>
      </c>
      <c r="E25" s="929">
        <f t="shared" si="1"/>
        <v>1.4596633304488384</v>
      </c>
      <c r="F25" s="926"/>
      <c r="G25" s="928">
        <v>1025</v>
      </c>
      <c r="H25" s="929">
        <v>38.217747949291578</v>
      </c>
      <c r="I25" s="928">
        <v>1020</v>
      </c>
      <c r="J25" s="929">
        <v>99.512195121951223</v>
      </c>
      <c r="K25" s="926"/>
      <c r="L25" s="928">
        <v>1580</v>
      </c>
      <c r="M25" s="929">
        <v>58.911260253542132</v>
      </c>
      <c r="N25" s="928">
        <v>1570</v>
      </c>
      <c r="O25" s="929">
        <v>99.367088607594937</v>
      </c>
      <c r="P25" s="926"/>
      <c r="Q25" s="928">
        <v>77</v>
      </c>
      <c r="R25" s="929">
        <v>2.8709917971662939</v>
      </c>
      <c r="S25" s="928">
        <v>77</v>
      </c>
      <c r="T25" s="929">
        <f t="shared" si="2"/>
        <v>100</v>
      </c>
    </row>
    <row r="26" spans="1:20" s="331" customFormat="1" ht="18" customHeight="1" x14ac:dyDescent="0.2">
      <c r="B26" s="927" t="s">
        <v>45</v>
      </c>
      <c r="C26" s="926"/>
      <c r="D26" s="928">
        <f t="shared" si="0"/>
        <v>13532</v>
      </c>
      <c r="E26" s="929">
        <f t="shared" si="1"/>
        <v>7.3647144622049519</v>
      </c>
      <c r="F26" s="926"/>
      <c r="G26" s="928">
        <v>6006</v>
      </c>
      <c r="H26" s="929">
        <v>44.383683121489803</v>
      </c>
      <c r="I26" s="928">
        <v>4842</v>
      </c>
      <c r="J26" s="929">
        <v>80.619380619380621</v>
      </c>
      <c r="K26" s="926"/>
      <c r="L26" s="928">
        <v>5054</v>
      </c>
      <c r="M26" s="929">
        <v>37.348507242092815</v>
      </c>
      <c r="N26" s="928">
        <v>3892</v>
      </c>
      <c r="O26" s="929">
        <v>77.00831024930747</v>
      </c>
      <c r="P26" s="926"/>
      <c r="Q26" s="928">
        <v>2472</v>
      </c>
      <c r="R26" s="929">
        <v>18.267809636417383</v>
      </c>
      <c r="S26" s="928">
        <v>1738</v>
      </c>
      <c r="T26" s="929">
        <f t="shared" si="2"/>
        <v>70.307443365695789</v>
      </c>
    </row>
    <row r="27" spans="1:20" s="331" customFormat="1" ht="18" customHeight="1" x14ac:dyDescent="0.2">
      <c r="B27" s="927" t="s">
        <v>46</v>
      </c>
      <c r="C27" s="926"/>
      <c r="D27" s="928">
        <f t="shared" si="0"/>
        <v>2060</v>
      </c>
      <c r="E27" s="929">
        <f t="shared" si="1"/>
        <v>1.1211433485177507</v>
      </c>
      <c r="F27" s="926"/>
      <c r="G27" s="928">
        <v>695</v>
      </c>
      <c r="H27" s="929">
        <v>33.737864077669904</v>
      </c>
      <c r="I27" s="928">
        <v>489</v>
      </c>
      <c r="J27" s="929">
        <v>70.359712230215834</v>
      </c>
      <c r="K27" s="926"/>
      <c r="L27" s="928">
        <v>1247</v>
      </c>
      <c r="M27" s="929">
        <v>60.533980582524272</v>
      </c>
      <c r="N27" s="928">
        <v>942</v>
      </c>
      <c r="O27" s="929">
        <v>75.541299117882915</v>
      </c>
      <c r="P27" s="926"/>
      <c r="Q27" s="928">
        <v>118</v>
      </c>
      <c r="R27" s="929">
        <v>5.7281553398058254</v>
      </c>
      <c r="S27" s="928">
        <v>95</v>
      </c>
      <c r="T27" s="929">
        <f t="shared" si="2"/>
        <v>80.508474576271183</v>
      </c>
    </row>
    <row r="28" spans="1:20" s="331" customFormat="1" ht="18" customHeight="1" x14ac:dyDescent="0.2">
      <c r="B28" s="949" t="s">
        <v>1</v>
      </c>
      <c r="C28" s="926"/>
      <c r="D28" s="950">
        <f t="shared" si="0"/>
        <v>204</v>
      </c>
      <c r="E28" s="951">
        <f t="shared" si="1"/>
        <v>0.11102584616389374</v>
      </c>
      <c r="F28" s="926"/>
      <c r="G28" s="950">
        <v>91</v>
      </c>
      <c r="H28" s="951">
        <v>44.607843137254903</v>
      </c>
      <c r="I28" s="950">
        <v>89</v>
      </c>
      <c r="J28" s="951">
        <v>97.802197802197796</v>
      </c>
      <c r="K28" s="926"/>
      <c r="L28" s="950">
        <v>113</v>
      </c>
      <c r="M28" s="951">
        <v>55.392156862745104</v>
      </c>
      <c r="N28" s="950">
        <v>111</v>
      </c>
      <c r="O28" s="951">
        <v>98.230088495575217</v>
      </c>
      <c r="P28" s="926"/>
      <c r="Q28" s="950">
        <v>0</v>
      </c>
      <c r="R28" s="951">
        <v>0</v>
      </c>
      <c r="S28" s="950">
        <v>0</v>
      </c>
      <c r="T28" s="951" t="str">
        <f t="shared" si="2"/>
        <v>-</v>
      </c>
    </row>
    <row r="29" spans="1:20" s="319" customFormat="1" ht="18" customHeight="1" x14ac:dyDescent="0.2">
      <c r="B29" s="1280" t="s">
        <v>0</v>
      </c>
      <c r="C29" s="1273"/>
      <c r="D29" s="1281">
        <f>SUM(D11:D28)</f>
        <v>183741</v>
      </c>
      <c r="E29" s="1282">
        <f t="shared" si="1"/>
        <v>100</v>
      </c>
      <c r="F29" s="1273"/>
      <c r="G29" s="1281">
        <f>SUM(G11:G28)</f>
        <v>91761</v>
      </c>
      <c r="H29" s="1282">
        <f t="shared" ref="H29" si="3">G29/$D29*100</f>
        <v>49.9404052443385</v>
      </c>
      <c r="I29" s="1281">
        <f>SUM(I11:I28)</f>
        <v>75548</v>
      </c>
      <c r="J29" s="1282">
        <f>I29/G29*100</f>
        <v>82.331273634768593</v>
      </c>
      <c r="K29" s="1273"/>
      <c r="L29" s="1281">
        <f>SUM(L11:L28)</f>
        <v>81482</v>
      </c>
      <c r="M29" s="1282">
        <f t="shared" ref="M29" si="4">L29/$D29*100</f>
        <v>44.346117632972501</v>
      </c>
      <c r="N29" s="1281">
        <f>SUM(N11:N28)</f>
        <v>67648</v>
      </c>
      <c r="O29" s="1282">
        <f>N29/L29*100</f>
        <v>83.022017132618245</v>
      </c>
      <c r="P29" s="1273"/>
      <c r="Q29" s="1281">
        <f>SUM(Q11:Q28)</f>
        <v>10498</v>
      </c>
      <c r="R29" s="1282">
        <f t="shared" ref="R29" si="5">Q29/$D29*100</f>
        <v>5.7134771226890022</v>
      </c>
      <c r="S29" s="1281">
        <f>SUM(S11:S28)</f>
        <v>8822</v>
      </c>
      <c r="T29" s="1282">
        <f>S29/Q29*100</f>
        <v>84.035054296056387</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22" x14ac:dyDescent="0.25">
      <c r="B33" s="1398"/>
      <c r="C33" s="564"/>
      <c r="D33" s="564"/>
      <c r="E33" s="564"/>
      <c r="F33" s="564"/>
      <c r="G33" s="564"/>
      <c r="H33" s="564"/>
      <c r="I33" s="564"/>
      <c r="J33" s="564"/>
      <c r="K33" s="564"/>
      <c r="L33" s="1398"/>
      <c r="M33" s="564"/>
      <c r="N33" s="564"/>
      <c r="O33" s="564"/>
      <c r="P33" s="564"/>
      <c r="Q33" s="564"/>
      <c r="R33" s="564"/>
      <c r="S33" s="564"/>
      <c r="T33" s="1397"/>
      <c r="U33" s="1397"/>
      <c r="V33" s="1397"/>
    </row>
    <row r="34" spans="2:22" s="564" customFormat="1" x14ac:dyDescent="0.25">
      <c r="B34" s="564" t="s">
        <v>39</v>
      </c>
      <c r="G34" s="564" t="e">
        <f>GETPIVOTDATA("ID PRESTACION
COUNT",#REF!,"
CCAA",$B34,"
Tipo Prestación",$B$1,"Grado Resuelto",G$7)</f>
        <v>#REF!</v>
      </c>
      <c r="K34" s="564" t="e">
        <f>GETPIVOTDATA("ID PRESTACION
COUNT",#REF!,"
CCAA",$B34,"
Tipo Prestación",$B$1,"Grado Resuelto",K$7)</f>
        <v>#REF!</v>
      </c>
      <c r="L34" s="564" t="e">
        <f>GETPIVOTDATA("ID PRESTACION
COUNT",#REF!,"
CCAA",$B34,"
Tipo Prestación",$B$1,"Grado Resuelto",L$7)</f>
        <v>#REF!</v>
      </c>
      <c r="P34" s="564" t="e">
        <f>GETPIVOTDATA("ID PRESTACION
COUNT",#REF!,"
CCAA",$B34,"
Tipo Prestación",$B$1,"Grado Resuelto",P$7)</f>
        <v>#REF!</v>
      </c>
      <c r="Q34" s="564" t="e">
        <f>GETPIVOTDATA("ID PRESTACION
COUNT",#REF!,"
CCAA",$B34,"
Tipo Prestación",$B$1,"Grado Resuelto",Q$7)</f>
        <v>#REF!</v>
      </c>
      <c r="T34" s="1397"/>
      <c r="U34" s="1397"/>
      <c r="V34" s="1397"/>
    </row>
    <row r="35" spans="2:22" s="564" customFormat="1" x14ac:dyDescent="0.25">
      <c r="B35" s="564" t="s">
        <v>47</v>
      </c>
      <c r="G35" s="564" t="e">
        <f>GETPIVOTDATA("ID PRESTACION
COUNT",#REF!,"
CCAA",$B35,"
Tipo Prestación",$B$1,"Grado Resuelto",G$7)</f>
        <v>#REF!</v>
      </c>
      <c r="K35" s="564" t="e">
        <f>GETPIVOTDATA("ID PRESTACION
COUNT",#REF!,"
CCAA",$B35,"
Tipo Prestación",$B$1,"Grado Resuelto",K$7)</f>
        <v>#REF!</v>
      </c>
      <c r="L35" s="564" t="e">
        <f>GETPIVOTDATA("ID PRESTACION
COUNT",#REF!,"
CCAA",$B35,"
Tipo Prestación",$B$1,"Grado Resuelto",L$7)</f>
        <v>#REF!</v>
      </c>
      <c r="P35" s="564" t="e">
        <f>GETPIVOTDATA("ID PRESTACION
COUNT",#REF!,"
CCAA",$B35,"
Tipo Prestación",$B$1,"Grado Resuelto",P$7)</f>
        <v>#REF!</v>
      </c>
      <c r="Q35" s="564" t="e">
        <f>GETPIVOTDATA("ID PRESTACION
COUNT",#REF!,"
CCAA",$B35,"
Tipo Prestación",$B$1,"Grado Resuelto",Q$7)</f>
        <v>#REF!</v>
      </c>
      <c r="T35" s="1397"/>
      <c r="U35" s="1397"/>
      <c r="V35" s="1397"/>
    </row>
    <row r="36" spans="2:22" s="564" customFormat="1" x14ac:dyDescent="0.25">
      <c r="B36" s="1397"/>
      <c r="C36" s="1397"/>
      <c r="D36" s="1397"/>
      <c r="E36" s="1397"/>
      <c r="F36" s="1397"/>
      <c r="G36" s="1397"/>
      <c r="H36" s="1397"/>
      <c r="I36" s="1397"/>
      <c r="J36" s="1397"/>
      <c r="K36" s="1397"/>
      <c r="L36" s="1397"/>
      <c r="M36" s="1397"/>
      <c r="N36" s="1397"/>
      <c r="O36" s="1397"/>
      <c r="P36" s="1397"/>
      <c r="Q36" s="1397"/>
      <c r="R36" s="1397"/>
      <c r="S36" s="1397"/>
      <c r="T36" s="1397"/>
      <c r="U36" s="1397"/>
      <c r="V36" s="1397"/>
    </row>
    <row r="37" spans="2:22" s="564" customFormat="1" x14ac:dyDescent="0.25">
      <c r="B37" s="1397"/>
      <c r="C37" s="1397"/>
      <c r="D37" s="1397"/>
      <c r="E37" s="1397"/>
      <c r="F37" s="1397"/>
      <c r="G37" s="1397"/>
      <c r="H37" s="1397"/>
      <c r="I37" s="1397"/>
      <c r="J37" s="1397"/>
      <c r="K37" s="1397"/>
      <c r="L37" s="1397"/>
      <c r="M37" s="1397"/>
      <c r="N37" s="1397"/>
      <c r="O37" s="1397"/>
      <c r="P37" s="1397"/>
      <c r="Q37" s="1397"/>
      <c r="R37" s="1397"/>
      <c r="S37" s="1397"/>
      <c r="T37" s="1397"/>
      <c r="U37" s="1397"/>
      <c r="V37" s="1397"/>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67</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432</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77</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286</v>
      </c>
      <c r="J8" s="1658"/>
      <c r="K8" s="953"/>
      <c r="L8" s="1668" t="s">
        <v>69</v>
      </c>
      <c r="M8" s="1669"/>
      <c r="N8" s="1657" t="s">
        <v>286</v>
      </c>
      <c r="O8" s="1658"/>
      <c r="P8" s="953"/>
      <c r="Q8" s="1668" t="s">
        <v>69</v>
      </c>
      <c r="R8" s="1669"/>
      <c r="S8" s="1657" t="s">
        <v>286</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4245</v>
      </c>
      <c r="E11" s="924">
        <f>D11/D$29*100</f>
        <v>1.8204664167903184</v>
      </c>
      <c r="F11" s="926"/>
      <c r="G11" s="923">
        <v>2008</v>
      </c>
      <c r="H11" s="924">
        <v>47.302709069493517</v>
      </c>
      <c r="I11" s="923">
        <v>1946</v>
      </c>
      <c r="J11" s="924">
        <v>96.91235059760956</v>
      </c>
      <c r="K11" s="926"/>
      <c r="L11" s="923">
        <v>2117</v>
      </c>
      <c r="M11" s="924">
        <v>49.870435806831566</v>
      </c>
      <c r="N11" s="923">
        <v>2015</v>
      </c>
      <c r="O11" s="924">
        <v>95.181861124232398</v>
      </c>
      <c r="P11" s="926"/>
      <c r="Q11" s="923">
        <v>120</v>
      </c>
      <c r="R11" s="924">
        <v>2.8268551236749118</v>
      </c>
      <c r="S11" s="923">
        <v>45</v>
      </c>
      <c r="T11" s="924">
        <f>IFERROR(S11/Q11*100,"-")</f>
        <v>37.5</v>
      </c>
    </row>
    <row r="12" spans="1:22" s="331" customFormat="1" ht="18" customHeight="1" x14ac:dyDescent="0.2">
      <c r="A12" s="330"/>
      <c r="B12" s="927" t="s">
        <v>7</v>
      </c>
      <c r="C12" s="926"/>
      <c r="D12" s="928">
        <f t="shared" ref="D12:D28" si="0">G12+L12+Q12</f>
        <v>10382</v>
      </c>
      <c r="E12" s="929">
        <f t="shared" ref="E12:E29" si="1">D12/D$29*100</f>
        <v>4.4523162165175698</v>
      </c>
      <c r="F12" s="926"/>
      <c r="G12" s="928">
        <v>4438</v>
      </c>
      <c r="H12" s="929">
        <v>42.747062223078402</v>
      </c>
      <c r="I12" s="928">
        <v>4351</v>
      </c>
      <c r="J12" s="929">
        <v>98.0396575033799</v>
      </c>
      <c r="K12" s="926"/>
      <c r="L12" s="928">
        <v>4124</v>
      </c>
      <c r="M12" s="929">
        <v>39.722596802157575</v>
      </c>
      <c r="N12" s="928">
        <v>4000</v>
      </c>
      <c r="O12" s="929">
        <v>96.993210475266736</v>
      </c>
      <c r="P12" s="926"/>
      <c r="Q12" s="928">
        <v>1820</v>
      </c>
      <c r="R12" s="929">
        <v>17.530340974764012</v>
      </c>
      <c r="S12" s="928">
        <v>1742</v>
      </c>
      <c r="T12" s="929">
        <f t="shared" ref="T12:T28" si="2">IFERROR(S12/Q12*100,"-")</f>
        <v>95.714285714285722</v>
      </c>
    </row>
    <row r="13" spans="1:22" s="331" customFormat="1" ht="18" customHeight="1" x14ac:dyDescent="0.2">
      <c r="A13" s="330"/>
      <c r="B13" s="927" t="s">
        <v>37</v>
      </c>
      <c r="C13" s="926"/>
      <c r="D13" s="928">
        <f t="shared" si="0"/>
        <v>5362</v>
      </c>
      <c r="E13" s="929">
        <f t="shared" si="1"/>
        <v>2.2994913844121756</v>
      </c>
      <c r="F13" s="926"/>
      <c r="G13" s="928">
        <v>1763</v>
      </c>
      <c r="H13" s="929">
        <v>32.879522566206639</v>
      </c>
      <c r="I13" s="928">
        <v>1689</v>
      </c>
      <c r="J13" s="929">
        <v>95.802609188882585</v>
      </c>
      <c r="K13" s="926"/>
      <c r="L13" s="928">
        <v>1950</v>
      </c>
      <c r="M13" s="929">
        <v>36.367027228646023</v>
      </c>
      <c r="N13" s="928">
        <v>1743</v>
      </c>
      <c r="O13" s="929">
        <v>89.384615384615387</v>
      </c>
      <c r="P13" s="926"/>
      <c r="Q13" s="928">
        <v>1649</v>
      </c>
      <c r="R13" s="929">
        <v>30.753450205147331</v>
      </c>
      <c r="S13" s="928">
        <v>1330</v>
      </c>
      <c r="T13" s="929">
        <f t="shared" si="2"/>
        <v>80.654942389326862</v>
      </c>
    </row>
    <row r="14" spans="1:22" s="331" customFormat="1" ht="18" customHeight="1" x14ac:dyDescent="0.2">
      <c r="A14" s="330"/>
      <c r="B14" s="927" t="s">
        <v>38</v>
      </c>
      <c r="C14" s="926"/>
      <c r="D14" s="928">
        <f t="shared" si="0"/>
        <v>868</v>
      </c>
      <c r="E14" s="929">
        <f t="shared" si="1"/>
        <v>0.37224142515288489</v>
      </c>
      <c r="F14" s="926"/>
      <c r="G14" s="928">
        <v>436</v>
      </c>
      <c r="H14" s="929">
        <v>50.230414746543786</v>
      </c>
      <c r="I14" s="928">
        <v>373</v>
      </c>
      <c r="J14" s="929">
        <v>85.550458715596335</v>
      </c>
      <c r="K14" s="926"/>
      <c r="L14" s="928">
        <v>381</v>
      </c>
      <c r="M14" s="929">
        <v>43.894009216589865</v>
      </c>
      <c r="N14" s="928">
        <v>318</v>
      </c>
      <c r="O14" s="929">
        <v>83.464566929133852</v>
      </c>
      <c r="P14" s="926"/>
      <c r="Q14" s="928">
        <v>51</v>
      </c>
      <c r="R14" s="929">
        <v>5.8755760368663594</v>
      </c>
      <c r="S14" s="928">
        <v>8</v>
      </c>
      <c r="T14" s="929">
        <f t="shared" si="2"/>
        <v>15.686274509803921</v>
      </c>
    </row>
    <row r="15" spans="1:22" s="331" customFormat="1" ht="18" customHeight="1" x14ac:dyDescent="0.2">
      <c r="A15" s="330"/>
      <c r="B15" s="927" t="s">
        <v>6</v>
      </c>
      <c r="C15" s="926"/>
      <c r="D15" s="928">
        <f t="shared" si="0"/>
        <v>23494</v>
      </c>
      <c r="E15" s="929">
        <f t="shared" si="1"/>
        <v>10.075391754080504</v>
      </c>
      <c r="F15" s="926"/>
      <c r="G15" s="928">
        <v>7146</v>
      </c>
      <c r="H15" s="929">
        <v>30.41627649612667</v>
      </c>
      <c r="I15" s="928">
        <v>5930</v>
      </c>
      <c r="J15" s="929">
        <v>82.983487265603145</v>
      </c>
      <c r="K15" s="926"/>
      <c r="L15" s="928">
        <v>8166</v>
      </c>
      <c r="M15" s="929">
        <v>34.75781050480974</v>
      </c>
      <c r="N15" s="928">
        <v>6782</v>
      </c>
      <c r="O15" s="929">
        <v>83.051677687974518</v>
      </c>
      <c r="P15" s="926"/>
      <c r="Q15" s="928">
        <v>8182</v>
      </c>
      <c r="R15" s="929">
        <v>34.82591299906359</v>
      </c>
      <c r="S15" s="928">
        <v>7019</v>
      </c>
      <c r="T15" s="929">
        <f t="shared" si="2"/>
        <v>85.785871425079435</v>
      </c>
    </row>
    <row r="16" spans="1:22" s="331" customFormat="1" ht="18" customHeight="1" x14ac:dyDescent="0.2">
      <c r="A16" s="330"/>
      <c r="B16" s="927" t="s">
        <v>5</v>
      </c>
      <c r="C16" s="926"/>
      <c r="D16" s="928">
        <f t="shared" si="0"/>
        <v>493</v>
      </c>
      <c r="E16" s="929">
        <f t="shared" si="1"/>
        <v>0.21142283709720305</v>
      </c>
      <c r="F16" s="926"/>
      <c r="G16" s="928">
        <v>220</v>
      </c>
      <c r="H16" s="929">
        <v>44.624746450304258</v>
      </c>
      <c r="I16" s="928">
        <v>220</v>
      </c>
      <c r="J16" s="929">
        <v>100</v>
      </c>
      <c r="K16" s="926"/>
      <c r="L16" s="928">
        <v>270</v>
      </c>
      <c r="M16" s="929">
        <v>54.766734279918857</v>
      </c>
      <c r="N16" s="928">
        <v>267</v>
      </c>
      <c r="O16" s="929">
        <v>98.888888888888886</v>
      </c>
      <c r="P16" s="926"/>
      <c r="Q16" s="928">
        <v>3</v>
      </c>
      <c r="R16" s="929">
        <v>0.6085192697768762</v>
      </c>
      <c r="S16" s="928">
        <v>2</v>
      </c>
      <c r="T16" s="929">
        <f t="shared" si="2"/>
        <v>66.666666666666657</v>
      </c>
    </row>
    <row r="17" spans="1:20" s="331" customFormat="1" ht="18" customHeight="1" x14ac:dyDescent="0.2">
      <c r="A17" s="330"/>
      <c r="B17" s="927" t="s">
        <v>4</v>
      </c>
      <c r="C17" s="926"/>
      <c r="D17" s="928">
        <f t="shared" si="0"/>
        <v>48664</v>
      </c>
      <c r="E17" s="929">
        <f t="shared" si="1"/>
        <v>20.869535384377869</v>
      </c>
      <c r="F17" s="926"/>
      <c r="G17" s="928">
        <v>15986</v>
      </c>
      <c r="H17" s="929">
        <v>32.849745191517343</v>
      </c>
      <c r="I17" s="928">
        <v>13656</v>
      </c>
      <c r="J17" s="929">
        <v>85.424746653321662</v>
      </c>
      <c r="K17" s="926"/>
      <c r="L17" s="928">
        <v>15857</v>
      </c>
      <c r="M17" s="929">
        <v>32.58466217326977</v>
      </c>
      <c r="N17" s="928">
        <v>12840</v>
      </c>
      <c r="O17" s="929">
        <v>80.97370246578798</v>
      </c>
      <c r="P17" s="926"/>
      <c r="Q17" s="928">
        <v>16821</v>
      </c>
      <c r="R17" s="929">
        <v>34.565592635212887</v>
      </c>
      <c r="S17" s="928">
        <v>11451</v>
      </c>
      <c r="T17" s="929">
        <f t="shared" si="2"/>
        <v>68.075619761013016</v>
      </c>
    </row>
    <row r="18" spans="1:20" s="331" customFormat="1" ht="18" customHeight="1" x14ac:dyDescent="0.2">
      <c r="A18" s="330"/>
      <c r="B18" s="927" t="s">
        <v>40</v>
      </c>
      <c r="C18" s="926"/>
      <c r="D18" s="928">
        <f t="shared" si="0"/>
        <v>12025</v>
      </c>
      <c r="E18" s="929">
        <f t="shared" si="1"/>
        <v>5.1569160569855308</v>
      </c>
      <c r="F18" s="926"/>
      <c r="G18" s="928">
        <v>4011</v>
      </c>
      <c r="H18" s="929">
        <v>33.355509355509355</v>
      </c>
      <c r="I18" s="928">
        <v>3403</v>
      </c>
      <c r="J18" s="929">
        <v>84.841685365245581</v>
      </c>
      <c r="K18" s="926"/>
      <c r="L18" s="928">
        <v>4511</v>
      </c>
      <c r="M18" s="929">
        <v>37.513513513513516</v>
      </c>
      <c r="N18" s="928">
        <v>3714</v>
      </c>
      <c r="O18" s="929">
        <v>82.332077144757264</v>
      </c>
      <c r="P18" s="926"/>
      <c r="Q18" s="928">
        <v>3503</v>
      </c>
      <c r="R18" s="929">
        <v>29.130977130977133</v>
      </c>
      <c r="S18" s="928">
        <v>2615</v>
      </c>
      <c r="T18" s="929">
        <f t="shared" si="2"/>
        <v>74.650299743077369</v>
      </c>
    </row>
    <row r="19" spans="1:20" s="331" customFormat="1" ht="18" customHeight="1" x14ac:dyDescent="0.2">
      <c r="A19" s="330"/>
      <c r="B19" s="927" t="s">
        <v>41</v>
      </c>
      <c r="C19" s="926"/>
      <c r="D19" s="928">
        <f t="shared" si="0"/>
        <v>22645</v>
      </c>
      <c r="E19" s="929">
        <f t="shared" si="1"/>
        <v>9.7112984707224399</v>
      </c>
      <c r="F19" s="926"/>
      <c r="G19" s="928">
        <v>6409</v>
      </c>
      <c r="H19" s="929">
        <v>28.302053433429013</v>
      </c>
      <c r="I19" s="928">
        <v>6132</v>
      </c>
      <c r="J19" s="929">
        <v>95.677952878764245</v>
      </c>
      <c r="K19" s="926"/>
      <c r="L19" s="928">
        <v>11523</v>
      </c>
      <c r="M19" s="929">
        <v>50.885405166703471</v>
      </c>
      <c r="N19" s="928">
        <v>10635</v>
      </c>
      <c r="O19" s="929">
        <v>92.29367352252018</v>
      </c>
      <c r="P19" s="926"/>
      <c r="Q19" s="928">
        <v>4713</v>
      </c>
      <c r="R19" s="929">
        <v>20.81254139986752</v>
      </c>
      <c r="S19" s="928">
        <v>3706</v>
      </c>
      <c r="T19" s="929">
        <f t="shared" si="2"/>
        <v>78.633566730320396</v>
      </c>
    </row>
    <row r="20" spans="1:20" s="331" customFormat="1" ht="18" customHeight="1" x14ac:dyDescent="0.2">
      <c r="A20" s="330"/>
      <c r="B20" s="927" t="s">
        <v>3</v>
      </c>
      <c r="C20" s="926"/>
      <c r="D20" s="928">
        <f t="shared" si="0"/>
        <v>26934</v>
      </c>
      <c r="E20" s="929">
        <f t="shared" si="1"/>
        <v>11.550634268511292</v>
      </c>
      <c r="F20" s="926"/>
      <c r="G20" s="928">
        <v>7955</v>
      </c>
      <c r="H20" s="929">
        <v>29.535160020791562</v>
      </c>
      <c r="I20" s="928">
        <v>4471</v>
      </c>
      <c r="J20" s="929">
        <v>56.203645505971089</v>
      </c>
      <c r="K20" s="926"/>
      <c r="L20" s="928">
        <v>10309</v>
      </c>
      <c r="M20" s="929">
        <v>38.275042696962949</v>
      </c>
      <c r="N20" s="928">
        <v>5446</v>
      </c>
      <c r="O20" s="929">
        <v>52.827626345911341</v>
      </c>
      <c r="P20" s="926"/>
      <c r="Q20" s="928">
        <v>8670</v>
      </c>
      <c r="R20" s="929">
        <v>32.189797282245493</v>
      </c>
      <c r="S20" s="928">
        <v>3645</v>
      </c>
      <c r="T20" s="929">
        <f t="shared" si="2"/>
        <v>42.041522491349482</v>
      </c>
    </row>
    <row r="21" spans="1:20" s="331" customFormat="1" ht="18" customHeight="1" x14ac:dyDescent="0.2">
      <c r="A21" s="330"/>
      <c r="B21" s="927" t="s">
        <v>2</v>
      </c>
      <c r="C21" s="926"/>
      <c r="D21" s="928">
        <f t="shared" si="0"/>
        <v>20557</v>
      </c>
      <c r="E21" s="929">
        <f t="shared" si="1"/>
        <v>8.815860572428404</v>
      </c>
      <c r="F21" s="926"/>
      <c r="G21" s="928">
        <v>6204</v>
      </c>
      <c r="H21" s="929">
        <v>30.179500899936762</v>
      </c>
      <c r="I21" s="928">
        <v>5125</v>
      </c>
      <c r="J21" s="929">
        <v>82.607994842037385</v>
      </c>
      <c r="K21" s="926"/>
      <c r="L21" s="928">
        <v>6874</v>
      </c>
      <c r="M21" s="929">
        <v>33.438731332392855</v>
      </c>
      <c r="N21" s="928">
        <v>5014</v>
      </c>
      <c r="O21" s="929">
        <v>72.941518766366016</v>
      </c>
      <c r="P21" s="926"/>
      <c r="Q21" s="928">
        <v>7479</v>
      </c>
      <c r="R21" s="929">
        <v>36.381767767670382</v>
      </c>
      <c r="S21" s="928">
        <v>4885</v>
      </c>
      <c r="T21" s="929">
        <f t="shared" si="2"/>
        <v>65.316218745821629</v>
      </c>
    </row>
    <row r="22" spans="1:20" s="331" customFormat="1" ht="18" customHeight="1" x14ac:dyDescent="0.2">
      <c r="A22" s="330"/>
      <c r="B22" s="927" t="s">
        <v>35</v>
      </c>
      <c r="C22" s="926"/>
      <c r="D22" s="928">
        <f t="shared" si="0"/>
        <v>19605</v>
      </c>
      <c r="E22" s="929">
        <f t="shared" si="1"/>
        <v>8.4075957835510451</v>
      </c>
      <c r="F22" s="926"/>
      <c r="G22" s="928">
        <v>6663</v>
      </c>
      <c r="H22" s="929">
        <v>33.98622800306044</v>
      </c>
      <c r="I22" s="928">
        <v>5347</v>
      </c>
      <c r="J22" s="929">
        <v>80.24913702536395</v>
      </c>
      <c r="K22" s="926"/>
      <c r="L22" s="928">
        <v>6304</v>
      </c>
      <c r="M22" s="929">
        <v>32.155062484060188</v>
      </c>
      <c r="N22" s="928">
        <v>4010</v>
      </c>
      <c r="O22" s="929">
        <v>63.610406091370564</v>
      </c>
      <c r="P22" s="926"/>
      <c r="Q22" s="928">
        <v>6638</v>
      </c>
      <c r="R22" s="929">
        <v>33.858709512879372</v>
      </c>
      <c r="S22" s="928">
        <v>3518</v>
      </c>
      <c r="T22" s="929">
        <f t="shared" si="2"/>
        <v>52.997890931003312</v>
      </c>
    </row>
    <row r="23" spans="1:20" s="331" customFormat="1" ht="18" customHeight="1" x14ac:dyDescent="0.2">
      <c r="A23" s="330"/>
      <c r="B23" s="927" t="s">
        <v>42</v>
      </c>
      <c r="C23" s="926"/>
      <c r="D23" s="928">
        <f t="shared" si="0"/>
        <v>30579</v>
      </c>
      <c r="E23" s="929">
        <f t="shared" si="1"/>
        <v>13.113790944412518</v>
      </c>
      <c r="F23" s="926"/>
      <c r="G23" s="928">
        <v>13887</v>
      </c>
      <c r="H23" s="929">
        <v>45.413519081722754</v>
      </c>
      <c r="I23" s="928">
        <v>11418</v>
      </c>
      <c r="J23" s="929">
        <v>82.220782026355593</v>
      </c>
      <c r="K23" s="926"/>
      <c r="L23" s="928">
        <v>11145</v>
      </c>
      <c r="M23" s="929">
        <v>36.44658098695183</v>
      </c>
      <c r="N23" s="928">
        <v>8766</v>
      </c>
      <c r="O23" s="929">
        <v>78.654104979811578</v>
      </c>
      <c r="P23" s="926"/>
      <c r="Q23" s="928">
        <v>5547</v>
      </c>
      <c r="R23" s="929">
        <v>18.13989993132542</v>
      </c>
      <c r="S23" s="928">
        <v>3858</v>
      </c>
      <c r="T23" s="929">
        <f t="shared" si="2"/>
        <v>69.551108707409412</v>
      </c>
    </row>
    <row r="24" spans="1:20" s="331" customFormat="1" ht="18" customHeight="1" x14ac:dyDescent="0.2">
      <c r="A24" s="330">
        <v>47094</v>
      </c>
      <c r="B24" s="927" t="s">
        <v>43</v>
      </c>
      <c r="C24" s="926"/>
      <c r="D24" s="928">
        <f t="shared" si="0"/>
        <v>1692</v>
      </c>
      <c r="E24" s="929">
        <f t="shared" si="1"/>
        <v>0.72561346930723647</v>
      </c>
      <c r="F24" s="926"/>
      <c r="G24" s="928">
        <v>971</v>
      </c>
      <c r="H24" s="929">
        <v>57.387706855791961</v>
      </c>
      <c r="I24" s="928">
        <v>907</v>
      </c>
      <c r="J24" s="929">
        <v>93.408856848609673</v>
      </c>
      <c r="K24" s="926"/>
      <c r="L24" s="928">
        <v>513</v>
      </c>
      <c r="M24" s="929">
        <v>30.319148936170215</v>
      </c>
      <c r="N24" s="928">
        <v>419</v>
      </c>
      <c r="O24" s="929">
        <v>81.676413255360629</v>
      </c>
      <c r="P24" s="926"/>
      <c r="Q24" s="928">
        <v>208</v>
      </c>
      <c r="R24" s="929">
        <v>12.293144208037825</v>
      </c>
      <c r="S24" s="928">
        <v>148</v>
      </c>
      <c r="T24" s="929">
        <f t="shared" si="2"/>
        <v>71.15384615384616</v>
      </c>
    </row>
    <row r="25" spans="1:20" s="331" customFormat="1" ht="18" customHeight="1" x14ac:dyDescent="0.2">
      <c r="B25" s="927" t="s">
        <v>44</v>
      </c>
      <c r="C25" s="926"/>
      <c r="D25" s="928">
        <f t="shared" si="0"/>
        <v>3153</v>
      </c>
      <c r="E25" s="929">
        <f t="shared" si="1"/>
        <v>1.3521626883721727</v>
      </c>
      <c r="F25" s="926"/>
      <c r="G25" s="928">
        <v>748</v>
      </c>
      <c r="H25" s="929">
        <v>23.723437995559784</v>
      </c>
      <c r="I25" s="928">
        <v>564</v>
      </c>
      <c r="J25" s="929">
        <v>75.401069518716582</v>
      </c>
      <c r="K25" s="926"/>
      <c r="L25" s="928">
        <v>1492</v>
      </c>
      <c r="M25" s="929">
        <v>47.320012686330479</v>
      </c>
      <c r="N25" s="928">
        <v>1093</v>
      </c>
      <c r="O25" s="929">
        <v>73.257372654155489</v>
      </c>
      <c r="P25" s="926"/>
      <c r="Q25" s="928">
        <v>913</v>
      </c>
      <c r="R25" s="929">
        <v>28.956549318109737</v>
      </c>
      <c r="S25" s="928">
        <v>496</v>
      </c>
      <c r="T25" s="929">
        <f t="shared" si="2"/>
        <v>54.326396495071194</v>
      </c>
    </row>
    <row r="26" spans="1:20" s="331" customFormat="1" ht="18" customHeight="1" x14ac:dyDescent="0.2">
      <c r="B26" s="927" t="s">
        <v>45</v>
      </c>
      <c r="C26" s="926"/>
      <c r="D26" s="928">
        <f t="shared" si="0"/>
        <v>1456</v>
      </c>
      <c r="E26" s="929">
        <f t="shared" si="1"/>
        <v>0.62440497122419392</v>
      </c>
      <c r="F26" s="926"/>
      <c r="G26" s="928">
        <v>693</v>
      </c>
      <c r="H26" s="929">
        <v>47.596153846153847</v>
      </c>
      <c r="I26" s="928">
        <v>548</v>
      </c>
      <c r="J26" s="929">
        <v>79.076479076479075</v>
      </c>
      <c r="K26" s="926"/>
      <c r="L26" s="928">
        <v>729</v>
      </c>
      <c r="M26" s="929">
        <v>50.068681318681321</v>
      </c>
      <c r="N26" s="928">
        <v>570</v>
      </c>
      <c r="O26" s="929">
        <v>78.189300411522638</v>
      </c>
      <c r="P26" s="926"/>
      <c r="Q26" s="928">
        <v>34</v>
      </c>
      <c r="R26" s="929">
        <v>2.3351648351648353</v>
      </c>
      <c r="S26" s="928">
        <v>25</v>
      </c>
      <c r="T26" s="929">
        <f t="shared" si="2"/>
        <v>73.529411764705884</v>
      </c>
    </row>
    <row r="27" spans="1:20" s="331" customFormat="1" ht="18" customHeight="1" x14ac:dyDescent="0.2">
      <c r="B27" s="927" t="s">
        <v>46</v>
      </c>
      <c r="C27" s="926"/>
      <c r="D27" s="928">
        <f t="shared" si="0"/>
        <v>1023</v>
      </c>
      <c r="E27" s="929">
        <f t="shared" si="1"/>
        <v>0.43871310821589998</v>
      </c>
      <c r="F27" s="926"/>
      <c r="G27" s="928">
        <v>442</v>
      </c>
      <c r="H27" s="929">
        <v>43.206256109481913</v>
      </c>
      <c r="I27" s="928">
        <v>382</v>
      </c>
      <c r="J27" s="929">
        <v>86.425339366515843</v>
      </c>
      <c r="K27" s="926"/>
      <c r="L27" s="928">
        <v>546</v>
      </c>
      <c r="M27" s="929">
        <v>53.372434017595303</v>
      </c>
      <c r="N27" s="928">
        <v>447</v>
      </c>
      <c r="O27" s="929">
        <v>81.868131868131869</v>
      </c>
      <c r="P27" s="926"/>
      <c r="Q27" s="928">
        <v>35</v>
      </c>
      <c r="R27" s="929">
        <v>3.4213098729227758</v>
      </c>
      <c r="S27" s="928">
        <v>18</v>
      </c>
      <c r="T27" s="929">
        <f t="shared" si="2"/>
        <v>51.428571428571423</v>
      </c>
    </row>
    <row r="28" spans="1:20" s="331" customFormat="1" ht="18" customHeight="1" x14ac:dyDescent="0.2">
      <c r="B28" s="949" t="s">
        <v>1</v>
      </c>
      <c r="C28" s="926"/>
      <c r="D28" s="950">
        <f t="shared" si="0"/>
        <v>5</v>
      </c>
      <c r="E28" s="951">
        <f t="shared" si="1"/>
        <v>2.1442478407424242E-3</v>
      </c>
      <c r="F28" s="926"/>
      <c r="G28" s="950">
        <v>0</v>
      </c>
      <c r="H28" s="951">
        <v>0</v>
      </c>
      <c r="I28" s="950">
        <v>0</v>
      </c>
      <c r="J28" s="951" t="s">
        <v>363</v>
      </c>
      <c r="K28" s="926"/>
      <c r="L28" s="950">
        <v>4</v>
      </c>
      <c r="M28" s="951">
        <v>80</v>
      </c>
      <c r="N28" s="950">
        <v>3</v>
      </c>
      <c r="O28" s="951">
        <v>75</v>
      </c>
      <c r="P28" s="926"/>
      <c r="Q28" s="950">
        <v>1</v>
      </c>
      <c r="R28" s="951">
        <v>20</v>
      </c>
      <c r="S28" s="950">
        <v>0</v>
      </c>
      <c r="T28" s="951">
        <f t="shared" si="2"/>
        <v>0</v>
      </c>
    </row>
    <row r="29" spans="1:20" s="319" customFormat="1" ht="18" customHeight="1" x14ac:dyDescent="0.2">
      <c r="B29" s="1280" t="s">
        <v>0</v>
      </c>
      <c r="C29" s="1273"/>
      <c r="D29" s="1281">
        <f>SUM(D11:D28)</f>
        <v>233182</v>
      </c>
      <c r="E29" s="1282">
        <f t="shared" si="1"/>
        <v>100</v>
      </c>
      <c r="F29" s="1273"/>
      <c r="G29" s="1281">
        <f>SUM(G11:G28)</f>
        <v>79980</v>
      </c>
      <c r="H29" s="1282">
        <f>G29/$D29*100</f>
        <v>34.299388460515821</v>
      </c>
      <c r="I29" s="1281">
        <f>SUM(I11:I28)</f>
        <v>66462</v>
      </c>
      <c r="J29" s="1282">
        <f>I29/G29*100</f>
        <v>83.098274568642154</v>
      </c>
      <c r="K29" s="1273"/>
      <c r="L29" s="1281">
        <f>SUM(L11:L28)</f>
        <v>86815</v>
      </c>
      <c r="M29" s="1282">
        <f>L29/$D29*100</f>
        <v>37.230575258810717</v>
      </c>
      <c r="N29" s="1281">
        <f>SUM(N11:N28)</f>
        <v>68082</v>
      </c>
      <c r="O29" s="1282">
        <f>N29/L29*100</f>
        <v>78.421931693831709</v>
      </c>
      <c r="P29" s="1273"/>
      <c r="Q29" s="1281">
        <f>SUM(Q11:Q28)</f>
        <v>66387</v>
      </c>
      <c r="R29" s="1282">
        <f>Q29/$D29*100</f>
        <v>28.470036280673465</v>
      </c>
      <c r="S29" s="1281">
        <f>SUM(S11:S28)</f>
        <v>44511</v>
      </c>
      <c r="T29" s="1282">
        <f>S29/Q29*100</f>
        <v>67.047765375751283</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66</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431</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66</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286</v>
      </c>
      <c r="J8" s="1658"/>
      <c r="K8" s="953"/>
      <c r="L8" s="1668" t="s">
        <v>69</v>
      </c>
      <c r="M8" s="1669"/>
      <c r="N8" s="1657" t="s">
        <v>286</v>
      </c>
      <c r="O8" s="1658"/>
      <c r="P8" s="953"/>
      <c r="Q8" s="1668" t="s">
        <v>69</v>
      </c>
      <c r="R8" s="1669"/>
      <c r="S8" s="1657" t="s">
        <v>286</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91474</v>
      </c>
      <c r="E11" s="924">
        <f>D11/D$29*100</f>
        <v>12.934251289904317</v>
      </c>
      <c r="F11" s="926"/>
      <c r="G11" s="923">
        <v>27081</v>
      </c>
      <c r="H11" s="924">
        <v>29.605133699193214</v>
      </c>
      <c r="I11" s="923">
        <v>21924</v>
      </c>
      <c r="J11" s="924">
        <v>80.957128614157526</v>
      </c>
      <c r="K11" s="926"/>
      <c r="L11" s="923">
        <v>41199</v>
      </c>
      <c r="M11" s="924">
        <v>45.039027483219272</v>
      </c>
      <c r="N11" s="923">
        <v>32577</v>
      </c>
      <c r="O11" s="924">
        <v>79.072307580281077</v>
      </c>
      <c r="P11" s="926"/>
      <c r="Q11" s="923">
        <v>23194</v>
      </c>
      <c r="R11" s="924">
        <v>25.355838817587511</v>
      </c>
      <c r="S11" s="923">
        <v>17646</v>
      </c>
      <c r="T11" s="924">
        <f>IFERROR(S11/Q11*100,"-")</f>
        <v>76.080020695007335</v>
      </c>
    </row>
    <row r="12" spans="1:22" s="331" customFormat="1" ht="18" customHeight="1" x14ac:dyDescent="0.2">
      <c r="A12" s="330"/>
      <c r="B12" s="927" t="s">
        <v>7</v>
      </c>
      <c r="C12" s="926"/>
      <c r="D12" s="928">
        <f t="shared" ref="D12:D28" si="0">G12+L12+Q12</f>
        <v>25389</v>
      </c>
      <c r="E12" s="929">
        <f t="shared" ref="E12:E29" si="1">D12/D$29*100</f>
        <v>3.5899567745958492</v>
      </c>
      <c r="F12" s="926"/>
      <c r="G12" s="928">
        <v>5475</v>
      </c>
      <c r="H12" s="929">
        <v>21.564457048328016</v>
      </c>
      <c r="I12" s="928">
        <v>3956</v>
      </c>
      <c r="J12" s="929">
        <v>72.25570776255708</v>
      </c>
      <c r="K12" s="926"/>
      <c r="L12" s="928">
        <v>9334</v>
      </c>
      <c r="M12" s="929">
        <v>36.763952892985152</v>
      </c>
      <c r="N12" s="928">
        <v>6602</v>
      </c>
      <c r="O12" s="929">
        <v>70.730662095564597</v>
      </c>
      <c r="P12" s="926"/>
      <c r="Q12" s="928">
        <v>10580</v>
      </c>
      <c r="R12" s="929">
        <v>41.671590058686832</v>
      </c>
      <c r="S12" s="928">
        <v>7416</v>
      </c>
      <c r="T12" s="929">
        <f t="shared" ref="T12:T28" si="2">IFERROR(S12/Q12*100,"-")</f>
        <v>70.094517958412098</v>
      </c>
    </row>
    <row r="13" spans="1:22" s="331" customFormat="1" ht="18" customHeight="1" x14ac:dyDescent="0.2">
      <c r="A13" s="330"/>
      <c r="B13" s="927" t="s">
        <v>37</v>
      </c>
      <c r="C13" s="926"/>
      <c r="D13" s="928">
        <f t="shared" si="0"/>
        <v>13276</v>
      </c>
      <c r="E13" s="929">
        <f t="shared" si="1"/>
        <v>1.8772013919230568</v>
      </c>
      <c r="F13" s="926"/>
      <c r="G13" s="928">
        <v>2810</v>
      </c>
      <c r="H13" s="929">
        <v>21.166013859596262</v>
      </c>
      <c r="I13" s="928">
        <v>2335</v>
      </c>
      <c r="J13" s="929">
        <v>83.09608540925268</v>
      </c>
      <c r="K13" s="926"/>
      <c r="L13" s="928">
        <v>4533</v>
      </c>
      <c r="M13" s="929">
        <v>34.144320578487495</v>
      </c>
      <c r="N13" s="928">
        <v>3512</v>
      </c>
      <c r="O13" s="929">
        <v>77.47628502095742</v>
      </c>
      <c r="P13" s="926"/>
      <c r="Q13" s="928">
        <v>5933</v>
      </c>
      <c r="R13" s="929">
        <v>44.689665561916243</v>
      </c>
      <c r="S13" s="928">
        <v>3857</v>
      </c>
      <c r="T13" s="929">
        <f t="shared" si="2"/>
        <v>65.009270183718186</v>
      </c>
    </row>
    <row r="14" spans="1:22" s="331" customFormat="1" ht="18" customHeight="1" x14ac:dyDescent="0.2">
      <c r="A14" s="330"/>
      <c r="B14" s="927" t="s">
        <v>38</v>
      </c>
      <c r="C14" s="926"/>
      <c r="D14" s="928">
        <f t="shared" si="0"/>
        <v>25297</v>
      </c>
      <c r="E14" s="929">
        <f t="shared" si="1"/>
        <v>3.5769481478967737</v>
      </c>
      <c r="F14" s="926"/>
      <c r="G14" s="928">
        <v>4679</v>
      </c>
      <c r="H14" s="929">
        <v>18.496264379175393</v>
      </c>
      <c r="I14" s="928">
        <v>1932</v>
      </c>
      <c r="J14" s="929">
        <v>41.290874118401369</v>
      </c>
      <c r="K14" s="926"/>
      <c r="L14" s="928">
        <v>8322</v>
      </c>
      <c r="M14" s="929">
        <v>32.897181483970435</v>
      </c>
      <c r="N14" s="928">
        <v>2702</v>
      </c>
      <c r="O14" s="929">
        <v>32.468156693102621</v>
      </c>
      <c r="P14" s="926"/>
      <c r="Q14" s="928">
        <v>12296</v>
      </c>
      <c r="R14" s="929">
        <v>48.606554136854172</v>
      </c>
      <c r="S14" s="928">
        <v>3413</v>
      </c>
      <c r="T14" s="929">
        <f t="shared" si="2"/>
        <v>27.756994144437215</v>
      </c>
    </row>
    <row r="15" spans="1:22" s="331" customFormat="1" ht="18" customHeight="1" x14ac:dyDescent="0.2">
      <c r="A15" s="330"/>
      <c r="B15" s="927" t="s">
        <v>6</v>
      </c>
      <c r="C15" s="926"/>
      <c r="D15" s="928">
        <f t="shared" si="0"/>
        <v>25851</v>
      </c>
      <c r="E15" s="929">
        <f t="shared" si="1"/>
        <v>3.6552827043238132</v>
      </c>
      <c r="F15" s="926"/>
      <c r="G15" s="928">
        <v>9082</v>
      </c>
      <c r="H15" s="929">
        <v>35.13210320683919</v>
      </c>
      <c r="I15" s="928">
        <v>7626</v>
      </c>
      <c r="J15" s="929">
        <v>83.968288923144684</v>
      </c>
      <c r="K15" s="926"/>
      <c r="L15" s="928">
        <v>9536</v>
      </c>
      <c r="M15" s="929">
        <v>36.888321534950293</v>
      </c>
      <c r="N15" s="928">
        <v>8415</v>
      </c>
      <c r="O15" s="929">
        <v>88.244546979865774</v>
      </c>
      <c r="P15" s="926"/>
      <c r="Q15" s="928">
        <v>7233</v>
      </c>
      <c r="R15" s="929">
        <v>27.979575258210517</v>
      </c>
      <c r="S15" s="928">
        <v>6415</v>
      </c>
      <c r="T15" s="929">
        <f t="shared" si="2"/>
        <v>88.690723074796068</v>
      </c>
    </row>
    <row r="16" spans="1:22" s="331" customFormat="1" ht="18" customHeight="1" x14ac:dyDescent="0.2">
      <c r="A16" s="330"/>
      <c r="B16" s="927" t="s">
        <v>5</v>
      </c>
      <c r="C16" s="926"/>
      <c r="D16" s="928">
        <f t="shared" si="0"/>
        <v>9604</v>
      </c>
      <c r="E16" s="929">
        <f t="shared" si="1"/>
        <v>1.3579875088904065</v>
      </c>
      <c r="F16" s="926"/>
      <c r="G16" s="928">
        <v>2251</v>
      </c>
      <c r="H16" s="929">
        <v>23.438150770512287</v>
      </c>
      <c r="I16" s="928">
        <v>1824</v>
      </c>
      <c r="J16" s="929">
        <v>81.030653043091959</v>
      </c>
      <c r="K16" s="926"/>
      <c r="L16" s="928">
        <v>3618</v>
      </c>
      <c r="M16" s="929">
        <v>37.671803415243652</v>
      </c>
      <c r="N16" s="928">
        <v>2583</v>
      </c>
      <c r="O16" s="929">
        <v>71.393034825870643</v>
      </c>
      <c r="P16" s="926"/>
      <c r="Q16" s="928">
        <v>3735</v>
      </c>
      <c r="R16" s="929">
        <v>38.890045814244068</v>
      </c>
      <c r="S16" s="928">
        <v>2515</v>
      </c>
      <c r="T16" s="929">
        <f t="shared" si="2"/>
        <v>67.336010709504691</v>
      </c>
    </row>
    <row r="17" spans="1:20" s="331" customFormat="1" ht="18" customHeight="1" x14ac:dyDescent="0.2">
      <c r="A17" s="330"/>
      <c r="B17" s="927" t="s">
        <v>4</v>
      </c>
      <c r="C17" s="926"/>
      <c r="D17" s="928">
        <f t="shared" si="0"/>
        <v>39022</v>
      </c>
      <c r="E17" s="929">
        <f t="shared" si="1"/>
        <v>5.5176372940359686</v>
      </c>
      <c r="F17" s="926"/>
      <c r="G17" s="928">
        <v>9624</v>
      </c>
      <c r="H17" s="929">
        <v>24.663010609399826</v>
      </c>
      <c r="I17" s="928">
        <v>6714</v>
      </c>
      <c r="J17" s="929">
        <v>69.763092269326691</v>
      </c>
      <c r="K17" s="926"/>
      <c r="L17" s="928">
        <v>14197</v>
      </c>
      <c r="M17" s="929">
        <v>36.382040900005123</v>
      </c>
      <c r="N17" s="928">
        <v>9475</v>
      </c>
      <c r="O17" s="929">
        <v>66.739451996900755</v>
      </c>
      <c r="P17" s="926"/>
      <c r="Q17" s="928">
        <v>15201</v>
      </c>
      <c r="R17" s="929">
        <v>38.954948490595051</v>
      </c>
      <c r="S17" s="928">
        <v>10404</v>
      </c>
      <c r="T17" s="929">
        <f t="shared" si="2"/>
        <v>68.442865600947314</v>
      </c>
    </row>
    <row r="18" spans="1:20" s="331" customFormat="1" ht="18" customHeight="1" x14ac:dyDescent="0.2">
      <c r="A18" s="330"/>
      <c r="B18" s="927" t="s">
        <v>40</v>
      </c>
      <c r="C18" s="926"/>
      <c r="D18" s="928">
        <f t="shared" si="0"/>
        <v>21315</v>
      </c>
      <c r="E18" s="929">
        <f t="shared" si="1"/>
        <v>3.013900848812892</v>
      </c>
      <c r="F18" s="926"/>
      <c r="G18" s="928">
        <v>8402</v>
      </c>
      <c r="H18" s="929">
        <v>39.418250058644148</v>
      </c>
      <c r="I18" s="928">
        <v>4009</v>
      </c>
      <c r="J18" s="929">
        <v>47.714829802427992</v>
      </c>
      <c r="K18" s="926"/>
      <c r="L18" s="928">
        <v>8554</v>
      </c>
      <c r="M18" s="929">
        <v>40.131362889983578</v>
      </c>
      <c r="N18" s="928">
        <v>4913</v>
      </c>
      <c r="O18" s="929">
        <v>57.43511807341595</v>
      </c>
      <c r="P18" s="926"/>
      <c r="Q18" s="928">
        <v>4359</v>
      </c>
      <c r="R18" s="929">
        <v>20.450387051372275</v>
      </c>
      <c r="S18" s="928">
        <v>2721</v>
      </c>
      <c r="T18" s="929">
        <f t="shared" si="2"/>
        <v>62.422573984858907</v>
      </c>
    </row>
    <row r="19" spans="1:20" s="331" customFormat="1" ht="18" customHeight="1" x14ac:dyDescent="0.2">
      <c r="A19" s="330"/>
      <c r="B19" s="927" t="s">
        <v>41</v>
      </c>
      <c r="C19" s="926"/>
      <c r="D19" s="928">
        <f t="shared" si="0"/>
        <v>151884</v>
      </c>
      <c r="E19" s="929">
        <f t="shared" si="1"/>
        <v>21.476111495242662</v>
      </c>
      <c r="F19" s="926"/>
      <c r="G19" s="928">
        <v>22143</v>
      </c>
      <c r="H19" s="929">
        <v>14.578889152247768</v>
      </c>
      <c r="I19" s="928">
        <v>14580</v>
      </c>
      <c r="J19" s="929">
        <v>65.844736485571062</v>
      </c>
      <c r="K19" s="926"/>
      <c r="L19" s="928">
        <v>52327</v>
      </c>
      <c r="M19" s="929">
        <v>34.451950172500069</v>
      </c>
      <c r="N19" s="928">
        <v>37584</v>
      </c>
      <c r="O19" s="929">
        <v>71.82525273759245</v>
      </c>
      <c r="P19" s="926"/>
      <c r="Q19" s="928">
        <v>77414</v>
      </c>
      <c r="R19" s="929">
        <v>50.969160675252169</v>
      </c>
      <c r="S19" s="928">
        <v>62714</v>
      </c>
      <c r="T19" s="929">
        <f t="shared" si="2"/>
        <v>81.011186607073654</v>
      </c>
    </row>
    <row r="20" spans="1:20" s="331" customFormat="1" ht="18" customHeight="1" x14ac:dyDescent="0.2">
      <c r="A20" s="330"/>
      <c r="B20" s="927" t="s">
        <v>3</v>
      </c>
      <c r="C20" s="926"/>
      <c r="D20" s="928">
        <f t="shared" si="0"/>
        <v>124518</v>
      </c>
      <c r="E20" s="929">
        <f t="shared" si="1"/>
        <v>17.606610644732989</v>
      </c>
      <c r="F20" s="926"/>
      <c r="G20" s="928">
        <v>32426</v>
      </c>
      <c r="H20" s="929">
        <v>26.041214924749834</v>
      </c>
      <c r="I20" s="928">
        <v>13800</v>
      </c>
      <c r="J20" s="929">
        <v>42.558440757416889</v>
      </c>
      <c r="K20" s="926"/>
      <c r="L20" s="928">
        <v>45511</v>
      </c>
      <c r="M20" s="929">
        <v>36.549735781172203</v>
      </c>
      <c r="N20" s="928">
        <v>19039</v>
      </c>
      <c r="O20" s="929">
        <v>41.833842367779219</v>
      </c>
      <c r="P20" s="926"/>
      <c r="Q20" s="928">
        <v>46581</v>
      </c>
      <c r="R20" s="929">
        <v>37.409049294077967</v>
      </c>
      <c r="S20" s="928">
        <v>21633</v>
      </c>
      <c r="T20" s="929">
        <f t="shared" si="2"/>
        <v>46.441682230952537</v>
      </c>
    </row>
    <row r="21" spans="1:20" s="331" customFormat="1" ht="18" customHeight="1" x14ac:dyDescent="0.2">
      <c r="A21" s="330"/>
      <c r="B21" s="927" t="s">
        <v>2</v>
      </c>
      <c r="C21" s="926"/>
      <c r="D21" s="928">
        <f t="shared" si="0"/>
        <v>7290</v>
      </c>
      <c r="E21" s="929">
        <f t="shared" si="1"/>
        <v>1.0307922677854087</v>
      </c>
      <c r="F21" s="926"/>
      <c r="G21" s="928">
        <v>2038</v>
      </c>
      <c r="H21" s="929">
        <v>27.95610425240055</v>
      </c>
      <c r="I21" s="928">
        <v>1624</v>
      </c>
      <c r="J21" s="929">
        <v>79.685966633954848</v>
      </c>
      <c r="K21" s="926"/>
      <c r="L21" s="928">
        <v>2730</v>
      </c>
      <c r="M21" s="929">
        <v>37.448559670781897</v>
      </c>
      <c r="N21" s="928">
        <v>2285</v>
      </c>
      <c r="O21" s="929">
        <v>83.699633699633708</v>
      </c>
      <c r="P21" s="926"/>
      <c r="Q21" s="928">
        <v>2522</v>
      </c>
      <c r="R21" s="929">
        <v>34.59533607681756</v>
      </c>
      <c r="S21" s="928">
        <v>2194</v>
      </c>
      <c r="T21" s="929">
        <f t="shared" si="2"/>
        <v>86.994448850118957</v>
      </c>
    </row>
    <row r="22" spans="1:20" s="331" customFormat="1" ht="18" customHeight="1" x14ac:dyDescent="0.2">
      <c r="A22" s="330"/>
      <c r="B22" s="927" t="s">
        <v>35</v>
      </c>
      <c r="C22" s="926"/>
      <c r="D22" s="928">
        <f t="shared" si="0"/>
        <v>32052</v>
      </c>
      <c r="E22" s="929">
        <f t="shared" si="1"/>
        <v>4.5320924234647348</v>
      </c>
      <c r="F22" s="926"/>
      <c r="G22" s="928">
        <v>7863</v>
      </c>
      <c r="H22" s="929">
        <v>24.53201048296518</v>
      </c>
      <c r="I22" s="928">
        <v>3616</v>
      </c>
      <c r="J22" s="929">
        <v>45.987536563652547</v>
      </c>
      <c r="K22" s="926"/>
      <c r="L22" s="928">
        <v>10715</v>
      </c>
      <c r="M22" s="929">
        <v>33.430051166853865</v>
      </c>
      <c r="N22" s="928">
        <v>4795</v>
      </c>
      <c r="O22" s="929">
        <v>44.750349976668225</v>
      </c>
      <c r="P22" s="926"/>
      <c r="Q22" s="928">
        <v>13474</v>
      </c>
      <c r="R22" s="929">
        <v>42.037938350180951</v>
      </c>
      <c r="S22" s="928">
        <v>5016</v>
      </c>
      <c r="T22" s="929">
        <f t="shared" si="2"/>
        <v>37.227252486269855</v>
      </c>
    </row>
    <row r="23" spans="1:20" s="331" customFormat="1" ht="18" customHeight="1" x14ac:dyDescent="0.2">
      <c r="A23" s="330"/>
      <c r="B23" s="927" t="s">
        <v>42</v>
      </c>
      <c r="C23" s="926"/>
      <c r="D23" s="928">
        <f t="shared" si="0"/>
        <v>57519</v>
      </c>
      <c r="E23" s="929">
        <f t="shared" si="1"/>
        <v>8.133078251131538</v>
      </c>
      <c r="F23" s="926"/>
      <c r="G23" s="928">
        <v>17518</v>
      </c>
      <c r="H23" s="929">
        <v>30.456023227107565</v>
      </c>
      <c r="I23" s="928">
        <v>11133</v>
      </c>
      <c r="J23" s="929">
        <v>63.551775316816986</v>
      </c>
      <c r="K23" s="926"/>
      <c r="L23" s="928">
        <v>22855</v>
      </c>
      <c r="M23" s="929">
        <v>39.734696361202388</v>
      </c>
      <c r="N23" s="928">
        <v>14796</v>
      </c>
      <c r="O23" s="929">
        <v>64.738569240866326</v>
      </c>
      <c r="P23" s="926"/>
      <c r="Q23" s="928">
        <v>17146</v>
      </c>
      <c r="R23" s="929">
        <v>29.809280411690047</v>
      </c>
      <c r="S23" s="928">
        <v>11664</v>
      </c>
      <c r="T23" s="929">
        <f t="shared" si="2"/>
        <v>68.027528286480816</v>
      </c>
    </row>
    <row r="24" spans="1:20" s="331" customFormat="1" ht="18" customHeight="1" x14ac:dyDescent="0.2">
      <c r="A24" s="330">
        <v>47094</v>
      </c>
      <c r="B24" s="927" t="s">
        <v>43</v>
      </c>
      <c r="C24" s="926"/>
      <c r="D24" s="928">
        <f t="shared" si="0"/>
        <v>29609</v>
      </c>
      <c r="E24" s="929">
        <f t="shared" si="1"/>
        <v>4.1866568253577725</v>
      </c>
      <c r="F24" s="926"/>
      <c r="G24" s="928">
        <v>8023</v>
      </c>
      <c r="H24" s="929">
        <v>27.096490931811275</v>
      </c>
      <c r="I24" s="928">
        <v>6103</v>
      </c>
      <c r="J24" s="929">
        <v>76.068802193693131</v>
      </c>
      <c r="K24" s="926"/>
      <c r="L24" s="928">
        <v>10624</v>
      </c>
      <c r="M24" s="929">
        <v>35.880982133810669</v>
      </c>
      <c r="N24" s="928">
        <v>7719</v>
      </c>
      <c r="O24" s="929">
        <v>72.65625</v>
      </c>
      <c r="P24" s="926"/>
      <c r="Q24" s="928">
        <v>10962</v>
      </c>
      <c r="R24" s="929">
        <v>37.022526934378057</v>
      </c>
      <c r="S24" s="928">
        <v>6413</v>
      </c>
      <c r="T24" s="929">
        <f t="shared" si="2"/>
        <v>58.502098157270567</v>
      </c>
    </row>
    <row r="25" spans="1:20" s="331" customFormat="1" ht="18" customHeight="1" x14ac:dyDescent="0.2">
      <c r="B25" s="927" t="s">
        <v>44</v>
      </c>
      <c r="C25" s="926"/>
      <c r="D25" s="928">
        <f t="shared" si="0"/>
        <v>10349</v>
      </c>
      <c r="E25" s="929">
        <f t="shared" si="1"/>
        <v>1.4633291055296562</v>
      </c>
      <c r="F25" s="926"/>
      <c r="G25" s="928">
        <v>1280</v>
      </c>
      <c r="H25" s="929">
        <v>12.368344767610397</v>
      </c>
      <c r="I25" s="928">
        <v>863</v>
      </c>
      <c r="J25" s="929">
        <v>67.421875</v>
      </c>
      <c r="K25" s="926"/>
      <c r="L25" s="928">
        <v>3153</v>
      </c>
      <c r="M25" s="929">
        <v>30.466711759590297</v>
      </c>
      <c r="N25" s="928">
        <v>1892</v>
      </c>
      <c r="O25" s="929">
        <v>60.00634316523945</v>
      </c>
      <c r="P25" s="926"/>
      <c r="Q25" s="928">
        <v>5916</v>
      </c>
      <c r="R25" s="929">
        <v>57.164943472799301</v>
      </c>
      <c r="S25" s="928">
        <v>3129</v>
      </c>
      <c r="T25" s="929">
        <f t="shared" si="2"/>
        <v>52.890466531440161</v>
      </c>
    </row>
    <row r="26" spans="1:20" s="331" customFormat="1" ht="18" customHeight="1" x14ac:dyDescent="0.2">
      <c r="B26" s="927" t="s">
        <v>45</v>
      </c>
      <c r="C26" s="926"/>
      <c r="D26" s="928">
        <f t="shared" si="0"/>
        <v>39592</v>
      </c>
      <c r="E26" s="929">
        <f t="shared" si="1"/>
        <v>5.5982342203237163</v>
      </c>
      <c r="F26" s="926"/>
      <c r="G26" s="928">
        <v>7307</v>
      </c>
      <c r="H26" s="929">
        <v>18.455748636088099</v>
      </c>
      <c r="I26" s="928">
        <v>3590</v>
      </c>
      <c r="J26" s="929">
        <v>49.130970302449704</v>
      </c>
      <c r="K26" s="926"/>
      <c r="L26" s="928">
        <v>12631</v>
      </c>
      <c r="M26" s="929">
        <v>31.902909678722974</v>
      </c>
      <c r="N26" s="928">
        <v>6486</v>
      </c>
      <c r="O26" s="929">
        <v>51.349853534953681</v>
      </c>
      <c r="P26" s="926"/>
      <c r="Q26" s="928">
        <v>19654</v>
      </c>
      <c r="R26" s="929">
        <v>49.641341685188927</v>
      </c>
      <c r="S26" s="928">
        <v>11134</v>
      </c>
      <c r="T26" s="929">
        <f t="shared" si="2"/>
        <v>56.650045792205148</v>
      </c>
    </row>
    <row r="27" spans="1:20" s="331" customFormat="1" ht="18" customHeight="1" x14ac:dyDescent="0.2">
      <c r="B27" s="927" t="s">
        <v>46</v>
      </c>
      <c r="C27" s="926"/>
      <c r="D27" s="928">
        <f t="shared" si="0"/>
        <v>1221</v>
      </c>
      <c r="E27" s="929">
        <f t="shared" si="1"/>
        <v>0.17264709999533387</v>
      </c>
      <c r="F27" s="926"/>
      <c r="G27" s="928">
        <v>472</v>
      </c>
      <c r="H27" s="929">
        <v>38.656838656838652</v>
      </c>
      <c r="I27" s="928">
        <v>178</v>
      </c>
      <c r="J27" s="929">
        <v>37.711864406779661</v>
      </c>
      <c r="K27" s="926"/>
      <c r="L27" s="928">
        <v>746</v>
      </c>
      <c r="M27" s="929">
        <v>61.097461097461093</v>
      </c>
      <c r="N27" s="928">
        <v>291</v>
      </c>
      <c r="O27" s="929">
        <v>39.008042895442358</v>
      </c>
      <c r="P27" s="926"/>
      <c r="Q27" s="928">
        <v>3</v>
      </c>
      <c r="R27" s="929">
        <v>0.24570024570024571</v>
      </c>
      <c r="S27" s="928">
        <v>1</v>
      </c>
      <c r="T27" s="929">
        <f t="shared" si="2"/>
        <v>33.333333333333329</v>
      </c>
    </row>
    <row r="28" spans="1:20" s="331" customFormat="1" ht="18" customHeight="1" x14ac:dyDescent="0.2">
      <c r="B28" s="949" t="s">
        <v>1</v>
      </c>
      <c r="C28" s="926"/>
      <c r="D28" s="950">
        <f t="shared" si="0"/>
        <v>1961</v>
      </c>
      <c r="E28" s="951">
        <f t="shared" si="1"/>
        <v>0.27728170605311198</v>
      </c>
      <c r="F28" s="926"/>
      <c r="G28" s="950">
        <v>666</v>
      </c>
      <c r="H28" s="951">
        <v>33.962264150943398</v>
      </c>
      <c r="I28" s="950">
        <v>645</v>
      </c>
      <c r="J28" s="951">
        <v>96.846846846846844</v>
      </c>
      <c r="K28" s="926"/>
      <c r="L28" s="950">
        <v>760</v>
      </c>
      <c r="M28" s="951">
        <v>38.755736868944417</v>
      </c>
      <c r="N28" s="950">
        <v>740</v>
      </c>
      <c r="O28" s="951">
        <v>97.368421052631575</v>
      </c>
      <c r="P28" s="926"/>
      <c r="Q28" s="950">
        <v>535</v>
      </c>
      <c r="R28" s="951">
        <v>27.281998980112188</v>
      </c>
      <c r="S28" s="950">
        <v>518</v>
      </c>
      <c r="T28" s="951">
        <f t="shared" si="2"/>
        <v>96.822429906542055</v>
      </c>
    </row>
    <row r="29" spans="1:20" s="319" customFormat="1" ht="18" customHeight="1" x14ac:dyDescent="0.2">
      <c r="B29" s="1280" t="s">
        <v>0</v>
      </c>
      <c r="C29" s="1273"/>
      <c r="D29" s="1281">
        <f>SUM(D11:D28)</f>
        <v>707223</v>
      </c>
      <c r="E29" s="1282">
        <f t="shared" si="1"/>
        <v>100</v>
      </c>
      <c r="F29" s="1273"/>
      <c r="G29" s="1281">
        <f>SUM(G11:G28)</f>
        <v>169140</v>
      </c>
      <c r="H29" s="1282">
        <f>G29/$D29*100</f>
        <v>23.916077390017008</v>
      </c>
      <c r="I29" s="1281">
        <f>SUM(I11:I28)</f>
        <v>106452</v>
      </c>
      <c r="J29" s="1282">
        <f>I29/G29*100</f>
        <v>62.937211777225968</v>
      </c>
      <c r="K29" s="1273"/>
      <c r="L29" s="1281">
        <f>SUM(L11:L28)</f>
        <v>261345</v>
      </c>
      <c r="M29" s="1282">
        <f>L29/$D29*100</f>
        <v>36.953690702932455</v>
      </c>
      <c r="N29" s="1281">
        <f>SUM(N11:N28)</f>
        <v>166406</v>
      </c>
      <c r="O29" s="1282">
        <f>N29/L29*100</f>
        <v>63.672922764927584</v>
      </c>
      <c r="P29" s="1273"/>
      <c r="Q29" s="1281">
        <f>SUM(Q11:Q28)</f>
        <v>276738</v>
      </c>
      <c r="R29" s="1282">
        <f>Q29/$D29*100</f>
        <v>39.130231907050536</v>
      </c>
      <c r="S29" s="1281">
        <f>SUM(S11:S28)</f>
        <v>178803</v>
      </c>
      <c r="T29" s="1282">
        <f>S29/Q29*100</f>
        <v>64.61093163931227</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44" customWidth="1"/>
    <col min="2" max="2" width="30.28515625" style="744" customWidth="1"/>
    <col min="3" max="3" width="0.85546875" style="744" customWidth="1"/>
    <col min="4" max="4" width="10.140625" style="744" customWidth="1"/>
    <col min="5" max="5" width="8.140625" style="744" customWidth="1"/>
    <col min="6" max="6" width="0.85546875" style="744" customWidth="1"/>
    <col min="7" max="7" width="10" style="744" customWidth="1"/>
    <col min="8" max="8" width="7.140625" style="744" customWidth="1"/>
    <col min="9" max="10" width="8" style="744" customWidth="1"/>
    <col min="11" max="11" width="0.7109375" style="744" customWidth="1"/>
    <col min="12" max="12" width="10.140625" style="744" customWidth="1"/>
    <col min="13" max="15" width="8" style="744" customWidth="1"/>
    <col min="16" max="16" width="0.5703125" style="744" customWidth="1"/>
    <col min="17" max="17" width="9" style="744" customWidth="1"/>
    <col min="18" max="18" width="7.42578125" style="744" customWidth="1"/>
    <col min="19" max="19" width="8" style="744" customWidth="1"/>
    <col min="20" max="20" width="8.85546875" style="744" customWidth="1"/>
    <col min="21" max="21" width="7.5703125" style="744" customWidth="1"/>
    <col min="22" max="22" width="8.28515625" style="744" customWidth="1"/>
    <col min="23" max="23" width="8.85546875" style="744" customWidth="1"/>
    <col min="24" max="16384" width="11.42578125" style="744"/>
  </cols>
  <sheetData>
    <row r="1" spans="1:22" ht="9.75" customHeight="1" x14ac:dyDescent="0.25">
      <c r="B1" s="744" t="s">
        <v>65</v>
      </c>
    </row>
    <row r="2" spans="1:22" s="343" customFormat="1" ht="49.5" customHeight="1" x14ac:dyDescent="0.2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25">
      <c r="B3" s="344"/>
      <c r="C3" s="344"/>
      <c r="D3" s="344"/>
      <c r="E3" s="344"/>
      <c r="F3" s="344"/>
      <c r="L3" s="344"/>
      <c r="Q3" s="344"/>
      <c r="T3" s="344"/>
    </row>
    <row r="4" spans="1:22" s="345" customFormat="1" ht="15" customHeight="1" x14ac:dyDescent="0.2">
      <c r="B4" s="1470" t="s">
        <v>430</v>
      </c>
      <c r="C4" s="1470"/>
      <c r="D4" s="1470"/>
      <c r="E4" s="1470"/>
      <c r="F4" s="1470"/>
      <c r="G4" s="1470"/>
      <c r="H4" s="1470"/>
      <c r="I4" s="1470"/>
      <c r="J4" s="1470"/>
      <c r="K4" s="1470"/>
      <c r="L4" s="1470"/>
      <c r="M4" s="1470"/>
      <c r="N4" s="1470"/>
      <c r="O4" s="1470"/>
      <c r="P4" s="1470"/>
      <c r="Q4" s="1470"/>
      <c r="R4" s="1470"/>
      <c r="S4" s="1470"/>
      <c r="T4" s="1470"/>
      <c r="U4" s="920"/>
    </row>
    <row r="5" spans="1:22" s="345" customFormat="1" ht="1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921"/>
      <c r="V5" s="871"/>
    </row>
    <row r="6" spans="1:22" s="345" customFormat="1" ht="4.5" customHeight="1" x14ac:dyDescent="0.2"/>
    <row r="7" spans="1:22" s="322" customFormat="1" ht="15" customHeight="1" x14ac:dyDescent="0.2">
      <c r="A7" s="316"/>
      <c r="B7" s="1642" t="s">
        <v>12</v>
      </c>
      <c r="C7" s="916"/>
      <c r="D7" s="1661" t="s">
        <v>65</v>
      </c>
      <c r="E7" s="1647"/>
      <c r="F7" s="916"/>
      <c r="G7" s="1663" t="s">
        <v>31</v>
      </c>
      <c r="H7" s="1664"/>
      <c r="I7" s="1664"/>
      <c r="J7" s="1665"/>
      <c r="K7" s="917"/>
      <c r="L7" s="1663" t="s">
        <v>49</v>
      </c>
      <c r="M7" s="1664"/>
      <c r="N7" s="1664"/>
      <c r="O7" s="1665"/>
      <c r="P7" s="917"/>
      <c r="Q7" s="1663" t="s">
        <v>50</v>
      </c>
      <c r="R7" s="1664"/>
      <c r="S7" s="1664"/>
      <c r="T7" s="1665"/>
    </row>
    <row r="8" spans="1:22" s="322" customFormat="1" ht="35.25" customHeight="1" x14ac:dyDescent="0.2">
      <c r="A8" s="316"/>
      <c r="B8" s="1643"/>
      <c r="C8" s="916"/>
      <c r="D8" s="1662"/>
      <c r="E8" s="1650"/>
      <c r="F8" s="916"/>
      <c r="G8" s="1666" t="s">
        <v>69</v>
      </c>
      <c r="H8" s="1667"/>
      <c r="I8" s="1657" t="s">
        <v>286</v>
      </c>
      <c r="J8" s="1658"/>
      <c r="K8" s="953"/>
      <c r="L8" s="1668" t="s">
        <v>69</v>
      </c>
      <c r="M8" s="1669"/>
      <c r="N8" s="1657" t="s">
        <v>286</v>
      </c>
      <c r="O8" s="1658"/>
      <c r="P8" s="953"/>
      <c r="Q8" s="1668" t="s">
        <v>69</v>
      </c>
      <c r="R8" s="1669"/>
      <c r="S8" s="1657" t="s">
        <v>286</v>
      </c>
      <c r="T8" s="1658"/>
    </row>
    <row r="9" spans="1:22" s="322" customFormat="1" ht="29.25" customHeight="1" x14ac:dyDescent="0.2">
      <c r="A9" s="316"/>
      <c r="B9" s="1644"/>
      <c r="C9" s="935"/>
      <c r="D9" s="952" t="s">
        <v>9</v>
      </c>
      <c r="E9" s="932" t="s">
        <v>10</v>
      </c>
      <c r="F9" s="935"/>
      <c r="G9" s="940" t="s">
        <v>9</v>
      </c>
      <c r="H9" s="941" t="s">
        <v>71</v>
      </c>
      <c r="I9" s="952" t="s">
        <v>9</v>
      </c>
      <c r="J9" s="954" t="s">
        <v>130</v>
      </c>
      <c r="K9" s="935"/>
      <c r="L9" s="933" t="s">
        <v>9</v>
      </c>
      <c r="M9" s="934" t="s">
        <v>71</v>
      </c>
      <c r="N9" s="952" t="s">
        <v>9</v>
      </c>
      <c r="O9" s="954" t="s">
        <v>130</v>
      </c>
      <c r="P9" s="935"/>
      <c r="Q9" s="933" t="s">
        <v>9</v>
      </c>
      <c r="R9" s="934" t="s">
        <v>71</v>
      </c>
      <c r="S9" s="938" t="s">
        <v>9</v>
      </c>
      <c r="T9" s="954" t="s">
        <v>130</v>
      </c>
    </row>
    <row r="10" spans="1:22" s="322" customFormat="1" ht="6" customHeight="1" x14ac:dyDescent="0.2">
      <c r="A10" s="316"/>
      <c r="B10" s="919"/>
      <c r="C10" s="919"/>
      <c r="D10" s="919"/>
      <c r="E10" s="919"/>
      <c r="F10" s="919"/>
      <c r="G10" s="919"/>
      <c r="H10" s="919"/>
      <c r="I10" s="919"/>
      <c r="J10" s="919"/>
      <c r="K10" s="919"/>
      <c r="L10" s="919"/>
      <c r="M10" s="919"/>
      <c r="N10" s="919"/>
      <c r="O10" s="919"/>
      <c r="P10" s="919"/>
      <c r="Q10" s="919"/>
      <c r="R10" s="919"/>
    </row>
    <row r="11" spans="1:22" s="331" customFormat="1" ht="18" customHeight="1" x14ac:dyDescent="0.2">
      <c r="A11" s="330"/>
      <c r="B11" s="922" t="s">
        <v>8</v>
      </c>
      <c r="C11" s="926"/>
      <c r="D11" s="923">
        <f>G11+L11+Q11</f>
        <v>12</v>
      </c>
      <c r="E11" s="924">
        <f>D11/D$29*100</f>
        <v>0.10056989607777406</v>
      </c>
      <c r="F11" s="926"/>
      <c r="G11" s="923">
        <v>9</v>
      </c>
      <c r="H11" s="924">
        <v>75</v>
      </c>
      <c r="I11" s="923">
        <v>8</v>
      </c>
      <c r="J11" s="924">
        <v>88.888888888888886</v>
      </c>
      <c r="K11" s="926"/>
      <c r="L11" s="923">
        <v>3</v>
      </c>
      <c r="M11" s="924">
        <v>25</v>
      </c>
      <c r="N11" s="923">
        <v>3</v>
      </c>
      <c r="O11" s="924">
        <v>100</v>
      </c>
      <c r="P11" s="926"/>
      <c r="Q11" s="923">
        <v>0</v>
      </c>
      <c r="R11" s="924">
        <v>0</v>
      </c>
      <c r="S11" s="923">
        <v>0</v>
      </c>
      <c r="T11" s="924" t="str">
        <f>IFERROR(S11/Q11*100,"-")</f>
        <v>-</v>
      </c>
    </row>
    <row r="12" spans="1:22" s="331" customFormat="1" ht="18" customHeight="1" x14ac:dyDescent="0.2">
      <c r="A12" s="330"/>
      <c r="B12" s="927" t="s">
        <v>7</v>
      </c>
      <c r="C12" s="926"/>
      <c r="D12" s="928">
        <f t="shared" ref="D12:D28" si="0">G12+L12+Q12</f>
        <v>0</v>
      </c>
      <c r="E12" s="929">
        <f t="shared" ref="E12:E29" si="1">D12/D$29*100</f>
        <v>0</v>
      </c>
      <c r="F12" s="926"/>
      <c r="G12" s="928">
        <v>0</v>
      </c>
      <c r="H12" s="929" t="s">
        <v>363</v>
      </c>
      <c r="I12" s="928">
        <v>0</v>
      </c>
      <c r="J12" s="929" t="s">
        <v>363</v>
      </c>
      <c r="K12" s="926"/>
      <c r="L12" s="928">
        <v>0</v>
      </c>
      <c r="M12" s="929" t="s">
        <v>363</v>
      </c>
      <c r="N12" s="928">
        <v>0</v>
      </c>
      <c r="O12" s="929" t="s">
        <v>363</v>
      </c>
      <c r="P12" s="926"/>
      <c r="Q12" s="928">
        <v>0</v>
      </c>
      <c r="R12" s="929" t="s">
        <v>363</v>
      </c>
      <c r="S12" s="928">
        <v>0</v>
      </c>
      <c r="T12" s="929" t="str">
        <f t="shared" ref="T12:T28" si="2">IFERROR(S12/Q12*100,"-")</f>
        <v>-</v>
      </c>
    </row>
    <row r="13" spans="1:22" s="331" customFormat="1" ht="18" customHeight="1" x14ac:dyDescent="0.2">
      <c r="A13" s="330"/>
      <c r="B13" s="927" t="s">
        <v>37</v>
      </c>
      <c r="C13" s="926"/>
      <c r="D13" s="928">
        <f t="shared" si="0"/>
        <v>29</v>
      </c>
      <c r="E13" s="929">
        <f t="shared" si="1"/>
        <v>0.24304391552128729</v>
      </c>
      <c r="F13" s="926"/>
      <c r="G13" s="928">
        <v>11</v>
      </c>
      <c r="H13" s="929">
        <v>37.931034482758619</v>
      </c>
      <c r="I13" s="928">
        <v>9</v>
      </c>
      <c r="J13" s="929">
        <v>81.818181818181827</v>
      </c>
      <c r="K13" s="926"/>
      <c r="L13" s="928">
        <v>6</v>
      </c>
      <c r="M13" s="929">
        <v>20.689655172413794</v>
      </c>
      <c r="N13" s="928">
        <v>4</v>
      </c>
      <c r="O13" s="929">
        <v>66.666666666666657</v>
      </c>
      <c r="P13" s="926"/>
      <c r="Q13" s="928">
        <v>12</v>
      </c>
      <c r="R13" s="929">
        <v>41.379310344827587</v>
      </c>
      <c r="S13" s="928">
        <v>9</v>
      </c>
      <c r="T13" s="929">
        <f t="shared" si="2"/>
        <v>75</v>
      </c>
    </row>
    <row r="14" spans="1:22" s="331" customFormat="1" ht="18" customHeight="1" x14ac:dyDescent="0.2">
      <c r="A14" s="330"/>
      <c r="B14" s="927" t="s">
        <v>38</v>
      </c>
      <c r="C14" s="926"/>
      <c r="D14" s="928">
        <f t="shared" si="0"/>
        <v>0</v>
      </c>
      <c r="E14" s="929">
        <f t="shared" si="1"/>
        <v>0</v>
      </c>
      <c r="F14" s="926"/>
      <c r="G14" s="928">
        <v>0</v>
      </c>
      <c r="H14" s="929" t="s">
        <v>363</v>
      </c>
      <c r="I14" s="928">
        <v>0</v>
      </c>
      <c r="J14" s="929" t="s">
        <v>363</v>
      </c>
      <c r="K14" s="926"/>
      <c r="L14" s="928">
        <v>0</v>
      </c>
      <c r="M14" s="929" t="s">
        <v>363</v>
      </c>
      <c r="N14" s="928">
        <v>0</v>
      </c>
      <c r="O14" s="929" t="s">
        <v>363</v>
      </c>
      <c r="P14" s="926"/>
      <c r="Q14" s="928">
        <v>0</v>
      </c>
      <c r="R14" s="929" t="s">
        <v>363</v>
      </c>
      <c r="S14" s="928">
        <v>0</v>
      </c>
      <c r="T14" s="929" t="str">
        <f t="shared" si="2"/>
        <v>-</v>
      </c>
    </row>
    <row r="15" spans="1:22" s="331" customFormat="1" ht="18" customHeight="1" x14ac:dyDescent="0.2">
      <c r="A15" s="330"/>
      <c r="B15" s="927" t="s">
        <v>6</v>
      </c>
      <c r="C15" s="926"/>
      <c r="D15" s="928">
        <f t="shared" si="0"/>
        <v>39</v>
      </c>
      <c r="E15" s="929">
        <f t="shared" si="1"/>
        <v>0.32685216225276564</v>
      </c>
      <c r="F15" s="926"/>
      <c r="G15" s="928">
        <v>26</v>
      </c>
      <c r="H15" s="929">
        <v>66.666666666666657</v>
      </c>
      <c r="I15" s="928">
        <v>26</v>
      </c>
      <c r="J15" s="929">
        <v>100</v>
      </c>
      <c r="K15" s="926"/>
      <c r="L15" s="928">
        <v>9</v>
      </c>
      <c r="M15" s="929">
        <v>23.076923076923077</v>
      </c>
      <c r="N15" s="928">
        <v>9</v>
      </c>
      <c r="O15" s="929">
        <v>100</v>
      </c>
      <c r="P15" s="926"/>
      <c r="Q15" s="928">
        <v>4</v>
      </c>
      <c r="R15" s="929">
        <v>10.256410256410255</v>
      </c>
      <c r="S15" s="928">
        <v>4</v>
      </c>
      <c r="T15" s="929">
        <f t="shared" si="2"/>
        <v>100</v>
      </c>
    </row>
    <row r="16" spans="1:22" s="331" customFormat="1" ht="18" customHeight="1" x14ac:dyDescent="0.2">
      <c r="A16" s="330"/>
      <c r="B16" s="927" t="s">
        <v>5</v>
      </c>
      <c r="C16" s="926"/>
      <c r="D16" s="928">
        <f t="shared" si="0"/>
        <v>0</v>
      </c>
      <c r="E16" s="929">
        <f t="shared" si="1"/>
        <v>0</v>
      </c>
      <c r="F16" s="926"/>
      <c r="G16" s="928">
        <v>0</v>
      </c>
      <c r="H16" s="929" t="s">
        <v>363</v>
      </c>
      <c r="I16" s="928">
        <v>0</v>
      </c>
      <c r="J16" s="929" t="s">
        <v>363</v>
      </c>
      <c r="K16" s="926"/>
      <c r="L16" s="928">
        <v>0</v>
      </c>
      <c r="M16" s="929" t="s">
        <v>363</v>
      </c>
      <c r="N16" s="928">
        <v>0</v>
      </c>
      <c r="O16" s="929" t="s">
        <v>363</v>
      </c>
      <c r="P16" s="926"/>
      <c r="Q16" s="928">
        <v>0</v>
      </c>
      <c r="R16" s="929" t="s">
        <v>363</v>
      </c>
      <c r="S16" s="928">
        <v>0</v>
      </c>
      <c r="T16" s="929" t="str">
        <f t="shared" si="2"/>
        <v>-</v>
      </c>
    </row>
    <row r="17" spans="1:20" s="331" customFormat="1" ht="18" customHeight="1" x14ac:dyDescent="0.2">
      <c r="A17" s="330"/>
      <c r="B17" s="927" t="s">
        <v>4</v>
      </c>
      <c r="C17" s="926"/>
      <c r="D17" s="928">
        <f t="shared" si="0"/>
        <v>2874</v>
      </c>
      <c r="E17" s="929">
        <f t="shared" si="1"/>
        <v>24.086490110626883</v>
      </c>
      <c r="F17" s="926"/>
      <c r="G17" s="928">
        <v>620</v>
      </c>
      <c r="H17" s="929">
        <v>21.572720946416144</v>
      </c>
      <c r="I17" s="928">
        <v>475</v>
      </c>
      <c r="J17" s="929">
        <v>76.612903225806448</v>
      </c>
      <c r="K17" s="926"/>
      <c r="L17" s="928">
        <v>936</v>
      </c>
      <c r="M17" s="929">
        <v>32.567849686847602</v>
      </c>
      <c r="N17" s="928">
        <v>647</v>
      </c>
      <c r="O17" s="929">
        <v>69.123931623931625</v>
      </c>
      <c r="P17" s="926"/>
      <c r="Q17" s="928">
        <v>1318</v>
      </c>
      <c r="R17" s="929">
        <v>45.859429366736251</v>
      </c>
      <c r="S17" s="928">
        <v>870</v>
      </c>
      <c r="T17" s="929">
        <f t="shared" si="2"/>
        <v>66.009104704097126</v>
      </c>
    </row>
    <row r="18" spans="1:20" s="331" customFormat="1" ht="18" customHeight="1" x14ac:dyDescent="0.2">
      <c r="A18" s="330"/>
      <c r="B18" s="927" t="s">
        <v>40</v>
      </c>
      <c r="C18" s="926"/>
      <c r="D18" s="928">
        <f t="shared" si="0"/>
        <v>18</v>
      </c>
      <c r="E18" s="929">
        <f t="shared" si="1"/>
        <v>0.15085484411666109</v>
      </c>
      <c r="F18" s="926"/>
      <c r="G18" s="928">
        <v>14</v>
      </c>
      <c r="H18" s="929">
        <v>77.777777777777786</v>
      </c>
      <c r="I18" s="928">
        <v>12</v>
      </c>
      <c r="J18" s="929">
        <v>85.714285714285708</v>
      </c>
      <c r="K18" s="926"/>
      <c r="L18" s="928">
        <v>3</v>
      </c>
      <c r="M18" s="929">
        <v>16.666666666666664</v>
      </c>
      <c r="N18" s="928">
        <v>2</v>
      </c>
      <c r="O18" s="929">
        <v>66.666666666666657</v>
      </c>
      <c r="P18" s="926"/>
      <c r="Q18" s="928">
        <v>1</v>
      </c>
      <c r="R18" s="929">
        <v>5.5555555555555554</v>
      </c>
      <c r="S18" s="928">
        <v>1</v>
      </c>
      <c r="T18" s="929">
        <f t="shared" si="2"/>
        <v>100</v>
      </c>
    </row>
    <row r="19" spans="1:20" s="331" customFormat="1" ht="18" customHeight="1" x14ac:dyDescent="0.2">
      <c r="A19" s="330"/>
      <c r="B19" s="927" t="s">
        <v>41</v>
      </c>
      <c r="C19" s="926"/>
      <c r="D19" s="928">
        <f t="shared" si="0"/>
        <v>90</v>
      </c>
      <c r="E19" s="929">
        <f t="shared" si="1"/>
        <v>0.7542742205833054</v>
      </c>
      <c r="F19" s="926"/>
      <c r="G19" s="928">
        <v>65</v>
      </c>
      <c r="H19" s="929">
        <v>72.222222222222214</v>
      </c>
      <c r="I19" s="928">
        <v>54</v>
      </c>
      <c r="J19" s="929">
        <v>83.07692307692308</v>
      </c>
      <c r="K19" s="926"/>
      <c r="L19" s="928">
        <v>17</v>
      </c>
      <c r="M19" s="929">
        <v>18.888888888888889</v>
      </c>
      <c r="N19" s="928">
        <v>15</v>
      </c>
      <c r="O19" s="929">
        <v>88.235294117647058</v>
      </c>
      <c r="P19" s="926"/>
      <c r="Q19" s="928">
        <v>8</v>
      </c>
      <c r="R19" s="929">
        <v>8.8888888888888893</v>
      </c>
      <c r="S19" s="928">
        <v>8</v>
      </c>
      <c r="T19" s="929">
        <f t="shared" si="2"/>
        <v>100</v>
      </c>
    </row>
    <row r="20" spans="1:20" s="331" customFormat="1" ht="18" customHeight="1" x14ac:dyDescent="0.2">
      <c r="A20" s="330"/>
      <c r="B20" s="927" t="s">
        <v>3</v>
      </c>
      <c r="C20" s="926"/>
      <c r="D20" s="928">
        <f t="shared" si="0"/>
        <v>974</v>
      </c>
      <c r="E20" s="929">
        <f t="shared" si="1"/>
        <v>8.1629232316459941</v>
      </c>
      <c r="F20" s="926"/>
      <c r="G20" s="928">
        <v>346</v>
      </c>
      <c r="H20" s="929">
        <v>35.523613963039011</v>
      </c>
      <c r="I20" s="928">
        <v>225</v>
      </c>
      <c r="J20" s="929">
        <v>65.028901734104053</v>
      </c>
      <c r="K20" s="926"/>
      <c r="L20" s="928">
        <v>445</v>
      </c>
      <c r="M20" s="929">
        <v>45.687885010266946</v>
      </c>
      <c r="N20" s="928">
        <v>337</v>
      </c>
      <c r="O20" s="929">
        <v>75.730337078651687</v>
      </c>
      <c r="P20" s="926"/>
      <c r="Q20" s="928">
        <v>183</v>
      </c>
      <c r="R20" s="929">
        <v>18.788501026694046</v>
      </c>
      <c r="S20" s="928">
        <v>144</v>
      </c>
      <c r="T20" s="929">
        <f t="shared" si="2"/>
        <v>78.688524590163937</v>
      </c>
    </row>
    <row r="21" spans="1:20" s="331" customFormat="1" ht="18" customHeight="1" x14ac:dyDescent="0.2">
      <c r="A21" s="330"/>
      <c r="B21" s="927" t="s">
        <v>2</v>
      </c>
      <c r="C21" s="926"/>
      <c r="D21" s="928">
        <f t="shared" si="0"/>
        <v>0</v>
      </c>
      <c r="E21" s="929">
        <f t="shared" si="1"/>
        <v>0</v>
      </c>
      <c r="F21" s="926"/>
      <c r="G21" s="928">
        <v>0</v>
      </c>
      <c r="H21" s="929" t="s">
        <v>363</v>
      </c>
      <c r="I21" s="928">
        <v>0</v>
      </c>
      <c r="J21" s="929" t="s">
        <v>363</v>
      </c>
      <c r="K21" s="926"/>
      <c r="L21" s="928">
        <v>0</v>
      </c>
      <c r="M21" s="929" t="s">
        <v>363</v>
      </c>
      <c r="N21" s="928">
        <v>0</v>
      </c>
      <c r="O21" s="929" t="s">
        <v>363</v>
      </c>
      <c r="P21" s="926"/>
      <c r="Q21" s="928">
        <v>0</v>
      </c>
      <c r="R21" s="929" t="s">
        <v>363</v>
      </c>
      <c r="S21" s="928">
        <v>0</v>
      </c>
      <c r="T21" s="929" t="str">
        <f t="shared" si="2"/>
        <v>-</v>
      </c>
    </row>
    <row r="22" spans="1:20" s="331" customFormat="1" ht="18" customHeight="1" x14ac:dyDescent="0.2">
      <c r="A22" s="330"/>
      <c r="B22" s="927" t="s">
        <v>35</v>
      </c>
      <c r="C22" s="926"/>
      <c r="D22" s="928">
        <f t="shared" si="0"/>
        <v>145</v>
      </c>
      <c r="E22" s="929">
        <f t="shared" si="1"/>
        <v>1.2152195776064365</v>
      </c>
      <c r="F22" s="926"/>
      <c r="G22" s="928">
        <v>88</v>
      </c>
      <c r="H22" s="929">
        <v>60.689655172413794</v>
      </c>
      <c r="I22" s="928">
        <v>75</v>
      </c>
      <c r="J22" s="929">
        <v>85.227272727272734</v>
      </c>
      <c r="K22" s="926"/>
      <c r="L22" s="928">
        <v>55</v>
      </c>
      <c r="M22" s="929">
        <v>37.931034482758619</v>
      </c>
      <c r="N22" s="928">
        <v>48</v>
      </c>
      <c r="O22" s="929">
        <v>87.272727272727266</v>
      </c>
      <c r="P22" s="926"/>
      <c r="Q22" s="928">
        <v>2</v>
      </c>
      <c r="R22" s="929">
        <v>1.3793103448275863</v>
      </c>
      <c r="S22" s="928">
        <v>2</v>
      </c>
      <c r="T22" s="929">
        <f t="shared" si="2"/>
        <v>100</v>
      </c>
    </row>
    <row r="23" spans="1:20" s="331" customFormat="1" ht="18" customHeight="1" x14ac:dyDescent="0.2">
      <c r="A23" s="330"/>
      <c r="B23" s="927" t="s">
        <v>42</v>
      </c>
      <c r="C23" s="926"/>
      <c r="D23" s="928">
        <f t="shared" si="0"/>
        <v>87</v>
      </c>
      <c r="E23" s="929">
        <f t="shared" si="1"/>
        <v>0.72913174656386193</v>
      </c>
      <c r="F23" s="926"/>
      <c r="G23" s="928">
        <v>65</v>
      </c>
      <c r="H23" s="929">
        <v>74.712643678160916</v>
      </c>
      <c r="I23" s="928">
        <v>56</v>
      </c>
      <c r="J23" s="929">
        <v>86.15384615384616</v>
      </c>
      <c r="K23" s="926"/>
      <c r="L23" s="928">
        <v>19</v>
      </c>
      <c r="M23" s="929">
        <v>21.839080459770116</v>
      </c>
      <c r="N23" s="928">
        <v>18</v>
      </c>
      <c r="O23" s="929">
        <v>94.73684210526315</v>
      </c>
      <c r="P23" s="926"/>
      <c r="Q23" s="928">
        <v>3</v>
      </c>
      <c r="R23" s="929">
        <v>3.4482758620689653</v>
      </c>
      <c r="S23" s="928">
        <v>3</v>
      </c>
      <c r="T23" s="929">
        <f t="shared" si="2"/>
        <v>100</v>
      </c>
    </row>
    <row r="24" spans="1:20" s="331" customFormat="1" ht="18" customHeight="1" x14ac:dyDescent="0.2">
      <c r="A24" s="330">
        <v>47094</v>
      </c>
      <c r="B24" s="927" t="s">
        <v>43</v>
      </c>
      <c r="C24" s="926"/>
      <c r="D24" s="928">
        <f t="shared" si="0"/>
        <v>4</v>
      </c>
      <c r="E24" s="929">
        <f t="shared" si="1"/>
        <v>3.3523298692591352E-2</v>
      </c>
      <c r="F24" s="926"/>
      <c r="G24" s="928">
        <v>2</v>
      </c>
      <c r="H24" s="929">
        <v>50</v>
      </c>
      <c r="I24" s="928">
        <v>1</v>
      </c>
      <c r="J24" s="929">
        <v>50</v>
      </c>
      <c r="K24" s="926"/>
      <c r="L24" s="928">
        <v>1</v>
      </c>
      <c r="M24" s="929">
        <v>25</v>
      </c>
      <c r="N24" s="928">
        <v>0</v>
      </c>
      <c r="O24" s="929">
        <v>0</v>
      </c>
      <c r="P24" s="926"/>
      <c r="Q24" s="928">
        <v>1</v>
      </c>
      <c r="R24" s="929">
        <v>25</v>
      </c>
      <c r="S24" s="928">
        <v>1</v>
      </c>
      <c r="T24" s="929">
        <f t="shared" si="2"/>
        <v>100</v>
      </c>
    </row>
    <row r="25" spans="1:20" s="331" customFormat="1" ht="18" customHeight="1" x14ac:dyDescent="0.2">
      <c r="B25" s="927" t="s">
        <v>44</v>
      </c>
      <c r="C25" s="926"/>
      <c r="D25" s="928">
        <f t="shared" si="0"/>
        <v>39</v>
      </c>
      <c r="E25" s="929">
        <f t="shared" si="1"/>
        <v>0.32685216225276564</v>
      </c>
      <c r="F25" s="926"/>
      <c r="G25" s="928">
        <v>11</v>
      </c>
      <c r="H25" s="929">
        <v>28.205128205128204</v>
      </c>
      <c r="I25" s="928">
        <v>8</v>
      </c>
      <c r="J25" s="929">
        <v>72.727272727272734</v>
      </c>
      <c r="K25" s="926"/>
      <c r="L25" s="928">
        <v>15</v>
      </c>
      <c r="M25" s="929">
        <v>38.461538461538467</v>
      </c>
      <c r="N25" s="928">
        <v>10</v>
      </c>
      <c r="O25" s="929">
        <v>66.666666666666657</v>
      </c>
      <c r="P25" s="926"/>
      <c r="Q25" s="928">
        <v>13</v>
      </c>
      <c r="R25" s="929">
        <v>33.333333333333329</v>
      </c>
      <c r="S25" s="928">
        <v>7</v>
      </c>
      <c r="T25" s="929">
        <f t="shared" si="2"/>
        <v>53.846153846153847</v>
      </c>
    </row>
    <row r="26" spans="1:20" s="331" customFormat="1" ht="18" customHeight="1" x14ac:dyDescent="0.2">
      <c r="B26" s="927" t="s">
        <v>45</v>
      </c>
      <c r="C26" s="926"/>
      <c r="D26" s="928">
        <f t="shared" si="0"/>
        <v>7621</v>
      </c>
      <c r="E26" s="929">
        <f t="shared" si="1"/>
        <v>63.870264834059675</v>
      </c>
      <c r="F26" s="926"/>
      <c r="G26" s="928">
        <v>2073</v>
      </c>
      <c r="H26" s="929">
        <v>27.201154704107072</v>
      </c>
      <c r="I26" s="928">
        <v>812</v>
      </c>
      <c r="J26" s="929">
        <v>39.1702846116739</v>
      </c>
      <c r="K26" s="926"/>
      <c r="L26" s="928">
        <v>2727</v>
      </c>
      <c r="M26" s="929">
        <v>35.782705681669071</v>
      </c>
      <c r="N26" s="928">
        <v>889</v>
      </c>
      <c r="O26" s="929">
        <v>32.599926659332603</v>
      </c>
      <c r="P26" s="926"/>
      <c r="Q26" s="928">
        <v>2821</v>
      </c>
      <c r="R26" s="929">
        <v>37.016139614223853</v>
      </c>
      <c r="S26" s="928">
        <v>1118</v>
      </c>
      <c r="T26" s="929">
        <f t="shared" si="2"/>
        <v>39.631336405529957</v>
      </c>
    </row>
    <row r="27" spans="1:20" s="331" customFormat="1" ht="18" customHeight="1" x14ac:dyDescent="0.2">
      <c r="B27" s="927" t="s">
        <v>46</v>
      </c>
      <c r="C27" s="926"/>
      <c r="D27" s="928">
        <f t="shared" si="0"/>
        <v>0</v>
      </c>
      <c r="E27" s="929">
        <f t="shared" si="1"/>
        <v>0</v>
      </c>
      <c r="F27" s="926"/>
      <c r="G27" s="928">
        <v>0</v>
      </c>
      <c r="H27" s="929" t="s">
        <v>363</v>
      </c>
      <c r="I27" s="928">
        <v>0</v>
      </c>
      <c r="J27" s="929" t="s">
        <v>363</v>
      </c>
      <c r="K27" s="926"/>
      <c r="L27" s="928">
        <v>0</v>
      </c>
      <c r="M27" s="929" t="s">
        <v>363</v>
      </c>
      <c r="N27" s="928">
        <v>0</v>
      </c>
      <c r="O27" s="929" t="s">
        <v>363</v>
      </c>
      <c r="P27" s="926"/>
      <c r="Q27" s="928">
        <v>0</v>
      </c>
      <c r="R27" s="929" t="s">
        <v>363</v>
      </c>
      <c r="S27" s="928">
        <v>0</v>
      </c>
      <c r="T27" s="929" t="str">
        <f t="shared" si="2"/>
        <v>-</v>
      </c>
    </row>
    <row r="28" spans="1:20" s="331" customFormat="1" ht="18" customHeight="1" x14ac:dyDescent="0.2">
      <c r="B28" s="949" t="s">
        <v>1</v>
      </c>
      <c r="C28" s="926"/>
      <c r="D28" s="950">
        <f t="shared" si="0"/>
        <v>0</v>
      </c>
      <c r="E28" s="951">
        <f t="shared" si="1"/>
        <v>0</v>
      </c>
      <c r="F28" s="926"/>
      <c r="G28" s="950">
        <v>0</v>
      </c>
      <c r="H28" s="951" t="s">
        <v>363</v>
      </c>
      <c r="I28" s="950">
        <v>0</v>
      </c>
      <c r="J28" s="951" t="s">
        <v>363</v>
      </c>
      <c r="K28" s="926"/>
      <c r="L28" s="950">
        <v>0</v>
      </c>
      <c r="M28" s="951" t="s">
        <v>363</v>
      </c>
      <c r="N28" s="950">
        <v>0</v>
      </c>
      <c r="O28" s="951" t="s">
        <v>363</v>
      </c>
      <c r="P28" s="926"/>
      <c r="Q28" s="950">
        <v>0</v>
      </c>
      <c r="R28" s="951" t="s">
        <v>363</v>
      </c>
      <c r="S28" s="950">
        <v>0</v>
      </c>
      <c r="T28" s="951" t="str">
        <f t="shared" si="2"/>
        <v>-</v>
      </c>
    </row>
    <row r="29" spans="1:20" s="319" customFormat="1" ht="18" customHeight="1" x14ac:dyDescent="0.2">
      <c r="B29" s="1280" t="s">
        <v>0</v>
      </c>
      <c r="C29" s="1273"/>
      <c r="D29" s="1281">
        <f>SUM(D11:D28)</f>
        <v>11932</v>
      </c>
      <c r="E29" s="1282">
        <f t="shared" si="1"/>
        <v>100</v>
      </c>
      <c r="F29" s="1273"/>
      <c r="G29" s="1281">
        <f>SUM(G11:G28)</f>
        <v>3330</v>
      </c>
      <c r="H29" s="1282">
        <f>G29/$D29*100</f>
        <v>27.908146161582298</v>
      </c>
      <c r="I29" s="1281">
        <f>SUM(I11:I28)</f>
        <v>1761</v>
      </c>
      <c r="J29" s="1282">
        <f>I29/G29*100</f>
        <v>52.882882882882889</v>
      </c>
      <c r="K29" s="1273"/>
      <c r="L29" s="1281">
        <f>SUM(L11:L28)</f>
        <v>4236</v>
      </c>
      <c r="M29" s="1282">
        <f>L29/$D29*100</f>
        <v>35.501173315454245</v>
      </c>
      <c r="N29" s="1281">
        <f>SUM(N11:N28)</f>
        <v>1982</v>
      </c>
      <c r="O29" s="1282">
        <f>N29/L29*100</f>
        <v>46.789423984891407</v>
      </c>
      <c r="P29" s="1273"/>
      <c r="Q29" s="1281">
        <f>SUM(Q11:Q28)</f>
        <v>4366</v>
      </c>
      <c r="R29" s="1282">
        <f>Q29/$D29*100</f>
        <v>36.59068052296346</v>
      </c>
      <c r="S29" s="1281">
        <f>SUM(S11:S28)</f>
        <v>2167</v>
      </c>
      <c r="T29" s="1282">
        <f>S29/Q29*100</f>
        <v>49.633531836921669</v>
      </c>
    </row>
    <row r="30" spans="1:20" s="328" customFormat="1" ht="6.75" customHeight="1" x14ac:dyDescent="0.2">
      <c r="B30" s="1659"/>
      <c r="C30" s="1659"/>
      <c r="D30" s="1659"/>
      <c r="E30" s="1659"/>
      <c r="F30" s="775"/>
    </row>
    <row r="31" spans="1:20" x14ac:dyDescent="0.25">
      <c r="B31" s="1660"/>
      <c r="C31" s="1660"/>
      <c r="D31" s="1660"/>
      <c r="E31" s="1660"/>
      <c r="F31" s="1660"/>
      <c r="G31" s="1660"/>
      <c r="H31" s="1660"/>
      <c r="I31" s="1660"/>
      <c r="J31" s="1660"/>
      <c r="K31" s="1660"/>
      <c r="L31" s="1660"/>
      <c r="M31" s="1660"/>
      <c r="N31" s="1660"/>
      <c r="O31" s="1660"/>
      <c r="P31" s="1660"/>
      <c r="Q31" s="1660"/>
      <c r="R31" s="1660"/>
    </row>
    <row r="32" spans="1:20" x14ac:dyDescent="0.25">
      <c r="G32" s="931"/>
      <c r="L32" s="931"/>
    </row>
    <row r="33" spans="2:12" x14ac:dyDescent="0.25">
      <c r="B33" s="931"/>
      <c r="L33" s="931"/>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984" customWidth="1"/>
    <col min="2" max="2" width="26.5703125" style="984" bestFit="1" customWidth="1"/>
    <col min="3" max="3" width="7.85546875" style="984" customWidth="1"/>
    <col min="4" max="4" width="7" style="984" bestFit="1" customWidth="1"/>
    <col min="5" max="5" width="8.5703125" style="984" customWidth="1"/>
    <col min="6" max="6" width="6.42578125" style="984" customWidth="1"/>
    <col min="7" max="7" width="8.28515625" style="984" customWidth="1"/>
    <col min="8" max="8" width="7" style="984" bestFit="1" customWidth="1"/>
    <col min="9" max="9" width="9.7109375" style="984" customWidth="1"/>
    <col min="10" max="10" width="6" style="984" customWidth="1"/>
    <col min="11" max="11" width="7" style="984" customWidth="1"/>
    <col min="12" max="12" width="6" style="984" customWidth="1"/>
    <col min="13" max="13" width="7.140625" style="984" customWidth="1"/>
    <col min="14" max="14" width="6" style="984" customWidth="1"/>
    <col min="15" max="15" width="7.140625" style="984" customWidth="1"/>
    <col min="16" max="16" width="7.28515625" style="984" customWidth="1"/>
    <col min="17" max="16384" width="11.42578125" style="984"/>
  </cols>
  <sheetData>
    <row r="1" spans="1:21" s="956" customFormat="1" ht="12.75" customHeight="1" x14ac:dyDescent="0.2">
      <c r="E1" s="960" t="s">
        <v>193</v>
      </c>
      <c r="F1" s="960"/>
      <c r="G1" s="960" t="s">
        <v>194</v>
      </c>
      <c r="H1" s="960"/>
      <c r="I1" s="960" t="s">
        <v>195</v>
      </c>
      <c r="J1" s="960"/>
      <c r="K1" s="960" t="s">
        <v>196</v>
      </c>
      <c r="L1" s="960"/>
      <c r="M1" s="960" t="s">
        <v>197</v>
      </c>
      <c r="N1" s="960"/>
      <c r="O1" s="960" t="s">
        <v>198</v>
      </c>
    </row>
    <row r="2" spans="1:21" s="961" customFormat="1" ht="48" customHeight="1" x14ac:dyDescent="0.25">
      <c r="B2" s="962"/>
      <c r="C2" s="962"/>
      <c r="D2" s="962"/>
      <c r="E2" s="962"/>
      <c r="F2" s="962"/>
      <c r="G2" s="962"/>
      <c r="H2" s="962"/>
    </row>
    <row r="3" spans="1:21" s="963" customFormat="1" ht="21" x14ac:dyDescent="0.2">
      <c r="B3" s="1550" t="s">
        <v>439</v>
      </c>
      <c r="C3" s="1550"/>
      <c r="D3" s="1550"/>
      <c r="E3" s="1550"/>
      <c r="F3" s="1550"/>
      <c r="G3" s="1550"/>
      <c r="H3" s="1550"/>
      <c r="I3" s="1550"/>
      <c r="J3" s="1550"/>
      <c r="K3" s="1550"/>
      <c r="L3" s="1550"/>
      <c r="M3" s="1550"/>
      <c r="N3" s="1550"/>
      <c r="O3" s="1550"/>
      <c r="P3" s="1550"/>
    </row>
    <row r="4" spans="1:21" s="963" customFormat="1" ht="15.75" x14ac:dyDescent="0.2">
      <c r="B4" s="1471" t="str">
        <f>porsaad!$B$6</f>
        <v>Situación a 30 de septiembre de 2025</v>
      </c>
      <c r="C4" s="1471"/>
      <c r="D4" s="1471"/>
      <c r="E4" s="1471"/>
      <c r="F4" s="1471"/>
      <c r="G4" s="1471"/>
      <c r="H4" s="1471"/>
      <c r="I4" s="1471"/>
      <c r="J4" s="1471"/>
      <c r="K4" s="1471"/>
      <c r="L4" s="1471"/>
      <c r="M4" s="1471"/>
      <c r="N4" s="1471"/>
      <c r="O4" s="1471"/>
      <c r="P4" s="1471"/>
      <c r="Q4" s="964"/>
      <c r="R4" s="964"/>
      <c r="S4" s="964"/>
      <c r="T4" s="964"/>
      <c r="U4" s="964"/>
    </row>
    <row r="5" spans="1:21" s="965" customFormat="1" ht="7.5" customHeight="1" x14ac:dyDescent="0.2">
      <c r="B5" s="966"/>
      <c r="C5" s="965" t="s">
        <v>193</v>
      </c>
      <c r="E5" s="965" t="s">
        <v>194</v>
      </c>
      <c r="G5" s="965" t="s">
        <v>195</v>
      </c>
      <c r="I5" s="965" t="s">
        <v>196</v>
      </c>
      <c r="K5" s="960" t="s">
        <v>197</v>
      </c>
      <c r="M5" s="960" t="s">
        <v>198</v>
      </c>
      <c r="O5" s="960" t="s">
        <v>198</v>
      </c>
    </row>
    <row r="6" spans="1:21" s="963" customFormat="1" ht="15" customHeight="1" x14ac:dyDescent="0.2">
      <c r="B6" s="967"/>
      <c r="C6" s="1672" t="s">
        <v>199</v>
      </c>
      <c r="D6" s="1673"/>
      <c r="E6" s="1673"/>
      <c r="F6" s="1673"/>
      <c r="G6" s="1673"/>
      <c r="H6" s="1673"/>
      <c r="I6" s="1673"/>
      <c r="J6" s="1673"/>
      <c r="K6" s="1673"/>
      <c r="L6" s="1673"/>
      <c r="M6" s="1673"/>
      <c r="N6" s="1673"/>
      <c r="O6" s="1673"/>
      <c r="P6" s="1674"/>
    </row>
    <row r="7" spans="1:21" s="963" customFormat="1" ht="57" customHeight="1" x14ac:dyDescent="0.2">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68" customFormat="1" ht="12" customHeight="1" x14ac:dyDescent="0.2">
      <c r="B8" s="1676"/>
      <c r="C8" s="986" t="s">
        <v>9</v>
      </c>
      <c r="D8" s="986" t="s">
        <v>28</v>
      </c>
      <c r="E8" s="986" t="s">
        <v>9</v>
      </c>
      <c r="F8" s="986" t="s">
        <v>28</v>
      </c>
      <c r="G8" s="986" t="s">
        <v>9</v>
      </c>
      <c r="H8" s="986" t="s">
        <v>28</v>
      </c>
      <c r="I8" s="986" t="s">
        <v>9</v>
      </c>
      <c r="J8" s="985" t="s">
        <v>28</v>
      </c>
      <c r="K8" s="988" t="s">
        <v>9</v>
      </c>
      <c r="L8" s="985" t="s">
        <v>28</v>
      </c>
      <c r="M8" s="987" t="s">
        <v>9</v>
      </c>
      <c r="N8" s="986" t="s">
        <v>28</v>
      </c>
      <c r="O8" s="986" t="s">
        <v>9</v>
      </c>
      <c r="P8" s="985" t="s">
        <v>28</v>
      </c>
      <c r="R8" s="969"/>
    </row>
    <row r="9" spans="1:21" s="957" customFormat="1" ht="16.5" customHeight="1" x14ac:dyDescent="0.2">
      <c r="A9" s="957">
        <v>1</v>
      </c>
      <c r="B9" s="970" t="s">
        <v>8</v>
      </c>
      <c r="C9" s="971">
        <f>E9+G9+I9+K9+M9+O9</f>
        <v>4245</v>
      </c>
      <c r="D9" s="972">
        <f>IFERROR(C9/$C9*100,"-")</f>
        <v>100</v>
      </c>
      <c r="E9" s="971">
        <v>0</v>
      </c>
      <c r="F9" s="972">
        <v>0</v>
      </c>
      <c r="G9" s="971">
        <v>3935</v>
      </c>
      <c r="H9" s="972">
        <v>92.697290930506483</v>
      </c>
      <c r="I9" s="971">
        <v>310</v>
      </c>
      <c r="J9" s="972">
        <v>7.3027090694935222</v>
      </c>
      <c r="K9" s="971">
        <v>0</v>
      </c>
      <c r="L9" s="972">
        <v>0</v>
      </c>
      <c r="M9" s="971">
        <v>0</v>
      </c>
      <c r="N9" s="972">
        <v>0</v>
      </c>
      <c r="O9" s="971">
        <v>0</v>
      </c>
      <c r="P9" s="972">
        <f t="shared" ref="P9:P26" si="0">IFERROR(O9/$C9*100,"-")</f>
        <v>0</v>
      </c>
      <c r="R9" s="973"/>
    </row>
    <row r="10" spans="1:21" s="958" customFormat="1" ht="16.5" customHeight="1" x14ac:dyDescent="0.2">
      <c r="A10" s="958">
        <v>2</v>
      </c>
      <c r="B10" s="974" t="s">
        <v>7</v>
      </c>
      <c r="C10" s="975">
        <f t="shared" ref="C10:C26" si="1">E10+G10+I10+K10+M10+O10</f>
        <v>10382</v>
      </c>
      <c r="D10" s="976">
        <f t="shared" ref="D10:D26" si="2">IFERROR(C10/$C10*100,"-")</f>
        <v>100</v>
      </c>
      <c r="E10" s="975">
        <v>0</v>
      </c>
      <c r="F10" s="976">
        <v>0</v>
      </c>
      <c r="G10" s="975">
        <v>7958</v>
      </c>
      <c r="H10" s="976">
        <v>76.651897514929686</v>
      </c>
      <c r="I10" s="975">
        <v>2424</v>
      </c>
      <c r="J10" s="976">
        <v>23.348102485070314</v>
      </c>
      <c r="K10" s="975">
        <v>0</v>
      </c>
      <c r="L10" s="976">
        <v>0</v>
      </c>
      <c r="M10" s="975">
        <v>0</v>
      </c>
      <c r="N10" s="976">
        <v>0</v>
      </c>
      <c r="O10" s="975">
        <v>0</v>
      </c>
      <c r="P10" s="976">
        <f t="shared" si="0"/>
        <v>0</v>
      </c>
      <c r="R10" s="973"/>
    </row>
    <row r="11" spans="1:21" s="958" customFormat="1" ht="16.5" customHeight="1" x14ac:dyDescent="0.2">
      <c r="A11" s="958">
        <v>3</v>
      </c>
      <c r="B11" s="974" t="s">
        <v>37</v>
      </c>
      <c r="C11" s="975">
        <f t="shared" si="1"/>
        <v>5362</v>
      </c>
      <c r="D11" s="976">
        <f t="shared" si="2"/>
        <v>100</v>
      </c>
      <c r="E11" s="975">
        <v>309</v>
      </c>
      <c r="F11" s="976">
        <v>5.7627750839239091</v>
      </c>
      <c r="G11" s="975">
        <v>3110</v>
      </c>
      <c r="H11" s="976">
        <v>58.000745990302129</v>
      </c>
      <c r="I11" s="975">
        <v>520</v>
      </c>
      <c r="J11" s="976">
        <v>9.6978739276389412</v>
      </c>
      <c r="K11" s="975">
        <v>1149</v>
      </c>
      <c r="L11" s="976">
        <v>21.428571428571427</v>
      </c>
      <c r="M11" s="975">
        <v>274</v>
      </c>
      <c r="N11" s="976">
        <v>5.1100335695635959</v>
      </c>
      <c r="O11" s="975">
        <v>0</v>
      </c>
      <c r="P11" s="976">
        <f t="shared" si="0"/>
        <v>0</v>
      </c>
      <c r="R11" s="973"/>
    </row>
    <row r="12" spans="1:21" s="958" customFormat="1" ht="16.5" customHeight="1" x14ac:dyDescent="0.2">
      <c r="A12" s="958">
        <v>4</v>
      </c>
      <c r="B12" s="974" t="s">
        <v>38</v>
      </c>
      <c r="C12" s="975">
        <f t="shared" si="1"/>
        <v>868</v>
      </c>
      <c r="D12" s="976">
        <f t="shared" si="2"/>
        <v>100</v>
      </c>
      <c r="E12" s="975">
        <v>0</v>
      </c>
      <c r="F12" s="976">
        <v>0</v>
      </c>
      <c r="G12" s="975">
        <v>708</v>
      </c>
      <c r="H12" s="976">
        <v>81.566820276497694</v>
      </c>
      <c r="I12" s="975">
        <v>160</v>
      </c>
      <c r="J12" s="976">
        <v>18.433179723502306</v>
      </c>
      <c r="K12" s="975">
        <v>0</v>
      </c>
      <c r="L12" s="976">
        <v>0</v>
      </c>
      <c r="M12" s="975">
        <v>0</v>
      </c>
      <c r="N12" s="976">
        <v>0</v>
      </c>
      <c r="O12" s="975">
        <v>0</v>
      </c>
      <c r="P12" s="976">
        <f t="shared" si="0"/>
        <v>0</v>
      </c>
      <c r="R12" s="973"/>
    </row>
    <row r="13" spans="1:21" s="958" customFormat="1" ht="16.5" customHeight="1" x14ac:dyDescent="0.2">
      <c r="A13" s="958">
        <v>5</v>
      </c>
      <c r="B13" s="974" t="s">
        <v>6</v>
      </c>
      <c r="C13" s="975">
        <f t="shared" si="1"/>
        <v>23494</v>
      </c>
      <c r="D13" s="976">
        <f t="shared" si="2"/>
        <v>100</v>
      </c>
      <c r="E13" s="975">
        <v>12934</v>
      </c>
      <c r="F13" s="976">
        <v>55.052353792457652</v>
      </c>
      <c r="G13" s="975">
        <v>4121</v>
      </c>
      <c r="H13" s="976">
        <v>17.540648676257767</v>
      </c>
      <c r="I13" s="975">
        <v>2755</v>
      </c>
      <c r="J13" s="976">
        <v>11.72639822933515</v>
      </c>
      <c r="K13" s="975">
        <v>3596</v>
      </c>
      <c r="L13" s="976">
        <v>15.306035583553248</v>
      </c>
      <c r="M13" s="975">
        <v>88</v>
      </c>
      <c r="N13" s="976">
        <v>0.3745637183961863</v>
      </c>
      <c r="O13" s="975">
        <v>0</v>
      </c>
      <c r="P13" s="976">
        <f t="shared" si="0"/>
        <v>0</v>
      </c>
      <c r="R13" s="973"/>
    </row>
    <row r="14" spans="1:21" s="958" customFormat="1" ht="16.5" customHeight="1" x14ac:dyDescent="0.2">
      <c r="A14" s="958">
        <v>6</v>
      </c>
      <c r="B14" s="974" t="s">
        <v>5</v>
      </c>
      <c r="C14" s="975">
        <f t="shared" si="1"/>
        <v>493</v>
      </c>
      <c r="D14" s="976">
        <f t="shared" si="2"/>
        <v>100</v>
      </c>
      <c r="E14" s="975">
        <v>0</v>
      </c>
      <c r="F14" s="976">
        <v>0</v>
      </c>
      <c r="G14" s="975">
        <v>479</v>
      </c>
      <c r="H14" s="976">
        <v>97.16024340770791</v>
      </c>
      <c r="I14" s="975">
        <v>8</v>
      </c>
      <c r="J14" s="976">
        <v>1.6227180527383367</v>
      </c>
      <c r="K14" s="975">
        <v>6</v>
      </c>
      <c r="L14" s="976">
        <v>1.2170385395537524</v>
      </c>
      <c r="M14" s="975">
        <v>0</v>
      </c>
      <c r="N14" s="976">
        <v>0</v>
      </c>
      <c r="O14" s="975">
        <v>0</v>
      </c>
      <c r="P14" s="976">
        <f t="shared" si="0"/>
        <v>0</v>
      </c>
      <c r="R14" s="973"/>
    </row>
    <row r="15" spans="1:21" s="959" customFormat="1" ht="16.5" customHeight="1" x14ac:dyDescent="0.2">
      <c r="A15" s="959">
        <v>7</v>
      </c>
      <c r="B15" s="974" t="s">
        <v>4</v>
      </c>
      <c r="C15" s="975">
        <f t="shared" si="1"/>
        <v>48664</v>
      </c>
      <c r="D15" s="976">
        <f t="shared" si="2"/>
        <v>100</v>
      </c>
      <c r="E15" s="975">
        <v>8047</v>
      </c>
      <c r="F15" s="976">
        <v>16.535837580141376</v>
      </c>
      <c r="G15" s="975">
        <v>21213</v>
      </c>
      <c r="H15" s="976">
        <v>43.590744698339634</v>
      </c>
      <c r="I15" s="975">
        <v>13955</v>
      </c>
      <c r="J15" s="976">
        <v>28.676228834456687</v>
      </c>
      <c r="K15" s="975">
        <v>5449</v>
      </c>
      <c r="L15" s="976">
        <v>11.197188887062305</v>
      </c>
      <c r="M15" s="975">
        <v>0</v>
      </c>
      <c r="N15" s="976">
        <v>0</v>
      </c>
      <c r="O15" s="975">
        <v>0</v>
      </c>
      <c r="P15" s="976">
        <f t="shared" si="0"/>
        <v>0</v>
      </c>
      <c r="R15" s="973"/>
    </row>
    <row r="16" spans="1:21" s="959" customFormat="1" ht="16.5" customHeight="1" x14ac:dyDescent="0.2">
      <c r="A16" s="959">
        <v>8</v>
      </c>
      <c r="B16" s="974" t="s">
        <v>40</v>
      </c>
      <c r="C16" s="975">
        <f t="shared" si="1"/>
        <v>12025</v>
      </c>
      <c r="D16" s="976">
        <f t="shared" si="2"/>
        <v>100</v>
      </c>
      <c r="E16" s="975">
        <v>1294</v>
      </c>
      <c r="F16" s="976">
        <v>10.76091476091476</v>
      </c>
      <c r="G16" s="975">
        <v>8233</v>
      </c>
      <c r="H16" s="976">
        <v>68.465696465696467</v>
      </c>
      <c r="I16" s="975">
        <v>532</v>
      </c>
      <c r="J16" s="976">
        <v>4.4241164241164244</v>
      </c>
      <c r="K16" s="975">
        <v>1966</v>
      </c>
      <c r="L16" s="976">
        <v>16.349272349272347</v>
      </c>
      <c r="M16" s="975">
        <v>0</v>
      </c>
      <c r="N16" s="976">
        <v>0</v>
      </c>
      <c r="O16" s="975">
        <v>0</v>
      </c>
      <c r="P16" s="976">
        <f t="shared" si="0"/>
        <v>0</v>
      </c>
      <c r="R16" s="973"/>
    </row>
    <row r="17" spans="1:18" s="959" customFormat="1" ht="16.5" customHeight="1" x14ac:dyDescent="0.2">
      <c r="A17" s="959">
        <v>9</v>
      </c>
      <c r="B17" s="974" t="s">
        <v>41</v>
      </c>
      <c r="C17" s="975">
        <f t="shared" si="1"/>
        <v>22645</v>
      </c>
      <c r="D17" s="976">
        <f t="shared" si="2"/>
        <v>100</v>
      </c>
      <c r="E17" s="975">
        <v>6434</v>
      </c>
      <c r="F17" s="976">
        <v>28.412453080150147</v>
      </c>
      <c r="G17" s="975">
        <v>13853</v>
      </c>
      <c r="H17" s="976">
        <v>61.174652241112824</v>
      </c>
      <c r="I17" s="975">
        <v>2358</v>
      </c>
      <c r="J17" s="976">
        <v>10.412894678737029</v>
      </c>
      <c r="K17" s="975">
        <v>0</v>
      </c>
      <c r="L17" s="976">
        <v>0</v>
      </c>
      <c r="M17" s="975">
        <v>0</v>
      </c>
      <c r="N17" s="976">
        <v>0</v>
      </c>
      <c r="O17" s="975">
        <v>0</v>
      </c>
      <c r="P17" s="976">
        <f t="shared" si="0"/>
        <v>0</v>
      </c>
      <c r="R17" s="973"/>
    </row>
    <row r="18" spans="1:18" s="959" customFormat="1" ht="16.5" customHeight="1" x14ac:dyDescent="0.2">
      <c r="A18" s="959">
        <v>10</v>
      </c>
      <c r="B18" s="974" t="s">
        <v>3</v>
      </c>
      <c r="C18" s="975">
        <f t="shared" si="1"/>
        <v>26934</v>
      </c>
      <c r="D18" s="976">
        <f t="shared" si="2"/>
        <v>100</v>
      </c>
      <c r="E18" s="975">
        <v>14448</v>
      </c>
      <c r="F18" s="976">
        <v>53.642236578302516</v>
      </c>
      <c r="G18" s="975">
        <v>8622</v>
      </c>
      <c r="H18" s="976">
        <v>32.011583871686341</v>
      </c>
      <c r="I18" s="975">
        <v>999</v>
      </c>
      <c r="J18" s="976">
        <v>3.7090666072621965</v>
      </c>
      <c r="K18" s="975">
        <v>2865</v>
      </c>
      <c r="L18" s="976">
        <v>10.637112942748942</v>
      </c>
      <c r="M18" s="975">
        <v>0</v>
      </c>
      <c r="N18" s="976">
        <v>0</v>
      </c>
      <c r="O18" s="975">
        <v>0</v>
      </c>
      <c r="P18" s="976">
        <f t="shared" si="0"/>
        <v>0</v>
      </c>
      <c r="R18" s="973"/>
    </row>
    <row r="19" spans="1:18" s="958" customFormat="1" ht="16.5" customHeight="1" x14ac:dyDescent="0.2">
      <c r="A19" s="958">
        <v>11</v>
      </c>
      <c r="B19" s="974" t="s">
        <v>2</v>
      </c>
      <c r="C19" s="975">
        <f t="shared" si="1"/>
        <v>20557</v>
      </c>
      <c r="D19" s="976">
        <f t="shared" si="2"/>
        <v>100</v>
      </c>
      <c r="E19" s="975">
        <v>14598</v>
      </c>
      <c r="F19" s="976">
        <v>71.01230724327479</v>
      </c>
      <c r="G19" s="975">
        <v>3330</v>
      </c>
      <c r="H19" s="976">
        <v>16.198861701610156</v>
      </c>
      <c r="I19" s="975">
        <v>1003</v>
      </c>
      <c r="J19" s="976">
        <v>4.8791166026171133</v>
      </c>
      <c r="K19" s="975">
        <v>1626</v>
      </c>
      <c r="L19" s="976">
        <v>7.9097144524979335</v>
      </c>
      <c r="M19" s="975">
        <v>0</v>
      </c>
      <c r="N19" s="976">
        <v>0</v>
      </c>
      <c r="O19" s="975">
        <v>0</v>
      </c>
      <c r="P19" s="976">
        <f t="shared" si="0"/>
        <v>0</v>
      </c>
      <c r="R19" s="973"/>
    </row>
    <row r="20" spans="1:18" s="958" customFormat="1" ht="16.5" customHeight="1" x14ac:dyDescent="0.2">
      <c r="A20" s="958">
        <v>12</v>
      </c>
      <c r="B20" s="974" t="s">
        <v>35</v>
      </c>
      <c r="C20" s="975">
        <f t="shared" si="1"/>
        <v>19605</v>
      </c>
      <c r="D20" s="976">
        <f t="shared" si="2"/>
        <v>100</v>
      </c>
      <c r="E20" s="975">
        <v>4951</v>
      </c>
      <c r="F20" s="976">
        <v>25.253761795460345</v>
      </c>
      <c r="G20" s="975">
        <v>7766</v>
      </c>
      <c r="H20" s="976">
        <v>39.612343789849533</v>
      </c>
      <c r="I20" s="975">
        <v>4077</v>
      </c>
      <c r="J20" s="976">
        <v>20.795715378729916</v>
      </c>
      <c r="K20" s="975">
        <v>2811</v>
      </c>
      <c r="L20" s="976">
        <v>14.338179035960213</v>
      </c>
      <c r="M20" s="975">
        <v>0</v>
      </c>
      <c r="N20" s="976">
        <v>0</v>
      </c>
      <c r="O20" s="975">
        <v>0</v>
      </c>
      <c r="P20" s="976">
        <f t="shared" si="0"/>
        <v>0</v>
      </c>
      <c r="R20" s="973"/>
    </row>
    <row r="21" spans="1:18" s="958" customFormat="1" ht="16.5" customHeight="1" x14ac:dyDescent="0.2">
      <c r="A21" s="958">
        <v>13</v>
      </c>
      <c r="B21" s="974" t="s">
        <v>42</v>
      </c>
      <c r="C21" s="975">
        <f t="shared" si="1"/>
        <v>30579</v>
      </c>
      <c r="D21" s="976">
        <f t="shared" si="2"/>
        <v>100</v>
      </c>
      <c r="E21" s="975">
        <v>3766</v>
      </c>
      <c r="F21" s="976">
        <v>12.315641453284934</v>
      </c>
      <c r="G21" s="975">
        <v>16260</v>
      </c>
      <c r="H21" s="976">
        <v>53.173746688904153</v>
      </c>
      <c r="I21" s="975">
        <v>2506</v>
      </c>
      <c r="J21" s="976">
        <v>8.1951666176133955</v>
      </c>
      <c r="K21" s="975">
        <v>8047</v>
      </c>
      <c r="L21" s="976">
        <v>26.315445240197523</v>
      </c>
      <c r="M21" s="975">
        <v>0</v>
      </c>
      <c r="N21" s="976">
        <v>0</v>
      </c>
      <c r="O21" s="975">
        <v>0</v>
      </c>
      <c r="P21" s="976">
        <f t="shared" si="0"/>
        <v>0</v>
      </c>
      <c r="R21" s="973"/>
    </row>
    <row r="22" spans="1:18" s="958" customFormat="1" ht="16.5" customHeight="1" x14ac:dyDescent="0.2">
      <c r="A22" s="958">
        <v>14</v>
      </c>
      <c r="B22" s="974" t="s">
        <v>43</v>
      </c>
      <c r="C22" s="975">
        <f t="shared" si="1"/>
        <v>1692</v>
      </c>
      <c r="D22" s="976">
        <f t="shared" si="2"/>
        <v>100</v>
      </c>
      <c r="E22" s="975">
        <v>2</v>
      </c>
      <c r="F22" s="976">
        <v>0.1182033096926714</v>
      </c>
      <c r="G22" s="975">
        <v>933</v>
      </c>
      <c r="H22" s="976">
        <v>55.141843971631211</v>
      </c>
      <c r="I22" s="975">
        <v>313</v>
      </c>
      <c r="J22" s="976">
        <v>18.498817966903072</v>
      </c>
      <c r="K22" s="975">
        <v>444</v>
      </c>
      <c r="L22" s="976">
        <v>26.24113475177305</v>
      </c>
      <c r="M22" s="975">
        <v>0</v>
      </c>
      <c r="N22" s="976">
        <v>0</v>
      </c>
      <c r="O22" s="975">
        <v>0</v>
      </c>
      <c r="P22" s="976">
        <f t="shared" si="0"/>
        <v>0</v>
      </c>
      <c r="R22" s="973"/>
    </row>
    <row r="23" spans="1:18" s="958" customFormat="1" ht="16.5" customHeight="1" x14ac:dyDescent="0.2">
      <c r="A23" s="958">
        <v>15</v>
      </c>
      <c r="B23" s="974" t="s">
        <v>44</v>
      </c>
      <c r="C23" s="975">
        <f t="shared" si="1"/>
        <v>3153</v>
      </c>
      <c r="D23" s="976">
        <f t="shared" si="2"/>
        <v>100</v>
      </c>
      <c r="E23" s="975">
        <v>1728</v>
      </c>
      <c r="F23" s="976">
        <v>54.804947668886768</v>
      </c>
      <c r="G23" s="975">
        <v>927</v>
      </c>
      <c r="H23" s="976">
        <v>29.400570884871552</v>
      </c>
      <c r="I23" s="975">
        <v>370</v>
      </c>
      <c r="J23" s="976">
        <v>11.734855692990802</v>
      </c>
      <c r="K23" s="975">
        <v>128</v>
      </c>
      <c r="L23" s="976">
        <v>4.0596257532508719</v>
      </c>
      <c r="M23" s="975">
        <v>0</v>
      </c>
      <c r="N23" s="976">
        <v>0</v>
      </c>
      <c r="O23" s="975">
        <v>0</v>
      </c>
      <c r="P23" s="976">
        <f t="shared" si="0"/>
        <v>0</v>
      </c>
      <c r="R23" s="973"/>
    </row>
    <row r="24" spans="1:18" s="958" customFormat="1" ht="16.5" customHeight="1" x14ac:dyDescent="0.2">
      <c r="A24" s="958">
        <v>16</v>
      </c>
      <c r="B24" s="974" t="s">
        <v>45</v>
      </c>
      <c r="C24" s="975">
        <f t="shared" si="1"/>
        <v>1456</v>
      </c>
      <c r="D24" s="976">
        <f t="shared" si="2"/>
        <v>100</v>
      </c>
      <c r="E24" s="975">
        <v>0</v>
      </c>
      <c r="F24" s="976">
        <v>0</v>
      </c>
      <c r="G24" s="975">
        <v>1444</v>
      </c>
      <c r="H24" s="976">
        <v>99.175824175824175</v>
      </c>
      <c r="I24" s="975">
        <v>12</v>
      </c>
      <c r="J24" s="976">
        <v>0.82417582417582425</v>
      </c>
      <c r="K24" s="975">
        <v>0</v>
      </c>
      <c r="L24" s="976">
        <v>0</v>
      </c>
      <c r="M24" s="975">
        <v>0</v>
      </c>
      <c r="N24" s="976">
        <v>0</v>
      </c>
      <c r="O24" s="975">
        <v>0</v>
      </c>
      <c r="P24" s="976">
        <f t="shared" si="0"/>
        <v>0</v>
      </c>
      <c r="R24" s="973"/>
    </row>
    <row r="25" spans="1:18" s="958" customFormat="1" ht="16.5" customHeight="1" x14ac:dyDescent="0.2">
      <c r="A25" s="958">
        <v>17</v>
      </c>
      <c r="B25" s="974" t="s">
        <v>46</v>
      </c>
      <c r="C25" s="975">
        <f>E25+G25+I25+K25+M25+O25</f>
        <v>1023</v>
      </c>
      <c r="D25" s="976">
        <f t="shared" si="2"/>
        <v>100</v>
      </c>
      <c r="E25" s="975">
        <v>0</v>
      </c>
      <c r="F25" s="976">
        <v>0</v>
      </c>
      <c r="G25" s="975">
        <v>950</v>
      </c>
      <c r="H25" s="976">
        <v>92.864125122189634</v>
      </c>
      <c r="I25" s="975">
        <v>73</v>
      </c>
      <c r="J25" s="976">
        <v>7.1358748778103624</v>
      </c>
      <c r="K25" s="975">
        <v>0</v>
      </c>
      <c r="L25" s="976">
        <v>0</v>
      </c>
      <c r="M25" s="975">
        <v>0</v>
      </c>
      <c r="N25" s="976">
        <v>0</v>
      </c>
      <c r="O25" s="975">
        <v>0</v>
      </c>
      <c r="P25" s="976">
        <f t="shared" si="0"/>
        <v>0</v>
      </c>
      <c r="R25" s="973"/>
    </row>
    <row r="26" spans="1:18" s="958" customFormat="1" ht="16.5" customHeight="1" x14ac:dyDescent="0.2">
      <c r="B26" s="977" t="s">
        <v>1</v>
      </c>
      <c r="C26" s="978">
        <f t="shared" si="1"/>
        <v>5</v>
      </c>
      <c r="D26" s="979">
        <f t="shared" si="2"/>
        <v>100</v>
      </c>
      <c r="E26" s="978">
        <v>4</v>
      </c>
      <c r="F26" s="979">
        <v>80</v>
      </c>
      <c r="G26" s="978">
        <v>1</v>
      </c>
      <c r="H26" s="979">
        <v>20</v>
      </c>
      <c r="I26" s="978">
        <v>0</v>
      </c>
      <c r="J26" s="979">
        <v>0</v>
      </c>
      <c r="K26" s="978">
        <v>0</v>
      </c>
      <c r="L26" s="979">
        <v>0</v>
      </c>
      <c r="M26" s="978">
        <v>0</v>
      </c>
      <c r="N26" s="979">
        <v>0</v>
      </c>
      <c r="O26" s="978">
        <v>0</v>
      </c>
      <c r="P26" s="979">
        <f t="shared" si="0"/>
        <v>0</v>
      </c>
      <c r="R26" s="973"/>
    </row>
    <row r="27" spans="1:18" s="1283" customFormat="1" x14ac:dyDescent="0.2">
      <c r="B27" s="1284" t="s">
        <v>0</v>
      </c>
      <c r="C27" s="1285">
        <f>SUM(C9:C26)</f>
        <v>233182</v>
      </c>
      <c r="D27" s="1286">
        <f>C27/$C27*100</f>
        <v>100</v>
      </c>
      <c r="E27" s="1287">
        <f>SUM(E9:E26)</f>
        <v>68515</v>
      </c>
      <c r="F27" s="1288">
        <f>E27/$C27*100</f>
        <v>29.382628161693443</v>
      </c>
      <c r="G27" s="1287">
        <f>SUM(G9:G26)</f>
        <v>103843</v>
      </c>
      <c r="H27" s="1288">
        <f>G27/$C27*100</f>
        <v>44.533025705243112</v>
      </c>
      <c r="I27" s="1287">
        <f>SUM(I9:I26)</f>
        <v>32375</v>
      </c>
      <c r="J27" s="1288">
        <f>I27/$C27*100</f>
        <v>13.884004768807198</v>
      </c>
      <c r="K27" s="1287">
        <f>SUM(K9:K26)</f>
        <v>28087</v>
      </c>
      <c r="L27" s="1288">
        <f>K27/$C27*100</f>
        <v>12.045097820586495</v>
      </c>
      <c r="M27" s="1287">
        <f>SUM(M9:M26)</f>
        <v>362</v>
      </c>
      <c r="N27" s="1288">
        <f>M27/$C27*100</f>
        <v>0.15524354366975152</v>
      </c>
      <c r="O27" s="1287">
        <f>SUM(O9:O26)</f>
        <v>0</v>
      </c>
      <c r="P27" s="1288">
        <f>O27/$C27*100</f>
        <v>0</v>
      </c>
    </row>
    <row r="28" spans="1:18" s="957" customFormat="1" hidden="1" x14ac:dyDescent="0.2">
      <c r="A28" s="960">
        <v>18</v>
      </c>
      <c r="B28" s="960" t="s">
        <v>39</v>
      </c>
      <c r="C28" s="980"/>
      <c r="D28" s="981"/>
      <c r="E28" s="980"/>
      <c r="F28" s="981"/>
      <c r="G28" s="980"/>
      <c r="H28" s="981"/>
      <c r="I28" s="980"/>
      <c r="J28" s="981"/>
      <c r="K28" s="980"/>
      <c r="L28" s="981"/>
      <c r="M28" s="980"/>
      <c r="N28" s="981"/>
      <c r="O28" s="980"/>
      <c r="P28" s="981"/>
    </row>
    <row r="29" spans="1:18" s="983" customFormat="1" hidden="1" x14ac:dyDescent="0.2">
      <c r="A29" s="960">
        <v>19</v>
      </c>
      <c r="B29" s="960" t="s">
        <v>47</v>
      </c>
      <c r="C29" s="982"/>
      <c r="D29" s="982"/>
      <c r="E29" s="982"/>
      <c r="F29" s="982"/>
      <c r="G29" s="982"/>
      <c r="H29" s="982"/>
      <c r="I29" s="982"/>
      <c r="K29" s="982"/>
      <c r="L29" s="982"/>
      <c r="M29" s="982"/>
      <c r="N29" s="982"/>
      <c r="O29" s="982"/>
      <c r="P29" s="982"/>
    </row>
    <row r="30" spans="1:18" hidden="1" x14ac:dyDescent="0.2"/>
    <row r="31" spans="1:18" hidden="1" x14ac:dyDescent="0.2">
      <c r="B31" s="956"/>
      <c r="M31" s="956"/>
      <c r="N31" s="956"/>
    </row>
    <row r="32" spans="1:18" hidden="1" x14ac:dyDescent="0.2">
      <c r="B32" s="956"/>
      <c r="D32" s="956"/>
      <c r="M32" s="956"/>
      <c r="N32" s="956"/>
    </row>
    <row r="33" spans="2:14" hidden="1" x14ac:dyDescent="0.2">
      <c r="B33" s="956"/>
      <c r="D33" s="956"/>
      <c r="M33" s="956"/>
      <c r="N33" s="956"/>
    </row>
    <row r="34" spans="2:14" hidden="1" x14ac:dyDescent="0.2">
      <c r="B34" s="956"/>
      <c r="D34" s="956"/>
      <c r="M34" s="956"/>
      <c r="N34" s="956"/>
    </row>
    <row r="35" spans="2:14" hidden="1" x14ac:dyDescent="0.2">
      <c r="B35" s="956"/>
      <c r="D35" s="956"/>
      <c r="M35" s="956"/>
      <c r="N35" s="956"/>
    </row>
    <row r="36" spans="2:14" hidden="1" x14ac:dyDescent="0.2">
      <c r="B36" s="956"/>
      <c r="D36" s="956"/>
      <c r="M36" s="956"/>
      <c r="N36" s="956"/>
    </row>
    <row r="37" spans="2:14" hidden="1" x14ac:dyDescent="0.2">
      <c r="B37" s="956"/>
      <c r="D37" s="956"/>
      <c r="M37" s="956"/>
      <c r="N37" s="956"/>
    </row>
    <row r="38" spans="2:14" hidden="1" x14ac:dyDescent="0.2">
      <c r="B38" s="956"/>
      <c r="D38" s="956"/>
      <c r="M38" s="956"/>
      <c r="N38" s="956"/>
    </row>
    <row r="39" spans="2:14" hidden="1" x14ac:dyDescent="0.2">
      <c r="B39" s="956"/>
      <c r="D39" s="956"/>
      <c r="M39" s="956"/>
      <c r="N39" s="956"/>
    </row>
    <row r="40" spans="2:14" hidden="1" x14ac:dyDescent="0.2">
      <c r="B40" s="956"/>
      <c r="D40" s="956"/>
      <c r="M40" s="956"/>
      <c r="N40" s="956"/>
    </row>
    <row r="41" spans="2:14" x14ac:dyDescent="0.2">
      <c r="B41" s="956"/>
      <c r="D41" s="956"/>
      <c r="M41" s="956"/>
      <c r="N41" s="956"/>
    </row>
    <row r="42" spans="2:14" s="1323" customFormat="1" x14ac:dyDescent="0.2">
      <c r="B42" s="956"/>
      <c r="D42" s="956"/>
      <c r="M42" s="956"/>
      <c r="N42" s="956"/>
    </row>
    <row r="43" spans="2:14" s="1323" customFormat="1" x14ac:dyDescent="0.2">
      <c r="B43" s="956"/>
      <c r="D43" s="956"/>
      <c r="M43" s="956"/>
      <c r="N43" s="956"/>
    </row>
    <row r="44" spans="2:14" s="1323" customFormat="1" x14ac:dyDescent="0.2">
      <c r="D44" s="956"/>
      <c r="M44" s="956"/>
      <c r="N44" s="956"/>
    </row>
    <row r="45" spans="2:14" s="1323" customFormat="1" x14ac:dyDescent="0.2">
      <c r="D45" s="956"/>
      <c r="M45" s="956"/>
      <c r="N45" s="956"/>
    </row>
    <row r="46" spans="2:14" s="1323" customFormat="1" x14ac:dyDescent="0.2">
      <c r="D46" s="956"/>
      <c r="M46" s="956"/>
      <c r="N46" s="956"/>
    </row>
    <row r="47" spans="2:14" s="1323" customFormat="1" x14ac:dyDescent="0.2">
      <c r="D47" s="956"/>
      <c r="M47" s="956"/>
      <c r="N47" s="956"/>
    </row>
    <row r="48" spans="2:14" s="1323" customFormat="1" x14ac:dyDescent="0.2">
      <c r="D48" s="956"/>
    </row>
    <row r="49" spans="4:4" s="1323" customFormat="1" x14ac:dyDescent="0.2">
      <c r="D49" s="956"/>
    </row>
    <row r="50" spans="4:4" s="1323" customFormat="1" x14ac:dyDescent="0.2">
      <c r="D50" s="956"/>
    </row>
    <row r="51" spans="4:4" s="1323" customFormat="1" x14ac:dyDescent="0.2">
      <c r="D51" s="956"/>
    </row>
    <row r="52" spans="4:4" s="1323" customFormat="1" x14ac:dyDescent="0.2">
      <c r="D52" s="956"/>
    </row>
    <row r="53" spans="4:4" s="1323" customFormat="1" x14ac:dyDescent="0.2">
      <c r="D53" s="956"/>
    </row>
    <row r="54" spans="4:4" s="1323" customFormat="1" x14ac:dyDescent="0.2">
      <c r="D54" s="956"/>
    </row>
    <row r="55" spans="4:4" s="1323" customFormat="1" x14ac:dyDescent="0.2">
      <c r="D55" s="956"/>
    </row>
    <row r="56" spans="4:4" x14ac:dyDescent="0.2">
      <c r="D56" s="956"/>
    </row>
    <row r="57" spans="4:4" x14ac:dyDescent="0.2">
      <c r="D57" s="956"/>
    </row>
    <row r="58" spans="4:4" x14ac:dyDescent="0.2">
      <c r="D58" s="956"/>
    </row>
    <row r="59" spans="4:4" x14ac:dyDescent="0.2">
      <c r="D59" s="956"/>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984" customWidth="1"/>
    <col min="2" max="2" width="26.5703125" style="984" bestFit="1" customWidth="1"/>
    <col min="3" max="3" width="7.85546875" style="984" customWidth="1"/>
    <col min="4" max="4" width="7" style="984" bestFit="1" customWidth="1"/>
    <col min="5" max="5" width="8.5703125" style="984" customWidth="1"/>
    <col min="6" max="6" width="6" style="984" customWidth="1"/>
    <col min="7" max="7" width="8.28515625" style="984" customWidth="1"/>
    <col min="8" max="8" width="7" style="984" bestFit="1" customWidth="1"/>
    <col min="9" max="9" width="9.7109375" style="984" customWidth="1"/>
    <col min="10" max="10" width="6" style="984" customWidth="1"/>
    <col min="11" max="11" width="7" style="984" customWidth="1"/>
    <col min="12" max="12" width="6" style="984" customWidth="1"/>
    <col min="13" max="13" width="7.140625" style="984" customWidth="1"/>
    <col min="14" max="14" width="6" style="984" customWidth="1"/>
    <col min="15" max="15" width="7.140625" style="984" customWidth="1"/>
    <col min="16" max="16" width="7.28515625" style="984" customWidth="1"/>
    <col min="17" max="16384" width="11.42578125" style="984"/>
  </cols>
  <sheetData>
    <row r="1" spans="1:21" s="956" customFormat="1" ht="12.75" customHeight="1" x14ac:dyDescent="0.2">
      <c r="B1" s="956" t="s">
        <v>32</v>
      </c>
      <c r="E1" s="960" t="s">
        <v>193</v>
      </c>
      <c r="F1" s="960"/>
      <c r="G1" s="960" t="s">
        <v>194</v>
      </c>
      <c r="H1" s="960"/>
      <c r="I1" s="960" t="s">
        <v>195</v>
      </c>
      <c r="J1" s="960"/>
      <c r="K1" s="960" t="s">
        <v>196</v>
      </c>
      <c r="L1" s="960"/>
      <c r="M1" s="960" t="s">
        <v>197</v>
      </c>
      <c r="N1" s="960"/>
      <c r="O1" s="960" t="s">
        <v>198</v>
      </c>
    </row>
    <row r="2" spans="1:21" s="961" customFormat="1" ht="48" customHeight="1" x14ac:dyDescent="0.25">
      <c r="B2" s="962"/>
      <c r="C2" s="962"/>
      <c r="D2" s="962"/>
      <c r="E2" s="962"/>
      <c r="F2" s="962"/>
      <c r="G2" s="962"/>
      <c r="H2" s="962"/>
    </row>
    <row r="3" spans="1:21" s="963" customFormat="1" ht="21" x14ac:dyDescent="0.2">
      <c r="B3" s="1550" t="s">
        <v>442</v>
      </c>
      <c r="C3" s="1550"/>
      <c r="D3" s="1550"/>
      <c r="E3" s="1550"/>
      <c r="F3" s="1550"/>
      <c r="G3" s="1550"/>
      <c r="H3" s="1550"/>
      <c r="I3" s="1550"/>
      <c r="J3" s="1550"/>
      <c r="K3" s="1550"/>
      <c r="L3" s="1550"/>
      <c r="M3" s="1550"/>
      <c r="N3" s="1550"/>
      <c r="O3" s="1550"/>
      <c r="P3" s="1550"/>
    </row>
    <row r="4" spans="1:21" s="963" customFormat="1" ht="15.75" x14ac:dyDescent="0.2">
      <c r="B4" s="1471" t="str">
        <f>porsaad!$B$6</f>
        <v>Situación a 30 de septiembre de 2025</v>
      </c>
      <c r="C4" s="1471"/>
      <c r="D4" s="1471"/>
      <c r="E4" s="1471"/>
      <c r="F4" s="1471"/>
      <c r="G4" s="1471"/>
      <c r="H4" s="1471"/>
      <c r="I4" s="1471"/>
      <c r="J4" s="1471"/>
      <c r="K4" s="1471"/>
      <c r="L4" s="1471"/>
      <c r="M4" s="1471"/>
      <c r="N4" s="1471"/>
      <c r="O4" s="1471"/>
      <c r="P4" s="1471"/>
      <c r="Q4" s="964"/>
      <c r="R4" s="964"/>
      <c r="S4" s="964"/>
      <c r="T4" s="964"/>
      <c r="U4" s="964"/>
    </row>
    <row r="5" spans="1:21" s="965" customFormat="1" ht="7.5" customHeight="1" x14ac:dyDescent="0.2">
      <c r="B5" s="966"/>
      <c r="C5" s="965" t="s">
        <v>193</v>
      </c>
      <c r="E5" s="965" t="s">
        <v>194</v>
      </c>
      <c r="G5" s="965" t="s">
        <v>195</v>
      </c>
      <c r="I5" s="965" t="s">
        <v>196</v>
      </c>
      <c r="K5" s="960" t="s">
        <v>197</v>
      </c>
      <c r="M5" s="960" t="s">
        <v>198</v>
      </c>
      <c r="O5" s="960" t="s">
        <v>198</v>
      </c>
    </row>
    <row r="6" spans="1:21" s="963" customFormat="1" ht="15" customHeight="1" x14ac:dyDescent="0.2">
      <c r="B6" s="967"/>
      <c r="C6" s="1672" t="s">
        <v>199</v>
      </c>
      <c r="D6" s="1673"/>
      <c r="E6" s="1673"/>
      <c r="F6" s="1673"/>
      <c r="G6" s="1673"/>
      <c r="H6" s="1673"/>
      <c r="I6" s="1673"/>
      <c r="J6" s="1673"/>
      <c r="K6" s="1673"/>
      <c r="L6" s="1673"/>
      <c r="M6" s="1673"/>
      <c r="N6" s="1673"/>
      <c r="O6" s="1673"/>
      <c r="P6" s="1674"/>
    </row>
    <row r="7" spans="1:21" s="963" customFormat="1" ht="57" customHeight="1" x14ac:dyDescent="0.2">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68" customFormat="1" ht="12" customHeight="1" x14ac:dyDescent="0.2">
      <c r="B8" s="1676"/>
      <c r="C8" s="986" t="s">
        <v>9</v>
      </c>
      <c r="D8" s="986" t="s">
        <v>28</v>
      </c>
      <c r="E8" s="986" t="s">
        <v>9</v>
      </c>
      <c r="F8" s="986" t="s">
        <v>28</v>
      </c>
      <c r="G8" s="986" t="s">
        <v>9</v>
      </c>
      <c r="H8" s="986" t="s">
        <v>28</v>
      </c>
      <c r="I8" s="986" t="s">
        <v>9</v>
      </c>
      <c r="J8" s="985" t="s">
        <v>28</v>
      </c>
      <c r="K8" s="988" t="s">
        <v>9</v>
      </c>
      <c r="L8" s="985" t="s">
        <v>28</v>
      </c>
      <c r="M8" s="987" t="s">
        <v>9</v>
      </c>
      <c r="N8" s="986" t="s">
        <v>28</v>
      </c>
      <c r="O8" s="986" t="s">
        <v>9</v>
      </c>
      <c r="P8" s="985" t="s">
        <v>28</v>
      </c>
      <c r="R8" s="969"/>
    </row>
    <row r="9" spans="1:21" s="957" customFormat="1" ht="16.5" customHeight="1" x14ac:dyDescent="0.2">
      <c r="A9" s="957">
        <v>1</v>
      </c>
      <c r="B9" s="970" t="s">
        <v>8</v>
      </c>
      <c r="C9" s="971">
        <f>E9+G9+I9+K9+M9+O9</f>
        <v>2008</v>
      </c>
      <c r="D9" s="972">
        <f>IFERROR(C9/$C9*100,"-")</f>
        <v>100</v>
      </c>
      <c r="E9" s="971">
        <v>0</v>
      </c>
      <c r="F9" s="972">
        <v>0</v>
      </c>
      <c r="G9" s="971">
        <v>1928</v>
      </c>
      <c r="H9" s="972">
        <v>96.01593625498009</v>
      </c>
      <c r="I9" s="971">
        <v>80</v>
      </c>
      <c r="J9" s="972">
        <v>3.9840637450199203</v>
      </c>
      <c r="K9" s="971">
        <v>0</v>
      </c>
      <c r="L9" s="972">
        <v>0</v>
      </c>
      <c r="M9" s="971">
        <v>0</v>
      </c>
      <c r="N9" s="972">
        <v>0</v>
      </c>
      <c r="O9" s="971">
        <v>0</v>
      </c>
      <c r="P9" s="972">
        <f>IFERROR(O9/$C9*100,"-")</f>
        <v>0</v>
      </c>
      <c r="R9" s="973"/>
    </row>
    <row r="10" spans="1:21" s="958" customFormat="1" ht="16.5" customHeight="1" x14ac:dyDescent="0.2">
      <c r="A10" s="958">
        <v>2</v>
      </c>
      <c r="B10" s="974" t="s">
        <v>7</v>
      </c>
      <c r="C10" s="975">
        <f t="shared" ref="C10:C26" si="0">E10+G10+I10+K10+M10+O10</f>
        <v>4438</v>
      </c>
      <c r="D10" s="976">
        <f t="shared" ref="D10:D26" si="1">IFERROR(C10/$C10*100,"-")</f>
        <v>100</v>
      </c>
      <c r="E10" s="975">
        <v>0</v>
      </c>
      <c r="F10" s="976">
        <v>0</v>
      </c>
      <c r="G10" s="975">
        <v>4147</v>
      </c>
      <c r="H10" s="976">
        <v>93.442992338891401</v>
      </c>
      <c r="I10" s="975">
        <v>291</v>
      </c>
      <c r="J10" s="976">
        <v>6.5570076611086074</v>
      </c>
      <c r="K10" s="975">
        <v>0</v>
      </c>
      <c r="L10" s="976">
        <v>0</v>
      </c>
      <c r="M10" s="975">
        <v>0</v>
      </c>
      <c r="N10" s="976">
        <v>0</v>
      </c>
      <c r="O10" s="975">
        <v>0</v>
      </c>
      <c r="P10" s="976">
        <f t="shared" ref="P10:P26" si="2">IFERROR(O10/$C10*100,"-")</f>
        <v>0</v>
      </c>
      <c r="R10" s="973"/>
    </row>
    <row r="11" spans="1:21" s="958" customFormat="1" ht="16.5" customHeight="1" x14ac:dyDescent="0.2">
      <c r="A11" s="958">
        <v>3</v>
      </c>
      <c r="B11" s="974" t="s">
        <v>37</v>
      </c>
      <c r="C11" s="975">
        <f t="shared" si="0"/>
        <v>1763</v>
      </c>
      <c r="D11" s="976">
        <f t="shared" si="1"/>
        <v>100</v>
      </c>
      <c r="E11" s="975">
        <v>71</v>
      </c>
      <c r="F11" s="976">
        <v>4.0272263187748161</v>
      </c>
      <c r="G11" s="975">
        <v>1528</v>
      </c>
      <c r="H11" s="976">
        <v>86.670448099829827</v>
      </c>
      <c r="I11" s="975">
        <v>138</v>
      </c>
      <c r="J11" s="976">
        <v>7.8275666477595012</v>
      </c>
      <c r="K11" s="975">
        <v>1</v>
      </c>
      <c r="L11" s="976">
        <v>5.6721497447532618E-2</v>
      </c>
      <c r="M11" s="975">
        <v>25</v>
      </c>
      <c r="N11" s="976">
        <v>1.4180374361883155</v>
      </c>
      <c r="O11" s="975">
        <v>0</v>
      </c>
      <c r="P11" s="976">
        <f t="shared" si="2"/>
        <v>0</v>
      </c>
      <c r="R11" s="973"/>
    </row>
    <row r="12" spans="1:21" s="958" customFormat="1" ht="16.5" customHeight="1" x14ac:dyDescent="0.2">
      <c r="A12" s="958">
        <v>4</v>
      </c>
      <c r="B12" s="974" t="s">
        <v>38</v>
      </c>
      <c r="C12" s="975">
        <f t="shared" si="0"/>
        <v>436</v>
      </c>
      <c r="D12" s="976">
        <f t="shared" si="1"/>
        <v>100</v>
      </c>
      <c r="E12" s="975">
        <v>0</v>
      </c>
      <c r="F12" s="976">
        <v>0</v>
      </c>
      <c r="G12" s="975">
        <v>394</v>
      </c>
      <c r="H12" s="976">
        <v>90.366972477064223</v>
      </c>
      <c r="I12" s="975">
        <v>42</v>
      </c>
      <c r="J12" s="976">
        <v>9.6330275229357802</v>
      </c>
      <c r="K12" s="975">
        <v>0</v>
      </c>
      <c r="L12" s="976">
        <v>0</v>
      </c>
      <c r="M12" s="975">
        <v>0</v>
      </c>
      <c r="N12" s="976">
        <v>0</v>
      </c>
      <c r="O12" s="975">
        <v>0</v>
      </c>
      <c r="P12" s="976">
        <f t="shared" si="2"/>
        <v>0</v>
      </c>
      <c r="R12" s="973"/>
    </row>
    <row r="13" spans="1:21" s="958" customFormat="1" ht="16.5" customHeight="1" x14ac:dyDescent="0.2">
      <c r="A13" s="958">
        <v>5</v>
      </c>
      <c r="B13" s="974" t="s">
        <v>6</v>
      </c>
      <c r="C13" s="975">
        <f t="shared" si="0"/>
        <v>7146</v>
      </c>
      <c r="D13" s="976">
        <f t="shared" si="1"/>
        <v>100</v>
      </c>
      <c r="E13" s="975">
        <v>3514</v>
      </c>
      <c r="F13" s="976">
        <v>49.174363280156733</v>
      </c>
      <c r="G13" s="975">
        <v>2258</v>
      </c>
      <c r="H13" s="976">
        <v>31.598096837391548</v>
      </c>
      <c r="I13" s="975">
        <v>512</v>
      </c>
      <c r="J13" s="976">
        <v>7.1648474671144697</v>
      </c>
      <c r="K13" s="975">
        <v>848</v>
      </c>
      <c r="L13" s="976">
        <v>11.86677861740834</v>
      </c>
      <c r="M13" s="975">
        <v>14</v>
      </c>
      <c r="N13" s="976">
        <v>0.19591379792891125</v>
      </c>
      <c r="O13" s="975">
        <v>0</v>
      </c>
      <c r="P13" s="976">
        <f t="shared" si="2"/>
        <v>0</v>
      </c>
      <c r="R13" s="973"/>
    </row>
    <row r="14" spans="1:21" s="958" customFormat="1" ht="16.5" customHeight="1" x14ac:dyDescent="0.2">
      <c r="A14" s="958">
        <v>6</v>
      </c>
      <c r="B14" s="974" t="s">
        <v>5</v>
      </c>
      <c r="C14" s="975">
        <f t="shared" si="0"/>
        <v>220</v>
      </c>
      <c r="D14" s="976">
        <f t="shared" si="1"/>
        <v>100</v>
      </c>
      <c r="E14" s="975">
        <v>0</v>
      </c>
      <c r="F14" s="976">
        <v>0</v>
      </c>
      <c r="G14" s="975">
        <v>218</v>
      </c>
      <c r="H14" s="976">
        <v>99.090909090909093</v>
      </c>
      <c r="I14" s="975">
        <v>2</v>
      </c>
      <c r="J14" s="976">
        <v>0.90909090909090906</v>
      </c>
      <c r="K14" s="975">
        <v>0</v>
      </c>
      <c r="L14" s="976">
        <v>0</v>
      </c>
      <c r="M14" s="975">
        <v>0</v>
      </c>
      <c r="N14" s="976">
        <v>0</v>
      </c>
      <c r="O14" s="975">
        <v>0</v>
      </c>
      <c r="P14" s="976">
        <f t="shared" si="2"/>
        <v>0</v>
      </c>
      <c r="R14" s="973"/>
    </row>
    <row r="15" spans="1:21" s="959" customFormat="1" ht="16.5" customHeight="1" x14ac:dyDescent="0.2">
      <c r="A15" s="959">
        <v>7</v>
      </c>
      <c r="B15" s="974" t="s">
        <v>4</v>
      </c>
      <c r="C15" s="975">
        <f t="shared" si="0"/>
        <v>15986</v>
      </c>
      <c r="D15" s="976">
        <f t="shared" si="1"/>
        <v>100</v>
      </c>
      <c r="E15" s="975">
        <v>1301</v>
      </c>
      <c r="F15" s="976">
        <v>8.1383710746903546</v>
      </c>
      <c r="G15" s="975">
        <v>11334</v>
      </c>
      <c r="H15" s="976">
        <v>70.899537094958092</v>
      </c>
      <c r="I15" s="975">
        <v>1637</v>
      </c>
      <c r="J15" s="976">
        <v>10.240210183910921</v>
      </c>
      <c r="K15" s="975">
        <v>1714</v>
      </c>
      <c r="L15" s="976">
        <v>10.721881646440636</v>
      </c>
      <c r="M15" s="975">
        <v>0</v>
      </c>
      <c r="N15" s="976">
        <v>0</v>
      </c>
      <c r="O15" s="975">
        <v>0</v>
      </c>
      <c r="P15" s="976">
        <f t="shared" si="2"/>
        <v>0</v>
      </c>
      <c r="R15" s="973"/>
    </row>
    <row r="16" spans="1:21" s="959" customFormat="1" ht="16.5" customHeight="1" x14ac:dyDescent="0.2">
      <c r="A16" s="959">
        <v>8</v>
      </c>
      <c r="B16" s="974" t="s">
        <v>40</v>
      </c>
      <c r="C16" s="975">
        <f t="shared" si="0"/>
        <v>4011</v>
      </c>
      <c r="D16" s="976">
        <f t="shared" si="1"/>
        <v>100</v>
      </c>
      <c r="E16" s="975">
        <v>203</v>
      </c>
      <c r="F16" s="976">
        <v>5.0610820244328103</v>
      </c>
      <c r="G16" s="975">
        <v>3165</v>
      </c>
      <c r="H16" s="976">
        <v>78.908002991772634</v>
      </c>
      <c r="I16" s="975">
        <v>158</v>
      </c>
      <c r="J16" s="976">
        <v>3.9391672899526302</v>
      </c>
      <c r="K16" s="975">
        <v>485</v>
      </c>
      <c r="L16" s="976">
        <v>12.091747693841935</v>
      </c>
      <c r="M16" s="975">
        <v>0</v>
      </c>
      <c r="N16" s="976">
        <v>0</v>
      </c>
      <c r="O16" s="975">
        <v>0</v>
      </c>
      <c r="P16" s="976">
        <f t="shared" si="2"/>
        <v>0</v>
      </c>
      <c r="R16" s="973"/>
    </row>
    <row r="17" spans="1:18" s="959" customFormat="1" ht="16.5" customHeight="1" x14ac:dyDescent="0.2">
      <c r="A17" s="959">
        <v>9</v>
      </c>
      <c r="B17" s="974" t="s">
        <v>41</v>
      </c>
      <c r="C17" s="975">
        <f t="shared" si="0"/>
        <v>6409</v>
      </c>
      <c r="D17" s="976">
        <f t="shared" si="1"/>
        <v>100</v>
      </c>
      <c r="E17" s="975">
        <v>623</v>
      </c>
      <c r="F17" s="976">
        <v>9.7207052582306144</v>
      </c>
      <c r="G17" s="975">
        <v>5429</v>
      </c>
      <c r="H17" s="976">
        <v>84.70900296458106</v>
      </c>
      <c r="I17" s="975">
        <v>357</v>
      </c>
      <c r="J17" s="976">
        <v>5.5702917771883289</v>
      </c>
      <c r="K17" s="975">
        <v>0</v>
      </c>
      <c r="L17" s="976">
        <v>0</v>
      </c>
      <c r="M17" s="975">
        <v>0</v>
      </c>
      <c r="N17" s="976">
        <v>0</v>
      </c>
      <c r="O17" s="975">
        <v>0</v>
      </c>
      <c r="P17" s="976">
        <f t="shared" si="2"/>
        <v>0</v>
      </c>
      <c r="R17" s="973"/>
    </row>
    <row r="18" spans="1:18" s="959" customFormat="1" ht="16.5" customHeight="1" x14ac:dyDescent="0.2">
      <c r="A18" s="959">
        <v>10</v>
      </c>
      <c r="B18" s="974" t="s">
        <v>3</v>
      </c>
      <c r="C18" s="975">
        <f t="shared" si="0"/>
        <v>7955</v>
      </c>
      <c r="D18" s="976">
        <f t="shared" si="1"/>
        <v>100</v>
      </c>
      <c r="E18" s="975">
        <v>3027</v>
      </c>
      <c r="F18" s="976">
        <v>38.051539912005026</v>
      </c>
      <c r="G18" s="975">
        <v>3382</v>
      </c>
      <c r="H18" s="976">
        <v>42.514142049025772</v>
      </c>
      <c r="I18" s="975">
        <v>565</v>
      </c>
      <c r="J18" s="976">
        <v>7.1024512884978002</v>
      </c>
      <c r="K18" s="975">
        <v>981</v>
      </c>
      <c r="L18" s="976">
        <v>12.331866750471402</v>
      </c>
      <c r="M18" s="975">
        <v>0</v>
      </c>
      <c r="N18" s="976">
        <v>0</v>
      </c>
      <c r="O18" s="975">
        <v>0</v>
      </c>
      <c r="P18" s="976">
        <f t="shared" si="2"/>
        <v>0</v>
      </c>
      <c r="R18" s="973"/>
    </row>
    <row r="19" spans="1:18" s="958" customFormat="1" ht="16.5" customHeight="1" x14ac:dyDescent="0.2">
      <c r="A19" s="958">
        <v>11</v>
      </c>
      <c r="B19" s="974" t="s">
        <v>2</v>
      </c>
      <c r="C19" s="975">
        <f t="shared" si="0"/>
        <v>6204</v>
      </c>
      <c r="D19" s="976">
        <f t="shared" si="1"/>
        <v>100</v>
      </c>
      <c r="E19" s="975">
        <v>3619</v>
      </c>
      <c r="F19" s="976">
        <v>58.333333333333336</v>
      </c>
      <c r="G19" s="975">
        <v>1937</v>
      </c>
      <c r="H19" s="976">
        <v>31.22179239200516</v>
      </c>
      <c r="I19" s="975">
        <v>337</v>
      </c>
      <c r="J19" s="976">
        <v>5.4319793681495812</v>
      </c>
      <c r="K19" s="975">
        <v>311</v>
      </c>
      <c r="L19" s="976">
        <v>5.0128949065119279</v>
      </c>
      <c r="M19" s="975">
        <v>0</v>
      </c>
      <c r="N19" s="976">
        <v>0</v>
      </c>
      <c r="O19" s="975">
        <v>0</v>
      </c>
      <c r="P19" s="976">
        <f t="shared" si="2"/>
        <v>0</v>
      </c>
      <c r="R19" s="973"/>
    </row>
    <row r="20" spans="1:18" s="958" customFormat="1" ht="16.5" customHeight="1" x14ac:dyDescent="0.2">
      <c r="A20" s="958">
        <v>12</v>
      </c>
      <c r="B20" s="974" t="s">
        <v>35</v>
      </c>
      <c r="C20" s="975">
        <f t="shared" si="0"/>
        <v>6663</v>
      </c>
      <c r="D20" s="976">
        <f t="shared" si="1"/>
        <v>100</v>
      </c>
      <c r="E20" s="975">
        <v>682</v>
      </c>
      <c r="F20" s="976">
        <v>10.235629596277953</v>
      </c>
      <c r="G20" s="975">
        <v>4479</v>
      </c>
      <c r="H20" s="976">
        <v>67.221972084646552</v>
      </c>
      <c r="I20" s="975">
        <v>1190</v>
      </c>
      <c r="J20" s="976">
        <v>17.859822902596427</v>
      </c>
      <c r="K20" s="975">
        <v>312</v>
      </c>
      <c r="L20" s="976">
        <v>4.6825754164790636</v>
      </c>
      <c r="M20" s="975">
        <v>0</v>
      </c>
      <c r="N20" s="976">
        <v>0</v>
      </c>
      <c r="O20" s="975">
        <v>0</v>
      </c>
      <c r="P20" s="976">
        <f t="shared" si="2"/>
        <v>0</v>
      </c>
      <c r="R20" s="973"/>
    </row>
    <row r="21" spans="1:18" s="958" customFormat="1" ht="16.5" customHeight="1" x14ac:dyDescent="0.2">
      <c r="A21" s="958">
        <v>13</v>
      </c>
      <c r="B21" s="974" t="s">
        <v>42</v>
      </c>
      <c r="C21" s="975">
        <f t="shared" si="0"/>
        <v>13887</v>
      </c>
      <c r="D21" s="976">
        <f t="shared" si="1"/>
        <v>100</v>
      </c>
      <c r="E21" s="975">
        <v>1422</v>
      </c>
      <c r="F21" s="976">
        <v>10.239792611795204</v>
      </c>
      <c r="G21" s="975">
        <v>9569</v>
      </c>
      <c r="H21" s="976">
        <v>68.90617123928854</v>
      </c>
      <c r="I21" s="975">
        <v>1074</v>
      </c>
      <c r="J21" s="976">
        <v>7.7338518038453232</v>
      </c>
      <c r="K21" s="975">
        <v>1822</v>
      </c>
      <c r="L21" s="976">
        <v>13.120184345070928</v>
      </c>
      <c r="M21" s="975">
        <v>0</v>
      </c>
      <c r="N21" s="976">
        <v>0</v>
      </c>
      <c r="O21" s="975">
        <v>0</v>
      </c>
      <c r="P21" s="976">
        <f t="shared" si="2"/>
        <v>0</v>
      </c>
      <c r="R21" s="973"/>
    </row>
    <row r="22" spans="1:18" s="958" customFormat="1" ht="16.5" customHeight="1" x14ac:dyDescent="0.2">
      <c r="A22" s="958">
        <v>14</v>
      </c>
      <c r="B22" s="974" t="s">
        <v>43</v>
      </c>
      <c r="C22" s="975">
        <f t="shared" si="0"/>
        <v>971</v>
      </c>
      <c r="D22" s="976">
        <f t="shared" si="1"/>
        <v>100</v>
      </c>
      <c r="E22" s="975">
        <v>2</v>
      </c>
      <c r="F22" s="976">
        <v>0.20597322348094746</v>
      </c>
      <c r="G22" s="975">
        <v>705</v>
      </c>
      <c r="H22" s="976">
        <v>72.605561277033985</v>
      </c>
      <c r="I22" s="975">
        <v>101</v>
      </c>
      <c r="J22" s="976">
        <v>10.401647785787848</v>
      </c>
      <c r="K22" s="975">
        <v>163</v>
      </c>
      <c r="L22" s="976">
        <v>16.786817713697218</v>
      </c>
      <c r="M22" s="975">
        <v>0</v>
      </c>
      <c r="N22" s="976">
        <v>0</v>
      </c>
      <c r="O22" s="975">
        <v>0</v>
      </c>
      <c r="P22" s="976">
        <f t="shared" si="2"/>
        <v>0</v>
      </c>
      <c r="R22" s="973"/>
    </row>
    <row r="23" spans="1:18" s="958" customFormat="1" ht="16.5" customHeight="1" x14ac:dyDescent="0.2">
      <c r="A23" s="958">
        <v>15</v>
      </c>
      <c r="B23" s="974" t="s">
        <v>44</v>
      </c>
      <c r="C23" s="975">
        <f t="shared" si="0"/>
        <v>748</v>
      </c>
      <c r="D23" s="976">
        <f t="shared" si="1"/>
        <v>100</v>
      </c>
      <c r="E23" s="975">
        <v>482</v>
      </c>
      <c r="F23" s="976">
        <v>64.438502673796791</v>
      </c>
      <c r="G23" s="975">
        <v>227</v>
      </c>
      <c r="H23" s="976">
        <v>30.347593582887701</v>
      </c>
      <c r="I23" s="975">
        <v>39</v>
      </c>
      <c r="J23" s="976">
        <v>5.213903743315508</v>
      </c>
      <c r="K23" s="975">
        <v>0</v>
      </c>
      <c r="L23" s="976">
        <v>0</v>
      </c>
      <c r="M23" s="975">
        <v>0</v>
      </c>
      <c r="N23" s="976">
        <v>0</v>
      </c>
      <c r="O23" s="975">
        <v>0</v>
      </c>
      <c r="P23" s="976">
        <f t="shared" si="2"/>
        <v>0</v>
      </c>
      <c r="R23" s="973"/>
    </row>
    <row r="24" spans="1:18" s="958" customFormat="1" ht="16.5" customHeight="1" x14ac:dyDescent="0.2">
      <c r="A24" s="958">
        <v>16</v>
      </c>
      <c r="B24" s="974" t="s">
        <v>45</v>
      </c>
      <c r="C24" s="975">
        <f t="shared" si="0"/>
        <v>693</v>
      </c>
      <c r="D24" s="976">
        <f t="shared" si="1"/>
        <v>100</v>
      </c>
      <c r="E24" s="975">
        <v>0</v>
      </c>
      <c r="F24" s="976">
        <v>0</v>
      </c>
      <c r="G24" s="975">
        <v>691</v>
      </c>
      <c r="H24" s="976">
        <v>99.711399711399707</v>
      </c>
      <c r="I24" s="975">
        <v>2</v>
      </c>
      <c r="J24" s="976">
        <v>0.28860028860028858</v>
      </c>
      <c r="K24" s="975">
        <v>0</v>
      </c>
      <c r="L24" s="976">
        <v>0</v>
      </c>
      <c r="M24" s="975">
        <v>0</v>
      </c>
      <c r="N24" s="976">
        <v>0</v>
      </c>
      <c r="O24" s="975">
        <v>0</v>
      </c>
      <c r="P24" s="976">
        <f t="shared" si="2"/>
        <v>0</v>
      </c>
      <c r="R24" s="973"/>
    </row>
    <row r="25" spans="1:18" s="958" customFormat="1" ht="16.5" customHeight="1" x14ac:dyDescent="0.2">
      <c r="A25" s="958">
        <v>17</v>
      </c>
      <c r="B25" s="974" t="s">
        <v>46</v>
      </c>
      <c r="C25" s="975">
        <f t="shared" si="0"/>
        <v>442</v>
      </c>
      <c r="D25" s="976">
        <f t="shared" si="1"/>
        <v>100</v>
      </c>
      <c r="E25" s="975">
        <v>0</v>
      </c>
      <c r="F25" s="976">
        <v>0</v>
      </c>
      <c r="G25" s="975">
        <v>428</v>
      </c>
      <c r="H25" s="976">
        <v>96.832579185520359</v>
      </c>
      <c r="I25" s="975">
        <v>14</v>
      </c>
      <c r="J25" s="976">
        <v>3.1674208144796379</v>
      </c>
      <c r="K25" s="975">
        <v>0</v>
      </c>
      <c r="L25" s="976">
        <v>0</v>
      </c>
      <c r="M25" s="975">
        <v>0</v>
      </c>
      <c r="N25" s="976">
        <v>0</v>
      </c>
      <c r="O25" s="975">
        <v>0</v>
      </c>
      <c r="P25" s="976">
        <f t="shared" si="2"/>
        <v>0</v>
      </c>
      <c r="R25" s="973"/>
    </row>
    <row r="26" spans="1:18" s="958" customFormat="1" ht="16.5" customHeight="1" x14ac:dyDescent="0.2">
      <c r="B26" s="977" t="s">
        <v>1</v>
      </c>
      <c r="C26" s="978">
        <f t="shared" si="0"/>
        <v>0</v>
      </c>
      <c r="D26" s="979" t="str">
        <f t="shared" si="1"/>
        <v>-</v>
      </c>
      <c r="E26" s="978">
        <v>0</v>
      </c>
      <c r="F26" s="979" t="s">
        <v>363</v>
      </c>
      <c r="G26" s="978">
        <v>0</v>
      </c>
      <c r="H26" s="979" t="s">
        <v>363</v>
      </c>
      <c r="I26" s="978">
        <v>0</v>
      </c>
      <c r="J26" s="979" t="s">
        <v>363</v>
      </c>
      <c r="K26" s="978">
        <v>0</v>
      </c>
      <c r="L26" s="979" t="s">
        <v>363</v>
      </c>
      <c r="M26" s="978">
        <v>0</v>
      </c>
      <c r="N26" s="979" t="s">
        <v>363</v>
      </c>
      <c r="O26" s="978">
        <v>0</v>
      </c>
      <c r="P26" s="979" t="str">
        <f t="shared" si="2"/>
        <v>-</v>
      </c>
      <c r="R26" s="973"/>
    </row>
    <row r="27" spans="1:18" s="1283" customFormat="1" x14ac:dyDescent="0.2">
      <c r="B27" s="1284" t="s">
        <v>0</v>
      </c>
      <c r="C27" s="1287">
        <f>SUM(C9:C26)</f>
        <v>79980</v>
      </c>
      <c r="D27" s="1288">
        <f>C27/$C27*100</f>
        <v>100</v>
      </c>
      <c r="E27" s="1287">
        <f>SUM(E9:E26)</f>
        <v>14946</v>
      </c>
      <c r="F27" s="1288">
        <f>E27/$C27*100</f>
        <v>18.687171792948238</v>
      </c>
      <c r="G27" s="1287">
        <f>SUM(G9:G26)</f>
        <v>51819</v>
      </c>
      <c r="H27" s="1288">
        <f>G27/$C27*100</f>
        <v>64.789947486871711</v>
      </c>
      <c r="I27" s="1287">
        <f>SUM(I9:I26)</f>
        <v>6539</v>
      </c>
      <c r="J27" s="1288">
        <f>I27/$C27*100</f>
        <v>8.1757939484871223</v>
      </c>
      <c r="K27" s="1287">
        <f>SUM(K9:K26)</f>
        <v>6637</v>
      </c>
      <c r="L27" s="1288">
        <f>K27/$C27*100</f>
        <v>8.2983245811452857</v>
      </c>
      <c r="M27" s="1287">
        <f>SUM(M9:M26)</f>
        <v>39</v>
      </c>
      <c r="N27" s="1288">
        <f>M27/$C27*100</f>
        <v>4.8762190547636912E-2</v>
      </c>
      <c r="O27" s="1287">
        <f>SUM(O9:O26)</f>
        <v>0</v>
      </c>
      <c r="P27" s="1288">
        <f>O27/$C27*100</f>
        <v>0</v>
      </c>
    </row>
    <row r="28" spans="1:18" s="957" customFormat="1" hidden="1" x14ac:dyDescent="0.2">
      <c r="A28" s="960">
        <v>18</v>
      </c>
      <c r="B28" s="960" t="s">
        <v>39</v>
      </c>
      <c r="C28" s="980"/>
      <c r="D28" s="981"/>
      <c r="E28" s="980"/>
      <c r="F28" s="981"/>
      <c r="G28" s="980"/>
      <c r="H28" s="981"/>
      <c r="I28" s="980"/>
      <c r="J28" s="981"/>
      <c r="K28" s="980"/>
      <c r="L28" s="981"/>
      <c r="M28" s="980"/>
      <c r="N28" s="981"/>
      <c r="O28" s="980"/>
      <c r="P28" s="981"/>
    </row>
    <row r="29" spans="1:18" s="983" customFormat="1" hidden="1" x14ac:dyDescent="0.2">
      <c r="A29" s="960">
        <v>19</v>
      </c>
      <c r="B29" s="960" t="s">
        <v>47</v>
      </c>
      <c r="C29" s="982"/>
      <c r="D29" s="982"/>
      <c r="E29" s="982"/>
      <c r="F29" s="982"/>
      <c r="G29" s="982"/>
      <c r="H29" s="982"/>
      <c r="I29" s="982"/>
      <c r="K29" s="982"/>
      <c r="L29" s="982"/>
      <c r="M29" s="982"/>
      <c r="N29" s="982"/>
      <c r="O29" s="982"/>
      <c r="P29" s="982"/>
    </row>
    <row r="30" spans="1:18" hidden="1" x14ac:dyDescent="0.2"/>
    <row r="31" spans="1:18" hidden="1" x14ac:dyDescent="0.2">
      <c r="B31" s="956"/>
      <c r="M31" s="956"/>
      <c r="N31" s="956"/>
    </row>
    <row r="32" spans="1:18" hidden="1" x14ac:dyDescent="0.2">
      <c r="B32" s="956"/>
      <c r="D32" s="956"/>
      <c r="M32" s="956"/>
      <c r="N32" s="956"/>
    </row>
    <row r="33" spans="2:14" hidden="1" x14ac:dyDescent="0.2">
      <c r="B33" s="956"/>
      <c r="D33" s="956"/>
      <c r="M33" s="956"/>
      <c r="N33" s="956"/>
    </row>
    <row r="34" spans="2:14" hidden="1" x14ac:dyDescent="0.2">
      <c r="B34" s="956"/>
      <c r="D34" s="956"/>
      <c r="M34" s="956"/>
      <c r="N34" s="956"/>
    </row>
    <row r="35" spans="2:14" hidden="1" x14ac:dyDescent="0.2">
      <c r="B35" s="956"/>
      <c r="D35" s="956"/>
      <c r="M35" s="956"/>
      <c r="N35" s="956"/>
    </row>
    <row r="36" spans="2:14" hidden="1" x14ac:dyDescent="0.2">
      <c r="B36" s="956"/>
      <c r="D36" s="956"/>
      <c r="M36" s="956"/>
      <c r="N36" s="956"/>
    </row>
    <row r="37" spans="2:14" hidden="1" x14ac:dyDescent="0.2">
      <c r="B37" s="956"/>
      <c r="D37" s="956"/>
      <c r="M37" s="956"/>
      <c r="N37" s="956"/>
    </row>
    <row r="38" spans="2:14" hidden="1" x14ac:dyDescent="0.2">
      <c r="B38" s="956"/>
      <c r="D38" s="956"/>
      <c r="M38" s="956"/>
      <c r="N38" s="956"/>
    </row>
    <row r="39" spans="2:14" hidden="1" x14ac:dyDescent="0.2">
      <c r="B39" s="956"/>
      <c r="D39" s="956"/>
      <c r="M39" s="956"/>
      <c r="N39" s="956"/>
    </row>
    <row r="40" spans="2:14" hidden="1" x14ac:dyDescent="0.2">
      <c r="B40" s="956"/>
      <c r="D40" s="956"/>
      <c r="M40" s="956"/>
      <c r="N40" s="956"/>
    </row>
    <row r="41" spans="2:14" x14ac:dyDescent="0.2">
      <c r="B41" s="956"/>
      <c r="D41" s="956"/>
      <c r="M41" s="956"/>
      <c r="N41" s="956"/>
    </row>
    <row r="42" spans="2:14" s="1216" customFormat="1" x14ac:dyDescent="0.2">
      <c r="B42" s="960"/>
      <c r="D42" s="960"/>
      <c r="M42" s="960"/>
      <c r="N42" s="960"/>
    </row>
    <row r="43" spans="2:14" s="1216" customFormat="1" x14ac:dyDescent="0.2">
      <c r="B43" s="960"/>
      <c r="D43" s="960"/>
      <c r="M43" s="960"/>
      <c r="N43" s="960"/>
    </row>
    <row r="44" spans="2:14" s="1216" customFormat="1" x14ac:dyDescent="0.2">
      <c r="D44" s="960"/>
      <c r="M44" s="960"/>
      <c r="N44" s="960"/>
    </row>
    <row r="45" spans="2:14" s="1216" customFormat="1" x14ac:dyDescent="0.2">
      <c r="B45" s="1216" t="s">
        <v>39</v>
      </c>
      <c r="G45" s="1216">
        <f>IFERROR(GETPIVOTDATA("ID PRESTACION
COUNT",#REF!,"CCAA",$B45,"Grado Resuelto",$B$1,"Subtipo",G$1),0)</f>
        <v>0</v>
      </c>
    </row>
    <row r="46" spans="2:14" s="1216" customFormat="1" x14ac:dyDescent="0.2">
      <c r="B46" s="1216" t="s">
        <v>47</v>
      </c>
      <c r="G46" s="1216">
        <f>IFERROR(GETPIVOTDATA("ID PRESTACION
COUNT",#REF!,"CCAA",$B46,"Grado Resuelto",$B$1,"Subtipo",G$1),0)</f>
        <v>0</v>
      </c>
    </row>
    <row r="47" spans="2:14" s="1216" customFormat="1" x14ac:dyDescent="0.2">
      <c r="D47" s="960"/>
      <c r="M47" s="960"/>
      <c r="N47" s="960"/>
    </row>
    <row r="48" spans="2:14" s="1216" customFormat="1" x14ac:dyDescent="0.2">
      <c r="D48" s="960"/>
    </row>
    <row r="49" spans="4:4" s="1323" customFormat="1" x14ac:dyDescent="0.2">
      <c r="D49" s="956"/>
    </row>
    <row r="50" spans="4:4" s="1323" customFormat="1" x14ac:dyDescent="0.2">
      <c r="D50" s="956"/>
    </row>
    <row r="51" spans="4:4" x14ac:dyDescent="0.2">
      <c r="D51" s="956"/>
    </row>
    <row r="52" spans="4:4" x14ac:dyDescent="0.2">
      <c r="D52" s="956"/>
    </row>
    <row r="53" spans="4:4" x14ac:dyDescent="0.2">
      <c r="D53" s="956"/>
    </row>
    <row r="54" spans="4:4" x14ac:dyDescent="0.2">
      <c r="D54" s="956"/>
    </row>
    <row r="55" spans="4:4" x14ac:dyDescent="0.2">
      <c r="D55" s="956"/>
    </row>
    <row r="56" spans="4:4" x14ac:dyDescent="0.2">
      <c r="D56" s="956"/>
    </row>
    <row r="57" spans="4:4" x14ac:dyDescent="0.2">
      <c r="D57" s="956"/>
    </row>
    <row r="58" spans="4:4" x14ac:dyDescent="0.2">
      <c r="D58" s="956"/>
    </row>
    <row r="59" spans="4:4" x14ac:dyDescent="0.2">
      <c r="D59" s="956"/>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984" customWidth="1"/>
    <col min="2" max="2" width="26.5703125" style="984" bestFit="1" customWidth="1"/>
    <col min="3" max="3" width="7.85546875" style="984" customWidth="1"/>
    <col min="4" max="4" width="7" style="984" bestFit="1" customWidth="1"/>
    <col min="5" max="5" width="8.5703125" style="984" customWidth="1"/>
    <col min="6" max="6" width="6.42578125" style="984" customWidth="1"/>
    <col min="7" max="7" width="8.28515625" style="984" customWidth="1"/>
    <col min="8" max="8" width="7" style="984" bestFit="1" customWidth="1"/>
    <col min="9" max="9" width="9.7109375" style="984" customWidth="1"/>
    <col min="10" max="10" width="6" style="984" customWidth="1"/>
    <col min="11" max="11" width="7" style="984" customWidth="1"/>
    <col min="12" max="12" width="6" style="984" customWidth="1"/>
    <col min="13" max="13" width="7.140625" style="984" customWidth="1"/>
    <col min="14" max="14" width="6" style="984" customWidth="1"/>
    <col min="15" max="15" width="7.140625" style="984" customWidth="1"/>
    <col min="16" max="16" width="7.28515625" style="984" customWidth="1"/>
    <col min="17" max="16384" width="11.42578125" style="984"/>
  </cols>
  <sheetData>
    <row r="1" spans="1:21" s="956" customFormat="1" ht="12.75" customHeight="1" x14ac:dyDescent="0.2">
      <c r="B1" s="956" t="s">
        <v>33</v>
      </c>
      <c r="E1" s="960" t="s">
        <v>193</v>
      </c>
      <c r="F1" s="960"/>
      <c r="G1" s="960" t="s">
        <v>194</v>
      </c>
      <c r="H1" s="960"/>
      <c r="I1" s="960" t="s">
        <v>195</v>
      </c>
      <c r="J1" s="960"/>
      <c r="K1" s="960" t="s">
        <v>196</v>
      </c>
      <c r="L1" s="960"/>
      <c r="M1" s="960" t="s">
        <v>197</v>
      </c>
      <c r="N1" s="960"/>
      <c r="O1" s="960" t="s">
        <v>198</v>
      </c>
    </row>
    <row r="2" spans="1:21" s="961" customFormat="1" ht="48" customHeight="1" x14ac:dyDescent="0.25">
      <c r="B2" s="962"/>
      <c r="C2" s="962"/>
      <c r="D2" s="962"/>
      <c r="E2" s="962"/>
      <c r="F2" s="962"/>
      <c r="G2" s="962"/>
      <c r="H2" s="962"/>
    </row>
    <row r="3" spans="1:21" s="963" customFormat="1" ht="21" x14ac:dyDescent="0.2">
      <c r="B3" s="1550" t="s">
        <v>441</v>
      </c>
      <c r="C3" s="1550"/>
      <c r="D3" s="1550"/>
      <c r="E3" s="1550"/>
      <c r="F3" s="1550"/>
      <c r="G3" s="1550"/>
      <c r="H3" s="1550"/>
      <c r="I3" s="1550"/>
      <c r="J3" s="1550"/>
      <c r="K3" s="1550"/>
      <c r="L3" s="1550"/>
      <c r="M3" s="1550"/>
      <c r="N3" s="1550"/>
      <c r="O3" s="1550"/>
      <c r="P3" s="1550"/>
    </row>
    <row r="4" spans="1:21" s="963" customFormat="1" ht="15.75" x14ac:dyDescent="0.2">
      <c r="B4" s="1471" t="str">
        <f>porsaad!$B$6</f>
        <v>Situación a 30 de septiembre de 2025</v>
      </c>
      <c r="C4" s="1471"/>
      <c r="D4" s="1471"/>
      <c r="E4" s="1471"/>
      <c r="F4" s="1471"/>
      <c r="G4" s="1471"/>
      <c r="H4" s="1471"/>
      <c r="I4" s="1471"/>
      <c r="J4" s="1471"/>
      <c r="K4" s="1471"/>
      <c r="L4" s="1471"/>
      <c r="M4" s="1471"/>
      <c r="N4" s="1471"/>
      <c r="O4" s="1471"/>
      <c r="P4" s="1471"/>
      <c r="Q4" s="964"/>
      <c r="R4" s="964"/>
      <c r="S4" s="964"/>
      <c r="T4" s="964"/>
      <c r="U4" s="964"/>
    </row>
    <row r="5" spans="1:21" s="965" customFormat="1" ht="7.5" customHeight="1" x14ac:dyDescent="0.2">
      <c r="B5" s="966"/>
      <c r="C5" s="965" t="s">
        <v>193</v>
      </c>
      <c r="E5" s="965" t="s">
        <v>194</v>
      </c>
      <c r="G5" s="965" t="s">
        <v>195</v>
      </c>
      <c r="I5" s="965" t="s">
        <v>196</v>
      </c>
      <c r="K5" s="960" t="s">
        <v>197</v>
      </c>
      <c r="M5" s="960" t="s">
        <v>198</v>
      </c>
      <c r="O5" s="960" t="s">
        <v>198</v>
      </c>
    </row>
    <row r="6" spans="1:21" s="963" customFormat="1" ht="15" customHeight="1" x14ac:dyDescent="0.2">
      <c r="B6" s="967"/>
      <c r="C6" s="1672" t="s">
        <v>199</v>
      </c>
      <c r="D6" s="1673"/>
      <c r="E6" s="1673"/>
      <c r="F6" s="1673"/>
      <c r="G6" s="1673"/>
      <c r="H6" s="1673"/>
      <c r="I6" s="1673"/>
      <c r="J6" s="1673"/>
      <c r="K6" s="1673"/>
      <c r="L6" s="1673"/>
      <c r="M6" s="1673"/>
      <c r="N6" s="1673"/>
      <c r="O6" s="1673"/>
      <c r="P6" s="1674"/>
    </row>
    <row r="7" spans="1:21" s="963" customFormat="1" ht="57" customHeight="1" x14ac:dyDescent="0.2">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68" customFormat="1" ht="12" customHeight="1" x14ac:dyDescent="0.2">
      <c r="B8" s="1676"/>
      <c r="C8" s="986" t="s">
        <v>9</v>
      </c>
      <c r="D8" s="986" t="s">
        <v>28</v>
      </c>
      <c r="E8" s="986" t="s">
        <v>9</v>
      </c>
      <c r="F8" s="986" t="s">
        <v>28</v>
      </c>
      <c r="G8" s="986" t="s">
        <v>9</v>
      </c>
      <c r="H8" s="986" t="s">
        <v>28</v>
      </c>
      <c r="I8" s="986" t="s">
        <v>9</v>
      </c>
      <c r="J8" s="985" t="s">
        <v>28</v>
      </c>
      <c r="K8" s="988" t="s">
        <v>9</v>
      </c>
      <c r="L8" s="985" t="s">
        <v>28</v>
      </c>
      <c r="M8" s="987" t="s">
        <v>9</v>
      </c>
      <c r="N8" s="986" t="s">
        <v>28</v>
      </c>
      <c r="O8" s="986" t="s">
        <v>9</v>
      </c>
      <c r="P8" s="985" t="s">
        <v>28</v>
      </c>
      <c r="R8" s="969"/>
    </row>
    <row r="9" spans="1:21" s="957" customFormat="1" ht="16.5" customHeight="1" x14ac:dyDescent="0.2">
      <c r="A9" s="957">
        <v>1</v>
      </c>
      <c r="B9" s="970" t="s">
        <v>8</v>
      </c>
      <c r="C9" s="971">
        <f>E9+G9+I9+K9+M9+O9</f>
        <v>2117</v>
      </c>
      <c r="D9" s="972">
        <f>IFERROR(C9/$C9*100,"-")</f>
        <v>100</v>
      </c>
      <c r="E9" s="971">
        <v>0</v>
      </c>
      <c r="F9" s="972">
        <v>0</v>
      </c>
      <c r="G9" s="971">
        <v>1998</v>
      </c>
      <c r="H9" s="972">
        <v>94.378837978271136</v>
      </c>
      <c r="I9" s="971">
        <v>119</v>
      </c>
      <c r="J9" s="972">
        <v>5.6211620217288614</v>
      </c>
      <c r="K9" s="971">
        <v>0</v>
      </c>
      <c r="L9" s="972">
        <v>0</v>
      </c>
      <c r="M9" s="971">
        <v>0</v>
      </c>
      <c r="N9" s="972">
        <v>0</v>
      </c>
      <c r="O9" s="971">
        <v>0</v>
      </c>
      <c r="P9" s="972">
        <f>IFERROR(O9/$C9*100,"-")</f>
        <v>0</v>
      </c>
      <c r="R9" s="973"/>
    </row>
    <row r="10" spans="1:21" s="958" customFormat="1" ht="16.5" customHeight="1" x14ac:dyDescent="0.2">
      <c r="A10" s="958">
        <v>2</v>
      </c>
      <c r="B10" s="974" t="s">
        <v>7</v>
      </c>
      <c r="C10" s="975">
        <f t="shared" ref="C10:C26" si="0">E10+G10+I10+K10+M10+O10</f>
        <v>4124</v>
      </c>
      <c r="D10" s="976">
        <f t="shared" ref="D10:D26" si="1">IFERROR(C10/$C10*100,"-")</f>
        <v>100</v>
      </c>
      <c r="E10" s="975">
        <v>0</v>
      </c>
      <c r="F10" s="976">
        <v>0</v>
      </c>
      <c r="G10" s="975">
        <v>3769</v>
      </c>
      <c r="H10" s="976">
        <v>91.391852570320083</v>
      </c>
      <c r="I10" s="975">
        <v>355</v>
      </c>
      <c r="J10" s="976">
        <v>8.6081474296799225</v>
      </c>
      <c r="K10" s="975">
        <v>0</v>
      </c>
      <c r="L10" s="976">
        <v>0</v>
      </c>
      <c r="M10" s="975">
        <v>0</v>
      </c>
      <c r="N10" s="976">
        <v>0</v>
      </c>
      <c r="O10" s="975">
        <v>0</v>
      </c>
      <c r="P10" s="976">
        <f t="shared" ref="P10:P26" si="2">IFERROR(O10/$C10*100,"-")</f>
        <v>0</v>
      </c>
      <c r="R10" s="973"/>
    </row>
    <row r="11" spans="1:21" s="958" customFormat="1" ht="16.5" customHeight="1" x14ac:dyDescent="0.2">
      <c r="A11" s="958">
        <v>3</v>
      </c>
      <c r="B11" s="974" t="s">
        <v>37</v>
      </c>
      <c r="C11" s="975">
        <f t="shared" si="0"/>
        <v>1950</v>
      </c>
      <c r="D11" s="976">
        <f t="shared" si="1"/>
        <v>100</v>
      </c>
      <c r="E11" s="975">
        <v>106</v>
      </c>
      <c r="F11" s="976">
        <v>5.4358974358974361</v>
      </c>
      <c r="G11" s="975">
        <v>1559</v>
      </c>
      <c r="H11" s="976">
        <v>79.948717948717956</v>
      </c>
      <c r="I11" s="975">
        <v>219</v>
      </c>
      <c r="J11" s="976">
        <v>11.23076923076923</v>
      </c>
      <c r="K11" s="975">
        <v>1</v>
      </c>
      <c r="L11" s="976">
        <v>5.128205128205128E-2</v>
      </c>
      <c r="M11" s="975">
        <v>65</v>
      </c>
      <c r="N11" s="976">
        <v>3.3333333333333335</v>
      </c>
      <c r="O11" s="975">
        <v>0</v>
      </c>
      <c r="P11" s="976">
        <f t="shared" si="2"/>
        <v>0</v>
      </c>
      <c r="R11" s="973"/>
    </row>
    <row r="12" spans="1:21" s="958" customFormat="1" ht="16.5" customHeight="1" x14ac:dyDescent="0.2">
      <c r="A12" s="958">
        <v>4</v>
      </c>
      <c r="B12" s="974" t="s">
        <v>38</v>
      </c>
      <c r="C12" s="975">
        <f t="shared" si="0"/>
        <v>381</v>
      </c>
      <c r="D12" s="976">
        <f t="shared" si="1"/>
        <v>100</v>
      </c>
      <c r="E12" s="975">
        <v>0</v>
      </c>
      <c r="F12" s="976">
        <v>0</v>
      </c>
      <c r="G12" s="975">
        <v>314</v>
      </c>
      <c r="H12" s="976">
        <v>82.414698162729664</v>
      </c>
      <c r="I12" s="975">
        <v>67</v>
      </c>
      <c r="J12" s="976">
        <v>17.585301837270343</v>
      </c>
      <c r="K12" s="975">
        <v>0</v>
      </c>
      <c r="L12" s="976">
        <v>0</v>
      </c>
      <c r="M12" s="975">
        <v>0</v>
      </c>
      <c r="N12" s="976">
        <v>0</v>
      </c>
      <c r="O12" s="975">
        <v>0</v>
      </c>
      <c r="P12" s="976">
        <f t="shared" si="2"/>
        <v>0</v>
      </c>
      <c r="R12" s="973"/>
    </row>
    <row r="13" spans="1:21" s="958" customFormat="1" ht="16.5" customHeight="1" x14ac:dyDescent="0.2">
      <c r="A13" s="958">
        <v>5</v>
      </c>
      <c r="B13" s="974" t="s">
        <v>6</v>
      </c>
      <c r="C13" s="975">
        <f t="shared" si="0"/>
        <v>8166</v>
      </c>
      <c r="D13" s="976">
        <f t="shared" si="1"/>
        <v>100</v>
      </c>
      <c r="E13" s="975">
        <v>4300</v>
      </c>
      <c r="F13" s="976">
        <v>52.657359784472199</v>
      </c>
      <c r="G13" s="975">
        <v>1859</v>
      </c>
      <c r="H13" s="976">
        <v>22.765123683566006</v>
      </c>
      <c r="I13" s="975">
        <v>725</v>
      </c>
      <c r="J13" s="976">
        <v>8.8782757776144994</v>
      </c>
      <c r="K13" s="975">
        <v>1248</v>
      </c>
      <c r="L13" s="976">
        <v>15.282880235121235</v>
      </c>
      <c r="M13" s="975">
        <v>34</v>
      </c>
      <c r="N13" s="976">
        <v>0.41636051922605927</v>
      </c>
      <c r="O13" s="975">
        <v>0</v>
      </c>
      <c r="P13" s="976">
        <f t="shared" si="2"/>
        <v>0</v>
      </c>
      <c r="R13" s="973"/>
    </row>
    <row r="14" spans="1:21" s="958" customFormat="1" ht="16.5" customHeight="1" x14ac:dyDescent="0.2">
      <c r="A14" s="958">
        <v>6</v>
      </c>
      <c r="B14" s="974" t="s">
        <v>5</v>
      </c>
      <c r="C14" s="975">
        <f t="shared" si="0"/>
        <v>270</v>
      </c>
      <c r="D14" s="976">
        <f t="shared" si="1"/>
        <v>100</v>
      </c>
      <c r="E14" s="975">
        <v>0</v>
      </c>
      <c r="F14" s="976">
        <v>0</v>
      </c>
      <c r="G14" s="975">
        <v>261</v>
      </c>
      <c r="H14" s="976">
        <v>96.666666666666671</v>
      </c>
      <c r="I14" s="975">
        <v>5</v>
      </c>
      <c r="J14" s="976">
        <v>1.8518518518518516</v>
      </c>
      <c r="K14" s="975">
        <v>4</v>
      </c>
      <c r="L14" s="976">
        <v>1.4814814814814816</v>
      </c>
      <c r="M14" s="975">
        <v>0</v>
      </c>
      <c r="N14" s="976">
        <v>0</v>
      </c>
      <c r="O14" s="975">
        <v>0</v>
      </c>
      <c r="P14" s="976">
        <f t="shared" si="2"/>
        <v>0</v>
      </c>
      <c r="R14" s="973"/>
    </row>
    <row r="15" spans="1:21" s="959" customFormat="1" ht="16.5" customHeight="1" x14ac:dyDescent="0.2">
      <c r="A15" s="959">
        <v>7</v>
      </c>
      <c r="B15" s="974" t="s">
        <v>4</v>
      </c>
      <c r="C15" s="975">
        <f t="shared" si="0"/>
        <v>15857</v>
      </c>
      <c r="D15" s="976">
        <f t="shared" si="1"/>
        <v>100</v>
      </c>
      <c r="E15" s="975">
        <v>2018</v>
      </c>
      <c r="F15" s="976">
        <v>12.726240776943937</v>
      </c>
      <c r="G15" s="975">
        <v>9879</v>
      </c>
      <c r="H15" s="976">
        <v>62.300561266317715</v>
      </c>
      <c r="I15" s="975">
        <v>1979</v>
      </c>
      <c r="J15" s="976">
        <v>12.480292615248786</v>
      </c>
      <c r="K15" s="975">
        <v>1981</v>
      </c>
      <c r="L15" s="976">
        <v>12.492905341489562</v>
      </c>
      <c r="M15" s="975">
        <v>0</v>
      </c>
      <c r="N15" s="976">
        <v>0</v>
      </c>
      <c r="O15" s="975">
        <v>0</v>
      </c>
      <c r="P15" s="976">
        <f t="shared" si="2"/>
        <v>0</v>
      </c>
      <c r="R15" s="973"/>
    </row>
    <row r="16" spans="1:21" s="959" customFormat="1" ht="16.5" customHeight="1" x14ac:dyDescent="0.2">
      <c r="A16" s="959">
        <v>8</v>
      </c>
      <c r="B16" s="974" t="s">
        <v>40</v>
      </c>
      <c r="C16" s="975">
        <f t="shared" si="0"/>
        <v>4511</v>
      </c>
      <c r="D16" s="976">
        <f t="shared" si="1"/>
        <v>100</v>
      </c>
      <c r="E16" s="975">
        <v>383</v>
      </c>
      <c r="F16" s="976">
        <v>8.4903569053424963</v>
      </c>
      <c r="G16" s="975">
        <v>3193</v>
      </c>
      <c r="H16" s="976">
        <v>70.782531589448013</v>
      </c>
      <c r="I16" s="975">
        <v>235</v>
      </c>
      <c r="J16" s="976">
        <v>5.2094879184216358</v>
      </c>
      <c r="K16" s="975">
        <v>700</v>
      </c>
      <c r="L16" s="976">
        <v>15.517623586787851</v>
      </c>
      <c r="M16" s="975">
        <v>0</v>
      </c>
      <c r="N16" s="976">
        <v>0</v>
      </c>
      <c r="O16" s="975">
        <v>0</v>
      </c>
      <c r="P16" s="976">
        <f t="shared" si="2"/>
        <v>0</v>
      </c>
      <c r="R16" s="973"/>
    </row>
    <row r="17" spans="1:18" s="959" customFormat="1" ht="16.5" customHeight="1" x14ac:dyDescent="0.2">
      <c r="A17" s="959">
        <v>9</v>
      </c>
      <c r="B17" s="974" t="s">
        <v>41</v>
      </c>
      <c r="C17" s="975">
        <f t="shared" si="0"/>
        <v>11523</v>
      </c>
      <c r="D17" s="976">
        <f t="shared" si="1"/>
        <v>100</v>
      </c>
      <c r="E17" s="975">
        <v>1880</v>
      </c>
      <c r="F17" s="976">
        <v>16.315195695565389</v>
      </c>
      <c r="G17" s="975">
        <v>8419</v>
      </c>
      <c r="H17" s="976">
        <v>73.06257051115162</v>
      </c>
      <c r="I17" s="975">
        <v>1224</v>
      </c>
      <c r="J17" s="976">
        <v>10.622233793283</v>
      </c>
      <c r="K17" s="975">
        <v>0</v>
      </c>
      <c r="L17" s="976">
        <v>0</v>
      </c>
      <c r="M17" s="975">
        <v>0</v>
      </c>
      <c r="N17" s="976">
        <v>0</v>
      </c>
      <c r="O17" s="975">
        <v>0</v>
      </c>
      <c r="P17" s="976">
        <f t="shared" si="2"/>
        <v>0</v>
      </c>
      <c r="R17" s="973"/>
    </row>
    <row r="18" spans="1:18" s="959" customFormat="1" ht="16.5" customHeight="1" x14ac:dyDescent="0.2">
      <c r="A18" s="959">
        <v>10</v>
      </c>
      <c r="B18" s="974" t="s">
        <v>3</v>
      </c>
      <c r="C18" s="975">
        <f t="shared" si="0"/>
        <v>10309</v>
      </c>
      <c r="D18" s="976">
        <f t="shared" si="1"/>
        <v>100</v>
      </c>
      <c r="E18" s="975">
        <v>5074</v>
      </c>
      <c r="F18" s="976">
        <v>49.219128916480749</v>
      </c>
      <c r="G18" s="975">
        <v>3816</v>
      </c>
      <c r="H18" s="976">
        <v>37.016199437384813</v>
      </c>
      <c r="I18" s="975">
        <v>344</v>
      </c>
      <c r="J18" s="976">
        <v>3.3368900960325929</v>
      </c>
      <c r="K18" s="975">
        <v>1075</v>
      </c>
      <c r="L18" s="976">
        <v>10.427781550101853</v>
      </c>
      <c r="M18" s="975">
        <v>0</v>
      </c>
      <c r="N18" s="976">
        <v>0</v>
      </c>
      <c r="O18" s="975">
        <v>0</v>
      </c>
      <c r="P18" s="976">
        <f t="shared" si="2"/>
        <v>0</v>
      </c>
      <c r="R18" s="973"/>
    </row>
    <row r="19" spans="1:18" s="958" customFormat="1" ht="16.5" customHeight="1" x14ac:dyDescent="0.2">
      <c r="A19" s="958">
        <v>11</v>
      </c>
      <c r="B19" s="974" t="s">
        <v>2</v>
      </c>
      <c r="C19" s="975">
        <f t="shared" si="0"/>
        <v>6874</v>
      </c>
      <c r="D19" s="976">
        <f t="shared" si="1"/>
        <v>100</v>
      </c>
      <c r="E19" s="975">
        <v>4595</v>
      </c>
      <c r="F19" s="976">
        <v>66.846086703520513</v>
      </c>
      <c r="G19" s="975">
        <v>1393</v>
      </c>
      <c r="H19" s="976">
        <v>20.264765784114054</v>
      </c>
      <c r="I19" s="975">
        <v>363</v>
      </c>
      <c r="J19" s="976">
        <v>5.280768111725342</v>
      </c>
      <c r="K19" s="975">
        <v>523</v>
      </c>
      <c r="L19" s="976">
        <v>7.6083794006400929</v>
      </c>
      <c r="M19" s="975">
        <v>0</v>
      </c>
      <c r="N19" s="976">
        <v>0</v>
      </c>
      <c r="O19" s="975">
        <v>0</v>
      </c>
      <c r="P19" s="976">
        <f t="shared" si="2"/>
        <v>0</v>
      </c>
      <c r="R19" s="973"/>
    </row>
    <row r="20" spans="1:18" s="958" customFormat="1" ht="16.5" customHeight="1" x14ac:dyDescent="0.2">
      <c r="A20" s="958">
        <v>12</v>
      </c>
      <c r="B20" s="974" t="s">
        <v>35</v>
      </c>
      <c r="C20" s="975">
        <f t="shared" si="0"/>
        <v>6304</v>
      </c>
      <c r="D20" s="976">
        <f t="shared" si="1"/>
        <v>100</v>
      </c>
      <c r="E20" s="975">
        <v>1529</v>
      </c>
      <c r="F20" s="976">
        <v>24.254441624365484</v>
      </c>
      <c r="G20" s="975">
        <v>2857</v>
      </c>
      <c r="H20" s="976">
        <v>45.320431472081218</v>
      </c>
      <c r="I20" s="975">
        <v>1197</v>
      </c>
      <c r="J20" s="976">
        <v>18.987944162436548</v>
      </c>
      <c r="K20" s="975">
        <v>721</v>
      </c>
      <c r="L20" s="976">
        <v>11.437182741116752</v>
      </c>
      <c r="M20" s="975">
        <v>0</v>
      </c>
      <c r="N20" s="976">
        <v>0</v>
      </c>
      <c r="O20" s="975">
        <v>0</v>
      </c>
      <c r="P20" s="976">
        <f t="shared" si="2"/>
        <v>0</v>
      </c>
      <c r="R20" s="973"/>
    </row>
    <row r="21" spans="1:18" s="958" customFormat="1" ht="16.5" customHeight="1" x14ac:dyDescent="0.2">
      <c r="A21" s="958">
        <v>13</v>
      </c>
      <c r="B21" s="974" t="s">
        <v>42</v>
      </c>
      <c r="C21" s="975">
        <f t="shared" si="0"/>
        <v>11145</v>
      </c>
      <c r="D21" s="976">
        <f t="shared" si="1"/>
        <v>100</v>
      </c>
      <c r="E21" s="975">
        <v>1196</v>
      </c>
      <c r="F21" s="976">
        <v>10.731269627635712</v>
      </c>
      <c r="G21" s="975">
        <v>6688</v>
      </c>
      <c r="H21" s="976">
        <v>60.008972633467927</v>
      </c>
      <c r="I21" s="975">
        <v>984</v>
      </c>
      <c r="J21" s="976">
        <v>8.8290713324360706</v>
      </c>
      <c r="K21" s="975">
        <v>2277</v>
      </c>
      <c r="L21" s="976">
        <v>20.430686406460296</v>
      </c>
      <c r="M21" s="975">
        <v>0</v>
      </c>
      <c r="N21" s="976">
        <v>0</v>
      </c>
      <c r="O21" s="975">
        <v>0</v>
      </c>
      <c r="P21" s="976">
        <f t="shared" si="2"/>
        <v>0</v>
      </c>
      <c r="R21" s="973"/>
    </row>
    <row r="22" spans="1:18" s="958" customFormat="1" ht="16.5" customHeight="1" x14ac:dyDescent="0.2">
      <c r="A22" s="958">
        <v>14</v>
      </c>
      <c r="B22" s="974" t="s">
        <v>43</v>
      </c>
      <c r="C22" s="975">
        <f t="shared" si="0"/>
        <v>513</v>
      </c>
      <c r="D22" s="976">
        <f t="shared" si="1"/>
        <v>100</v>
      </c>
      <c r="E22" s="975">
        <v>0</v>
      </c>
      <c r="F22" s="976">
        <v>0</v>
      </c>
      <c r="G22" s="975">
        <v>228</v>
      </c>
      <c r="H22" s="976">
        <v>44.444444444444443</v>
      </c>
      <c r="I22" s="975">
        <v>132</v>
      </c>
      <c r="J22" s="976">
        <v>25.730994152046783</v>
      </c>
      <c r="K22" s="975">
        <v>153</v>
      </c>
      <c r="L22" s="976">
        <v>29.82456140350877</v>
      </c>
      <c r="M22" s="975">
        <v>0</v>
      </c>
      <c r="N22" s="976">
        <v>0</v>
      </c>
      <c r="O22" s="975">
        <v>0</v>
      </c>
      <c r="P22" s="976">
        <f t="shared" si="2"/>
        <v>0</v>
      </c>
      <c r="R22" s="973"/>
    </row>
    <row r="23" spans="1:18" s="958" customFormat="1" ht="16.5" customHeight="1" x14ac:dyDescent="0.2">
      <c r="A23" s="958">
        <v>15</v>
      </c>
      <c r="B23" s="974" t="s">
        <v>44</v>
      </c>
      <c r="C23" s="975">
        <f t="shared" si="0"/>
        <v>1492</v>
      </c>
      <c r="D23" s="976">
        <f t="shared" si="1"/>
        <v>100</v>
      </c>
      <c r="E23" s="975">
        <v>665</v>
      </c>
      <c r="F23" s="976">
        <v>44.571045576407506</v>
      </c>
      <c r="G23" s="975">
        <v>688</v>
      </c>
      <c r="H23" s="976">
        <v>46.112600536193028</v>
      </c>
      <c r="I23" s="975">
        <v>138</v>
      </c>
      <c r="J23" s="976">
        <v>9.249329758713138</v>
      </c>
      <c r="K23" s="975">
        <v>1</v>
      </c>
      <c r="L23" s="976">
        <v>6.7024128686327081E-2</v>
      </c>
      <c r="M23" s="975">
        <v>0</v>
      </c>
      <c r="N23" s="976">
        <v>0</v>
      </c>
      <c r="O23" s="975">
        <v>0</v>
      </c>
      <c r="P23" s="976">
        <f t="shared" si="2"/>
        <v>0</v>
      </c>
      <c r="R23" s="973"/>
    </row>
    <row r="24" spans="1:18" s="958" customFormat="1" ht="16.5" customHeight="1" x14ac:dyDescent="0.2">
      <c r="A24" s="958">
        <v>16</v>
      </c>
      <c r="B24" s="974" t="s">
        <v>45</v>
      </c>
      <c r="C24" s="975">
        <f t="shared" si="0"/>
        <v>729</v>
      </c>
      <c r="D24" s="976">
        <f t="shared" si="1"/>
        <v>100</v>
      </c>
      <c r="E24" s="975">
        <v>0</v>
      </c>
      <c r="F24" s="976">
        <v>0</v>
      </c>
      <c r="G24" s="975">
        <v>721</v>
      </c>
      <c r="H24" s="976">
        <v>98.902606310013724</v>
      </c>
      <c r="I24" s="975">
        <v>8</v>
      </c>
      <c r="J24" s="976">
        <v>1.0973936899862824</v>
      </c>
      <c r="K24" s="975">
        <v>0</v>
      </c>
      <c r="L24" s="976">
        <v>0</v>
      </c>
      <c r="M24" s="975">
        <v>0</v>
      </c>
      <c r="N24" s="976">
        <v>0</v>
      </c>
      <c r="O24" s="975">
        <v>0</v>
      </c>
      <c r="P24" s="976">
        <f t="shared" si="2"/>
        <v>0</v>
      </c>
      <c r="R24" s="973"/>
    </row>
    <row r="25" spans="1:18" s="958" customFormat="1" ht="16.5" customHeight="1" x14ac:dyDescent="0.2">
      <c r="A25" s="958">
        <v>17</v>
      </c>
      <c r="B25" s="974" t="s">
        <v>46</v>
      </c>
      <c r="C25" s="975">
        <f t="shared" si="0"/>
        <v>546</v>
      </c>
      <c r="D25" s="976">
        <f t="shared" si="1"/>
        <v>100</v>
      </c>
      <c r="E25" s="975">
        <v>0</v>
      </c>
      <c r="F25" s="976">
        <v>0</v>
      </c>
      <c r="G25" s="975">
        <v>509</v>
      </c>
      <c r="H25" s="976">
        <v>93.223443223443226</v>
      </c>
      <c r="I25" s="975">
        <v>37</v>
      </c>
      <c r="J25" s="976">
        <v>6.7765567765567765</v>
      </c>
      <c r="K25" s="975">
        <v>0</v>
      </c>
      <c r="L25" s="976">
        <v>0</v>
      </c>
      <c r="M25" s="975">
        <v>0</v>
      </c>
      <c r="N25" s="976">
        <v>0</v>
      </c>
      <c r="O25" s="975">
        <v>0</v>
      </c>
      <c r="P25" s="976">
        <f t="shared" si="2"/>
        <v>0</v>
      </c>
      <c r="R25" s="973"/>
    </row>
    <row r="26" spans="1:18" s="958" customFormat="1" ht="16.5" customHeight="1" x14ac:dyDescent="0.2">
      <c r="B26" s="977" t="s">
        <v>1</v>
      </c>
      <c r="C26" s="978">
        <f t="shared" si="0"/>
        <v>4</v>
      </c>
      <c r="D26" s="979">
        <f t="shared" si="1"/>
        <v>100</v>
      </c>
      <c r="E26" s="978">
        <v>3</v>
      </c>
      <c r="F26" s="979">
        <v>75</v>
      </c>
      <c r="G26" s="978">
        <v>1</v>
      </c>
      <c r="H26" s="979">
        <v>25</v>
      </c>
      <c r="I26" s="978">
        <v>0</v>
      </c>
      <c r="J26" s="979">
        <v>0</v>
      </c>
      <c r="K26" s="978">
        <v>0</v>
      </c>
      <c r="L26" s="979">
        <v>0</v>
      </c>
      <c r="M26" s="978">
        <v>0</v>
      </c>
      <c r="N26" s="979">
        <v>0</v>
      </c>
      <c r="O26" s="978">
        <v>0</v>
      </c>
      <c r="P26" s="979">
        <f t="shared" si="2"/>
        <v>0</v>
      </c>
      <c r="R26" s="973"/>
    </row>
    <row r="27" spans="1:18" s="1283" customFormat="1" x14ac:dyDescent="0.2">
      <c r="B27" s="1284" t="s">
        <v>0</v>
      </c>
      <c r="C27" s="1285">
        <f>SUM(C9:C26)</f>
        <v>86815</v>
      </c>
      <c r="D27" s="1286">
        <f>C27/$C27*100</f>
        <v>100</v>
      </c>
      <c r="E27" s="1287">
        <f>SUM(E9:E26)</f>
        <v>21749</v>
      </c>
      <c r="F27" s="1288">
        <f>E27/$C27*100</f>
        <v>25.052122329090594</v>
      </c>
      <c r="G27" s="1287">
        <f>SUM(G9:G26)</f>
        <v>48152</v>
      </c>
      <c r="H27" s="1288">
        <f>G27/$C27*100</f>
        <v>55.465069400449231</v>
      </c>
      <c r="I27" s="1287">
        <f>SUM(I9:I26)</f>
        <v>8131</v>
      </c>
      <c r="J27" s="1288">
        <f>I27/$C27*100</f>
        <v>9.3658929908425961</v>
      </c>
      <c r="K27" s="1287">
        <f>SUM(K9:K26)</f>
        <v>8684</v>
      </c>
      <c r="L27" s="1288">
        <f>K27/$C27*100</f>
        <v>10.002879686690088</v>
      </c>
      <c r="M27" s="1287">
        <f>SUM(M9:M26)</f>
        <v>99</v>
      </c>
      <c r="N27" s="1288">
        <f>M27/$C27*100</f>
        <v>0.11403559292748949</v>
      </c>
      <c r="O27" s="1287">
        <f>SUM(O9:O26)</f>
        <v>0</v>
      </c>
      <c r="P27" s="1288">
        <f>O27/$C27*100</f>
        <v>0</v>
      </c>
    </row>
    <row r="28" spans="1:18" s="957" customFormat="1" hidden="1" x14ac:dyDescent="0.2">
      <c r="A28" s="960">
        <v>18</v>
      </c>
      <c r="B28" s="960" t="s">
        <v>39</v>
      </c>
      <c r="C28" s="980"/>
      <c r="D28" s="981"/>
      <c r="E28" s="980"/>
      <c r="F28" s="981"/>
      <c r="G28" s="980"/>
      <c r="H28" s="981"/>
      <c r="I28" s="980"/>
      <c r="J28" s="981"/>
      <c r="K28" s="980"/>
      <c r="L28" s="981"/>
      <c r="M28" s="980"/>
      <c r="N28" s="981"/>
      <c r="O28" s="980"/>
      <c r="P28" s="981"/>
    </row>
    <row r="29" spans="1:18" s="983" customFormat="1" hidden="1" x14ac:dyDescent="0.2">
      <c r="A29" s="960">
        <v>19</v>
      </c>
      <c r="B29" s="960" t="s">
        <v>47</v>
      </c>
      <c r="C29" s="982"/>
      <c r="D29" s="982"/>
      <c r="E29" s="982"/>
      <c r="F29" s="982"/>
      <c r="G29" s="982"/>
      <c r="H29" s="982"/>
      <c r="I29" s="982"/>
      <c r="K29" s="982"/>
      <c r="L29" s="982"/>
      <c r="M29" s="982"/>
      <c r="N29" s="982"/>
      <c r="O29" s="982"/>
      <c r="P29" s="982"/>
    </row>
    <row r="30" spans="1:18" hidden="1" x14ac:dyDescent="0.2"/>
    <row r="31" spans="1:18" hidden="1" x14ac:dyDescent="0.2">
      <c r="B31" s="956"/>
      <c r="M31" s="956"/>
      <c r="N31" s="956"/>
    </row>
    <row r="32" spans="1:18" hidden="1" x14ac:dyDescent="0.2">
      <c r="B32" s="956"/>
      <c r="D32" s="956"/>
      <c r="M32" s="956"/>
      <c r="N32" s="956"/>
    </row>
    <row r="33" spans="2:14" hidden="1" x14ac:dyDescent="0.2">
      <c r="B33" s="956"/>
      <c r="D33" s="956"/>
      <c r="M33" s="956"/>
      <c r="N33" s="956"/>
    </row>
    <row r="34" spans="2:14" hidden="1" x14ac:dyDescent="0.2">
      <c r="B34" s="956"/>
      <c r="D34" s="956"/>
      <c r="M34" s="956"/>
      <c r="N34" s="956"/>
    </row>
    <row r="35" spans="2:14" hidden="1" x14ac:dyDescent="0.2">
      <c r="B35" s="956"/>
      <c r="D35" s="956"/>
      <c r="M35" s="956"/>
      <c r="N35" s="956"/>
    </row>
    <row r="36" spans="2:14" hidden="1" x14ac:dyDescent="0.2">
      <c r="B36" s="956"/>
      <c r="D36" s="956"/>
      <c r="M36" s="956"/>
      <c r="N36" s="956"/>
    </row>
    <row r="37" spans="2:14" hidden="1" x14ac:dyDescent="0.2">
      <c r="B37" s="956"/>
      <c r="D37" s="956"/>
      <c r="M37" s="956"/>
      <c r="N37" s="956"/>
    </row>
    <row r="38" spans="2:14" hidden="1" x14ac:dyDescent="0.2">
      <c r="B38" s="956"/>
      <c r="D38" s="956"/>
      <c r="M38" s="956"/>
      <c r="N38" s="956"/>
    </row>
    <row r="39" spans="2:14" hidden="1" x14ac:dyDescent="0.2">
      <c r="B39" s="956"/>
      <c r="D39" s="956"/>
      <c r="M39" s="956"/>
      <c r="N39" s="956"/>
    </row>
    <row r="40" spans="2:14" hidden="1" x14ac:dyDescent="0.2">
      <c r="B40" s="956"/>
      <c r="D40" s="956"/>
      <c r="M40" s="956"/>
      <c r="N40" s="956"/>
    </row>
    <row r="41" spans="2:14" x14ac:dyDescent="0.2">
      <c r="B41" s="956"/>
      <c r="D41" s="956"/>
      <c r="M41" s="956"/>
      <c r="N41" s="956"/>
    </row>
    <row r="42" spans="2:14" s="1323" customFormat="1" x14ac:dyDescent="0.2">
      <c r="B42" s="956"/>
      <c r="D42" s="956"/>
      <c r="M42" s="956"/>
      <c r="N42" s="956"/>
    </row>
    <row r="43" spans="2:14" s="1216" customFormat="1" x14ac:dyDescent="0.2">
      <c r="B43" s="960"/>
      <c r="D43" s="960"/>
      <c r="M43" s="960"/>
      <c r="N43" s="960"/>
    </row>
    <row r="44" spans="2:14" s="1216" customFormat="1" x14ac:dyDescent="0.2">
      <c r="D44" s="960"/>
      <c r="M44" s="960"/>
      <c r="N44" s="960"/>
    </row>
    <row r="45" spans="2:14" s="1216" customFormat="1" x14ac:dyDescent="0.2">
      <c r="B45" s="1216" t="s">
        <v>39</v>
      </c>
      <c r="D45" s="960"/>
      <c r="G45" s="1216">
        <f>IFERROR(GETPIVOTDATA("ID PRESTACION
COUNT",#REF!,"CCAA",$B45,"Grado Resuelto",$B$1,"Subtipo",G$1),0)</f>
        <v>0</v>
      </c>
      <c r="M45" s="960"/>
      <c r="N45" s="960"/>
    </row>
    <row r="46" spans="2:14" s="1216" customFormat="1" x14ac:dyDescent="0.2">
      <c r="B46" s="1216" t="s">
        <v>47</v>
      </c>
      <c r="D46" s="960"/>
      <c r="G46" s="1216">
        <f>IFERROR(GETPIVOTDATA("ID PRESTACION
COUNT",#REF!,"CCAA",$B46,"Grado Resuelto",$B$1,"Subtipo",G$1),0)</f>
        <v>0</v>
      </c>
      <c r="M46" s="960"/>
      <c r="N46" s="960"/>
    </row>
    <row r="47" spans="2:14" s="1216" customFormat="1" x14ac:dyDescent="0.2">
      <c r="D47" s="960"/>
      <c r="M47" s="960"/>
      <c r="N47" s="960"/>
    </row>
    <row r="48" spans="2:14" s="1323" customFormat="1" x14ac:dyDescent="0.2">
      <c r="D48" s="956"/>
      <c r="G48" s="1216"/>
    </row>
    <row r="49" spans="4:7" s="1323" customFormat="1" x14ac:dyDescent="0.2">
      <c r="D49" s="956"/>
      <c r="G49" s="1216"/>
    </row>
    <row r="50" spans="4:7" x14ac:dyDescent="0.2">
      <c r="D50" s="956"/>
      <c r="G50" s="1216"/>
    </row>
    <row r="51" spans="4:7" x14ac:dyDescent="0.2">
      <c r="D51" s="956"/>
    </row>
    <row r="52" spans="4:7" x14ac:dyDescent="0.2">
      <c r="D52" s="956"/>
    </row>
    <row r="53" spans="4:7" x14ac:dyDescent="0.2">
      <c r="D53" s="956"/>
    </row>
    <row r="54" spans="4:7" x14ac:dyDescent="0.2">
      <c r="D54" s="956"/>
    </row>
    <row r="55" spans="4:7" x14ac:dyDescent="0.2">
      <c r="D55" s="956"/>
    </row>
    <row r="56" spans="4:7" x14ac:dyDescent="0.2">
      <c r="D56" s="956"/>
    </row>
    <row r="57" spans="4:7" x14ac:dyDescent="0.2">
      <c r="D57" s="956"/>
    </row>
    <row r="58" spans="4:7" x14ac:dyDescent="0.2">
      <c r="D58" s="956"/>
    </row>
    <row r="59" spans="4:7" x14ac:dyDescent="0.2">
      <c r="D59" s="956"/>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984" customWidth="1"/>
    <col min="2" max="2" width="26.5703125" style="984" bestFit="1" customWidth="1"/>
    <col min="3" max="3" width="7.85546875" style="984" customWidth="1"/>
    <col min="4" max="4" width="7.42578125" style="984" bestFit="1" customWidth="1"/>
    <col min="5" max="5" width="8.5703125" style="984" customWidth="1"/>
    <col min="6" max="6" width="7.42578125" style="984" bestFit="1" customWidth="1"/>
    <col min="7" max="7" width="8.28515625" style="984" customWidth="1"/>
    <col min="8" max="8" width="7" style="984" bestFit="1" customWidth="1"/>
    <col min="9" max="9" width="9.7109375" style="984" customWidth="1"/>
    <col min="10" max="10" width="7.42578125" style="984" bestFit="1" customWidth="1"/>
    <col min="11" max="11" width="7" style="984" customWidth="1"/>
    <col min="12" max="12" width="6" style="984" customWidth="1"/>
    <col min="13" max="13" width="7.140625" style="984" customWidth="1"/>
    <col min="14" max="14" width="6" style="984" customWidth="1"/>
    <col min="15" max="15" width="7.140625" style="984" customWidth="1"/>
    <col min="16" max="16" width="7.28515625" style="984" customWidth="1"/>
    <col min="17" max="16384" width="11.42578125" style="984"/>
  </cols>
  <sheetData>
    <row r="1" spans="1:21" s="956" customFormat="1" ht="12.75" customHeight="1" x14ac:dyDescent="0.2">
      <c r="B1" s="956" t="s">
        <v>48</v>
      </c>
      <c r="E1" s="960" t="s">
        <v>193</v>
      </c>
      <c r="F1" s="960"/>
      <c r="G1" s="960" t="s">
        <v>194</v>
      </c>
      <c r="H1" s="960"/>
      <c r="I1" s="960" t="s">
        <v>195</v>
      </c>
      <c r="J1" s="960"/>
      <c r="K1" s="960" t="s">
        <v>196</v>
      </c>
      <c r="L1" s="960"/>
      <c r="M1" s="960" t="s">
        <v>197</v>
      </c>
      <c r="N1" s="960"/>
      <c r="O1" s="960" t="s">
        <v>198</v>
      </c>
    </row>
    <row r="2" spans="1:21" s="961" customFormat="1" ht="48" customHeight="1" x14ac:dyDescent="0.25">
      <c r="B2" s="962"/>
      <c r="C2" s="962"/>
      <c r="D2" s="962"/>
      <c r="E2" s="962"/>
      <c r="F2" s="962"/>
      <c r="G2" s="962"/>
      <c r="H2" s="962"/>
    </row>
    <row r="3" spans="1:21" s="963" customFormat="1" ht="21" x14ac:dyDescent="0.2">
      <c r="B3" s="1550" t="s">
        <v>440</v>
      </c>
      <c r="C3" s="1550"/>
      <c r="D3" s="1550"/>
      <c r="E3" s="1550"/>
      <c r="F3" s="1550"/>
      <c r="G3" s="1550"/>
      <c r="H3" s="1550"/>
      <c r="I3" s="1550"/>
      <c r="J3" s="1550"/>
      <c r="K3" s="1550"/>
      <c r="L3" s="1550"/>
      <c r="M3" s="1550"/>
      <c r="N3" s="1550"/>
      <c r="O3" s="1550"/>
      <c r="P3" s="1550"/>
    </row>
    <row r="4" spans="1:21" s="963" customFormat="1" ht="15.75" x14ac:dyDescent="0.2">
      <c r="B4" s="1471" t="str">
        <f>porsaad!$B$6</f>
        <v>Situación a 30 de septiembre de 2025</v>
      </c>
      <c r="C4" s="1471"/>
      <c r="D4" s="1471"/>
      <c r="E4" s="1471"/>
      <c r="F4" s="1471"/>
      <c r="G4" s="1471"/>
      <c r="H4" s="1471"/>
      <c r="I4" s="1471"/>
      <c r="J4" s="1471"/>
      <c r="K4" s="1471"/>
      <c r="L4" s="1471"/>
      <c r="M4" s="1471"/>
      <c r="N4" s="1471"/>
      <c r="O4" s="1471"/>
      <c r="P4" s="1471"/>
      <c r="Q4" s="964"/>
      <c r="R4" s="964"/>
      <c r="S4" s="964"/>
      <c r="T4" s="964"/>
      <c r="U4" s="964"/>
    </row>
    <row r="5" spans="1:21" s="965" customFormat="1" ht="7.5" customHeight="1" x14ac:dyDescent="0.2">
      <c r="B5" s="966"/>
      <c r="C5" s="965" t="s">
        <v>193</v>
      </c>
      <c r="E5" s="965" t="s">
        <v>194</v>
      </c>
      <c r="G5" s="965" t="s">
        <v>195</v>
      </c>
      <c r="I5" s="965" t="s">
        <v>196</v>
      </c>
      <c r="K5" s="960" t="s">
        <v>197</v>
      </c>
      <c r="M5" s="960" t="s">
        <v>198</v>
      </c>
      <c r="O5" s="960" t="s">
        <v>198</v>
      </c>
    </row>
    <row r="6" spans="1:21" s="963" customFormat="1" ht="15" customHeight="1" x14ac:dyDescent="0.2">
      <c r="B6" s="967"/>
      <c r="C6" s="1672" t="s">
        <v>199</v>
      </c>
      <c r="D6" s="1673"/>
      <c r="E6" s="1673"/>
      <c r="F6" s="1673"/>
      <c r="G6" s="1673"/>
      <c r="H6" s="1673"/>
      <c r="I6" s="1673"/>
      <c r="J6" s="1673"/>
      <c r="K6" s="1673"/>
      <c r="L6" s="1673"/>
      <c r="M6" s="1673"/>
      <c r="N6" s="1673"/>
      <c r="O6" s="1673"/>
      <c r="P6" s="1674"/>
    </row>
    <row r="7" spans="1:21" s="963" customFormat="1" ht="57" customHeight="1" x14ac:dyDescent="0.2">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68" customFormat="1" ht="12" customHeight="1" x14ac:dyDescent="0.2">
      <c r="B8" s="1676"/>
      <c r="C8" s="986" t="s">
        <v>9</v>
      </c>
      <c r="D8" s="986" t="s">
        <v>28</v>
      </c>
      <c r="E8" s="986" t="s">
        <v>9</v>
      </c>
      <c r="F8" s="986" t="s">
        <v>28</v>
      </c>
      <c r="G8" s="986" t="s">
        <v>9</v>
      </c>
      <c r="H8" s="986" t="s">
        <v>28</v>
      </c>
      <c r="I8" s="986" t="s">
        <v>9</v>
      </c>
      <c r="J8" s="985" t="s">
        <v>28</v>
      </c>
      <c r="K8" s="988" t="s">
        <v>9</v>
      </c>
      <c r="L8" s="985" t="s">
        <v>28</v>
      </c>
      <c r="M8" s="987" t="s">
        <v>9</v>
      </c>
      <c r="N8" s="986" t="s">
        <v>28</v>
      </c>
      <c r="O8" s="986" t="s">
        <v>9</v>
      </c>
      <c r="P8" s="985" t="s">
        <v>28</v>
      </c>
      <c r="R8" s="969"/>
    </row>
    <row r="9" spans="1:21" s="957" customFormat="1" ht="16.5" customHeight="1" x14ac:dyDescent="0.2">
      <c r="A9" s="957">
        <v>1</v>
      </c>
      <c r="B9" s="970" t="s">
        <v>8</v>
      </c>
      <c r="C9" s="971">
        <f>E9+G9+I9+K9+M9+O9</f>
        <v>120</v>
      </c>
      <c r="D9" s="972">
        <f>IFERROR(C9/$C9*100,"-")</f>
        <v>100</v>
      </c>
      <c r="E9" s="971">
        <v>0</v>
      </c>
      <c r="F9" s="972">
        <v>0</v>
      </c>
      <c r="G9" s="971">
        <v>9</v>
      </c>
      <c r="H9" s="972">
        <v>7.5</v>
      </c>
      <c r="I9" s="971">
        <v>111</v>
      </c>
      <c r="J9" s="972">
        <v>92.5</v>
      </c>
      <c r="K9" s="971">
        <v>0</v>
      </c>
      <c r="L9" s="972">
        <v>0</v>
      </c>
      <c r="M9" s="971">
        <v>0</v>
      </c>
      <c r="N9" s="972">
        <v>0</v>
      </c>
      <c r="O9" s="971">
        <v>0</v>
      </c>
      <c r="P9" s="972">
        <f>IFERROR(O9/$C9*100,"-")</f>
        <v>0</v>
      </c>
      <c r="R9" s="973"/>
    </row>
    <row r="10" spans="1:21" s="958" customFormat="1" ht="16.5" customHeight="1" x14ac:dyDescent="0.2">
      <c r="A10" s="958">
        <v>2</v>
      </c>
      <c r="B10" s="974" t="s">
        <v>7</v>
      </c>
      <c r="C10" s="975">
        <f t="shared" ref="C10:C26" si="0">E10+G10+I10+K10+M10+O10</f>
        <v>1820</v>
      </c>
      <c r="D10" s="976">
        <f t="shared" ref="D10:D26" si="1">IFERROR(C10/$C10*100,"-")</f>
        <v>100</v>
      </c>
      <c r="E10" s="975">
        <v>0</v>
      </c>
      <c r="F10" s="976">
        <v>0</v>
      </c>
      <c r="G10" s="975">
        <v>42</v>
      </c>
      <c r="H10" s="976">
        <v>2.3076923076923079</v>
      </c>
      <c r="I10" s="975">
        <v>1778</v>
      </c>
      <c r="J10" s="976">
        <v>97.692307692307693</v>
      </c>
      <c r="K10" s="975">
        <v>0</v>
      </c>
      <c r="L10" s="976">
        <v>0</v>
      </c>
      <c r="M10" s="975">
        <v>0</v>
      </c>
      <c r="N10" s="976">
        <v>0</v>
      </c>
      <c r="O10" s="975">
        <v>0</v>
      </c>
      <c r="P10" s="976">
        <f t="shared" ref="P10:P26" si="2">IFERROR(O10/$C10*100,"-")</f>
        <v>0</v>
      </c>
      <c r="R10" s="973"/>
    </row>
    <row r="11" spans="1:21" s="958" customFormat="1" ht="16.5" customHeight="1" x14ac:dyDescent="0.2">
      <c r="A11" s="958">
        <v>3</v>
      </c>
      <c r="B11" s="974" t="s">
        <v>37</v>
      </c>
      <c r="C11" s="975">
        <f t="shared" si="0"/>
        <v>1649</v>
      </c>
      <c r="D11" s="976">
        <f t="shared" si="1"/>
        <v>100</v>
      </c>
      <c r="E11" s="975">
        <v>132</v>
      </c>
      <c r="F11" s="976">
        <v>8.0048514251061249</v>
      </c>
      <c r="G11" s="975">
        <v>23</v>
      </c>
      <c r="H11" s="976">
        <v>1.3947847180109159</v>
      </c>
      <c r="I11" s="975">
        <v>163</v>
      </c>
      <c r="J11" s="976">
        <v>9.8847786537295335</v>
      </c>
      <c r="K11" s="975">
        <v>1147</v>
      </c>
      <c r="L11" s="976">
        <v>69.557307459066095</v>
      </c>
      <c r="M11" s="975">
        <v>184</v>
      </c>
      <c r="N11" s="976">
        <v>11.158277744087327</v>
      </c>
      <c r="O11" s="975">
        <v>0</v>
      </c>
      <c r="P11" s="976">
        <f t="shared" si="2"/>
        <v>0</v>
      </c>
      <c r="R11" s="973"/>
    </row>
    <row r="12" spans="1:21" s="958" customFormat="1" ht="16.5" customHeight="1" x14ac:dyDescent="0.2">
      <c r="A12" s="958">
        <v>4</v>
      </c>
      <c r="B12" s="974" t="s">
        <v>38</v>
      </c>
      <c r="C12" s="975">
        <f t="shared" si="0"/>
        <v>51</v>
      </c>
      <c r="D12" s="976">
        <f t="shared" si="1"/>
        <v>100</v>
      </c>
      <c r="E12" s="975">
        <v>0</v>
      </c>
      <c r="F12" s="976">
        <v>0</v>
      </c>
      <c r="G12" s="975">
        <v>0</v>
      </c>
      <c r="H12" s="976">
        <v>0</v>
      </c>
      <c r="I12" s="975">
        <v>51</v>
      </c>
      <c r="J12" s="976">
        <v>100</v>
      </c>
      <c r="K12" s="975">
        <v>0</v>
      </c>
      <c r="L12" s="976">
        <v>0</v>
      </c>
      <c r="M12" s="975">
        <v>0</v>
      </c>
      <c r="N12" s="976">
        <v>0</v>
      </c>
      <c r="O12" s="975">
        <v>0</v>
      </c>
      <c r="P12" s="976">
        <f t="shared" si="2"/>
        <v>0</v>
      </c>
      <c r="R12" s="973"/>
    </row>
    <row r="13" spans="1:21" s="958" customFormat="1" ht="16.5" customHeight="1" x14ac:dyDescent="0.2">
      <c r="A13" s="958">
        <v>5</v>
      </c>
      <c r="B13" s="974" t="s">
        <v>6</v>
      </c>
      <c r="C13" s="975">
        <f t="shared" si="0"/>
        <v>8182</v>
      </c>
      <c r="D13" s="976">
        <f t="shared" si="1"/>
        <v>100</v>
      </c>
      <c r="E13" s="975">
        <v>5120</v>
      </c>
      <c r="F13" s="976">
        <v>62.576387191395746</v>
      </c>
      <c r="G13" s="975">
        <v>4</v>
      </c>
      <c r="H13" s="976">
        <v>4.8887802493277926E-2</v>
      </c>
      <c r="I13" s="975">
        <v>1518</v>
      </c>
      <c r="J13" s="976">
        <v>18.552921046198971</v>
      </c>
      <c r="K13" s="975">
        <v>1500</v>
      </c>
      <c r="L13" s="976">
        <v>18.332925934979222</v>
      </c>
      <c r="M13" s="975">
        <v>40</v>
      </c>
      <c r="N13" s="976">
        <v>0.48887802493277926</v>
      </c>
      <c r="O13" s="975">
        <v>0</v>
      </c>
      <c r="P13" s="976">
        <f t="shared" si="2"/>
        <v>0</v>
      </c>
      <c r="R13" s="973"/>
    </row>
    <row r="14" spans="1:21" s="958" customFormat="1" ht="16.5" customHeight="1" x14ac:dyDescent="0.2">
      <c r="A14" s="958">
        <v>6</v>
      </c>
      <c r="B14" s="974" t="s">
        <v>5</v>
      </c>
      <c r="C14" s="975">
        <f t="shared" si="0"/>
        <v>3</v>
      </c>
      <c r="D14" s="976">
        <f t="shared" si="1"/>
        <v>100</v>
      </c>
      <c r="E14" s="975">
        <v>0</v>
      </c>
      <c r="F14" s="976">
        <v>0</v>
      </c>
      <c r="G14" s="975">
        <v>0</v>
      </c>
      <c r="H14" s="976">
        <v>0</v>
      </c>
      <c r="I14" s="975">
        <v>1</v>
      </c>
      <c r="J14" s="976">
        <v>33.333333333333329</v>
      </c>
      <c r="K14" s="975">
        <v>2</v>
      </c>
      <c r="L14" s="976">
        <v>66.666666666666657</v>
      </c>
      <c r="M14" s="975">
        <v>0</v>
      </c>
      <c r="N14" s="976">
        <v>0</v>
      </c>
      <c r="O14" s="975">
        <v>0</v>
      </c>
      <c r="P14" s="976">
        <f t="shared" si="2"/>
        <v>0</v>
      </c>
      <c r="R14" s="973"/>
    </row>
    <row r="15" spans="1:21" s="959" customFormat="1" ht="16.5" customHeight="1" x14ac:dyDescent="0.2">
      <c r="A15" s="959">
        <v>7</v>
      </c>
      <c r="B15" s="974" t="s">
        <v>4</v>
      </c>
      <c r="C15" s="975">
        <f t="shared" si="0"/>
        <v>16821</v>
      </c>
      <c r="D15" s="976">
        <f t="shared" si="1"/>
        <v>100</v>
      </c>
      <c r="E15" s="975">
        <v>4728</v>
      </c>
      <c r="F15" s="976">
        <v>28.107722489744962</v>
      </c>
      <c r="G15" s="975">
        <v>0</v>
      </c>
      <c r="H15" s="976">
        <v>0</v>
      </c>
      <c r="I15" s="975">
        <v>10339</v>
      </c>
      <c r="J15" s="976">
        <v>61.464835622138992</v>
      </c>
      <c r="K15" s="975">
        <v>1754</v>
      </c>
      <c r="L15" s="976">
        <v>10.427441888116046</v>
      </c>
      <c r="M15" s="975">
        <v>0</v>
      </c>
      <c r="N15" s="976">
        <v>0</v>
      </c>
      <c r="O15" s="975">
        <v>0</v>
      </c>
      <c r="P15" s="976">
        <f t="shared" si="2"/>
        <v>0</v>
      </c>
      <c r="R15" s="973"/>
    </row>
    <row r="16" spans="1:21" s="959" customFormat="1" ht="16.5" customHeight="1" x14ac:dyDescent="0.2">
      <c r="A16" s="959">
        <v>8</v>
      </c>
      <c r="B16" s="974" t="s">
        <v>40</v>
      </c>
      <c r="C16" s="975">
        <f t="shared" si="0"/>
        <v>3503</v>
      </c>
      <c r="D16" s="976">
        <f t="shared" si="1"/>
        <v>100</v>
      </c>
      <c r="E16" s="975">
        <v>708</v>
      </c>
      <c r="F16" s="976">
        <v>20.211247502141021</v>
      </c>
      <c r="G16" s="975">
        <v>1875</v>
      </c>
      <c r="H16" s="976">
        <v>53.525549528975169</v>
      </c>
      <c r="I16" s="975">
        <v>139</v>
      </c>
      <c r="J16" s="976">
        <v>3.9680274050813589</v>
      </c>
      <c r="K16" s="975">
        <v>781</v>
      </c>
      <c r="L16" s="976">
        <v>22.295175563802456</v>
      </c>
      <c r="M16" s="975">
        <v>0</v>
      </c>
      <c r="N16" s="976">
        <v>0</v>
      </c>
      <c r="O16" s="975">
        <v>0</v>
      </c>
      <c r="P16" s="976">
        <f t="shared" si="2"/>
        <v>0</v>
      </c>
      <c r="R16" s="973"/>
    </row>
    <row r="17" spans="1:18" s="959" customFormat="1" ht="16.5" customHeight="1" x14ac:dyDescent="0.2">
      <c r="A17" s="959">
        <v>9</v>
      </c>
      <c r="B17" s="974" t="s">
        <v>41</v>
      </c>
      <c r="C17" s="975">
        <f t="shared" si="0"/>
        <v>4713</v>
      </c>
      <c r="D17" s="976">
        <f t="shared" si="1"/>
        <v>100</v>
      </c>
      <c r="E17" s="975">
        <v>3931</v>
      </c>
      <c r="F17" s="976">
        <v>83.40759601103332</v>
      </c>
      <c r="G17" s="975">
        <v>5</v>
      </c>
      <c r="H17" s="976">
        <v>0.10608953957139827</v>
      </c>
      <c r="I17" s="975">
        <v>777</v>
      </c>
      <c r="J17" s="976">
        <v>16.486314449395291</v>
      </c>
      <c r="K17" s="975">
        <v>0</v>
      </c>
      <c r="L17" s="976">
        <v>0</v>
      </c>
      <c r="M17" s="975">
        <v>0</v>
      </c>
      <c r="N17" s="976">
        <v>0</v>
      </c>
      <c r="O17" s="975">
        <v>0</v>
      </c>
      <c r="P17" s="976">
        <f t="shared" si="2"/>
        <v>0</v>
      </c>
      <c r="R17" s="973"/>
    </row>
    <row r="18" spans="1:18" s="959" customFormat="1" ht="16.5" customHeight="1" x14ac:dyDescent="0.2">
      <c r="A18" s="959">
        <v>10</v>
      </c>
      <c r="B18" s="974" t="s">
        <v>3</v>
      </c>
      <c r="C18" s="975">
        <f t="shared" si="0"/>
        <v>8670</v>
      </c>
      <c r="D18" s="976">
        <f t="shared" si="1"/>
        <v>100</v>
      </c>
      <c r="E18" s="975">
        <v>6347</v>
      </c>
      <c r="F18" s="976">
        <v>73.206459054209915</v>
      </c>
      <c r="G18" s="975">
        <v>1424</v>
      </c>
      <c r="H18" s="976">
        <v>16.424452133794695</v>
      </c>
      <c r="I18" s="975">
        <v>90</v>
      </c>
      <c r="J18" s="976">
        <v>1.0380622837370241</v>
      </c>
      <c r="K18" s="975">
        <v>809</v>
      </c>
      <c r="L18" s="976">
        <v>9.3310265282583629</v>
      </c>
      <c r="M18" s="975">
        <v>0</v>
      </c>
      <c r="N18" s="976">
        <v>0</v>
      </c>
      <c r="O18" s="975">
        <v>0</v>
      </c>
      <c r="P18" s="976">
        <f t="shared" si="2"/>
        <v>0</v>
      </c>
      <c r="R18" s="973"/>
    </row>
    <row r="19" spans="1:18" s="958" customFormat="1" ht="16.5" customHeight="1" x14ac:dyDescent="0.2">
      <c r="A19" s="958">
        <v>11</v>
      </c>
      <c r="B19" s="974" t="s">
        <v>2</v>
      </c>
      <c r="C19" s="975">
        <f t="shared" si="0"/>
        <v>7479</v>
      </c>
      <c r="D19" s="976">
        <f t="shared" si="1"/>
        <v>100</v>
      </c>
      <c r="E19" s="975">
        <v>6384</v>
      </c>
      <c r="F19" s="976">
        <v>85.359005214600884</v>
      </c>
      <c r="G19" s="975">
        <v>0</v>
      </c>
      <c r="H19" s="976">
        <v>0</v>
      </c>
      <c r="I19" s="975">
        <v>303</v>
      </c>
      <c r="J19" s="976">
        <v>4.0513437625350983</v>
      </c>
      <c r="K19" s="975">
        <v>792</v>
      </c>
      <c r="L19" s="976">
        <v>10.589651022864018</v>
      </c>
      <c r="M19" s="975">
        <v>0</v>
      </c>
      <c r="N19" s="976">
        <v>0</v>
      </c>
      <c r="O19" s="975">
        <v>0</v>
      </c>
      <c r="P19" s="976">
        <f t="shared" si="2"/>
        <v>0</v>
      </c>
      <c r="R19" s="973"/>
    </row>
    <row r="20" spans="1:18" s="958" customFormat="1" ht="16.5" customHeight="1" x14ac:dyDescent="0.2">
      <c r="A20" s="958">
        <v>12</v>
      </c>
      <c r="B20" s="974" t="s">
        <v>35</v>
      </c>
      <c r="C20" s="975">
        <f t="shared" si="0"/>
        <v>6638</v>
      </c>
      <c r="D20" s="976">
        <f t="shared" si="1"/>
        <v>100</v>
      </c>
      <c r="E20" s="975">
        <v>2740</v>
      </c>
      <c r="F20" s="976">
        <v>41.277493220849657</v>
      </c>
      <c r="G20" s="975">
        <v>430</v>
      </c>
      <c r="H20" s="976">
        <v>6.4778547755347997</v>
      </c>
      <c r="I20" s="975">
        <v>1690</v>
      </c>
      <c r="J20" s="976">
        <v>25.459475745706538</v>
      </c>
      <c r="K20" s="975">
        <v>1778</v>
      </c>
      <c r="L20" s="976">
        <v>26.785176257909011</v>
      </c>
      <c r="M20" s="975">
        <v>0</v>
      </c>
      <c r="N20" s="976">
        <v>0</v>
      </c>
      <c r="O20" s="975">
        <v>0</v>
      </c>
      <c r="P20" s="976">
        <f t="shared" si="2"/>
        <v>0</v>
      </c>
      <c r="R20" s="973"/>
    </row>
    <row r="21" spans="1:18" s="958" customFormat="1" ht="16.5" customHeight="1" x14ac:dyDescent="0.2">
      <c r="A21" s="958">
        <v>13</v>
      </c>
      <c r="B21" s="974" t="s">
        <v>42</v>
      </c>
      <c r="C21" s="975">
        <f t="shared" si="0"/>
        <v>5547</v>
      </c>
      <c r="D21" s="976">
        <f t="shared" si="1"/>
        <v>100</v>
      </c>
      <c r="E21" s="975">
        <v>1148</v>
      </c>
      <c r="F21" s="976">
        <v>20.695871642329188</v>
      </c>
      <c r="G21" s="975">
        <v>3</v>
      </c>
      <c r="H21" s="976">
        <v>5.408328826392645E-2</v>
      </c>
      <c r="I21" s="975">
        <v>448</v>
      </c>
      <c r="J21" s="976">
        <v>8.0764377140796828</v>
      </c>
      <c r="K21" s="975">
        <v>3948</v>
      </c>
      <c r="L21" s="976">
        <v>71.173607355327206</v>
      </c>
      <c r="M21" s="975">
        <v>0</v>
      </c>
      <c r="N21" s="976">
        <v>0</v>
      </c>
      <c r="O21" s="975">
        <v>0</v>
      </c>
      <c r="P21" s="976">
        <f t="shared" si="2"/>
        <v>0</v>
      </c>
      <c r="R21" s="973"/>
    </row>
    <row r="22" spans="1:18" s="958" customFormat="1" ht="16.5" customHeight="1" x14ac:dyDescent="0.2">
      <c r="A22" s="958">
        <v>14</v>
      </c>
      <c r="B22" s="974" t="s">
        <v>43</v>
      </c>
      <c r="C22" s="975">
        <f t="shared" si="0"/>
        <v>208</v>
      </c>
      <c r="D22" s="976">
        <f t="shared" si="1"/>
        <v>100</v>
      </c>
      <c r="E22" s="975">
        <v>0</v>
      </c>
      <c r="F22" s="976">
        <v>0</v>
      </c>
      <c r="G22" s="975">
        <v>0</v>
      </c>
      <c r="H22" s="976">
        <v>0</v>
      </c>
      <c r="I22" s="975">
        <v>80</v>
      </c>
      <c r="J22" s="976">
        <v>38.461538461538467</v>
      </c>
      <c r="K22" s="975">
        <v>128</v>
      </c>
      <c r="L22" s="976">
        <v>61.53846153846154</v>
      </c>
      <c r="M22" s="975">
        <v>0</v>
      </c>
      <c r="N22" s="976">
        <v>0</v>
      </c>
      <c r="O22" s="975">
        <v>0</v>
      </c>
      <c r="P22" s="976">
        <f t="shared" si="2"/>
        <v>0</v>
      </c>
      <c r="R22" s="973"/>
    </row>
    <row r="23" spans="1:18" s="958" customFormat="1" ht="16.5" customHeight="1" x14ac:dyDescent="0.2">
      <c r="A23" s="958">
        <v>15</v>
      </c>
      <c r="B23" s="974" t="s">
        <v>44</v>
      </c>
      <c r="C23" s="975">
        <f t="shared" si="0"/>
        <v>913</v>
      </c>
      <c r="D23" s="976">
        <f t="shared" si="1"/>
        <v>100</v>
      </c>
      <c r="E23" s="975">
        <v>581</v>
      </c>
      <c r="F23" s="976">
        <v>63.636363636363633</v>
      </c>
      <c r="G23" s="975">
        <v>12</v>
      </c>
      <c r="H23" s="976">
        <v>1.3143483023001095</v>
      </c>
      <c r="I23" s="975">
        <v>193</v>
      </c>
      <c r="J23" s="976">
        <v>21.139101861993428</v>
      </c>
      <c r="K23" s="975">
        <v>127</v>
      </c>
      <c r="L23" s="976">
        <v>13.910186199342824</v>
      </c>
      <c r="M23" s="975">
        <v>0</v>
      </c>
      <c r="N23" s="976">
        <v>0</v>
      </c>
      <c r="O23" s="975">
        <v>0</v>
      </c>
      <c r="P23" s="976">
        <f t="shared" si="2"/>
        <v>0</v>
      </c>
      <c r="R23" s="973"/>
    </row>
    <row r="24" spans="1:18" s="958" customFormat="1" ht="16.5" customHeight="1" x14ac:dyDescent="0.2">
      <c r="A24" s="958">
        <v>16</v>
      </c>
      <c r="B24" s="974" t="s">
        <v>45</v>
      </c>
      <c r="C24" s="975">
        <f t="shared" si="0"/>
        <v>34</v>
      </c>
      <c r="D24" s="976">
        <f t="shared" si="1"/>
        <v>100</v>
      </c>
      <c r="E24" s="975">
        <v>0</v>
      </c>
      <c r="F24" s="976">
        <v>0</v>
      </c>
      <c r="G24" s="975">
        <v>32</v>
      </c>
      <c r="H24" s="976">
        <v>94.117647058823522</v>
      </c>
      <c r="I24" s="975">
        <v>2</v>
      </c>
      <c r="J24" s="976">
        <v>5.8823529411764701</v>
      </c>
      <c r="K24" s="975">
        <v>0</v>
      </c>
      <c r="L24" s="976">
        <v>0</v>
      </c>
      <c r="M24" s="975">
        <v>0</v>
      </c>
      <c r="N24" s="976">
        <v>0</v>
      </c>
      <c r="O24" s="975">
        <v>0</v>
      </c>
      <c r="P24" s="976">
        <f t="shared" si="2"/>
        <v>0</v>
      </c>
      <c r="R24" s="973"/>
    </row>
    <row r="25" spans="1:18" s="958" customFormat="1" ht="16.5" customHeight="1" x14ac:dyDescent="0.2">
      <c r="A25" s="958">
        <v>17</v>
      </c>
      <c r="B25" s="974" t="s">
        <v>46</v>
      </c>
      <c r="C25" s="975">
        <f t="shared" si="0"/>
        <v>35</v>
      </c>
      <c r="D25" s="976">
        <f t="shared" si="1"/>
        <v>100</v>
      </c>
      <c r="E25" s="975">
        <v>0</v>
      </c>
      <c r="F25" s="976">
        <v>0</v>
      </c>
      <c r="G25" s="975">
        <v>13</v>
      </c>
      <c r="H25" s="976">
        <v>37.142857142857146</v>
      </c>
      <c r="I25" s="975">
        <v>22</v>
      </c>
      <c r="J25" s="976">
        <v>62.857142857142854</v>
      </c>
      <c r="K25" s="975">
        <v>0</v>
      </c>
      <c r="L25" s="976">
        <v>0</v>
      </c>
      <c r="M25" s="975">
        <v>0</v>
      </c>
      <c r="N25" s="976">
        <v>0</v>
      </c>
      <c r="O25" s="975">
        <v>0</v>
      </c>
      <c r="P25" s="976">
        <f t="shared" si="2"/>
        <v>0</v>
      </c>
      <c r="R25" s="973"/>
    </row>
    <row r="26" spans="1:18" s="958" customFormat="1" ht="16.5" customHeight="1" x14ac:dyDescent="0.2">
      <c r="B26" s="977" t="s">
        <v>1</v>
      </c>
      <c r="C26" s="978">
        <f t="shared" si="0"/>
        <v>1</v>
      </c>
      <c r="D26" s="979">
        <f t="shared" si="1"/>
        <v>100</v>
      </c>
      <c r="E26" s="978">
        <v>1</v>
      </c>
      <c r="F26" s="979">
        <v>100</v>
      </c>
      <c r="G26" s="978">
        <v>0</v>
      </c>
      <c r="H26" s="979">
        <v>0</v>
      </c>
      <c r="I26" s="978">
        <v>0</v>
      </c>
      <c r="J26" s="979">
        <v>0</v>
      </c>
      <c r="K26" s="978">
        <v>0</v>
      </c>
      <c r="L26" s="979">
        <v>0</v>
      </c>
      <c r="M26" s="978">
        <v>0</v>
      </c>
      <c r="N26" s="979">
        <v>0</v>
      </c>
      <c r="O26" s="978">
        <v>0</v>
      </c>
      <c r="P26" s="979">
        <f t="shared" si="2"/>
        <v>0</v>
      </c>
      <c r="R26" s="973"/>
    </row>
    <row r="27" spans="1:18" s="1283" customFormat="1" x14ac:dyDescent="0.2">
      <c r="B27" s="1284" t="s">
        <v>0</v>
      </c>
      <c r="C27" s="1287">
        <f>SUM(C9:C26)</f>
        <v>66387</v>
      </c>
      <c r="D27" s="1288">
        <f>C27/$C27*100</f>
        <v>100</v>
      </c>
      <c r="E27" s="1287">
        <f>SUM(E9:E26)</f>
        <v>31820</v>
      </c>
      <c r="F27" s="1288">
        <f>E27/$C27*100</f>
        <v>47.931070842182962</v>
      </c>
      <c r="G27" s="1287">
        <f>SUM(G9:G26)</f>
        <v>3872</v>
      </c>
      <c r="H27" s="1288">
        <f>G27/$C27*100</f>
        <v>5.8324671999035953</v>
      </c>
      <c r="I27" s="1287">
        <f>SUM(I9:I26)</f>
        <v>17705</v>
      </c>
      <c r="J27" s="1288">
        <f>I27/$C27*100</f>
        <v>26.669378040881497</v>
      </c>
      <c r="K27" s="1287">
        <f>SUM(K9:K26)</f>
        <v>12766</v>
      </c>
      <c r="L27" s="1288">
        <f>K27/$C27*100</f>
        <v>19.229668459186286</v>
      </c>
      <c r="M27" s="1287">
        <f>SUM(M9:M26)</f>
        <v>224</v>
      </c>
      <c r="N27" s="1288">
        <f>M27/$C27*100</f>
        <v>0.33741545784566251</v>
      </c>
      <c r="O27" s="1287">
        <f>SUM(O9:O26)</f>
        <v>0</v>
      </c>
      <c r="P27" s="1288">
        <f>O27/$C27*100</f>
        <v>0</v>
      </c>
    </row>
    <row r="28" spans="1:18" s="957" customFormat="1" hidden="1" x14ac:dyDescent="0.2">
      <c r="A28" s="960">
        <v>18</v>
      </c>
      <c r="B28" s="960" t="s">
        <v>39</v>
      </c>
      <c r="C28" s="980"/>
      <c r="D28" s="981"/>
      <c r="E28" s="980"/>
      <c r="F28" s="981"/>
      <c r="G28" s="980"/>
      <c r="H28" s="981"/>
      <c r="I28" s="980"/>
      <c r="J28" s="981"/>
      <c r="K28" s="980"/>
      <c r="L28" s="981"/>
      <c r="M28" s="980"/>
      <c r="N28" s="981"/>
      <c r="O28" s="980"/>
      <c r="P28" s="981"/>
    </row>
    <row r="29" spans="1:18" s="983" customFormat="1" hidden="1" x14ac:dyDescent="0.2">
      <c r="A29" s="960">
        <v>19</v>
      </c>
      <c r="B29" s="960" t="s">
        <v>47</v>
      </c>
      <c r="C29" s="982"/>
      <c r="D29" s="982"/>
      <c r="E29" s="982"/>
      <c r="F29" s="982"/>
      <c r="G29" s="982"/>
      <c r="H29" s="982"/>
      <c r="I29" s="982"/>
      <c r="K29" s="982"/>
      <c r="L29" s="982"/>
      <c r="M29" s="982"/>
      <c r="N29" s="982"/>
      <c r="O29" s="982"/>
      <c r="P29" s="982"/>
    </row>
    <row r="30" spans="1:18" hidden="1" x14ac:dyDescent="0.2"/>
    <row r="31" spans="1:18" hidden="1" x14ac:dyDescent="0.2">
      <c r="B31" s="956"/>
      <c r="M31" s="956"/>
      <c r="N31" s="956"/>
    </row>
    <row r="32" spans="1:18" hidden="1" x14ac:dyDescent="0.2">
      <c r="B32" s="956"/>
      <c r="D32" s="956"/>
      <c r="M32" s="956"/>
      <c r="N32" s="956"/>
    </row>
    <row r="33" spans="2:14" hidden="1" x14ac:dyDescent="0.2">
      <c r="B33" s="956"/>
      <c r="D33" s="956"/>
      <c r="M33" s="956"/>
      <c r="N33" s="956"/>
    </row>
    <row r="34" spans="2:14" hidden="1" x14ac:dyDescent="0.2">
      <c r="B34" s="956"/>
      <c r="D34" s="956"/>
      <c r="M34" s="956"/>
      <c r="N34" s="956"/>
    </row>
    <row r="35" spans="2:14" hidden="1" x14ac:dyDescent="0.2">
      <c r="B35" s="956"/>
      <c r="D35" s="956"/>
      <c r="M35" s="956"/>
      <c r="N35" s="956"/>
    </row>
    <row r="36" spans="2:14" hidden="1" x14ac:dyDescent="0.2">
      <c r="B36" s="956"/>
      <c r="D36" s="956"/>
      <c r="M36" s="956"/>
      <c r="N36" s="956"/>
    </row>
    <row r="37" spans="2:14" hidden="1" x14ac:dyDescent="0.2">
      <c r="B37" s="956"/>
      <c r="D37" s="956"/>
      <c r="M37" s="956"/>
      <c r="N37" s="956"/>
    </row>
    <row r="38" spans="2:14" hidden="1" x14ac:dyDescent="0.2">
      <c r="B38" s="956"/>
      <c r="D38" s="956"/>
      <c r="M38" s="956"/>
      <c r="N38" s="956"/>
    </row>
    <row r="39" spans="2:14" hidden="1" x14ac:dyDescent="0.2">
      <c r="B39" s="956"/>
      <c r="D39" s="956"/>
      <c r="M39" s="956"/>
      <c r="N39" s="956"/>
    </row>
    <row r="40" spans="2:14" hidden="1" x14ac:dyDescent="0.2">
      <c r="B40" s="956"/>
      <c r="D40" s="956"/>
      <c r="M40" s="956"/>
      <c r="N40" s="956"/>
    </row>
    <row r="41" spans="2:14" x14ac:dyDescent="0.2">
      <c r="B41" s="956"/>
      <c r="D41" s="956"/>
      <c r="M41" s="956"/>
      <c r="N41" s="956"/>
    </row>
    <row r="42" spans="2:14" s="1216" customFormat="1" x14ac:dyDescent="0.2">
      <c r="B42" s="960"/>
      <c r="D42" s="960"/>
      <c r="M42" s="960"/>
      <c r="N42" s="960"/>
    </row>
    <row r="43" spans="2:14" s="1216" customFormat="1" x14ac:dyDescent="0.2">
      <c r="B43" s="960"/>
      <c r="D43" s="960"/>
      <c r="M43" s="960"/>
      <c r="N43" s="960"/>
    </row>
    <row r="44" spans="2:14" s="1216" customFormat="1" x14ac:dyDescent="0.2">
      <c r="D44" s="960"/>
      <c r="M44" s="960"/>
      <c r="N44" s="960"/>
    </row>
    <row r="45" spans="2:14" s="1216" customFormat="1" x14ac:dyDescent="0.2">
      <c r="B45" s="1216" t="s">
        <v>39</v>
      </c>
      <c r="D45" s="960"/>
      <c r="G45" s="1216">
        <f>IFERROR(GETPIVOTDATA("ID PRESTACION
COUNT",#REF!,"CCAA",$B45,"Grado Resuelto",$B$1,"Subtipo",G$1),0)</f>
        <v>0</v>
      </c>
      <c r="M45" s="960"/>
      <c r="N45" s="960"/>
    </row>
    <row r="46" spans="2:14" s="1216" customFormat="1" x14ac:dyDescent="0.2">
      <c r="B46" s="1216" t="s">
        <v>47</v>
      </c>
      <c r="D46" s="960"/>
      <c r="G46" s="1216">
        <f>IFERROR(GETPIVOTDATA("ID PRESTACION
COUNT",#REF!,"CCAA",$B46,"Grado Resuelto",$B$1,"Subtipo",G$1),0)</f>
        <v>0</v>
      </c>
      <c r="M46" s="960"/>
      <c r="N46" s="960"/>
    </row>
    <row r="47" spans="2:14" s="1216" customFormat="1" x14ac:dyDescent="0.2">
      <c r="D47" s="960"/>
      <c r="M47" s="960"/>
      <c r="N47" s="960"/>
    </row>
    <row r="48" spans="2:14" s="1216" customFormat="1" x14ac:dyDescent="0.2">
      <c r="D48" s="960"/>
    </row>
    <row r="49" spans="4:4" x14ac:dyDescent="0.2">
      <c r="D49" s="956"/>
    </row>
    <row r="50" spans="4:4" x14ac:dyDescent="0.2">
      <c r="D50" s="956"/>
    </row>
    <row r="51" spans="4:4" x14ac:dyDescent="0.2">
      <c r="D51" s="956"/>
    </row>
    <row r="52" spans="4:4" x14ac:dyDescent="0.2">
      <c r="D52" s="956"/>
    </row>
    <row r="53" spans="4:4" x14ac:dyDescent="0.2">
      <c r="D53" s="956"/>
    </row>
    <row r="54" spans="4:4" x14ac:dyDescent="0.2">
      <c r="D54" s="956"/>
    </row>
    <row r="55" spans="4:4" x14ac:dyDescent="0.2">
      <c r="D55" s="956"/>
    </row>
    <row r="56" spans="4:4" x14ac:dyDescent="0.2">
      <c r="D56" s="956"/>
    </row>
    <row r="57" spans="4:4" x14ac:dyDescent="0.2">
      <c r="D57" s="956"/>
    </row>
    <row r="58" spans="4:4" x14ac:dyDescent="0.2">
      <c r="D58" s="956"/>
    </row>
    <row r="59" spans="4:4" x14ac:dyDescent="0.2">
      <c r="D59" s="956"/>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0" customWidth="1"/>
    <col min="2" max="2" width="25.28515625" style="1010" customWidth="1"/>
    <col min="3" max="3" width="11.28515625" style="1010" customWidth="1"/>
    <col min="4" max="16384" width="11.42578125" style="1010"/>
  </cols>
  <sheetData>
    <row r="1" spans="1:39" s="989" customFormat="1" x14ac:dyDescent="0.2">
      <c r="D1" s="992"/>
      <c r="E1" s="992"/>
      <c r="N1" s="992"/>
    </row>
    <row r="2" spans="1:39" s="993" customFormat="1" ht="47.25" customHeight="1" x14ac:dyDescent="0.25">
      <c r="B2" s="1682"/>
      <c r="C2" s="1682"/>
      <c r="D2" s="1682"/>
      <c r="E2" s="1682"/>
      <c r="F2" s="1682"/>
      <c r="G2" s="1682"/>
      <c r="H2" s="1682"/>
      <c r="I2" s="994"/>
      <c r="L2" s="995"/>
      <c r="N2" s="996"/>
      <c r="O2" s="996"/>
      <c r="P2" s="996"/>
      <c r="Q2" s="996"/>
      <c r="R2" s="996"/>
      <c r="S2" s="996"/>
      <c r="T2" s="996"/>
      <c r="U2" s="996"/>
      <c r="V2" s="996"/>
      <c r="W2" s="996"/>
      <c r="X2" s="996"/>
      <c r="Y2" s="996"/>
      <c r="Z2" s="996"/>
      <c r="AA2" s="996"/>
      <c r="AB2" s="996"/>
      <c r="AC2" s="996"/>
      <c r="AD2" s="996"/>
      <c r="AE2" s="996"/>
      <c r="AF2" s="996"/>
      <c r="AG2" s="996"/>
    </row>
    <row r="3" spans="1:39" s="997" customFormat="1" ht="1.5" customHeight="1" x14ac:dyDescent="0.2">
      <c r="B3" s="998"/>
      <c r="C3" s="998"/>
      <c r="D3" s="998"/>
      <c r="E3" s="998"/>
      <c r="F3" s="998"/>
      <c r="G3" s="998"/>
      <c r="H3" s="998"/>
      <c r="I3" s="998"/>
      <c r="J3" s="998"/>
      <c r="K3" s="998"/>
      <c r="L3" s="998"/>
      <c r="M3" s="998"/>
      <c r="N3" s="999"/>
      <c r="O3" s="996"/>
      <c r="P3" s="996"/>
      <c r="Q3" s="996"/>
      <c r="R3" s="996"/>
      <c r="S3" s="996"/>
      <c r="T3" s="996"/>
      <c r="U3" s="996"/>
      <c r="V3" s="996"/>
      <c r="W3" s="996"/>
      <c r="X3" s="996"/>
      <c r="Y3" s="996"/>
      <c r="Z3" s="996"/>
      <c r="AA3" s="996"/>
      <c r="AB3" s="996"/>
      <c r="AC3" s="996"/>
      <c r="AD3" s="996"/>
      <c r="AE3" s="996"/>
      <c r="AF3" s="996"/>
      <c r="AG3" s="996"/>
    </row>
    <row r="4" spans="1:39" s="997" customFormat="1" ht="24.75" customHeight="1" x14ac:dyDescent="0.2">
      <c r="A4" s="1000"/>
      <c r="B4" s="1683" t="s">
        <v>443</v>
      </c>
      <c r="C4" s="1683"/>
      <c r="D4" s="1683"/>
      <c r="E4" s="1683"/>
      <c r="F4" s="1683"/>
      <c r="G4" s="1683"/>
      <c r="H4" s="1683"/>
      <c r="I4" s="1683"/>
      <c r="J4" s="1683"/>
      <c r="K4" s="1683"/>
      <c r="L4" s="1683"/>
      <c r="M4" s="1001"/>
      <c r="N4" s="999"/>
      <c r="O4" s="996"/>
      <c r="P4" s="996"/>
      <c r="Q4" s="996"/>
      <c r="R4" s="996"/>
      <c r="S4" s="996"/>
      <c r="T4" s="996"/>
      <c r="U4" s="996"/>
      <c r="V4" s="996"/>
      <c r="W4" s="996"/>
      <c r="X4" s="996"/>
      <c r="Y4" s="996"/>
      <c r="Z4" s="996"/>
      <c r="AA4" s="996"/>
      <c r="AB4" s="996"/>
      <c r="AC4" s="996"/>
      <c r="AD4" s="996"/>
      <c r="AE4" s="996"/>
      <c r="AF4" s="996"/>
      <c r="AG4" s="996"/>
    </row>
    <row r="5" spans="1:39" s="997" customFormat="1" ht="14.25" customHeight="1" x14ac:dyDescent="0.2">
      <c r="A5" s="1000"/>
      <c r="B5" s="1684" t="s">
        <v>499</v>
      </c>
      <c r="C5" s="1684"/>
      <c r="D5" s="1684"/>
      <c r="E5" s="1684"/>
      <c r="F5" s="1684"/>
      <c r="G5" s="1684"/>
      <c r="H5" s="1684"/>
      <c r="I5" s="1684"/>
      <c r="J5" s="1684"/>
      <c r="K5" s="1684"/>
      <c r="L5" s="1684"/>
      <c r="M5" s="1002"/>
      <c r="N5" s="1002"/>
      <c r="O5" s="965"/>
      <c r="P5" s="965"/>
      <c r="Q5" s="965"/>
      <c r="R5" s="965"/>
      <c r="S5" s="965"/>
      <c r="T5" s="965"/>
      <c r="U5" s="965"/>
      <c r="V5" s="965"/>
      <c r="W5" s="965"/>
      <c r="X5" s="965"/>
      <c r="Y5" s="965"/>
      <c r="Z5" s="965"/>
      <c r="AA5" s="965"/>
      <c r="AB5" s="965"/>
      <c r="AC5" s="996"/>
      <c r="AD5" s="996"/>
      <c r="AE5" s="996"/>
      <c r="AF5" s="996"/>
      <c r="AG5" s="996"/>
    </row>
    <row r="6" spans="1:39" s="126" customFormat="1" x14ac:dyDescent="0.25">
      <c r="B6" s="990"/>
      <c r="C6" s="990"/>
      <c r="D6" s="990"/>
      <c r="E6" s="990"/>
      <c r="F6" s="990"/>
      <c r="G6" s="127"/>
      <c r="H6" s="127"/>
      <c r="I6" s="127"/>
      <c r="J6" s="127"/>
      <c r="K6" s="127"/>
      <c r="L6" s="127"/>
      <c r="M6" s="127"/>
      <c r="N6" s="128"/>
      <c r="O6" s="128"/>
      <c r="P6" s="128"/>
      <c r="Q6" s="128"/>
      <c r="R6" s="128"/>
      <c r="S6" s="128"/>
      <c r="T6" s="128"/>
      <c r="U6" s="128"/>
      <c r="V6" s="128"/>
      <c r="W6" s="128"/>
      <c r="X6" s="128"/>
      <c r="Y6" s="128"/>
      <c r="Z6" s="128"/>
      <c r="AA6" s="128"/>
      <c r="AB6" s="128"/>
      <c r="AC6" s="991"/>
      <c r="AD6" s="991"/>
      <c r="AE6" s="991"/>
      <c r="AF6" s="991"/>
      <c r="AG6" s="991"/>
    </row>
    <row r="7" spans="1:39" s="201" customFormat="1" x14ac:dyDescent="0.25">
      <c r="B7" s="127"/>
      <c r="C7" s="1685"/>
      <c r="D7" s="1685"/>
      <c r="E7" s="1685"/>
      <c r="F7" s="1685"/>
      <c r="G7" s="1685"/>
      <c r="H7" s="1685"/>
      <c r="I7" s="127"/>
      <c r="J7" s="1685"/>
      <c r="K7" s="1685"/>
      <c r="L7" s="1685"/>
      <c r="M7" s="1685"/>
      <c r="N7" s="127"/>
      <c r="O7" s="127"/>
      <c r="P7" s="127"/>
      <c r="Q7" s="1685"/>
      <c r="R7" s="1685"/>
      <c r="S7" s="1685"/>
      <c r="T7" s="1685"/>
      <c r="U7" s="1685"/>
      <c r="V7" s="1685"/>
      <c r="W7" s="127"/>
      <c r="X7" s="127"/>
      <c r="AF7" s="1686"/>
      <c r="AG7" s="1686"/>
      <c r="AH7" s="1686"/>
      <c r="AI7" s="1686"/>
      <c r="AJ7" s="1686"/>
      <c r="AK7" s="1686"/>
      <c r="AL7" s="1686"/>
      <c r="AM7" s="1686"/>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87"/>
      <c r="B9" s="207" t="s">
        <v>139</v>
      </c>
      <c r="C9" s="1003">
        <v>266996</v>
      </c>
      <c r="D9" s="1004">
        <v>0.3621045779112898</v>
      </c>
      <c r="E9" s="1005"/>
      <c r="F9" s="1005"/>
      <c r="G9" s="1005"/>
      <c r="H9" s="1005" t="s">
        <v>140</v>
      </c>
      <c r="I9" s="207">
        <v>202834</v>
      </c>
      <c r="J9" s="1004">
        <v>0.27521387236178857</v>
      </c>
      <c r="K9" s="1005"/>
      <c r="L9" s="1005"/>
      <c r="M9" s="1005"/>
      <c r="N9" s="127"/>
      <c r="O9" s="1688"/>
      <c r="P9" s="1006"/>
      <c r="Q9" s="1005"/>
      <c r="R9" s="1005"/>
      <c r="S9" s="1005"/>
      <c r="T9" s="1005"/>
      <c r="U9" s="1005"/>
      <c r="V9" s="1005"/>
      <c r="W9" s="127"/>
      <c r="X9" s="127"/>
      <c r="AD9" s="1687"/>
      <c r="AE9" s="1007"/>
      <c r="AF9" s="1008"/>
      <c r="AG9" s="1008"/>
      <c r="AH9" s="1008"/>
      <c r="AI9" s="1008"/>
      <c r="AJ9" s="1008"/>
      <c r="AK9" s="1008"/>
      <c r="AL9" s="1008"/>
      <c r="AM9" s="1008"/>
    </row>
    <row r="10" spans="1:39" s="201" customFormat="1" x14ac:dyDescent="0.25">
      <c r="A10" s="1687"/>
      <c r="B10" s="207" t="s">
        <v>143</v>
      </c>
      <c r="C10" s="1003">
        <v>168997</v>
      </c>
      <c r="D10" s="1004">
        <v>0.22919664471855103</v>
      </c>
      <c r="E10" s="1005"/>
      <c r="F10" s="1005"/>
      <c r="G10" s="1005"/>
      <c r="H10" s="1005" t="s">
        <v>142</v>
      </c>
      <c r="I10" s="207">
        <v>351684</v>
      </c>
      <c r="J10" s="1004">
        <v>0.477179937720911</v>
      </c>
      <c r="K10" s="1005"/>
      <c r="L10" s="1005"/>
      <c r="M10" s="1005"/>
      <c r="N10" s="127"/>
      <c r="O10" s="1688"/>
      <c r="P10" s="1006"/>
      <c r="Q10" s="1005"/>
      <c r="R10" s="1005"/>
      <c r="S10" s="1005"/>
      <c r="T10" s="1005"/>
      <c r="U10" s="1005"/>
      <c r="V10" s="1005"/>
      <c r="W10" s="127"/>
      <c r="X10" s="127"/>
      <c r="AD10" s="1687"/>
      <c r="AE10" s="1007"/>
      <c r="AF10" s="1008"/>
      <c r="AG10" s="1008"/>
      <c r="AH10" s="1008"/>
      <c r="AI10" s="1008"/>
      <c r="AJ10" s="1008"/>
      <c r="AK10" s="1008"/>
      <c r="AL10" s="1008"/>
      <c r="AM10" s="1008"/>
    </row>
    <row r="11" spans="1:39" s="201" customFormat="1" x14ac:dyDescent="0.25">
      <c r="A11" s="1687"/>
      <c r="B11" s="207" t="s">
        <v>141</v>
      </c>
      <c r="C11" s="1003">
        <v>147403</v>
      </c>
      <c r="D11" s="1004">
        <v>0.1999104896622341</v>
      </c>
      <c r="E11" s="1005"/>
      <c r="F11" s="1005"/>
      <c r="G11" s="1005"/>
      <c r="H11" s="1005" t="s">
        <v>144</v>
      </c>
      <c r="I11" s="207">
        <v>129457</v>
      </c>
      <c r="J11" s="1004">
        <v>0.17565281103927383</v>
      </c>
      <c r="K11" s="1005"/>
      <c r="L11" s="1005"/>
      <c r="M11" s="1005"/>
      <c r="N11" s="127"/>
      <c r="O11" s="1688"/>
      <c r="P11" s="1006"/>
      <c r="Q11" s="1005"/>
      <c r="R11" s="1005"/>
      <c r="S11" s="1005"/>
      <c r="T11" s="1005"/>
      <c r="U11" s="1005"/>
      <c r="V11" s="1005"/>
      <c r="W11" s="127"/>
      <c r="X11" s="127"/>
      <c r="AD11" s="1687"/>
      <c r="AE11" s="1007"/>
      <c r="AF11" s="1008"/>
      <c r="AG11" s="1008"/>
      <c r="AH11" s="1008"/>
      <c r="AI11" s="1008"/>
      <c r="AJ11" s="1008"/>
      <c r="AK11" s="1008"/>
      <c r="AL11" s="1008"/>
      <c r="AM11" s="1008"/>
    </row>
    <row r="12" spans="1:39" s="201" customFormat="1" x14ac:dyDescent="0.25">
      <c r="A12" s="1687"/>
      <c r="B12" s="207" t="s">
        <v>147</v>
      </c>
      <c r="C12" s="1003">
        <v>31298</v>
      </c>
      <c r="D12" s="1004">
        <v>4.244688714238247E-2</v>
      </c>
      <c r="E12" s="1005"/>
      <c r="F12" s="1005"/>
      <c r="G12" s="1005"/>
      <c r="H12" s="1005" t="s">
        <v>146</v>
      </c>
      <c r="I12" s="207">
        <v>46452</v>
      </c>
      <c r="J12" s="1004">
        <v>6.3028066295343993E-2</v>
      </c>
      <c r="K12" s="1005"/>
      <c r="L12" s="1005"/>
      <c r="M12" s="1005"/>
      <c r="N12" s="127"/>
      <c r="O12" s="1688"/>
      <c r="P12" s="1006"/>
      <c r="Q12" s="1005"/>
      <c r="R12" s="1005"/>
      <c r="S12" s="1005"/>
      <c r="T12" s="1005"/>
      <c r="U12" s="1005"/>
      <c r="V12" s="1005"/>
      <c r="W12" s="127"/>
      <c r="X12" s="127"/>
      <c r="AD12" s="1687"/>
      <c r="AE12" s="1007"/>
      <c r="AF12" s="1008"/>
      <c r="AG12" s="1008"/>
      <c r="AH12" s="1008"/>
      <c r="AI12" s="1008"/>
      <c r="AJ12" s="1008"/>
      <c r="AK12" s="1008"/>
      <c r="AL12" s="1008"/>
      <c r="AM12" s="1008"/>
    </row>
    <row r="13" spans="1:39" s="201" customFormat="1" x14ac:dyDescent="0.25">
      <c r="A13" s="1687"/>
      <c r="B13" s="207" t="s">
        <v>145</v>
      </c>
      <c r="C13" s="1003">
        <v>23876</v>
      </c>
      <c r="D13" s="1004">
        <v>3.2381042795434974E-2</v>
      </c>
      <c r="E13" s="1005"/>
      <c r="F13" s="1005"/>
      <c r="G13" s="1005"/>
      <c r="H13" s="1005" t="s">
        <v>148</v>
      </c>
      <c r="I13" s="207">
        <v>6578</v>
      </c>
      <c r="J13" s="1004">
        <v>8.9253125826826134E-3</v>
      </c>
      <c r="K13" s="1005"/>
      <c r="L13" s="1005"/>
      <c r="M13" s="1005"/>
      <c r="N13" s="127"/>
      <c r="O13" s="1688"/>
      <c r="P13" s="1006"/>
      <c r="Q13" s="1005"/>
      <c r="R13" s="1005"/>
      <c r="S13" s="1005"/>
      <c r="T13" s="1005"/>
      <c r="U13" s="1005"/>
      <c r="V13" s="1005"/>
      <c r="W13" s="127"/>
      <c r="X13" s="127"/>
      <c r="AD13" s="1687"/>
      <c r="AE13" s="1007"/>
      <c r="AF13" s="1008"/>
      <c r="AG13" s="1008"/>
      <c r="AH13" s="1008"/>
      <c r="AI13" s="1008"/>
      <c r="AJ13" s="1008"/>
      <c r="AK13" s="1008"/>
      <c r="AL13" s="1008"/>
      <c r="AM13" s="1008"/>
    </row>
    <row r="14" spans="1:39" s="201" customFormat="1" x14ac:dyDescent="0.25">
      <c r="A14" s="1687"/>
      <c r="B14" s="207" t="s">
        <v>151</v>
      </c>
      <c r="C14" s="1003">
        <v>12572</v>
      </c>
      <c r="D14" s="1004">
        <v>1.7050363127165711E-2</v>
      </c>
      <c r="E14" s="1005"/>
      <c r="F14" s="1005"/>
      <c r="G14" s="1005"/>
      <c r="H14" s="1005" t="s">
        <v>150</v>
      </c>
      <c r="I14" s="207">
        <v>905</v>
      </c>
      <c r="J14" s="1005"/>
      <c r="K14" s="1005"/>
      <c r="L14" s="1005"/>
      <c r="M14" s="1005"/>
      <c r="N14" s="127"/>
      <c r="O14" s="1688"/>
      <c r="P14" s="1006"/>
      <c r="Q14" s="1005"/>
      <c r="R14" s="1005"/>
      <c r="S14" s="1005"/>
      <c r="T14" s="1005"/>
      <c r="U14" s="1005"/>
      <c r="V14" s="1005"/>
      <c r="W14" s="127"/>
      <c r="X14" s="127"/>
      <c r="AD14" s="1687"/>
      <c r="AE14" s="1007"/>
      <c r="AF14" s="1008"/>
      <c r="AG14" s="1008"/>
      <c r="AH14" s="1008"/>
      <c r="AI14" s="1008"/>
      <c r="AJ14" s="1008"/>
      <c r="AK14" s="1008"/>
      <c r="AL14" s="1008"/>
      <c r="AM14" s="1008"/>
    </row>
    <row r="15" spans="1:39" s="201" customFormat="1" x14ac:dyDescent="0.25">
      <c r="A15" s="1687"/>
      <c r="B15" s="207" t="s">
        <v>149</v>
      </c>
      <c r="C15" s="1003">
        <v>12985</v>
      </c>
      <c r="D15" s="1004">
        <v>1.7610480846822044E-2</v>
      </c>
      <c r="E15" s="1005"/>
      <c r="F15" s="1005"/>
      <c r="G15" s="1005"/>
      <c r="H15" s="1005"/>
      <c r="I15" s="127"/>
      <c r="J15" s="1005"/>
      <c r="K15" s="1005"/>
      <c r="L15" s="1005"/>
      <c r="M15" s="1005"/>
      <c r="N15" s="127"/>
      <c r="O15" s="1688"/>
      <c r="P15" s="1006"/>
      <c r="Q15" s="1005"/>
      <c r="R15" s="1005"/>
      <c r="S15" s="1005"/>
      <c r="T15" s="1005"/>
      <c r="U15" s="1005"/>
      <c r="V15" s="1005"/>
      <c r="W15" s="127"/>
      <c r="X15" s="127"/>
      <c r="AD15" s="1687"/>
      <c r="AE15" s="1007"/>
      <c r="AF15" s="1008"/>
      <c r="AG15" s="1008"/>
      <c r="AH15" s="1008"/>
      <c r="AI15" s="1008"/>
      <c r="AJ15" s="1008"/>
      <c r="AK15" s="1008"/>
      <c r="AL15" s="1008"/>
      <c r="AM15" s="1008"/>
    </row>
    <row r="16" spans="1:39" s="201" customFormat="1" x14ac:dyDescent="0.25">
      <c r="A16" s="1687"/>
      <c r="B16" s="207" t="s">
        <v>190</v>
      </c>
      <c r="C16" s="1003">
        <v>9069</v>
      </c>
      <c r="D16" s="1004">
        <v>1.2299534139378445E-2</v>
      </c>
      <c r="E16" s="1005"/>
      <c r="F16" s="1005"/>
      <c r="G16" s="1005"/>
      <c r="H16" s="1005"/>
      <c r="I16" s="127"/>
      <c r="J16" s="1005"/>
      <c r="K16" s="1005"/>
      <c r="L16" s="1005"/>
      <c r="M16" s="1005"/>
      <c r="N16" s="127"/>
      <c r="O16" s="1688"/>
      <c r="P16" s="1006"/>
      <c r="Q16" s="1005"/>
      <c r="R16" s="1005"/>
      <c r="S16" s="1005"/>
      <c r="T16" s="1005"/>
      <c r="U16" s="1005"/>
      <c r="V16" s="1005"/>
      <c r="W16" s="127"/>
      <c r="X16" s="127"/>
      <c r="AD16" s="1687"/>
      <c r="AE16" s="1007"/>
      <c r="AF16" s="1008"/>
      <c r="AG16" s="1008"/>
      <c r="AH16" s="1008"/>
      <c r="AI16" s="1008"/>
      <c r="AJ16" s="1008"/>
      <c r="AK16" s="1008"/>
      <c r="AL16" s="1008"/>
      <c r="AM16" s="1008"/>
    </row>
    <row r="17" spans="1:28" s="201" customFormat="1" x14ac:dyDescent="0.25">
      <c r="A17" s="1009"/>
      <c r="B17" s="207" t="s">
        <v>150</v>
      </c>
      <c r="C17" s="205">
        <v>64149</v>
      </c>
      <c r="D17" s="1004">
        <v>8.6999979656741416E-2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204238</v>
      </c>
      <c r="D19" s="206">
        <v>0.27677901099050017</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533672</v>
      </c>
      <c r="D20" s="206">
        <v>0.72322098900949983</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1" customFormat="1" x14ac:dyDescent="0.25">
      <c r="B23" s="128"/>
      <c r="C23" s="128"/>
      <c r="D23" s="128"/>
      <c r="E23" s="127"/>
      <c r="F23" s="127"/>
      <c r="G23" s="127"/>
      <c r="H23" s="127"/>
      <c r="I23" s="127"/>
      <c r="J23" s="127"/>
      <c r="K23" s="127"/>
      <c r="L23" s="127"/>
      <c r="M23" s="127"/>
      <c r="N23" s="990"/>
      <c r="O23" s="990"/>
      <c r="P23" s="990"/>
      <c r="Q23" s="990"/>
      <c r="R23" s="990"/>
      <c r="S23" s="990"/>
      <c r="T23" s="990"/>
      <c r="U23" s="990"/>
      <c r="V23" s="990"/>
      <c r="W23" s="990"/>
      <c r="X23" s="990"/>
      <c r="Y23" s="990"/>
      <c r="Z23" s="990"/>
      <c r="AA23" s="990"/>
      <c r="AB23" s="990"/>
    </row>
    <row r="24" spans="1:28" s="991" customFormat="1" x14ac:dyDescent="0.25">
      <c r="B24" s="127"/>
      <c r="C24" s="127"/>
      <c r="D24" s="127"/>
      <c r="E24" s="127"/>
      <c r="F24" s="127"/>
      <c r="G24" s="127"/>
      <c r="H24" s="127"/>
      <c r="I24" s="127"/>
      <c r="J24" s="127"/>
      <c r="K24" s="127"/>
      <c r="L24" s="127"/>
      <c r="M24" s="127"/>
      <c r="N24" s="990"/>
      <c r="O24" s="990"/>
      <c r="P24" s="990"/>
      <c r="Q24" s="990"/>
      <c r="R24" s="990"/>
      <c r="S24" s="990"/>
      <c r="T24" s="990"/>
      <c r="U24" s="990"/>
      <c r="V24" s="990"/>
      <c r="W24" s="990"/>
      <c r="X24" s="990"/>
      <c r="Y24" s="990"/>
      <c r="Z24" s="990"/>
      <c r="AA24" s="990"/>
      <c r="AB24" s="990"/>
    </row>
    <row r="25" spans="1:28" s="991" customFormat="1" x14ac:dyDescent="0.25">
      <c r="B25" s="127"/>
      <c r="C25" s="127"/>
      <c r="D25" s="127"/>
      <c r="E25" s="127"/>
      <c r="F25" s="127"/>
      <c r="G25" s="127"/>
      <c r="H25" s="127"/>
      <c r="I25" s="127"/>
      <c r="J25" s="127"/>
      <c r="K25" s="127"/>
      <c r="L25" s="127"/>
      <c r="M25" s="127"/>
      <c r="N25" s="990"/>
      <c r="O25" s="990"/>
      <c r="P25" s="990"/>
      <c r="Q25" s="990"/>
      <c r="R25" s="990"/>
      <c r="S25" s="990"/>
      <c r="T25" s="990"/>
      <c r="U25" s="990"/>
      <c r="V25" s="990"/>
      <c r="W25" s="990"/>
      <c r="X25" s="990"/>
      <c r="Y25" s="990"/>
      <c r="Z25" s="990"/>
      <c r="AA25" s="990"/>
      <c r="AB25" s="990"/>
    </row>
    <row r="26" spans="1:28" s="991" customFormat="1" x14ac:dyDescent="0.25">
      <c r="B26" s="127"/>
      <c r="C26" s="127"/>
      <c r="D26" s="127"/>
      <c r="E26" s="127"/>
      <c r="F26" s="127"/>
      <c r="G26" s="127"/>
      <c r="H26" s="127"/>
      <c r="I26" s="127"/>
      <c r="J26" s="127"/>
      <c r="K26" s="127"/>
      <c r="L26" s="127"/>
      <c r="M26" s="127"/>
      <c r="N26" s="990"/>
      <c r="O26" s="990"/>
      <c r="P26" s="990"/>
      <c r="Q26" s="990"/>
      <c r="R26" s="990"/>
      <c r="S26" s="990"/>
      <c r="T26" s="990"/>
      <c r="U26" s="990"/>
      <c r="V26" s="990"/>
      <c r="W26" s="990"/>
      <c r="X26" s="990"/>
      <c r="Y26" s="990"/>
      <c r="Z26" s="990"/>
      <c r="AA26" s="990"/>
      <c r="AB26" s="990"/>
    </row>
    <row r="27" spans="1:28" s="991" customFormat="1" x14ac:dyDescent="0.25">
      <c r="B27" s="127"/>
      <c r="C27" s="127"/>
      <c r="D27" s="127"/>
      <c r="E27" s="127"/>
      <c r="F27" s="127"/>
      <c r="G27" s="127"/>
      <c r="H27" s="127"/>
      <c r="I27" s="127"/>
      <c r="J27" s="127"/>
      <c r="K27" s="127"/>
      <c r="L27" s="127"/>
      <c r="M27" s="127"/>
      <c r="N27" s="990"/>
      <c r="O27" s="990"/>
      <c r="P27" s="990"/>
      <c r="Q27" s="990"/>
      <c r="R27" s="990"/>
      <c r="S27" s="990"/>
      <c r="T27" s="990"/>
      <c r="U27" s="990"/>
      <c r="V27" s="990"/>
      <c r="W27" s="990"/>
      <c r="X27" s="990"/>
      <c r="Y27" s="990"/>
      <c r="Z27" s="990"/>
      <c r="AA27" s="990"/>
      <c r="AB27" s="990"/>
    </row>
    <row r="28" spans="1:28" s="991" customFormat="1" x14ac:dyDescent="0.25">
      <c r="B28" s="127"/>
      <c r="C28" s="127"/>
      <c r="D28" s="127"/>
      <c r="E28" s="127"/>
      <c r="F28" s="127"/>
      <c r="G28" s="127"/>
      <c r="H28" s="127"/>
      <c r="I28" s="127"/>
      <c r="J28" s="127"/>
      <c r="K28" s="127"/>
      <c r="L28" s="127"/>
      <c r="M28" s="127"/>
      <c r="N28" s="990"/>
      <c r="O28" s="990"/>
      <c r="P28" s="990"/>
      <c r="Q28" s="990"/>
      <c r="R28" s="990"/>
      <c r="S28" s="990"/>
      <c r="T28" s="990"/>
      <c r="U28" s="990"/>
      <c r="V28" s="990"/>
      <c r="W28" s="990"/>
      <c r="X28" s="990"/>
      <c r="Y28" s="990"/>
      <c r="Z28" s="990"/>
      <c r="AA28" s="990"/>
      <c r="AB28" s="990"/>
    </row>
    <row r="29" spans="1:28" s="991" customFormat="1" x14ac:dyDescent="0.25">
      <c r="B29" s="127"/>
      <c r="C29" s="127"/>
      <c r="D29" s="127"/>
      <c r="E29" s="127"/>
      <c r="F29" s="127"/>
      <c r="G29" s="127"/>
      <c r="H29" s="127"/>
      <c r="I29" s="127"/>
      <c r="J29" s="127"/>
      <c r="K29" s="127"/>
      <c r="L29" s="127"/>
      <c r="M29" s="127"/>
      <c r="N29" s="990"/>
      <c r="O29" s="990"/>
      <c r="P29" s="990"/>
      <c r="Q29" s="990"/>
      <c r="R29" s="990"/>
      <c r="S29" s="990"/>
      <c r="T29" s="990"/>
      <c r="U29" s="990"/>
      <c r="V29" s="990"/>
      <c r="W29" s="990"/>
      <c r="X29" s="990"/>
      <c r="Y29" s="990"/>
      <c r="Z29" s="990"/>
      <c r="AA29" s="990"/>
      <c r="AB29" s="990"/>
    </row>
    <row r="30" spans="1:28" s="990" customFormat="1" x14ac:dyDescent="0.25">
      <c r="B30" s="127"/>
      <c r="C30" s="127"/>
      <c r="D30" s="127"/>
      <c r="E30" s="127"/>
      <c r="F30" s="127"/>
      <c r="G30" s="127"/>
      <c r="H30" s="127"/>
      <c r="I30" s="127"/>
      <c r="J30" s="127"/>
      <c r="K30" s="127"/>
      <c r="L30" s="127"/>
      <c r="M30" s="127"/>
    </row>
    <row r="31" spans="1:28" s="990" customFormat="1" x14ac:dyDescent="0.25">
      <c r="B31" s="127"/>
      <c r="C31" s="127"/>
      <c r="D31" s="127"/>
      <c r="E31" s="127"/>
      <c r="F31" s="127"/>
      <c r="G31" s="127"/>
      <c r="H31" s="127"/>
      <c r="I31" s="127"/>
      <c r="J31" s="127"/>
      <c r="K31" s="127"/>
      <c r="L31" s="127"/>
      <c r="M31" s="127"/>
    </row>
    <row r="32" spans="1:28" s="990" customFormat="1" x14ac:dyDescent="0.25">
      <c r="B32" s="127"/>
      <c r="C32" s="127"/>
      <c r="D32" s="127"/>
      <c r="E32" s="127"/>
      <c r="F32" s="127"/>
      <c r="G32" s="127"/>
      <c r="H32" s="127"/>
      <c r="I32" s="127"/>
      <c r="J32" s="127"/>
      <c r="K32" s="127"/>
      <c r="L32" s="127"/>
      <c r="M32" s="127"/>
    </row>
    <row r="33" spans="2:13" s="990" customFormat="1" x14ac:dyDescent="0.25">
      <c r="B33" s="127"/>
      <c r="C33" s="127"/>
      <c r="D33" s="127"/>
      <c r="E33" s="127"/>
      <c r="F33" s="127"/>
      <c r="G33" s="127"/>
      <c r="H33" s="127"/>
      <c r="I33" s="127"/>
      <c r="J33" s="127"/>
      <c r="K33" s="127"/>
      <c r="L33" s="127"/>
      <c r="M33" s="127"/>
    </row>
    <row r="34" spans="2:13" s="990" customFormat="1" x14ac:dyDescent="0.25">
      <c r="B34" s="127"/>
      <c r="C34" s="127"/>
      <c r="D34" s="127"/>
      <c r="E34" s="127"/>
      <c r="F34" s="127"/>
      <c r="G34" s="127"/>
      <c r="H34" s="127"/>
    </row>
    <row r="35" spans="2:13" s="990" customFormat="1" x14ac:dyDescent="0.25">
      <c r="B35" s="127"/>
      <c r="C35" s="127"/>
      <c r="D35" s="127"/>
      <c r="E35" s="127"/>
      <c r="F35" s="127"/>
      <c r="G35" s="127"/>
      <c r="H35" s="127"/>
    </row>
    <row r="36" spans="2:13" s="990" customFormat="1" x14ac:dyDescent="0.25">
      <c r="B36" s="127"/>
      <c r="C36" s="127"/>
      <c r="D36" s="127"/>
      <c r="E36" s="127"/>
      <c r="F36" s="127"/>
      <c r="G36" s="127"/>
      <c r="H36" s="127"/>
    </row>
    <row r="37" spans="2:13" s="990" customFormat="1" x14ac:dyDescent="0.25">
      <c r="B37" s="127"/>
      <c r="C37" s="127"/>
      <c r="D37" s="127"/>
      <c r="E37" s="127"/>
      <c r="F37" s="127"/>
      <c r="G37" s="127"/>
      <c r="H37" s="127"/>
    </row>
    <row r="38" spans="2:13" s="990" customFormat="1" x14ac:dyDescent="0.25">
      <c r="B38" s="127"/>
      <c r="C38" s="127"/>
      <c r="D38" s="127"/>
      <c r="E38" s="127"/>
      <c r="F38" s="127"/>
      <c r="G38" s="127"/>
      <c r="H38" s="127"/>
    </row>
    <row r="39" spans="2:13" s="990" customFormat="1" x14ac:dyDescent="0.25">
      <c r="B39" s="127"/>
      <c r="C39" s="127"/>
      <c r="D39" s="127"/>
      <c r="E39" s="127"/>
      <c r="F39" s="127"/>
      <c r="G39" s="127"/>
      <c r="H39" s="127"/>
    </row>
    <row r="40" spans="2:13" s="990" customFormat="1" x14ac:dyDescent="0.25">
      <c r="B40" s="127"/>
      <c r="C40" s="127"/>
      <c r="D40" s="127"/>
      <c r="E40" s="127"/>
      <c r="F40" s="127"/>
      <c r="G40" s="127"/>
      <c r="H40" s="127"/>
    </row>
    <row r="41" spans="2:13" s="990" customFormat="1" x14ac:dyDescent="0.25">
      <c r="B41" s="127"/>
      <c r="C41" s="127"/>
      <c r="D41" s="127"/>
      <c r="E41" s="127"/>
      <c r="F41" s="127"/>
      <c r="G41" s="127"/>
      <c r="H41" s="127"/>
    </row>
    <row r="42" spans="2:13" s="990" customFormat="1" x14ac:dyDescent="0.25">
      <c r="B42" s="127"/>
      <c r="C42" s="127"/>
      <c r="D42" s="127"/>
    </row>
    <row r="43" spans="2:13" s="990" customFormat="1" x14ac:dyDescent="0.25"/>
    <row r="44" spans="2:13" s="990" customFormat="1" x14ac:dyDescent="0.25"/>
    <row r="45" spans="2:13" s="990" customFormat="1" x14ac:dyDescent="0.25"/>
    <row r="46" spans="2:13" s="990" customFormat="1" x14ac:dyDescent="0.25"/>
    <row r="47" spans="2:13" s="990" customFormat="1" x14ac:dyDescent="0.25"/>
    <row r="48" spans="2:13" s="990" customFormat="1" x14ac:dyDescent="0.25"/>
    <row r="49" s="990" customFormat="1" x14ac:dyDescent="0.25"/>
    <row r="50" s="990" customFormat="1" x14ac:dyDescent="0.25"/>
    <row r="51" s="990" customFormat="1" x14ac:dyDescent="0.25"/>
    <row r="52" s="990" customFormat="1" x14ac:dyDescent="0.25"/>
    <row r="53" s="990" customFormat="1" x14ac:dyDescent="0.25"/>
    <row r="54" s="990" customFormat="1" x14ac:dyDescent="0.25"/>
    <row r="55" s="990" customFormat="1" x14ac:dyDescent="0.25"/>
    <row r="56" s="990" customFormat="1" x14ac:dyDescent="0.25"/>
    <row r="57" s="990" customFormat="1" x14ac:dyDescent="0.25"/>
    <row r="58" s="990" customFormat="1" x14ac:dyDescent="0.25"/>
    <row r="59" s="990" customFormat="1" x14ac:dyDescent="0.25"/>
    <row r="60" s="990" customFormat="1" x14ac:dyDescent="0.25"/>
    <row r="61" s="990" customFormat="1" x14ac:dyDescent="0.25"/>
    <row r="62" s="990" customFormat="1" x14ac:dyDescent="0.25"/>
    <row r="63" s="990" customFormat="1" x14ac:dyDescent="0.25"/>
    <row r="64" s="990" customFormat="1" x14ac:dyDescent="0.25"/>
    <row r="65" spans="2:4" s="990" customFormat="1" x14ac:dyDescent="0.25"/>
    <row r="66" spans="2:4" s="990" customFormat="1" x14ac:dyDescent="0.25"/>
    <row r="67" spans="2:4" s="128" customFormat="1" x14ac:dyDescent="0.25">
      <c r="B67" s="990"/>
      <c r="C67" s="990"/>
      <c r="D67" s="990"/>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2" customWidth="1"/>
    <col min="2" max="2" width="12.28515625" style="662" customWidth="1"/>
    <col min="3" max="3" width="10.85546875" style="662" bestFit="1" customWidth="1"/>
    <col min="4" max="4" width="9.5703125" style="662" customWidth="1"/>
    <col min="5" max="5" width="10.85546875" style="662" bestFit="1" customWidth="1"/>
    <col min="6" max="6" width="11.7109375" style="662" customWidth="1"/>
    <col min="7" max="7" width="10.85546875" style="662" bestFit="1" customWidth="1"/>
    <col min="8" max="8" width="9.28515625" style="662" bestFit="1" customWidth="1"/>
    <col min="9" max="9" width="28.140625" style="662" customWidth="1"/>
    <col min="10" max="10" width="7" style="662" customWidth="1"/>
    <col min="11" max="11" width="10.85546875" style="662" customWidth="1"/>
    <col min="12" max="12" width="7" style="662" customWidth="1"/>
    <col min="13" max="16384" width="11.42578125" style="662"/>
  </cols>
  <sheetData>
    <row r="1" spans="1:17" s="696" customFormat="1" x14ac:dyDescent="0.25"/>
    <row r="2" spans="1:17" s="696" customFormat="1" x14ac:dyDescent="0.25"/>
    <row r="3" spans="1:17" s="696" customFormat="1" x14ac:dyDescent="0.25"/>
    <row r="4" spans="1:17" s="696" customFormat="1" x14ac:dyDescent="0.25"/>
    <row r="5" spans="1:17" s="696" customFormat="1" ht="16.5" customHeight="1" x14ac:dyDescent="0.25"/>
    <row r="6" spans="1:17" s="617" customFormat="1" ht="24.75" customHeight="1" x14ac:dyDescent="0.2">
      <c r="A6" s="1011"/>
      <c r="B6" s="1550" t="s">
        <v>446</v>
      </c>
      <c r="C6" s="1550"/>
      <c r="D6" s="1550"/>
      <c r="E6" s="1550"/>
      <c r="F6" s="1550"/>
      <c r="G6" s="1550"/>
      <c r="H6" s="1550"/>
      <c r="I6" s="1550"/>
      <c r="J6" s="1550"/>
      <c r="K6" s="1550"/>
      <c r="L6" s="1550"/>
      <c r="M6" s="1550"/>
      <c r="N6" s="1550"/>
      <c r="O6" s="1012"/>
    </row>
    <row r="7" spans="1:17" s="617" customFormat="1" ht="11.25" customHeight="1" x14ac:dyDescent="0.2">
      <c r="A7" s="1011"/>
      <c r="B7" s="1550"/>
      <c r="C7" s="1550"/>
      <c r="D7" s="1550"/>
      <c r="E7" s="1550"/>
      <c r="F7" s="1550"/>
      <c r="G7" s="1550"/>
      <c r="H7" s="1550"/>
      <c r="I7" s="1550"/>
      <c r="J7" s="1550"/>
      <c r="K7" s="1550"/>
      <c r="L7" s="1550"/>
      <c r="M7" s="1550"/>
      <c r="N7" s="1550"/>
      <c r="O7" s="1012"/>
    </row>
    <row r="8" spans="1:17" s="617" customFormat="1" ht="15.75" customHeight="1" x14ac:dyDescent="0.2">
      <c r="A8" s="1011"/>
      <c r="B8" s="1689" t="str">
        <f>porsaad!$B$6</f>
        <v>Situación a 30 de septiembre de 2025</v>
      </c>
      <c r="C8" s="1689"/>
      <c r="D8" s="1689"/>
      <c r="E8" s="1689"/>
      <c r="F8" s="1689"/>
      <c r="G8" s="1689"/>
      <c r="H8" s="1689"/>
      <c r="I8" s="1689"/>
      <c r="J8" s="1689"/>
      <c r="K8" s="1689"/>
      <c r="L8" s="1689"/>
      <c r="M8" s="1689"/>
      <c r="N8" s="1689"/>
      <c r="O8" s="1013"/>
      <c r="P8" s="1013"/>
      <c r="Q8" s="1013"/>
    </row>
    <row r="9" spans="1:17" s="696" customFormat="1" ht="6" customHeight="1" x14ac:dyDescent="0.25">
      <c r="A9" s="1014"/>
      <c r="B9" s="662"/>
      <c r="C9" s="662"/>
      <c r="D9" s="662"/>
      <c r="E9" s="662"/>
      <c r="F9" s="662"/>
      <c r="G9" s="662"/>
      <c r="H9" s="662"/>
      <c r="I9" s="662"/>
      <c r="J9" s="662"/>
      <c r="K9" s="662"/>
      <c r="L9" s="662"/>
      <c r="M9" s="662"/>
      <c r="N9" s="662"/>
      <c r="O9" s="662"/>
      <c r="P9" s="662"/>
      <c r="Q9" s="662"/>
    </row>
    <row r="10" spans="1:17" s="101" customFormat="1" x14ac:dyDescent="0.25"/>
    <row r="11" spans="1:17" s="101" customFormat="1" x14ac:dyDescent="0.25">
      <c r="C11" s="1690" t="s">
        <v>0</v>
      </c>
      <c r="D11" s="1690"/>
      <c r="E11" s="1690"/>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15">
        <v>17282</v>
      </c>
      <c r="D13" s="1015">
        <v>75468</v>
      </c>
      <c r="E13" s="1015" t="e">
        <v>#REF!</v>
      </c>
      <c r="F13" s="1015">
        <v>92750</v>
      </c>
      <c r="G13" s="129">
        <v>0.18632884097035041</v>
      </c>
      <c r="H13" s="129">
        <v>0.81367115902964959</v>
      </c>
      <c r="I13" s="129">
        <v>0.27677901099050017</v>
      </c>
      <c r="M13" s="1015"/>
      <c r="N13" s="1015"/>
      <c r="O13" s="1016"/>
      <c r="P13" s="1016"/>
      <c r="Q13" s="1016"/>
    </row>
    <row r="14" spans="1:17" s="101" customFormat="1" x14ac:dyDescent="0.25">
      <c r="B14" s="101" t="s">
        <v>7</v>
      </c>
      <c r="C14" s="1015">
        <v>7806</v>
      </c>
      <c r="D14" s="1015">
        <v>17978</v>
      </c>
      <c r="E14" s="1015" t="e">
        <v>#REF!</v>
      </c>
      <c r="F14" s="1015">
        <v>25784</v>
      </c>
      <c r="G14" s="129">
        <v>0.30274588892336335</v>
      </c>
      <c r="H14" s="129">
        <v>0.69725411107663671</v>
      </c>
      <c r="I14" s="129">
        <v>0.27677901099050017</v>
      </c>
      <c r="M14" s="1015"/>
      <c r="N14" s="1015"/>
      <c r="O14" s="1016"/>
      <c r="P14" s="1016"/>
      <c r="Q14" s="1016"/>
    </row>
    <row r="15" spans="1:17" s="101" customFormat="1" x14ac:dyDescent="0.25">
      <c r="B15" s="101" t="s">
        <v>37</v>
      </c>
      <c r="C15" s="1015">
        <v>3490</v>
      </c>
      <c r="D15" s="1015">
        <v>9888</v>
      </c>
      <c r="E15" s="1015" t="e">
        <v>#REF!</v>
      </c>
      <c r="F15" s="1015">
        <v>13378</v>
      </c>
      <c r="G15" s="129">
        <v>0.26087606518164153</v>
      </c>
      <c r="H15" s="129">
        <v>0.73912393481835847</v>
      </c>
      <c r="I15" s="129">
        <v>0.27677901099050017</v>
      </c>
      <c r="M15" s="1015"/>
      <c r="N15" s="1015"/>
      <c r="O15" s="1016"/>
      <c r="P15" s="1016"/>
      <c r="Q15" s="1016"/>
    </row>
    <row r="16" spans="1:17" s="101" customFormat="1" x14ac:dyDescent="0.25">
      <c r="B16" s="101" t="s">
        <v>38</v>
      </c>
      <c r="C16" s="1015">
        <v>7886</v>
      </c>
      <c r="D16" s="1015">
        <v>18888</v>
      </c>
      <c r="E16" s="1015" t="e">
        <v>#REF!</v>
      </c>
      <c r="F16" s="1015">
        <v>26774</v>
      </c>
      <c r="G16" s="129">
        <v>0.29453947859864049</v>
      </c>
      <c r="H16" s="129">
        <v>0.70546052140135951</v>
      </c>
      <c r="I16" s="129">
        <v>0.27677901099050017</v>
      </c>
      <c r="M16" s="1015"/>
      <c r="N16" s="1015"/>
      <c r="O16" s="1016"/>
      <c r="P16" s="1016"/>
      <c r="Q16" s="1016"/>
    </row>
    <row r="17" spans="2:17" s="101" customFormat="1" x14ac:dyDescent="0.25">
      <c r="B17" s="101" t="s">
        <v>6</v>
      </c>
      <c r="C17" s="1015">
        <v>6876</v>
      </c>
      <c r="D17" s="1015">
        <v>19545</v>
      </c>
      <c r="E17" s="1015" t="e">
        <v>#REF!</v>
      </c>
      <c r="F17" s="1015">
        <v>26421</v>
      </c>
      <c r="G17" s="129">
        <v>0.26024753037356646</v>
      </c>
      <c r="H17" s="129">
        <v>0.73975246962643348</v>
      </c>
      <c r="I17" s="129">
        <v>0.27677901099050017</v>
      </c>
      <c r="M17" s="1015"/>
      <c r="N17" s="1015"/>
      <c r="O17" s="1016"/>
      <c r="P17" s="1016"/>
      <c r="Q17" s="1016"/>
    </row>
    <row r="18" spans="2:17" s="101" customFormat="1" x14ac:dyDescent="0.25">
      <c r="B18" s="101" t="s">
        <v>5</v>
      </c>
      <c r="C18" s="1015">
        <v>2746</v>
      </c>
      <c r="D18" s="1015">
        <v>7008</v>
      </c>
      <c r="E18" s="1015" t="e">
        <v>#REF!</v>
      </c>
      <c r="F18" s="1015">
        <v>9754</v>
      </c>
      <c r="G18" s="129">
        <v>0.28152552798851754</v>
      </c>
      <c r="H18" s="129">
        <v>0.71847447201148251</v>
      </c>
      <c r="I18" s="129">
        <v>0.27677901099050017</v>
      </c>
      <c r="M18" s="1015"/>
      <c r="N18" s="1015"/>
      <c r="O18" s="1016"/>
      <c r="P18" s="1016"/>
      <c r="Q18" s="1016"/>
    </row>
    <row r="19" spans="2:17" s="101" customFormat="1" x14ac:dyDescent="0.25">
      <c r="B19" s="101" t="s">
        <v>4</v>
      </c>
      <c r="C19" s="1015">
        <v>9912</v>
      </c>
      <c r="D19" s="1015">
        <v>29123</v>
      </c>
      <c r="E19" s="1015" t="e">
        <v>#REF!</v>
      </c>
      <c r="F19" s="1015">
        <v>39035</v>
      </c>
      <c r="G19" s="129">
        <v>0.25392596387857053</v>
      </c>
      <c r="H19" s="129">
        <v>0.74607403612142953</v>
      </c>
      <c r="I19" s="129">
        <v>0.27677901099050017</v>
      </c>
      <c r="M19" s="1015"/>
      <c r="N19" s="1015"/>
      <c r="O19" s="1016"/>
      <c r="P19" s="1016"/>
      <c r="Q19" s="1016"/>
    </row>
    <row r="20" spans="2:17" s="101" customFormat="1" x14ac:dyDescent="0.25">
      <c r="B20" s="101" t="s">
        <v>40</v>
      </c>
      <c r="C20" s="1015">
        <v>5773</v>
      </c>
      <c r="D20" s="1015">
        <v>17830</v>
      </c>
      <c r="E20" s="1015" t="e">
        <v>#REF!</v>
      </c>
      <c r="F20" s="1015">
        <v>23603</v>
      </c>
      <c r="G20" s="129">
        <v>0.24458755242977587</v>
      </c>
      <c r="H20" s="129">
        <v>0.75541244757022408</v>
      </c>
      <c r="I20" s="129">
        <v>0.27677901099050017</v>
      </c>
      <c r="M20" s="1015"/>
      <c r="N20" s="1015"/>
      <c r="O20" s="1016"/>
      <c r="P20" s="1016"/>
      <c r="Q20" s="1016"/>
    </row>
    <row r="21" spans="2:17" s="101" customFormat="1" x14ac:dyDescent="0.25">
      <c r="B21" s="101" t="s">
        <v>41</v>
      </c>
      <c r="C21" s="1015">
        <v>56712</v>
      </c>
      <c r="D21" s="1015">
        <v>106024</v>
      </c>
      <c r="E21" s="1015" t="e">
        <v>#REF!</v>
      </c>
      <c r="F21" s="1015">
        <v>162736</v>
      </c>
      <c r="G21" s="129">
        <v>0.34849080719693243</v>
      </c>
      <c r="H21" s="129">
        <v>0.65150919280306752</v>
      </c>
      <c r="I21" s="129">
        <v>0.27677901099050017</v>
      </c>
      <c r="M21" s="1015"/>
      <c r="N21" s="1015"/>
      <c r="O21" s="1016"/>
      <c r="P21" s="1016"/>
      <c r="Q21" s="1016"/>
    </row>
    <row r="22" spans="2:17" s="101" customFormat="1" x14ac:dyDescent="0.25">
      <c r="B22" s="101" t="s">
        <v>3</v>
      </c>
      <c r="C22" s="1015">
        <v>36046</v>
      </c>
      <c r="D22" s="1015">
        <v>96454</v>
      </c>
      <c r="E22" s="1015" t="e">
        <v>#REF!</v>
      </c>
      <c r="F22" s="1015">
        <v>132500</v>
      </c>
      <c r="G22" s="129">
        <v>0.27204528301886793</v>
      </c>
      <c r="H22" s="129">
        <v>0.72795471698113212</v>
      </c>
      <c r="I22" s="129">
        <v>0.27677901099050017</v>
      </c>
      <c r="M22" s="1015"/>
      <c r="N22" s="1015"/>
      <c r="O22" s="1016"/>
      <c r="P22" s="1016"/>
      <c r="Q22" s="1016"/>
    </row>
    <row r="23" spans="2:17" s="101" customFormat="1" x14ac:dyDescent="0.25">
      <c r="B23" s="101" t="s">
        <v>2</v>
      </c>
      <c r="C23" s="1015">
        <v>1423</v>
      </c>
      <c r="D23" s="1015">
        <v>6015</v>
      </c>
      <c r="E23" s="1015" t="e">
        <v>#REF!</v>
      </c>
      <c r="F23" s="1015">
        <v>7438</v>
      </c>
      <c r="G23" s="129">
        <v>0.19131486958859908</v>
      </c>
      <c r="H23" s="129">
        <v>0.80868513041140089</v>
      </c>
      <c r="I23" s="129">
        <v>0.27677901099050017</v>
      </c>
      <c r="M23" s="1015"/>
      <c r="N23" s="1015"/>
      <c r="O23" s="1016"/>
      <c r="P23" s="1016"/>
      <c r="Q23" s="1016"/>
    </row>
    <row r="24" spans="2:17" s="101" customFormat="1" x14ac:dyDescent="0.25">
      <c r="B24" s="101" t="s">
        <v>35</v>
      </c>
      <c r="C24" s="1015">
        <v>6541</v>
      </c>
      <c r="D24" s="1015">
        <v>25956</v>
      </c>
      <c r="E24" s="1015" t="e">
        <v>#REF!</v>
      </c>
      <c r="F24" s="1015">
        <v>32497</v>
      </c>
      <c r="G24" s="129">
        <v>0.20128011816475366</v>
      </c>
      <c r="H24" s="129">
        <v>0.79871988183524634</v>
      </c>
      <c r="I24" s="129">
        <v>0.27677901099050017</v>
      </c>
      <c r="M24" s="1015"/>
      <c r="N24" s="1015"/>
      <c r="O24" s="1016"/>
      <c r="P24" s="1016"/>
      <c r="Q24" s="1016"/>
    </row>
    <row r="25" spans="2:17" s="101" customFormat="1" x14ac:dyDescent="0.25">
      <c r="B25" s="101" t="s">
        <v>42</v>
      </c>
      <c r="C25" s="1015">
        <v>15391</v>
      </c>
      <c r="D25" s="1015">
        <v>44053</v>
      </c>
      <c r="E25" s="1015" t="e">
        <v>#REF!</v>
      </c>
      <c r="F25" s="1015">
        <v>59444</v>
      </c>
      <c r="G25" s="129">
        <v>0.25891595451180943</v>
      </c>
      <c r="H25" s="129">
        <v>0.74108404548819051</v>
      </c>
      <c r="I25" s="129">
        <v>0.27677901099050017</v>
      </c>
      <c r="M25" s="1015"/>
      <c r="N25" s="1015"/>
      <c r="O25" s="1016"/>
      <c r="P25" s="1016"/>
      <c r="Q25" s="1016"/>
    </row>
    <row r="26" spans="2:17" s="101" customFormat="1" x14ac:dyDescent="0.25">
      <c r="B26" s="101" t="s">
        <v>43</v>
      </c>
      <c r="C26" s="1015">
        <v>8777</v>
      </c>
      <c r="D26" s="1015">
        <v>22005</v>
      </c>
      <c r="E26" s="1015" t="e">
        <v>#REF!</v>
      </c>
      <c r="F26" s="1015">
        <v>30782</v>
      </c>
      <c r="G26" s="129">
        <v>0.28513416931973229</v>
      </c>
      <c r="H26" s="129">
        <v>0.71486583068026766</v>
      </c>
      <c r="I26" s="129">
        <v>0.27677901099050017</v>
      </c>
      <c r="M26" s="1015"/>
      <c r="N26" s="1015"/>
      <c r="O26" s="1016"/>
      <c r="P26" s="1016"/>
      <c r="Q26" s="1016"/>
    </row>
    <row r="27" spans="2:17" s="101" customFormat="1" x14ac:dyDescent="0.25">
      <c r="B27" s="101" t="s">
        <v>44</v>
      </c>
      <c r="C27" s="1015">
        <v>3078</v>
      </c>
      <c r="D27" s="1015">
        <v>7684</v>
      </c>
      <c r="E27" s="1015" t="e">
        <v>#REF!</v>
      </c>
      <c r="F27" s="1015">
        <v>10762</v>
      </c>
      <c r="G27" s="129">
        <v>0.28600631852815461</v>
      </c>
      <c r="H27" s="129">
        <v>0.71399368147184539</v>
      </c>
      <c r="I27" s="129">
        <v>0.27677901099050017</v>
      </c>
      <c r="M27" s="1015"/>
      <c r="N27" s="1015"/>
      <c r="O27" s="1016"/>
      <c r="P27" s="1016"/>
      <c r="Q27" s="1016"/>
    </row>
    <row r="28" spans="2:17" s="101" customFormat="1" x14ac:dyDescent="0.25">
      <c r="B28" s="101" t="s">
        <v>45</v>
      </c>
      <c r="C28" s="1015">
        <v>13893</v>
      </c>
      <c r="D28" s="1015">
        <v>27141</v>
      </c>
      <c r="E28" s="1015" t="e">
        <v>#REF!</v>
      </c>
      <c r="F28" s="1015">
        <v>41034</v>
      </c>
      <c r="G28" s="129">
        <v>0.33857289077350489</v>
      </c>
      <c r="H28" s="129">
        <v>0.66142710922649506</v>
      </c>
      <c r="I28" s="129">
        <v>0.27677901099050017</v>
      </c>
      <c r="M28" s="1015"/>
      <c r="N28" s="1015"/>
      <c r="O28" s="1016"/>
      <c r="P28" s="1016"/>
      <c r="Q28" s="1016"/>
    </row>
    <row r="29" spans="2:17" s="101" customFormat="1" x14ac:dyDescent="0.25">
      <c r="B29" s="101" t="s">
        <v>46</v>
      </c>
      <c r="C29" s="1015">
        <v>344</v>
      </c>
      <c r="D29" s="1015">
        <v>878</v>
      </c>
      <c r="E29" s="1015" t="e">
        <v>#REF!</v>
      </c>
      <c r="F29" s="1015">
        <v>1222</v>
      </c>
      <c r="G29" s="129">
        <v>0.28150572831423898</v>
      </c>
      <c r="H29" s="129">
        <v>0.71849427168576108</v>
      </c>
      <c r="I29" s="129">
        <v>0.27677901099050017</v>
      </c>
      <c r="M29" s="1015"/>
      <c r="N29" s="1015"/>
      <c r="O29" s="1016"/>
      <c r="P29" s="1016"/>
      <c r="Q29" s="1016"/>
    </row>
    <row r="30" spans="2:17" s="101" customFormat="1" x14ac:dyDescent="0.25">
      <c r="B30" s="101" t="s">
        <v>39</v>
      </c>
      <c r="C30" s="1015">
        <v>145</v>
      </c>
      <c r="D30" s="1015">
        <v>746</v>
      </c>
      <c r="E30" s="1015" t="e">
        <v>#REF!</v>
      </c>
      <c r="F30" s="1015">
        <v>891</v>
      </c>
      <c r="G30" s="129">
        <v>0.16273849607182941</v>
      </c>
      <c r="H30" s="129">
        <v>0.83726150392817056</v>
      </c>
      <c r="I30" s="129">
        <v>0.27677901099050017</v>
      </c>
      <c r="M30" s="1015"/>
      <c r="N30" s="1015"/>
      <c r="O30" s="1016"/>
      <c r="P30" s="1016"/>
      <c r="Q30" s="1016"/>
    </row>
    <row r="31" spans="2:17" s="101" customFormat="1" x14ac:dyDescent="0.25">
      <c r="B31" s="101" t="s">
        <v>47</v>
      </c>
      <c r="C31" s="1015">
        <v>117</v>
      </c>
      <c r="D31" s="1015">
        <v>988</v>
      </c>
      <c r="E31" s="1015" t="e">
        <v>#REF!</v>
      </c>
      <c r="F31" s="1015">
        <v>1105</v>
      </c>
      <c r="G31" s="129">
        <v>0.10588235294117647</v>
      </c>
      <c r="H31" s="129">
        <v>0.89411764705882357</v>
      </c>
      <c r="I31" s="129">
        <v>0.27677901099050017</v>
      </c>
      <c r="M31" s="1015"/>
      <c r="N31" s="1015"/>
      <c r="O31" s="1016"/>
      <c r="P31" s="1016"/>
      <c r="Q31" s="1016"/>
    </row>
    <row r="32" spans="2:17" s="101" customFormat="1" x14ac:dyDescent="0.25">
      <c r="B32" s="104" t="s">
        <v>0</v>
      </c>
      <c r="C32" s="105">
        <v>204238</v>
      </c>
      <c r="D32" s="105">
        <v>533672</v>
      </c>
      <c r="E32" s="105" t="e">
        <v>#REF!</v>
      </c>
      <c r="F32" s="105">
        <v>737910</v>
      </c>
      <c r="G32" s="1017">
        <v>0.27677901099050017</v>
      </c>
      <c r="H32" s="1017">
        <v>0.72322098900949983</v>
      </c>
      <c r="I32" s="129">
        <v>0.27677901099050017</v>
      </c>
      <c r="M32" s="1015"/>
      <c r="N32" s="1015"/>
      <c r="O32" s="1016"/>
      <c r="P32" s="1016"/>
      <c r="Q32" s="1016"/>
    </row>
    <row r="33" spans="13:16" s="101" customFormat="1" x14ac:dyDescent="0.25">
      <c r="M33" s="1015"/>
      <c r="N33" s="1015"/>
      <c r="O33" s="1016"/>
      <c r="P33" s="1016"/>
    </row>
    <row r="34" spans="13:16" s="101" customFormat="1" x14ac:dyDescent="0.25"/>
    <row r="35" spans="13:16" s="696" customFormat="1" x14ac:dyDescent="0.25"/>
    <row r="36" spans="13:16" s="696" customFormat="1" x14ac:dyDescent="0.25"/>
    <row r="37" spans="13:16" s="696" customFormat="1" x14ac:dyDescent="0.25"/>
    <row r="38" spans="13:16" s="696" customFormat="1" x14ac:dyDescent="0.25"/>
    <row r="39" spans="13:16" s="696" customFormat="1" x14ac:dyDescent="0.25"/>
    <row r="40" spans="13:16" s="696" customFormat="1" x14ac:dyDescent="0.25"/>
    <row r="41" spans="13:16" s="696" customFormat="1" x14ac:dyDescent="0.25"/>
    <row r="42" spans="13:16" s="696" customFormat="1" x14ac:dyDescent="0.2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J1" s="221"/>
      <c r="K1" s="221"/>
      <c r="L1" s="221"/>
    </row>
    <row r="2" spans="1:29" ht="48.75" customHeight="1" x14ac:dyDescent="0.25">
      <c r="A2" s="219"/>
      <c r="B2" s="219"/>
      <c r="J2" s="221"/>
      <c r="K2" s="221"/>
      <c r="L2" s="221"/>
    </row>
    <row r="3" spans="1:29" ht="24" customHeight="1" x14ac:dyDescent="0.25">
      <c r="A3" s="219"/>
      <c r="B3" s="1418" t="s">
        <v>367</v>
      </c>
      <c r="C3" s="1418"/>
      <c r="D3" s="1418"/>
      <c r="E3" s="1418"/>
      <c r="F3" s="1418"/>
      <c r="G3" s="1418"/>
      <c r="H3" s="1418"/>
      <c r="I3" s="1418"/>
      <c r="J3" s="1418"/>
      <c r="K3" s="1418"/>
      <c r="L3" s="1418"/>
      <c r="M3" s="1418"/>
      <c r="N3" s="1418"/>
      <c r="O3" s="1418"/>
      <c r="P3" s="1418"/>
      <c r="Q3" s="1418"/>
      <c r="R3" s="1418"/>
      <c r="S3" s="1418"/>
      <c r="T3" s="1418"/>
      <c r="U3" s="1418"/>
      <c r="V3" s="1418"/>
      <c r="W3" s="1418"/>
      <c r="X3" s="1418"/>
      <c r="Y3" s="1418"/>
      <c r="Z3" s="1340"/>
      <c r="AA3" s="1340"/>
    </row>
    <row r="5" spans="1:29" x14ac:dyDescent="0.25">
      <c r="B5" s="219"/>
      <c r="C5" s="219"/>
      <c r="D5" s="1419" t="s">
        <v>365</v>
      </c>
      <c r="E5" s="1419"/>
      <c r="F5" s="1419"/>
      <c r="G5" s="1419"/>
      <c r="H5" s="1419"/>
      <c r="I5" s="1419"/>
      <c r="J5" s="1419"/>
      <c r="K5" s="1419"/>
      <c r="L5" s="1419"/>
      <c r="M5" s="219"/>
      <c r="N5" s="1416" t="s">
        <v>339</v>
      </c>
      <c r="O5" s="1417"/>
      <c r="P5" s="1417"/>
      <c r="Q5" s="1417"/>
      <c r="R5" s="1417"/>
      <c r="S5" s="1417"/>
      <c r="T5" s="1417"/>
      <c r="U5" s="1417"/>
      <c r="V5" s="1417"/>
      <c r="W5" s="1417"/>
      <c r="X5" s="1417"/>
      <c r="Y5" s="1417"/>
      <c r="Z5" s="1417"/>
      <c r="AA5" s="1417"/>
    </row>
    <row r="6" spans="1:29" ht="21" customHeight="1" x14ac:dyDescent="0.25">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13">
        <v>45657</v>
      </c>
      <c r="Y6" s="1414"/>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287340</v>
      </c>
      <c r="E9" s="300">
        <v>294246</v>
      </c>
      <c r="F9" s="300">
        <v>285089</v>
      </c>
      <c r="G9" s="254">
        <v>295552</v>
      </c>
      <c r="H9" s="254">
        <v>307238</v>
      </c>
      <c r="I9" s="254">
        <v>322158</v>
      </c>
      <c r="J9" s="1349">
        <v>313855</v>
      </c>
      <c r="K9" s="300">
        <v>325029</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4.4803610519108528E-2</v>
      </c>
      <c r="AA9" s="279">
        <v>13938</v>
      </c>
    </row>
    <row r="10" spans="1:29" x14ac:dyDescent="0.25">
      <c r="B10" s="303" t="s">
        <v>7</v>
      </c>
      <c r="C10" s="219"/>
      <c r="D10" s="253">
        <v>35146</v>
      </c>
      <c r="E10" s="254">
        <v>39188</v>
      </c>
      <c r="F10" s="254">
        <v>36344</v>
      </c>
      <c r="G10" s="254">
        <v>37924</v>
      </c>
      <c r="H10" s="254">
        <v>39112</v>
      </c>
      <c r="I10" s="254">
        <v>40520</v>
      </c>
      <c r="J10" s="1350">
        <v>45350</v>
      </c>
      <c r="K10" s="254">
        <v>48061</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9.6982561855199378E-2</v>
      </c>
      <c r="AA10" s="257">
        <v>4249</v>
      </c>
    </row>
    <row r="11" spans="1:29" x14ac:dyDescent="0.25">
      <c r="B11" s="303" t="s">
        <v>37</v>
      </c>
      <c r="C11" s="219"/>
      <c r="D11" s="253">
        <v>25573</v>
      </c>
      <c r="E11" s="254">
        <v>26877</v>
      </c>
      <c r="F11" s="254">
        <v>27263</v>
      </c>
      <c r="G11" s="254">
        <v>29763</v>
      </c>
      <c r="H11" s="254">
        <v>31755</v>
      </c>
      <c r="I11" s="254">
        <v>32560</v>
      </c>
      <c r="J11" s="1350">
        <v>33572</v>
      </c>
      <c r="K11" s="257">
        <v>34648</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7.6994808989462538E-2</v>
      </c>
      <c r="AA11" s="257">
        <v>2477</v>
      </c>
    </row>
    <row r="12" spans="1:29" x14ac:dyDescent="0.25">
      <c r="B12" s="303" t="s">
        <v>38</v>
      </c>
      <c r="C12" s="219"/>
      <c r="D12" s="253">
        <v>20139</v>
      </c>
      <c r="E12" s="254">
        <v>24991</v>
      </c>
      <c r="F12" s="254">
        <v>25528</v>
      </c>
      <c r="G12" s="254">
        <v>26990</v>
      </c>
      <c r="H12" s="254">
        <v>29491</v>
      </c>
      <c r="I12" s="254">
        <v>33350</v>
      </c>
      <c r="J12" s="1350">
        <v>35599</v>
      </c>
      <c r="K12" s="257">
        <v>37229</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5.5632744492017938E-2</v>
      </c>
      <c r="AA12" s="257">
        <v>1962</v>
      </c>
    </row>
    <row r="13" spans="1:29" x14ac:dyDescent="0.25">
      <c r="B13" s="303" t="s">
        <v>6</v>
      </c>
      <c r="C13" s="219"/>
      <c r="D13" s="253">
        <v>30594</v>
      </c>
      <c r="E13" s="254">
        <v>32430</v>
      </c>
      <c r="F13" s="254">
        <v>33152</v>
      </c>
      <c r="G13" s="254">
        <v>36737</v>
      </c>
      <c r="H13" s="254">
        <v>41768</v>
      </c>
      <c r="I13" s="254">
        <v>46523</v>
      </c>
      <c r="J13" s="1350">
        <v>52503</v>
      </c>
      <c r="K13" s="257">
        <v>64382</v>
      </c>
      <c r="L13" s="1352"/>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0.29014287718173248</v>
      </c>
      <c r="AA13" s="257">
        <v>14479</v>
      </c>
      <c r="AC13" s="224"/>
    </row>
    <row r="14" spans="1:29" x14ac:dyDescent="0.25">
      <c r="B14" s="303" t="s">
        <v>5</v>
      </c>
      <c r="C14" s="219"/>
      <c r="D14" s="253">
        <v>20401</v>
      </c>
      <c r="E14" s="254">
        <v>21169</v>
      </c>
      <c r="F14" s="254">
        <v>21022</v>
      </c>
      <c r="G14" s="254">
        <v>18734</v>
      </c>
      <c r="H14" s="254">
        <v>18426</v>
      </c>
      <c r="I14" s="254">
        <v>18749</v>
      </c>
      <c r="J14" s="1350">
        <v>18551</v>
      </c>
      <c r="K14" s="257">
        <v>18458</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-1.4048394850702417E-2</v>
      </c>
      <c r="AA14" s="257">
        <v>-263</v>
      </c>
      <c r="AC14" s="224"/>
    </row>
    <row r="15" spans="1:29" x14ac:dyDescent="0.25">
      <c r="B15" s="303" t="s">
        <v>4</v>
      </c>
      <c r="C15" s="219"/>
      <c r="D15" s="253">
        <v>94845</v>
      </c>
      <c r="E15" s="254">
        <v>106369</v>
      </c>
      <c r="F15" s="254">
        <v>105708</v>
      </c>
      <c r="G15" s="254">
        <v>108898</v>
      </c>
      <c r="H15" s="254">
        <v>114380</v>
      </c>
      <c r="I15" s="254">
        <v>122746</v>
      </c>
      <c r="J15" s="1350">
        <v>126345</v>
      </c>
      <c r="K15" s="257">
        <v>127663</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1.8858739026336835E-2</v>
      </c>
      <c r="AA15" s="257">
        <v>2363</v>
      </c>
      <c r="AC15" s="224"/>
    </row>
    <row r="16" spans="1:29" x14ac:dyDescent="0.25">
      <c r="B16" s="303" t="s">
        <v>40</v>
      </c>
      <c r="C16" s="219"/>
      <c r="D16" s="253">
        <v>64964</v>
      </c>
      <c r="E16" s="254">
        <v>68077</v>
      </c>
      <c r="F16" s="254">
        <v>64772</v>
      </c>
      <c r="G16" s="254">
        <v>66829</v>
      </c>
      <c r="H16" s="254">
        <v>69929</v>
      </c>
      <c r="I16" s="254">
        <v>74835</v>
      </c>
      <c r="J16" s="1350">
        <v>80045</v>
      </c>
      <c r="K16" s="257">
        <v>83244</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5.7294908107146991E-2</v>
      </c>
      <c r="AA16" s="257">
        <v>4511</v>
      </c>
      <c r="AC16" s="224"/>
    </row>
    <row r="17" spans="2:31" x14ac:dyDescent="0.25">
      <c r="B17" s="303" t="s">
        <v>41</v>
      </c>
      <c r="C17" s="219"/>
      <c r="D17" s="253">
        <v>230178</v>
      </c>
      <c r="E17" s="254">
        <v>239983</v>
      </c>
      <c r="F17" s="254">
        <v>230320</v>
      </c>
      <c r="G17" s="254">
        <v>245417</v>
      </c>
      <c r="H17" s="254">
        <v>257644</v>
      </c>
      <c r="I17" s="254">
        <v>250190</v>
      </c>
      <c r="J17" s="1350">
        <v>269088</v>
      </c>
      <c r="K17" s="257">
        <v>280432</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7.209432130104676E-2</v>
      </c>
      <c r="AA17" s="257">
        <v>18858</v>
      </c>
      <c r="AC17" s="224"/>
    </row>
    <row r="18" spans="2:31" x14ac:dyDescent="0.25">
      <c r="B18" s="303" t="s">
        <v>3</v>
      </c>
      <c r="C18" s="219"/>
      <c r="D18" s="253">
        <v>85031</v>
      </c>
      <c r="E18" s="254">
        <v>103107</v>
      </c>
      <c r="F18" s="254">
        <v>115485</v>
      </c>
      <c r="G18" s="254">
        <v>129091</v>
      </c>
      <c r="H18" s="254">
        <v>144410</v>
      </c>
      <c r="I18" s="254">
        <v>161791</v>
      </c>
      <c r="J18" s="1350">
        <v>172554</v>
      </c>
      <c r="K18" s="257">
        <v>183845</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8.9380840360035796E-2</v>
      </c>
      <c r="AA18" s="257">
        <v>15084</v>
      </c>
      <c r="AC18" s="224"/>
    </row>
    <row r="19" spans="2:31" x14ac:dyDescent="0.25">
      <c r="B19" s="303" t="s">
        <v>2</v>
      </c>
      <c r="C19" s="219"/>
      <c r="D19" s="253">
        <v>33341</v>
      </c>
      <c r="E19" s="254">
        <v>35443</v>
      </c>
      <c r="F19" s="254">
        <v>34750</v>
      </c>
      <c r="G19" s="254">
        <v>36342</v>
      </c>
      <c r="H19" s="254">
        <v>38917</v>
      </c>
      <c r="I19" s="254">
        <v>41046</v>
      </c>
      <c r="J19" s="1350">
        <v>40991</v>
      </c>
      <c r="K19" s="257">
        <v>41365</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1.332647411871335E-2</v>
      </c>
      <c r="AA19" s="257">
        <v>544</v>
      </c>
      <c r="AC19" s="224"/>
    </row>
    <row r="20" spans="2:31" x14ac:dyDescent="0.25">
      <c r="B20" s="303" t="s">
        <v>35</v>
      </c>
      <c r="C20" s="219"/>
      <c r="D20" s="253">
        <v>67903</v>
      </c>
      <c r="E20" s="254">
        <v>70092</v>
      </c>
      <c r="F20" s="254">
        <v>67467</v>
      </c>
      <c r="G20" s="254">
        <v>69079</v>
      </c>
      <c r="H20" s="254">
        <v>71374</v>
      </c>
      <c r="I20" s="254">
        <v>75584</v>
      </c>
      <c r="J20" s="1350">
        <v>78452</v>
      </c>
      <c r="K20" s="257">
        <v>89435</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0.1553566122802259</v>
      </c>
      <c r="AA20" s="257">
        <v>12026</v>
      </c>
      <c r="AC20" s="224"/>
    </row>
    <row r="21" spans="2:31" x14ac:dyDescent="0.25">
      <c r="B21" s="303" t="s">
        <v>42</v>
      </c>
      <c r="C21" s="219"/>
      <c r="D21" s="253">
        <v>161368</v>
      </c>
      <c r="E21" s="254">
        <v>171922</v>
      </c>
      <c r="F21" s="254">
        <v>161936</v>
      </c>
      <c r="G21" s="254">
        <v>163249</v>
      </c>
      <c r="H21" s="254">
        <v>173065</v>
      </c>
      <c r="I21" s="254">
        <v>185857</v>
      </c>
      <c r="J21" s="1350">
        <v>201810</v>
      </c>
      <c r="K21" s="257">
        <v>217600</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9.3670682488703916E-2</v>
      </c>
      <c r="AA21" s="257">
        <v>18637</v>
      </c>
      <c r="AC21" s="224"/>
    </row>
    <row r="22" spans="2:31" x14ac:dyDescent="0.25">
      <c r="B22" s="303" t="s">
        <v>43</v>
      </c>
      <c r="C22" s="219"/>
      <c r="D22" s="253">
        <v>39429</v>
      </c>
      <c r="E22" s="254">
        <v>41312</v>
      </c>
      <c r="F22" s="254">
        <v>40012</v>
      </c>
      <c r="G22" s="254">
        <v>42082</v>
      </c>
      <c r="H22" s="254">
        <v>44287</v>
      </c>
      <c r="I22" s="254">
        <v>47580</v>
      </c>
      <c r="J22" s="1350">
        <v>51617</v>
      </c>
      <c r="K22" s="257">
        <v>55345</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0.10180963946566868</v>
      </c>
      <c r="AA22" s="257">
        <v>5114</v>
      </c>
      <c r="AC22" s="224"/>
    </row>
    <row r="23" spans="2:31" x14ac:dyDescent="0.25">
      <c r="B23" s="303" t="s">
        <v>44</v>
      </c>
      <c r="C23" s="219"/>
      <c r="D23" s="253">
        <v>15133</v>
      </c>
      <c r="E23" s="254">
        <v>14637</v>
      </c>
      <c r="F23" s="254">
        <v>14462</v>
      </c>
      <c r="G23" s="254">
        <v>15183</v>
      </c>
      <c r="H23" s="254">
        <v>16013</v>
      </c>
      <c r="I23" s="254">
        <v>16801</v>
      </c>
      <c r="J23" s="1350">
        <v>16933</v>
      </c>
      <c r="K23" s="257">
        <v>17696</v>
      </c>
      <c r="L23" s="1352"/>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6.1293031066330883E-2</v>
      </c>
      <c r="AA23" s="257">
        <v>1022</v>
      </c>
      <c r="AC23" s="224"/>
    </row>
    <row r="24" spans="2:31" x14ac:dyDescent="0.25">
      <c r="B24" s="303" t="s">
        <v>45</v>
      </c>
      <c r="C24" s="219"/>
      <c r="D24" s="253">
        <v>78811</v>
      </c>
      <c r="E24" s="254">
        <v>80742</v>
      </c>
      <c r="F24" s="254">
        <v>79315</v>
      </c>
      <c r="G24" s="254">
        <v>78831</v>
      </c>
      <c r="H24" s="254">
        <v>79067</v>
      </c>
      <c r="I24" s="254">
        <v>82443</v>
      </c>
      <c r="J24" s="1350">
        <v>85082</v>
      </c>
      <c r="K24" s="257">
        <v>87401</v>
      </c>
      <c r="L24" s="1352"/>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3.7573009164727722E-2</v>
      </c>
      <c r="AA24" s="257">
        <v>3165</v>
      </c>
      <c r="AC24" s="224"/>
    </row>
    <row r="25" spans="2:31" x14ac:dyDescent="0.25">
      <c r="B25" s="303" t="s">
        <v>46</v>
      </c>
      <c r="C25" s="219"/>
      <c r="D25" s="253">
        <v>11167</v>
      </c>
      <c r="E25" s="254">
        <v>11398</v>
      </c>
      <c r="F25" s="254">
        <v>10806</v>
      </c>
      <c r="G25" s="254">
        <v>11690</v>
      </c>
      <c r="H25" s="254">
        <v>10545</v>
      </c>
      <c r="I25" s="254">
        <v>10646</v>
      </c>
      <c r="J25" s="1350">
        <v>10406</v>
      </c>
      <c r="K25" s="257">
        <v>10257</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-3.5543018335684073E-2</v>
      </c>
      <c r="AA25" s="257">
        <v>-378</v>
      </c>
      <c r="AC25" s="224"/>
    </row>
    <row r="26" spans="2:31" x14ac:dyDescent="0.25">
      <c r="B26" s="305" t="s">
        <v>1</v>
      </c>
      <c r="C26" s="219"/>
      <c r="D26" s="260">
        <v>2949</v>
      </c>
      <c r="E26" s="261">
        <v>3054</v>
      </c>
      <c r="F26" s="261">
        <v>3042</v>
      </c>
      <c r="G26" s="261">
        <v>3187</v>
      </c>
      <c r="H26" s="261">
        <v>3439</v>
      </c>
      <c r="I26" s="261">
        <v>3728</v>
      </c>
      <c r="J26" s="1351">
        <v>4004</v>
      </c>
      <c r="K26" s="257">
        <v>4198</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6.5752729119065823E-2</v>
      </c>
      <c r="AA26" s="265">
        <v>259</v>
      </c>
      <c r="AC26" s="224"/>
      <c r="AD26" s="224"/>
      <c r="AE26" s="286"/>
    </row>
    <row r="27" spans="2:31" x14ac:dyDescent="0.25">
      <c r="B27" s="235" t="s">
        <v>0</v>
      </c>
      <c r="C27" s="219"/>
      <c r="D27" s="1218">
        <f>SUM(D9:D26)</f>
        <v>1304312</v>
      </c>
      <c r="E27" s="306">
        <f>SUM(E9:E26)</f>
        <v>1385037</v>
      </c>
      <c r="F27" s="307">
        <f>SUM(F9:F26)</f>
        <v>1356473</v>
      </c>
      <c r="G27" s="306">
        <f>SUM(G9:G26)</f>
        <v>1415578</v>
      </c>
      <c r="H27" s="307">
        <v>1490860</v>
      </c>
      <c r="I27" s="306">
        <v>1567107</v>
      </c>
      <c r="J27" s="306">
        <v>1636757</v>
      </c>
      <c r="K27" s="1346">
        <f>SUM(K9:K26)</f>
        <v>1726288</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7.3401312365497517E-2</v>
      </c>
      <c r="AA27" s="243">
        <f>SUM(AA9:AA26)</f>
        <v>118047</v>
      </c>
    </row>
    <row r="28" spans="2:31" x14ac:dyDescent="0.2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19" customWidth="1"/>
    <col min="2" max="2" width="30.28515625" style="1019" customWidth="1"/>
    <col min="3" max="3" width="11.28515625" style="1019" customWidth="1"/>
    <col min="4" max="4" width="0.85546875" style="1019" customWidth="1"/>
    <col min="5" max="5" width="17.7109375" style="1019" customWidth="1"/>
    <col min="6" max="6" width="0.7109375" style="1019" customWidth="1"/>
    <col min="7" max="7" width="17.7109375" style="1019" customWidth="1"/>
    <col min="8" max="8" width="0.7109375" style="1019" customWidth="1"/>
    <col min="9" max="9" width="17.7109375" style="1019" customWidth="1"/>
    <col min="10" max="10" width="0.7109375" style="1019" customWidth="1"/>
    <col min="11" max="11" width="17.7109375" style="1019" customWidth="1"/>
    <col min="12" max="12" width="0.7109375" style="1019" customWidth="1"/>
    <col min="13" max="13" width="17.7109375" style="1019" customWidth="1"/>
    <col min="14" max="16384" width="11.42578125" style="1019"/>
  </cols>
  <sheetData>
    <row r="1" spans="1:13" ht="9.75" customHeight="1" x14ac:dyDescent="0.25"/>
    <row r="2" spans="1:13" s="314" customFormat="1" ht="49.5" customHeight="1" x14ac:dyDescent="0.25">
      <c r="B2" s="1692"/>
      <c r="C2" s="1692"/>
      <c r="D2" s="1020"/>
      <c r="E2" s="1693"/>
      <c r="F2" s="1693"/>
      <c r="G2" s="1693"/>
      <c r="H2" s="1693"/>
      <c r="I2" s="1693"/>
    </row>
    <row r="3" spans="1:13" s="314" customFormat="1" ht="14.25" customHeight="1" x14ac:dyDescent="0.25">
      <c r="B3" s="1020"/>
      <c r="C3" s="1020"/>
      <c r="D3" s="1020"/>
      <c r="G3" s="1020"/>
      <c r="I3" s="1020"/>
      <c r="K3" s="1020"/>
      <c r="M3" s="1020"/>
    </row>
    <row r="4" spans="1:13" s="315" customFormat="1" ht="21.75" customHeight="1" x14ac:dyDescent="0.2">
      <c r="B4" s="1470" t="s">
        <v>445</v>
      </c>
      <c r="C4" s="1470"/>
      <c r="D4" s="1470"/>
      <c r="E4" s="1470"/>
      <c r="F4" s="1470"/>
      <c r="G4" s="1470"/>
      <c r="H4" s="1470"/>
      <c r="I4" s="1470"/>
      <c r="J4" s="1470"/>
      <c r="K4" s="1470"/>
      <c r="L4" s="1470"/>
      <c r="M4" s="1470"/>
    </row>
    <row r="5" spans="1:13" s="315" customFormat="1" ht="18.75" customHeight="1" x14ac:dyDescent="0.2">
      <c r="B5" s="1471" t="str">
        <f>porsaad!$B$6</f>
        <v>Situación a 30 de septiembre de 2025</v>
      </c>
      <c r="C5" s="1471"/>
      <c r="D5" s="1471"/>
      <c r="E5" s="1471"/>
      <c r="F5" s="1471"/>
      <c r="G5" s="1471"/>
      <c r="H5" s="1471"/>
      <c r="I5" s="1471"/>
      <c r="J5" s="1471"/>
      <c r="K5" s="1471"/>
      <c r="L5" s="1471"/>
      <c r="M5" s="1471"/>
    </row>
    <row r="6" spans="1:13" s="315" customFormat="1" ht="4.5" customHeight="1" x14ac:dyDescent="0.2"/>
    <row r="7" spans="1:13" s="1024" customFormat="1" ht="15" customHeight="1" x14ac:dyDescent="0.2">
      <c r="A7" s="1021"/>
      <c r="B7" s="1694" t="s">
        <v>12</v>
      </c>
      <c r="C7" s="1317" t="s">
        <v>68</v>
      </c>
      <c r="D7" s="1022"/>
      <c r="E7" s="1319" t="s">
        <v>140</v>
      </c>
      <c r="F7" s="1023"/>
      <c r="G7" s="1319" t="s">
        <v>142</v>
      </c>
      <c r="H7" s="1023"/>
      <c r="I7" s="1319" t="s">
        <v>144</v>
      </c>
      <c r="J7" s="1023"/>
      <c r="K7" s="1319" t="s">
        <v>146</v>
      </c>
      <c r="L7" s="1023"/>
      <c r="M7" s="1319" t="s">
        <v>148</v>
      </c>
    </row>
    <row r="8" spans="1:13" s="1024" customFormat="1" ht="19.5" customHeight="1" x14ac:dyDescent="0.2">
      <c r="A8" s="1021"/>
      <c r="B8" s="1695"/>
      <c r="C8" s="1318" t="s">
        <v>28</v>
      </c>
      <c r="D8" s="1022"/>
      <c r="E8" s="1318" t="s">
        <v>28</v>
      </c>
      <c r="F8" s="1022"/>
      <c r="G8" s="1318" t="s">
        <v>28</v>
      </c>
      <c r="H8" s="1022"/>
      <c r="I8" s="1318" t="s">
        <v>28</v>
      </c>
      <c r="J8" s="1022"/>
      <c r="K8" s="1318" t="s">
        <v>28</v>
      </c>
      <c r="L8" s="1022"/>
      <c r="M8" s="1318" t="s">
        <v>28</v>
      </c>
    </row>
    <row r="9" spans="1:13" s="1024" customFormat="1" ht="6" customHeight="1" x14ac:dyDescent="0.2">
      <c r="A9" s="1021"/>
      <c r="B9" s="1025"/>
      <c r="C9" s="1025"/>
      <c r="D9" s="1025"/>
      <c r="E9" s="1025"/>
      <c r="F9" s="1025"/>
      <c r="G9" s="1025"/>
      <c r="H9" s="1025"/>
      <c r="I9" s="1025"/>
      <c r="J9" s="1025"/>
      <c r="K9" s="1025"/>
      <c r="L9" s="1025"/>
      <c r="M9" s="1025"/>
    </row>
    <row r="10" spans="1:13" s="1031" customFormat="1" ht="18" customHeight="1" x14ac:dyDescent="0.2">
      <c r="A10" s="1026"/>
      <c r="B10" s="1027" t="s">
        <v>8</v>
      </c>
      <c r="C10" s="1028">
        <f>M10+K10+I10+G10+E10</f>
        <v>100</v>
      </c>
      <c r="D10" s="1029"/>
      <c r="E10" s="1030">
        <v>37.562512177696952</v>
      </c>
      <c r="F10" s="1029"/>
      <c r="G10" s="1030">
        <v>45.148405533545493</v>
      </c>
      <c r="H10" s="1029"/>
      <c r="I10" s="1030">
        <v>14.348033166634192</v>
      </c>
      <c r="J10" s="1029"/>
      <c r="K10" s="1030">
        <v>2.6855881015782295</v>
      </c>
      <c r="L10" s="1029"/>
      <c r="M10" s="1030">
        <v>0.25546102054512787</v>
      </c>
    </row>
    <row r="11" spans="1:13" s="1031" customFormat="1" ht="18" customHeight="1" x14ac:dyDescent="0.2">
      <c r="A11" s="1026"/>
      <c r="B11" s="1032" t="s">
        <v>7</v>
      </c>
      <c r="C11" s="1033">
        <f t="shared" ref="C11:C28" si="0">M11+K11+I11+G11+E11</f>
        <v>100</v>
      </c>
      <c r="D11" s="1029"/>
      <c r="E11" s="1034">
        <v>21.53125</v>
      </c>
      <c r="F11" s="1029"/>
      <c r="G11" s="1034">
        <v>55.453125</v>
      </c>
      <c r="H11" s="1029"/>
      <c r="I11" s="1034">
        <v>16.72265625</v>
      </c>
      <c r="J11" s="1029"/>
      <c r="K11" s="1034">
        <v>5.58984375</v>
      </c>
      <c r="L11" s="1029"/>
      <c r="M11" s="1034">
        <v>0.703125</v>
      </c>
    </row>
    <row r="12" spans="1:13" s="1031" customFormat="1" ht="18" customHeight="1" x14ac:dyDescent="0.2">
      <c r="A12" s="1026"/>
      <c r="B12" s="1032" t="s">
        <v>37</v>
      </c>
      <c r="C12" s="1033">
        <f t="shared" si="0"/>
        <v>100</v>
      </c>
      <c r="D12" s="1029"/>
      <c r="E12" s="1034">
        <v>23.441825664047887</v>
      </c>
      <c r="F12" s="1029"/>
      <c r="G12" s="1034">
        <v>46.748971193415642</v>
      </c>
      <c r="H12" s="1029"/>
      <c r="I12" s="1034">
        <v>22.416760194537972</v>
      </c>
      <c r="J12" s="1029"/>
      <c r="K12" s="1034">
        <v>6.3748597081930409</v>
      </c>
      <c r="L12" s="1029"/>
      <c r="M12" s="1034">
        <v>1.0175832398054621</v>
      </c>
    </row>
    <row r="13" spans="1:13" s="1031" customFormat="1" ht="18" customHeight="1" x14ac:dyDescent="0.2">
      <c r="A13" s="1026"/>
      <c r="B13" s="1032" t="s">
        <v>38</v>
      </c>
      <c r="C13" s="1033">
        <f t="shared" si="0"/>
        <v>100</v>
      </c>
      <c r="D13" s="1029"/>
      <c r="E13" s="1034">
        <v>25.166429800284241</v>
      </c>
      <c r="F13" s="1029"/>
      <c r="G13" s="1034">
        <v>51.555838132994239</v>
      </c>
      <c r="H13" s="1029"/>
      <c r="I13" s="1034">
        <v>17.678958785249456</v>
      </c>
      <c r="J13" s="1029"/>
      <c r="K13" s="1034">
        <v>5.1200538559353728</v>
      </c>
      <c r="L13" s="1029"/>
      <c r="M13" s="1034">
        <v>0.47871942553668934</v>
      </c>
    </row>
    <row r="14" spans="1:13" s="1031" customFormat="1" ht="18" customHeight="1" x14ac:dyDescent="0.2">
      <c r="A14" s="1026"/>
      <c r="B14" s="1032" t="s">
        <v>6</v>
      </c>
      <c r="C14" s="1033">
        <f t="shared" si="0"/>
        <v>100</v>
      </c>
      <c r="D14" s="1029"/>
      <c r="E14" s="1034">
        <v>35.653392945099078</v>
      </c>
      <c r="F14" s="1029"/>
      <c r="G14" s="1034">
        <v>46.334255294964571</v>
      </c>
      <c r="H14" s="1029"/>
      <c r="I14" s="1034">
        <v>13.768802333952184</v>
      </c>
      <c r="J14" s="1029"/>
      <c r="K14" s="1034">
        <v>3.7168946311521998</v>
      </c>
      <c r="L14" s="1029"/>
      <c r="M14" s="1034">
        <v>0.52665479483196298</v>
      </c>
    </row>
    <row r="15" spans="1:13" s="1031" customFormat="1" ht="18" customHeight="1" x14ac:dyDescent="0.2">
      <c r="A15" s="1026"/>
      <c r="B15" s="1032" t="s">
        <v>5</v>
      </c>
      <c r="C15" s="1033">
        <f t="shared" si="0"/>
        <v>100</v>
      </c>
      <c r="D15" s="1029"/>
      <c r="E15" s="1034">
        <v>21.933962264150946</v>
      </c>
      <c r="F15" s="1029"/>
      <c r="G15" s="1034">
        <v>47.221082854799015</v>
      </c>
      <c r="H15" s="1029"/>
      <c r="I15" s="1034">
        <v>21.605824446267434</v>
      </c>
      <c r="J15" s="1029"/>
      <c r="K15" s="1034">
        <v>7.9163248564397044</v>
      </c>
      <c r="L15" s="1029"/>
      <c r="M15" s="1034">
        <v>1.322805578342904</v>
      </c>
    </row>
    <row r="16" spans="1:13" s="1031" customFormat="1" ht="18" customHeight="1" x14ac:dyDescent="0.2">
      <c r="A16" s="1026"/>
      <c r="B16" s="1032" t="s">
        <v>4</v>
      </c>
      <c r="C16" s="1033">
        <f t="shared" si="0"/>
        <v>100</v>
      </c>
      <c r="D16" s="1029"/>
      <c r="E16" s="1034">
        <v>23.362283196269821</v>
      </c>
      <c r="F16" s="1029"/>
      <c r="G16" s="1034">
        <v>52.102067481361928</v>
      </c>
      <c r="H16" s="1029"/>
      <c r="I16" s="1034">
        <v>19.22219660287449</v>
      </c>
      <c r="J16" s="1029"/>
      <c r="K16" s="1034">
        <v>4.936848307842082</v>
      </c>
      <c r="L16" s="1029"/>
      <c r="M16" s="1034">
        <v>0.37660441165167935</v>
      </c>
    </row>
    <row r="17" spans="1:13" s="1031" customFormat="1" ht="18" customHeight="1" x14ac:dyDescent="0.2">
      <c r="A17" s="1026"/>
      <c r="B17" s="1032" t="s">
        <v>40</v>
      </c>
      <c r="C17" s="1033">
        <f t="shared" si="0"/>
        <v>100</v>
      </c>
      <c r="D17" s="1029"/>
      <c r="E17" s="1034">
        <v>31.575371549893845</v>
      </c>
      <c r="F17" s="1029"/>
      <c r="G17" s="1034">
        <v>47.859872611464972</v>
      </c>
      <c r="H17" s="1029"/>
      <c r="I17" s="1034">
        <v>15.286624203821656</v>
      </c>
      <c r="J17" s="1029"/>
      <c r="K17" s="1034">
        <v>4.3991507430997876</v>
      </c>
      <c r="L17" s="1029"/>
      <c r="M17" s="1034">
        <v>0.87898089171974525</v>
      </c>
    </row>
    <row r="18" spans="1:13" s="1031" customFormat="1" ht="18" customHeight="1" x14ac:dyDescent="0.2">
      <c r="A18" s="1026"/>
      <c r="B18" s="1032" t="s">
        <v>41</v>
      </c>
      <c r="C18" s="1033">
        <f t="shared" si="0"/>
        <v>100</v>
      </c>
      <c r="D18" s="1029"/>
      <c r="E18" s="1034">
        <v>22.16072954907423</v>
      </c>
      <c r="F18" s="1029"/>
      <c r="G18" s="1034">
        <v>43.835666980279299</v>
      </c>
      <c r="H18" s="1029"/>
      <c r="I18" s="1034">
        <v>21.245103645900588</v>
      </c>
      <c r="J18" s="1029"/>
      <c r="K18" s="1034">
        <v>10.982591424231803</v>
      </c>
      <c r="L18" s="1029"/>
      <c r="M18" s="1034">
        <v>1.7759084005140788</v>
      </c>
    </row>
    <row r="19" spans="1:13" s="1031" customFormat="1" ht="18" customHeight="1" x14ac:dyDescent="0.2">
      <c r="A19" s="1026"/>
      <c r="B19" s="1032" t="s">
        <v>3</v>
      </c>
      <c r="C19" s="1033">
        <f t="shared" si="0"/>
        <v>100</v>
      </c>
      <c r="D19" s="1029"/>
      <c r="E19" s="1034">
        <v>24.084180650226077</v>
      </c>
      <c r="F19" s="1029"/>
      <c r="G19" s="1034">
        <v>55.012568219389024</v>
      </c>
      <c r="H19" s="1029"/>
      <c r="I19" s="1034">
        <v>16.055617201476483</v>
      </c>
      <c r="J19" s="1029"/>
      <c r="K19" s="1034">
        <v>4.3486793934041383</v>
      </c>
      <c r="L19" s="1029"/>
      <c r="M19" s="1034">
        <v>0.49895453550427621</v>
      </c>
    </row>
    <row r="20" spans="1:13" s="1031" customFormat="1" ht="18" customHeight="1" x14ac:dyDescent="0.2">
      <c r="A20" s="1026"/>
      <c r="B20" s="1032" t="s">
        <v>2</v>
      </c>
      <c r="C20" s="1033">
        <f t="shared" si="0"/>
        <v>100</v>
      </c>
      <c r="D20" s="1029"/>
      <c r="E20" s="1034">
        <v>36.72316384180791</v>
      </c>
      <c r="F20" s="1029"/>
      <c r="G20" s="1034">
        <v>45.063223029324725</v>
      </c>
      <c r="H20" s="1029"/>
      <c r="I20" s="1034">
        <v>15.550174872208771</v>
      </c>
      <c r="J20" s="1029"/>
      <c r="K20" s="1034">
        <v>2.4347592144202315</v>
      </c>
      <c r="L20" s="1029"/>
      <c r="M20" s="1034">
        <v>0.22867904223836427</v>
      </c>
    </row>
    <row r="21" spans="1:13" s="1031" customFormat="1" ht="18" customHeight="1" x14ac:dyDescent="0.2">
      <c r="A21" s="1026"/>
      <c r="B21" s="1032" t="s">
        <v>35</v>
      </c>
      <c r="C21" s="1033">
        <f t="shared" si="0"/>
        <v>100</v>
      </c>
      <c r="D21" s="1029"/>
      <c r="E21" s="1034">
        <v>32.764515632219315</v>
      </c>
      <c r="F21" s="1029"/>
      <c r="G21" s="1034">
        <v>49.927614353919608</v>
      </c>
      <c r="H21" s="1029"/>
      <c r="I21" s="1034">
        <v>14.77283228091791</v>
      </c>
      <c r="J21" s="1029"/>
      <c r="K21" s="1034">
        <v>2.2886185122439553</v>
      </c>
      <c r="L21" s="1029"/>
      <c r="M21" s="1034">
        <v>0.24641922069921451</v>
      </c>
    </row>
    <row r="22" spans="1:13" s="1031" customFormat="1" ht="18" customHeight="1" x14ac:dyDescent="0.2">
      <c r="A22" s="1026"/>
      <c r="B22" s="1032" t="s">
        <v>42</v>
      </c>
      <c r="C22" s="1033">
        <f t="shared" si="0"/>
        <v>100</v>
      </c>
      <c r="D22" s="1029"/>
      <c r="E22" s="1034">
        <v>35.543030201059985</v>
      </c>
      <c r="F22" s="1029"/>
      <c r="G22" s="1034">
        <v>41.886094052326072</v>
      </c>
      <c r="H22" s="1029"/>
      <c r="I22" s="1034">
        <v>16.848658198031462</v>
      </c>
      <c r="J22" s="1029"/>
      <c r="K22" s="1034">
        <v>5.1754016993354091</v>
      </c>
      <c r="L22" s="1029"/>
      <c r="M22" s="1034">
        <v>0.5468158492470766</v>
      </c>
    </row>
    <row r="23" spans="1:13" s="1031" customFormat="1" ht="18" customHeight="1" x14ac:dyDescent="0.2">
      <c r="A23" s="1026">
        <v>47094</v>
      </c>
      <c r="B23" s="1032" t="s">
        <v>43</v>
      </c>
      <c r="C23" s="1033">
        <f t="shared" si="0"/>
        <v>100</v>
      </c>
      <c r="D23" s="1029"/>
      <c r="E23" s="1034">
        <v>34.254897501705599</v>
      </c>
      <c r="F23" s="1029"/>
      <c r="G23" s="1034">
        <v>44.829602676976052</v>
      </c>
      <c r="H23" s="1029"/>
      <c r="I23" s="1034">
        <v>14.515447841200741</v>
      </c>
      <c r="J23" s="1029"/>
      <c r="K23" s="1034">
        <v>5.636594002793931</v>
      </c>
      <c r="L23" s="1029"/>
      <c r="M23" s="1034">
        <v>0.76345797732367371</v>
      </c>
    </row>
    <row r="24" spans="1:13" s="1031" customFormat="1" ht="18" customHeight="1" x14ac:dyDescent="0.2">
      <c r="B24" s="1032" t="s">
        <v>44</v>
      </c>
      <c r="C24" s="1033">
        <f t="shared" si="0"/>
        <v>100</v>
      </c>
      <c r="D24" s="1029"/>
      <c r="E24" s="1034">
        <v>19.431015247303833</v>
      </c>
      <c r="F24" s="1029"/>
      <c r="G24" s="1034">
        <v>54.769431015247307</v>
      </c>
      <c r="H24" s="1029"/>
      <c r="I24" s="1034">
        <v>16.995165489029379</v>
      </c>
      <c r="J24" s="1029"/>
      <c r="K24" s="1034">
        <v>7.7724060989215316</v>
      </c>
      <c r="L24" s="1029"/>
      <c r="M24" s="1034">
        <v>1.0319821494979546</v>
      </c>
    </row>
    <row r="25" spans="1:13" s="1031" customFormat="1" ht="18" customHeight="1" x14ac:dyDescent="0.2">
      <c r="B25" s="1032" t="s">
        <v>45</v>
      </c>
      <c r="C25" s="1033">
        <f t="shared" si="0"/>
        <v>99.999999999999986</v>
      </c>
      <c r="D25" s="1029"/>
      <c r="E25" s="1034">
        <v>19.461041336422387</v>
      </c>
      <c r="F25" s="1029"/>
      <c r="G25" s="1034">
        <v>43.911718083160586</v>
      </c>
      <c r="H25" s="1029"/>
      <c r="I25" s="1034">
        <v>21.658334349469577</v>
      </c>
      <c r="J25" s="1029"/>
      <c r="K25" s="1034">
        <v>12.708206316302888</v>
      </c>
      <c r="L25" s="1029"/>
      <c r="M25" s="1034">
        <v>2.2606999146445554</v>
      </c>
    </row>
    <row r="26" spans="1:13" s="1031" customFormat="1" ht="18" customHeight="1" x14ac:dyDescent="0.2">
      <c r="B26" s="1032" t="s">
        <v>46</v>
      </c>
      <c r="C26" s="1033">
        <f t="shared" si="0"/>
        <v>100.00000000000001</v>
      </c>
      <c r="D26" s="1029"/>
      <c r="E26" s="1034">
        <v>25.20458265139116</v>
      </c>
      <c r="F26" s="1029"/>
      <c r="G26" s="1034">
        <v>34.206219312602293</v>
      </c>
      <c r="H26" s="1029"/>
      <c r="I26" s="1034">
        <v>23.158756137479543</v>
      </c>
      <c r="J26" s="1029"/>
      <c r="K26" s="1034">
        <v>14.975450081833062</v>
      </c>
      <c r="L26" s="1029"/>
      <c r="M26" s="1034">
        <v>2.4549918166939442</v>
      </c>
    </row>
    <row r="27" spans="1:13" s="1031" customFormat="1" ht="18" customHeight="1" x14ac:dyDescent="0.2">
      <c r="B27" s="1035" t="s">
        <v>1</v>
      </c>
      <c r="C27" s="1036">
        <f t="shared" si="0"/>
        <v>100</v>
      </c>
      <c r="D27" s="1029"/>
      <c r="E27" s="1037">
        <v>64.979959919839686</v>
      </c>
      <c r="F27" s="1029"/>
      <c r="G27" s="1037">
        <v>28.607214428857713</v>
      </c>
      <c r="H27" s="1029"/>
      <c r="I27" s="1037">
        <v>5.460921843687375</v>
      </c>
      <c r="J27" s="1029"/>
      <c r="K27" s="1037">
        <v>0.85170340681362722</v>
      </c>
      <c r="L27" s="1029"/>
      <c r="M27" s="1037">
        <v>0.1002004008016032</v>
      </c>
    </row>
    <row r="28" spans="1:13" s="1289" customFormat="1" ht="18" customHeight="1" x14ac:dyDescent="0.2">
      <c r="B28" s="1290" t="s">
        <v>0</v>
      </c>
      <c r="C28" s="1291">
        <f t="shared" si="0"/>
        <v>99.999999999999986</v>
      </c>
      <c r="D28" s="1292"/>
      <c r="E28" s="1291">
        <v>27.521387236178857</v>
      </c>
      <c r="F28" s="1292"/>
      <c r="G28" s="1293">
        <v>47.717993772091098</v>
      </c>
      <c r="H28" s="1294"/>
      <c r="I28" s="1291">
        <v>17.565281103927383</v>
      </c>
      <c r="J28" s="1292"/>
      <c r="K28" s="1291">
        <v>6.3028066295343992</v>
      </c>
      <c r="L28" s="1292"/>
      <c r="M28" s="1291">
        <v>0.8925312582682613</v>
      </c>
    </row>
    <row r="29" spans="1:13" s="1018" customFormat="1" ht="6.75" customHeight="1" x14ac:dyDescent="0.2">
      <c r="B29" s="1691"/>
      <c r="C29" s="1691"/>
      <c r="D29" s="1038"/>
    </row>
    <row r="30" spans="1:13" x14ac:dyDescent="0.25">
      <c r="E30" s="1039"/>
    </row>
    <row r="31" spans="1:13" x14ac:dyDescent="0.25">
      <c r="E31" s="1039"/>
      <c r="G31" s="1039"/>
    </row>
    <row r="32" spans="1:13" x14ac:dyDescent="0.25">
      <c r="B32" s="1039"/>
      <c r="G32" s="103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44" customWidth="1"/>
    <col min="2" max="2" width="30.28515625" style="744" customWidth="1"/>
    <col min="3" max="3" width="11.28515625" style="744" customWidth="1"/>
    <col min="4" max="4" width="0.85546875" style="744" customWidth="1"/>
    <col min="5" max="5" width="10" style="744" customWidth="1"/>
    <col min="6" max="6" width="0.7109375" style="744" customWidth="1"/>
    <col min="7" max="7" width="10" style="744" customWidth="1"/>
    <col min="8" max="8" width="0.7109375" style="744" customWidth="1"/>
    <col min="9" max="9" width="10" style="744" customWidth="1"/>
    <col min="10" max="10" width="0.7109375" style="744" customWidth="1"/>
    <col min="11" max="11" width="11.85546875" style="744" customWidth="1"/>
    <col min="12" max="12" width="0.7109375" style="744" customWidth="1"/>
    <col min="13" max="13" width="10" style="744" customWidth="1"/>
    <col min="14" max="14" width="0.7109375" style="744" customWidth="1"/>
    <col min="15" max="15" width="13.85546875" style="744" bestFit="1" customWidth="1"/>
    <col min="16" max="16" width="0.7109375" style="744" customWidth="1"/>
    <col min="17" max="17" width="8.140625" style="744" bestFit="1" customWidth="1"/>
    <col min="18" max="18" width="0.7109375" style="744" customWidth="1"/>
    <col min="19" max="19" width="14.42578125" style="744" bestFit="1" customWidth="1"/>
    <col min="20" max="20" width="0.7109375" style="744" customWidth="1"/>
    <col min="21" max="21" width="11.140625" style="744" customWidth="1"/>
    <col min="22" max="16384" width="11.42578125" style="744"/>
  </cols>
  <sheetData>
    <row r="1" spans="1:21" ht="9.75" customHeight="1" x14ac:dyDescent="0.25"/>
    <row r="2" spans="1:21" s="343" customFormat="1" ht="49.5" customHeight="1" x14ac:dyDescent="0.25">
      <c r="B2" s="1443"/>
      <c r="C2" s="1443"/>
      <c r="D2" s="344"/>
      <c r="E2" s="1641"/>
      <c r="F2" s="1641"/>
      <c r="G2" s="1641"/>
      <c r="H2" s="1641"/>
      <c r="I2" s="1641"/>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70" t="s">
        <v>444</v>
      </c>
      <c r="C4" s="1470"/>
      <c r="D4" s="1470"/>
      <c r="E4" s="1470"/>
      <c r="F4" s="1470"/>
      <c r="G4" s="1470"/>
      <c r="H4" s="1470"/>
      <c r="I4" s="1470"/>
      <c r="J4" s="1470"/>
      <c r="K4" s="1470"/>
      <c r="L4" s="1470"/>
      <c r="M4" s="1470"/>
      <c r="N4" s="1470"/>
      <c r="O4" s="1470"/>
      <c r="P4" s="1470"/>
      <c r="Q4" s="1470"/>
      <c r="R4" s="1470"/>
      <c r="S4" s="1470"/>
      <c r="T4" s="1470"/>
      <c r="U4" s="1470"/>
    </row>
    <row r="5" spans="1:21" s="345" customFormat="1" ht="18.75" customHeight="1" x14ac:dyDescent="0.2">
      <c r="B5" s="1471" t="str">
        <f>porsaad!$B$6</f>
        <v>Situación a 30 de septiembre de 2025</v>
      </c>
      <c r="C5" s="1471"/>
      <c r="D5" s="1471"/>
      <c r="E5" s="1471"/>
      <c r="F5" s="1471"/>
      <c r="G5" s="1471"/>
      <c r="H5" s="1471"/>
      <c r="I5" s="1471"/>
      <c r="J5" s="1471"/>
      <c r="K5" s="1471"/>
      <c r="L5" s="1471"/>
      <c r="M5" s="1471"/>
      <c r="N5" s="1471"/>
      <c r="O5" s="1471"/>
      <c r="P5" s="1471"/>
      <c r="Q5" s="1471"/>
      <c r="R5" s="1471"/>
      <c r="S5" s="1471"/>
      <c r="T5" s="1471"/>
      <c r="U5" s="1471"/>
    </row>
    <row r="6" spans="1:21" s="345" customFormat="1" ht="4.5" customHeight="1" x14ac:dyDescent="0.2"/>
    <row r="7" spans="1:21" s="322" customFormat="1" ht="15" customHeight="1" x14ac:dyDescent="0.2">
      <c r="A7" s="316"/>
      <c r="B7" s="1696" t="s">
        <v>12</v>
      </c>
      <c r="C7" s="1320" t="s">
        <v>68</v>
      </c>
      <c r="D7" s="916"/>
      <c r="E7" s="1315" t="s">
        <v>139</v>
      </c>
      <c r="F7" s="917"/>
      <c r="G7" s="1315" t="s">
        <v>143</v>
      </c>
      <c r="H7" s="917"/>
      <c r="I7" s="1315" t="s">
        <v>141</v>
      </c>
      <c r="J7" s="917"/>
      <c r="K7" s="1315" t="s">
        <v>147</v>
      </c>
      <c r="L7" s="917"/>
      <c r="M7" s="1315" t="s">
        <v>145</v>
      </c>
      <c r="N7" s="917"/>
      <c r="O7" s="1315" t="s">
        <v>151</v>
      </c>
      <c r="P7" s="917"/>
      <c r="Q7" s="1315" t="s">
        <v>149</v>
      </c>
      <c r="R7" s="917"/>
      <c r="S7" s="1315" t="s">
        <v>190</v>
      </c>
      <c r="T7" s="917"/>
      <c r="U7" s="1315" t="s">
        <v>150</v>
      </c>
    </row>
    <row r="8" spans="1:21" s="322" customFormat="1" ht="19.5" customHeight="1" x14ac:dyDescent="0.2">
      <c r="A8" s="316"/>
      <c r="B8" s="1697"/>
      <c r="C8" s="1321" t="s">
        <v>28</v>
      </c>
      <c r="D8" s="916"/>
      <c r="E8" s="1321" t="s">
        <v>28</v>
      </c>
      <c r="F8" s="916"/>
      <c r="G8" s="1321" t="s">
        <v>28</v>
      </c>
      <c r="H8" s="916"/>
      <c r="I8" s="1321" t="s">
        <v>28</v>
      </c>
      <c r="J8" s="916"/>
      <c r="K8" s="1321" t="s">
        <v>28</v>
      </c>
      <c r="L8" s="916"/>
      <c r="M8" s="1321" t="s">
        <v>28</v>
      </c>
      <c r="N8" s="916"/>
      <c r="O8" s="1321" t="s">
        <v>28</v>
      </c>
      <c r="P8" s="916"/>
      <c r="Q8" s="1321" t="s">
        <v>28</v>
      </c>
      <c r="R8" s="916"/>
      <c r="S8" s="1321" t="s">
        <v>28</v>
      </c>
      <c r="T8" s="916"/>
      <c r="U8" s="1321" t="s">
        <v>28</v>
      </c>
    </row>
    <row r="9" spans="1:21" s="322" customFormat="1" ht="6" customHeight="1" x14ac:dyDescent="0.2">
      <c r="A9" s="316"/>
      <c r="B9" s="919"/>
      <c r="C9" s="919"/>
      <c r="D9" s="919"/>
      <c r="E9" s="919"/>
      <c r="F9" s="919"/>
      <c r="G9" s="919"/>
      <c r="H9" s="919"/>
      <c r="I9" s="919"/>
      <c r="J9" s="919"/>
      <c r="K9" s="919"/>
      <c r="L9" s="919"/>
      <c r="M9" s="919"/>
      <c r="N9" s="919"/>
      <c r="O9" s="919"/>
      <c r="P9" s="919"/>
      <c r="Q9" s="919"/>
      <c r="R9" s="919"/>
      <c r="S9" s="919"/>
      <c r="T9" s="919"/>
      <c r="U9" s="919"/>
    </row>
    <row r="10" spans="1:21" s="331" customFormat="1" ht="18" customHeight="1" x14ac:dyDescent="0.2">
      <c r="A10" s="330"/>
      <c r="B10" s="922" t="s">
        <v>8</v>
      </c>
      <c r="C10" s="1040">
        <f>K10+M10+G10+I10+E10+S10+O10+U10+Q10</f>
        <v>100.00000000000001</v>
      </c>
      <c r="D10" s="926"/>
      <c r="E10" s="1040">
        <v>22.33792299723757</v>
      </c>
      <c r="F10" s="926"/>
      <c r="G10" s="1040">
        <v>43.146797306629836</v>
      </c>
      <c r="H10" s="926"/>
      <c r="I10" s="1040">
        <v>18.869777279005525</v>
      </c>
      <c r="J10" s="926"/>
      <c r="K10" s="1040">
        <v>4.9896408839779003</v>
      </c>
      <c r="L10" s="926"/>
      <c r="M10" s="1040">
        <v>4.2083908839779003</v>
      </c>
      <c r="N10" s="926"/>
      <c r="O10" s="1040">
        <v>0.76398480662983426</v>
      </c>
      <c r="P10" s="926"/>
      <c r="Q10" s="1040">
        <v>0.75643128453038677</v>
      </c>
      <c r="R10" s="926"/>
      <c r="S10" s="1040">
        <v>0.30861533149171272</v>
      </c>
      <c r="T10" s="926"/>
      <c r="U10" s="1040">
        <v>4.618439226519337</v>
      </c>
    </row>
    <row r="11" spans="1:21" s="331" customFormat="1" ht="18" customHeight="1" x14ac:dyDescent="0.2">
      <c r="A11" s="330"/>
      <c r="B11" s="927" t="s">
        <v>7</v>
      </c>
      <c r="C11" s="1041">
        <f t="shared" ref="C11:C27" si="0">K11+M11+G11+I11+E11+S11+O11+U11+Q11</f>
        <v>100</v>
      </c>
      <c r="D11" s="926"/>
      <c r="E11" s="1041">
        <v>4.5510980057422206</v>
      </c>
      <c r="F11" s="926"/>
      <c r="G11" s="1041">
        <v>4.0156747109490185</v>
      </c>
      <c r="H11" s="926"/>
      <c r="I11" s="1041">
        <v>15.181966322650734</v>
      </c>
      <c r="J11" s="926"/>
      <c r="K11" s="1041">
        <v>1.3695972685652207</v>
      </c>
      <c r="L11" s="926"/>
      <c r="M11" s="1041">
        <v>0.56646232637541705</v>
      </c>
      <c r="N11" s="926"/>
      <c r="O11" s="1041">
        <v>0.18235431054551099</v>
      </c>
      <c r="P11" s="926"/>
      <c r="Q11" s="1041">
        <v>3.8798789477768297E-2</v>
      </c>
      <c r="R11" s="926"/>
      <c r="S11" s="1041">
        <v>8.5357336851090246E-2</v>
      </c>
      <c r="T11" s="926"/>
      <c r="U11" s="1041">
        <v>74.008690928843023</v>
      </c>
    </row>
    <row r="12" spans="1:21" s="331" customFormat="1" ht="18" customHeight="1" x14ac:dyDescent="0.2">
      <c r="A12" s="330"/>
      <c r="B12" s="927" t="s">
        <v>37</v>
      </c>
      <c r="C12" s="1041">
        <f t="shared" si="0"/>
        <v>100</v>
      </c>
      <c r="D12" s="926"/>
      <c r="E12" s="1041">
        <v>37.928191290008243</v>
      </c>
      <c r="F12" s="926"/>
      <c r="G12" s="1041">
        <v>20.63563451015666</v>
      </c>
      <c r="H12" s="926"/>
      <c r="I12" s="1041">
        <v>23.528970841765982</v>
      </c>
      <c r="J12" s="926"/>
      <c r="K12" s="1041">
        <v>4.6398320965444872</v>
      </c>
      <c r="L12" s="926"/>
      <c r="M12" s="1041">
        <v>2.5185518326961995</v>
      </c>
      <c r="N12" s="926"/>
      <c r="O12" s="1041">
        <v>2.1887414736526498</v>
      </c>
      <c r="P12" s="926"/>
      <c r="Q12" s="1041">
        <v>1.3867026459785623</v>
      </c>
      <c r="R12" s="926"/>
      <c r="S12" s="1041">
        <v>0.22487069934787499</v>
      </c>
      <c r="T12" s="926"/>
      <c r="U12" s="1041">
        <v>6.9485046098493362</v>
      </c>
    </row>
    <row r="13" spans="1:21" s="331" customFormat="1" ht="18" customHeight="1" x14ac:dyDescent="0.2">
      <c r="A13" s="330"/>
      <c r="B13" s="927" t="s">
        <v>38</v>
      </c>
      <c r="C13" s="1041">
        <f t="shared" si="0"/>
        <v>100.00000000000001</v>
      </c>
      <c r="D13" s="926"/>
      <c r="E13" s="1041">
        <v>47.66903249906612</v>
      </c>
      <c r="F13" s="926"/>
      <c r="G13" s="1041">
        <v>15.517370190511768</v>
      </c>
      <c r="H13" s="926"/>
      <c r="I13" s="1041">
        <v>16.552110571535302</v>
      </c>
      <c r="J13" s="926"/>
      <c r="K13" s="1041">
        <v>5.1101979828165858</v>
      </c>
      <c r="L13" s="926"/>
      <c r="M13" s="1041">
        <v>2.5924542398206949</v>
      </c>
      <c r="N13" s="926"/>
      <c r="O13" s="1041">
        <v>1.8154650728427344</v>
      </c>
      <c r="P13" s="926"/>
      <c r="Q13" s="1041">
        <v>1.172954800149421</v>
      </c>
      <c r="R13" s="926"/>
      <c r="S13" s="1041">
        <v>0.86290623832648483</v>
      </c>
      <c r="T13" s="926"/>
      <c r="U13" s="1041">
        <v>8.7075084049308931</v>
      </c>
    </row>
    <row r="14" spans="1:21" s="331" customFormat="1" ht="18" customHeight="1" x14ac:dyDescent="0.2">
      <c r="A14" s="330"/>
      <c r="B14" s="927" t="s">
        <v>6</v>
      </c>
      <c r="C14" s="1041">
        <f t="shared" si="0"/>
        <v>100</v>
      </c>
      <c r="D14" s="926"/>
      <c r="E14" s="1041">
        <v>33.47984237647772</v>
      </c>
      <c r="F14" s="926"/>
      <c r="G14" s="1041">
        <v>34.017884207335555</v>
      </c>
      <c r="H14" s="926"/>
      <c r="I14" s="1041">
        <v>14.405880569869659</v>
      </c>
      <c r="J14" s="926"/>
      <c r="K14" s="1041">
        <v>5.7062746286753558</v>
      </c>
      <c r="L14" s="926"/>
      <c r="M14" s="1041">
        <v>4.9636253410124276</v>
      </c>
      <c r="N14" s="926"/>
      <c r="O14" s="1041">
        <v>1.0306153379812064</v>
      </c>
      <c r="P14" s="926"/>
      <c r="Q14" s="1041">
        <v>1.1442861473173689</v>
      </c>
      <c r="R14" s="926"/>
      <c r="S14" s="1041">
        <v>0.38269172476508029</v>
      </c>
      <c r="T14" s="926"/>
      <c r="U14" s="1041">
        <v>4.8688996665656257</v>
      </c>
    </row>
    <row r="15" spans="1:21" s="331" customFormat="1" ht="18" customHeight="1" x14ac:dyDescent="0.2">
      <c r="A15" s="330"/>
      <c r="B15" s="927" t="s">
        <v>5</v>
      </c>
      <c r="C15" s="1041">
        <f t="shared" si="0"/>
        <v>99.999999999999986</v>
      </c>
      <c r="D15" s="926"/>
      <c r="E15" s="1041">
        <v>41.101086733647733</v>
      </c>
      <c r="F15" s="926"/>
      <c r="G15" s="1041">
        <v>17.551773631330736</v>
      </c>
      <c r="H15" s="926"/>
      <c r="I15" s="1041">
        <v>24.933360672544598</v>
      </c>
      <c r="J15" s="926"/>
      <c r="K15" s="1041">
        <v>4.6442485134303872</v>
      </c>
      <c r="L15" s="926"/>
      <c r="M15" s="1041">
        <v>1.824892351855649</v>
      </c>
      <c r="N15" s="926"/>
      <c r="O15" s="1041">
        <v>1.9991798236620875</v>
      </c>
      <c r="P15" s="926"/>
      <c r="Q15" s="1041">
        <v>2.0914496616772604</v>
      </c>
      <c r="R15" s="926"/>
      <c r="S15" s="1041">
        <v>0.66639327455402908</v>
      </c>
      <c r="T15" s="926"/>
      <c r="U15" s="1041">
        <v>5.1876153372975189</v>
      </c>
    </row>
    <row r="16" spans="1:21" s="331" customFormat="1" ht="18" customHeight="1" x14ac:dyDescent="0.2">
      <c r="A16" s="330"/>
      <c r="B16" s="927" t="s">
        <v>4</v>
      </c>
      <c r="C16" s="1041">
        <f t="shared" si="0"/>
        <v>99.999999999999972</v>
      </c>
      <c r="D16" s="926"/>
      <c r="E16" s="1041">
        <v>44.991545831838906</v>
      </c>
      <c r="F16" s="926"/>
      <c r="G16" s="1041">
        <v>17.894655940974534</v>
      </c>
      <c r="H16" s="926"/>
      <c r="I16" s="1041">
        <v>20.756263770046626</v>
      </c>
      <c r="J16" s="926"/>
      <c r="K16" s="1041">
        <v>5.1621663165445506</v>
      </c>
      <c r="L16" s="926"/>
      <c r="M16" s="1041">
        <v>2.1032945637136855</v>
      </c>
      <c r="N16" s="926"/>
      <c r="O16" s="1041">
        <v>1.7523184915714505</v>
      </c>
      <c r="P16" s="926"/>
      <c r="Q16" s="1041">
        <v>0.91714915202131475</v>
      </c>
      <c r="R16" s="926"/>
      <c r="S16" s="1041">
        <v>1.1323461597581594</v>
      </c>
      <c r="T16" s="926"/>
      <c r="U16" s="1041">
        <v>5.2902597735307682</v>
      </c>
    </row>
    <row r="17" spans="1:21" s="331" customFormat="1" ht="18" customHeight="1" x14ac:dyDescent="0.2">
      <c r="A17" s="330"/>
      <c r="B17" s="927" t="s">
        <v>40</v>
      </c>
      <c r="C17" s="1041">
        <f t="shared" si="0"/>
        <v>100.00000000000001</v>
      </c>
      <c r="D17" s="926"/>
      <c r="E17" s="1041">
        <v>34.137244097825622</v>
      </c>
      <c r="F17" s="926"/>
      <c r="G17" s="1041">
        <v>32.806340863815535</v>
      </c>
      <c r="H17" s="926"/>
      <c r="I17" s="1041">
        <v>14.436485398211335</v>
      </c>
      <c r="J17" s="926"/>
      <c r="K17" s="1041">
        <v>5.2388420294155047</v>
      </c>
      <c r="L17" s="926"/>
      <c r="M17" s="1041">
        <v>6.1458907303013603</v>
      </c>
      <c r="N17" s="926"/>
      <c r="O17" s="1041">
        <v>1.5852159538846267</v>
      </c>
      <c r="P17" s="926"/>
      <c r="Q17" s="1041">
        <v>0.7798923409485865</v>
      </c>
      <c r="R17" s="926"/>
      <c r="S17" s="1041">
        <v>0.25855126520578137</v>
      </c>
      <c r="T17" s="926"/>
      <c r="U17" s="1041">
        <v>4.6115373203916414</v>
      </c>
    </row>
    <row r="18" spans="1:21" s="331" customFormat="1" ht="18" customHeight="1" x14ac:dyDescent="0.2">
      <c r="A18" s="330"/>
      <c r="B18" s="927" t="s">
        <v>41</v>
      </c>
      <c r="C18" s="1041">
        <f t="shared" si="0"/>
        <v>100</v>
      </c>
      <c r="D18" s="926"/>
      <c r="E18" s="1041">
        <v>38.757307335304496</v>
      </c>
      <c r="F18" s="926"/>
      <c r="G18" s="1041">
        <v>17.61444316721888</v>
      </c>
      <c r="H18" s="926"/>
      <c r="I18" s="1041">
        <v>29.3498238863037</v>
      </c>
      <c r="J18" s="926"/>
      <c r="K18" s="1041">
        <v>3.9869927894811252</v>
      </c>
      <c r="L18" s="926"/>
      <c r="M18" s="1041">
        <v>2.8921987472261321</v>
      </c>
      <c r="N18" s="926"/>
      <c r="O18" s="1041">
        <v>1.3830918557404459</v>
      </c>
      <c r="P18" s="926"/>
      <c r="Q18" s="1041">
        <v>2.5098506875503293</v>
      </c>
      <c r="R18" s="926"/>
      <c r="S18" s="1041">
        <v>0</v>
      </c>
      <c r="T18" s="926"/>
      <c r="U18" s="1041">
        <v>3.5062915311748903</v>
      </c>
    </row>
    <row r="19" spans="1:21" s="331" customFormat="1" ht="18" customHeight="1" x14ac:dyDescent="0.2">
      <c r="A19" s="330"/>
      <c r="B19" s="927" t="s">
        <v>3</v>
      </c>
      <c r="C19" s="1041">
        <f t="shared" si="0"/>
        <v>100</v>
      </c>
      <c r="D19" s="926"/>
      <c r="E19" s="1041">
        <v>48.251198378975062</v>
      </c>
      <c r="F19" s="926"/>
      <c r="G19" s="1041">
        <v>11.124132403865056</v>
      </c>
      <c r="H19" s="926"/>
      <c r="I19" s="1041">
        <v>14.01914382059851</v>
      </c>
      <c r="J19" s="926"/>
      <c r="K19" s="1041">
        <v>4.4578185722278505</v>
      </c>
      <c r="L19" s="926"/>
      <c r="M19" s="1041">
        <v>1.9650390890807641</v>
      </c>
      <c r="N19" s="926"/>
      <c r="O19" s="1041">
        <v>3.0847862575796525</v>
      </c>
      <c r="P19" s="926"/>
      <c r="Q19" s="1041">
        <v>2.7211141522130315</v>
      </c>
      <c r="R19" s="926"/>
      <c r="S19" s="1041">
        <v>0</v>
      </c>
      <c r="T19" s="926"/>
      <c r="U19" s="1041">
        <v>14.376767325460072</v>
      </c>
    </row>
    <row r="20" spans="1:21" s="331" customFormat="1" ht="18" customHeight="1" x14ac:dyDescent="0.2">
      <c r="A20" s="330"/>
      <c r="B20" s="927" t="s">
        <v>2</v>
      </c>
      <c r="C20" s="1041">
        <f t="shared" si="0"/>
        <v>100</v>
      </c>
      <c r="D20" s="926"/>
      <c r="E20" s="1041">
        <v>25.622057834566242</v>
      </c>
      <c r="F20" s="926"/>
      <c r="G20" s="1041">
        <v>36.946872898453258</v>
      </c>
      <c r="H20" s="926"/>
      <c r="I20" s="1041">
        <v>21.68123739071957</v>
      </c>
      <c r="J20" s="926"/>
      <c r="K20" s="1041">
        <v>4.8688634835238735</v>
      </c>
      <c r="L20" s="926"/>
      <c r="M20" s="1041">
        <v>4.734364492266308</v>
      </c>
      <c r="N20" s="926"/>
      <c r="O20" s="1041">
        <v>1.6543375924680563</v>
      </c>
      <c r="P20" s="926"/>
      <c r="Q20" s="1041">
        <v>0.82044384667114989</v>
      </c>
      <c r="R20" s="926"/>
      <c r="S20" s="1041">
        <v>0.16139878950907868</v>
      </c>
      <c r="T20" s="926"/>
      <c r="U20" s="1041">
        <v>3.5104236718224615</v>
      </c>
    </row>
    <row r="21" spans="1:21" s="331" customFormat="1" ht="18" customHeight="1" x14ac:dyDescent="0.2">
      <c r="A21" s="330"/>
      <c r="B21" s="927" t="s">
        <v>35</v>
      </c>
      <c r="C21" s="1041">
        <f t="shared" si="0"/>
        <v>100</v>
      </c>
      <c r="D21" s="926"/>
      <c r="E21" s="1041">
        <v>39.897027993587372</v>
      </c>
      <c r="F21" s="926"/>
      <c r="G21" s="1041">
        <v>27.531138241460106</v>
      </c>
      <c r="H21" s="926"/>
      <c r="I21" s="1041">
        <v>12.146997163645331</v>
      </c>
      <c r="J21" s="926"/>
      <c r="K21" s="1041">
        <v>4.0880503144654083</v>
      </c>
      <c r="L21" s="926"/>
      <c r="M21" s="1041">
        <v>3.6163522012578615</v>
      </c>
      <c r="N21" s="926"/>
      <c r="O21" s="1041">
        <v>4.3531878160069057</v>
      </c>
      <c r="P21" s="926"/>
      <c r="Q21" s="1041">
        <v>1.6833148353681093</v>
      </c>
      <c r="R21" s="926"/>
      <c r="S21" s="1041">
        <v>0</v>
      </c>
      <c r="T21" s="926"/>
      <c r="U21" s="1041">
        <v>6.6839314342089038</v>
      </c>
    </row>
    <row r="22" spans="1:21" s="331" customFormat="1" ht="18" customHeight="1" x14ac:dyDescent="0.2">
      <c r="A22" s="330"/>
      <c r="B22" s="927" t="s">
        <v>42</v>
      </c>
      <c r="C22" s="1041">
        <f t="shared" si="0"/>
        <v>99.999999999999986</v>
      </c>
      <c r="D22" s="926"/>
      <c r="E22" s="1041">
        <v>25.569892834911929</v>
      </c>
      <c r="F22" s="926"/>
      <c r="G22" s="1041">
        <v>36.264531215827461</v>
      </c>
      <c r="H22" s="926"/>
      <c r="I22" s="1041">
        <v>26.355545835366161</v>
      </c>
      <c r="J22" s="926"/>
      <c r="K22" s="1041">
        <v>1.9397385642906411</v>
      </c>
      <c r="L22" s="926"/>
      <c r="M22" s="1041">
        <v>5.5567705792298243</v>
      </c>
      <c r="N22" s="926"/>
      <c r="O22" s="1041">
        <v>0.61910129371982303</v>
      </c>
      <c r="P22" s="926"/>
      <c r="Q22" s="1041">
        <v>0.93201662152386411</v>
      </c>
      <c r="R22" s="926"/>
      <c r="S22" s="1041">
        <v>0</v>
      </c>
      <c r="T22" s="926"/>
      <c r="U22" s="1041">
        <v>2.7624030551302972</v>
      </c>
    </row>
    <row r="23" spans="1:21" s="331" customFormat="1" ht="18" customHeight="1" x14ac:dyDescent="0.2">
      <c r="A23" s="330">
        <v>47094</v>
      </c>
      <c r="B23" s="927" t="s">
        <v>43</v>
      </c>
      <c r="C23" s="1041">
        <f t="shared" si="0"/>
        <v>99.999999999999986</v>
      </c>
      <c r="D23" s="926"/>
      <c r="E23" s="1041">
        <v>38.538756416087324</v>
      </c>
      <c r="F23" s="926"/>
      <c r="G23" s="1041">
        <v>24.572802287050873</v>
      </c>
      <c r="H23" s="926"/>
      <c r="I23" s="1041">
        <v>20.073419530894679</v>
      </c>
      <c r="J23" s="926"/>
      <c r="K23" s="1041">
        <v>4.1647716197777918</v>
      </c>
      <c r="L23" s="926"/>
      <c r="M23" s="1041">
        <v>2.8555649405496717</v>
      </c>
      <c r="N23" s="926"/>
      <c r="O23" s="1041">
        <v>2.0011695146514197</v>
      </c>
      <c r="P23" s="926"/>
      <c r="Q23" s="1041">
        <v>3.4890520434019883</v>
      </c>
      <c r="R23" s="926"/>
      <c r="S23" s="1041">
        <v>3.248651809499058E-3</v>
      </c>
      <c r="T23" s="926"/>
      <c r="U23" s="1041">
        <v>4.3012149957767525</v>
      </c>
    </row>
    <row r="24" spans="1:21" s="331" customFormat="1" ht="18" customHeight="1" x14ac:dyDescent="0.2">
      <c r="B24" s="927" t="s">
        <v>44</v>
      </c>
      <c r="C24" s="1041">
        <f t="shared" si="0"/>
        <v>100.00000000000001</v>
      </c>
      <c r="D24" s="926"/>
      <c r="E24" s="1041">
        <v>46.962921557667222</v>
      </c>
      <c r="F24" s="926"/>
      <c r="G24" s="1041">
        <v>14.086081609837898</v>
      </c>
      <c r="H24" s="926"/>
      <c r="I24" s="1041">
        <v>15.558039873299794</v>
      </c>
      <c r="J24" s="926"/>
      <c r="K24" s="1041">
        <v>6.0182597354201599</v>
      </c>
      <c r="L24" s="926"/>
      <c r="M24" s="1041">
        <v>2.412893609092603</v>
      </c>
      <c r="N24" s="926"/>
      <c r="O24" s="1041">
        <v>1.9470840320476988</v>
      </c>
      <c r="P24" s="926"/>
      <c r="Q24" s="1041">
        <v>1.2390534749394448</v>
      </c>
      <c r="R24" s="926"/>
      <c r="S24" s="1041">
        <v>0.13974287311347119</v>
      </c>
      <c r="T24" s="926"/>
      <c r="U24" s="1041">
        <v>11.635923234581703</v>
      </c>
    </row>
    <row r="25" spans="1:21" s="331" customFormat="1" ht="18" customHeight="1" x14ac:dyDescent="0.2">
      <c r="B25" s="927" t="s">
        <v>45</v>
      </c>
      <c r="C25" s="1041">
        <f t="shared" si="0"/>
        <v>99.999999999999972</v>
      </c>
      <c r="D25" s="926"/>
      <c r="E25" s="1041">
        <v>35.674766628482288</v>
      </c>
      <c r="F25" s="926"/>
      <c r="G25" s="1041">
        <v>19.786005020838918</v>
      </c>
      <c r="H25" s="926"/>
      <c r="I25" s="1041">
        <v>11.867215871700504</v>
      </c>
      <c r="J25" s="926"/>
      <c r="K25" s="1041">
        <v>4.4553852153354949</v>
      </c>
      <c r="L25" s="926"/>
      <c r="M25" s="1041">
        <v>3.7266323819737259</v>
      </c>
      <c r="N25" s="926"/>
      <c r="O25" s="1041">
        <v>1.074849496697458</v>
      </c>
      <c r="P25" s="926"/>
      <c r="Q25" s="1041">
        <v>1.6013063930390699</v>
      </c>
      <c r="R25" s="926"/>
      <c r="S25" s="1041">
        <v>19.015818079894707</v>
      </c>
      <c r="T25" s="926"/>
      <c r="U25" s="1041">
        <v>2.7980209120378268</v>
      </c>
    </row>
    <row r="26" spans="1:21" s="331" customFormat="1" ht="18" customHeight="1" x14ac:dyDescent="0.2">
      <c r="B26" s="927" t="s">
        <v>46</v>
      </c>
      <c r="C26" s="1041">
        <f t="shared" si="0"/>
        <v>100.00000000000001</v>
      </c>
      <c r="D26" s="926"/>
      <c r="E26" s="1041">
        <v>23.731587561374795</v>
      </c>
      <c r="F26" s="926"/>
      <c r="G26" s="1041">
        <v>31.178396072013093</v>
      </c>
      <c r="H26" s="926"/>
      <c r="I26" s="1041">
        <v>31.342062193126026</v>
      </c>
      <c r="J26" s="926"/>
      <c r="K26" s="1041">
        <v>6.0556464811783961</v>
      </c>
      <c r="L26" s="926"/>
      <c r="M26" s="1041">
        <v>3.3551554828150572</v>
      </c>
      <c r="N26" s="926"/>
      <c r="O26" s="1041">
        <v>0.81833060556464821</v>
      </c>
      <c r="P26" s="926"/>
      <c r="Q26" s="1041">
        <v>0.65466448445171854</v>
      </c>
      <c r="R26" s="926"/>
      <c r="S26" s="1041">
        <v>0</v>
      </c>
      <c r="T26" s="926"/>
      <c r="U26" s="1041">
        <v>2.8641571194762685</v>
      </c>
    </row>
    <row r="27" spans="1:21" s="331" customFormat="1" ht="18" customHeight="1" x14ac:dyDescent="0.2">
      <c r="B27" s="949" t="s">
        <v>1</v>
      </c>
      <c r="C27" s="1042">
        <f t="shared" si="0"/>
        <v>100.00000000000001</v>
      </c>
      <c r="D27" s="926"/>
      <c r="E27" s="1042">
        <v>4.8120300751879705</v>
      </c>
      <c r="F27" s="926"/>
      <c r="G27" s="1042">
        <v>74.135338345864668</v>
      </c>
      <c r="H27" s="926"/>
      <c r="I27" s="1042">
        <v>4.2105263157894735</v>
      </c>
      <c r="J27" s="926"/>
      <c r="K27" s="1042">
        <v>3.558897243107769</v>
      </c>
      <c r="L27" s="926"/>
      <c r="M27" s="1042">
        <v>10.075187969924812</v>
      </c>
      <c r="N27" s="926"/>
      <c r="O27" s="1042">
        <v>0.25062656641604009</v>
      </c>
      <c r="P27" s="926"/>
      <c r="Q27" s="1042">
        <v>0.60150375939849632</v>
      </c>
      <c r="R27" s="926"/>
      <c r="S27" s="1042">
        <v>5.0125313283208017E-2</v>
      </c>
      <c r="T27" s="926"/>
      <c r="U27" s="1042">
        <v>2.3057644110275688</v>
      </c>
    </row>
    <row r="28" spans="1:21" s="319" customFormat="1" ht="18" customHeight="1" x14ac:dyDescent="0.2">
      <c r="B28" s="1280" t="s">
        <v>0</v>
      </c>
      <c r="C28" s="1295">
        <f>K28+M28+G28+I28+E28+S28+O28+U28+Q28</f>
        <v>100.00000000000001</v>
      </c>
      <c r="D28" s="1273"/>
      <c r="E28" s="1295">
        <v>36.210457791128981</v>
      </c>
      <c r="F28" s="1273"/>
      <c r="G28" s="1295">
        <v>22.919664471855103</v>
      </c>
      <c r="H28" s="1273"/>
      <c r="I28" s="1295">
        <v>19.99104896622341</v>
      </c>
      <c r="J28" s="1273"/>
      <c r="K28" s="1295">
        <v>4.2446887142382472</v>
      </c>
      <c r="L28" s="1273"/>
      <c r="M28" s="1295">
        <v>3.2381042795434976</v>
      </c>
      <c r="N28" s="1273"/>
      <c r="O28" s="1295">
        <v>1.7050363127165711</v>
      </c>
      <c r="P28" s="1273"/>
      <c r="Q28" s="1295">
        <v>1.7610480846822045</v>
      </c>
      <c r="R28" s="1273"/>
      <c r="S28" s="1295">
        <v>1.2299534139378445</v>
      </c>
      <c r="T28" s="1273"/>
      <c r="U28" s="1295">
        <v>8.6999979656741413</v>
      </c>
    </row>
    <row r="29" spans="1:21" s="328" customFormat="1" ht="6.75" customHeight="1" x14ac:dyDescent="0.2">
      <c r="B29" s="1659"/>
      <c r="C29" s="1659"/>
      <c r="D29" s="775"/>
    </row>
    <row r="30" spans="1:21" x14ac:dyDescent="0.25">
      <c r="E30" s="931"/>
    </row>
    <row r="31" spans="1:21" x14ac:dyDescent="0.25">
      <c r="E31" s="931"/>
      <c r="G31" s="931"/>
    </row>
    <row r="32" spans="1:21" x14ac:dyDescent="0.25">
      <c r="B32" s="931"/>
      <c r="G32" s="931"/>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2578125" defaultRowHeight="15" x14ac:dyDescent="0.25"/>
  <cols>
    <col min="1" max="1" width="2" style="662" customWidth="1"/>
    <col min="2" max="2" width="12" style="662" customWidth="1"/>
    <col min="3" max="3" width="9.28515625" style="662" customWidth="1"/>
    <col min="4" max="4" width="9.42578125" style="662" bestFit="1" customWidth="1"/>
    <col min="5" max="5" width="10" style="662" bestFit="1" customWidth="1"/>
    <col min="6" max="6" width="7.140625" style="662" bestFit="1" customWidth="1"/>
    <col min="7" max="7" width="5.5703125" style="662" customWidth="1"/>
    <col min="8" max="8" width="11.42578125" style="662"/>
    <col min="9" max="12" width="10.42578125" style="662" customWidth="1"/>
    <col min="13" max="13" width="4.85546875" style="662" customWidth="1"/>
    <col min="14" max="14" width="11.42578125" style="662"/>
    <col min="15" max="15" width="8.85546875" style="662" bestFit="1" customWidth="1"/>
    <col min="16" max="16" width="9.42578125" style="662" bestFit="1" customWidth="1"/>
    <col min="17" max="17" width="10" style="662" bestFit="1" customWidth="1"/>
    <col min="18" max="18" width="8.7109375" style="662" customWidth="1"/>
    <col min="19" max="19" width="5.28515625" style="662" customWidth="1"/>
    <col min="20" max="16384" width="11.42578125" style="662"/>
  </cols>
  <sheetData>
    <row r="1" spans="2:18" s="1043" customFormat="1" x14ac:dyDescent="0.25">
      <c r="B1" s="1043" t="s">
        <v>79</v>
      </c>
      <c r="C1" s="1043" t="s">
        <v>80</v>
      </c>
      <c r="J1" s="1043" t="s">
        <v>79</v>
      </c>
      <c r="K1" s="1043" t="s">
        <v>67</v>
      </c>
      <c r="R1" s="1043" t="s">
        <v>81</v>
      </c>
    </row>
    <row r="2" spans="2:18" s="609" customFormat="1" ht="15" customHeight="1" x14ac:dyDescent="0.2"/>
    <row r="3" spans="2:18" s="615" customFormat="1" ht="38.25" customHeight="1" x14ac:dyDescent="0.25">
      <c r="B3" s="1532"/>
      <c r="C3" s="1532"/>
      <c r="D3" s="1532"/>
    </row>
    <row r="4" spans="2:18" s="617" customFormat="1" ht="23.25" customHeight="1" x14ac:dyDescent="0.2">
      <c r="B4" s="1534" t="s">
        <v>328</v>
      </c>
      <c r="C4" s="1534"/>
      <c r="D4" s="1534"/>
      <c r="E4" s="1534"/>
      <c r="F4" s="1534"/>
      <c r="G4" s="1534"/>
      <c r="H4" s="1534"/>
      <c r="I4" s="1534"/>
      <c r="J4" s="1534"/>
      <c r="K4" s="1534"/>
      <c r="L4" s="1534"/>
      <c r="M4" s="1534"/>
      <c r="N4" s="1534"/>
      <c r="O4" s="1534"/>
      <c r="P4" s="1534"/>
      <c r="Q4" s="1534"/>
      <c r="R4" s="1534"/>
    </row>
    <row r="5" spans="2:18" s="617" customFormat="1" ht="15.75" customHeight="1" x14ac:dyDescent="0.2">
      <c r="B5" s="1689" t="str">
        <f>porsaad!$B$6</f>
        <v>Situación a 30 de septiembre de 2025</v>
      </c>
      <c r="C5" s="1689"/>
      <c r="D5" s="1689"/>
      <c r="E5" s="1689"/>
      <c r="F5" s="1689"/>
      <c r="G5" s="1689"/>
      <c r="H5" s="1689"/>
      <c r="I5" s="1689"/>
      <c r="J5" s="1689"/>
      <c r="K5" s="1689"/>
      <c r="L5" s="1689"/>
      <c r="M5" s="1689"/>
      <c r="N5" s="1689"/>
      <c r="O5" s="1689"/>
      <c r="P5" s="1689"/>
      <c r="Q5" s="1689"/>
      <c r="R5" s="1689"/>
    </row>
    <row r="7" spans="2:18" ht="16.5" customHeight="1" x14ac:dyDescent="0.25">
      <c r="B7" s="1698" t="s">
        <v>82</v>
      </c>
      <c r="C7" s="1699"/>
      <c r="D7" s="1699"/>
      <c r="E7" s="1699"/>
      <c r="F7" s="1700"/>
      <c r="G7" s="1044"/>
      <c r="H7" s="1698" t="s">
        <v>83</v>
      </c>
      <c r="I7" s="1699"/>
      <c r="J7" s="1699"/>
      <c r="K7" s="1699"/>
      <c r="L7" s="1700"/>
      <c r="M7" s="1044"/>
      <c r="N7" s="1698" t="s">
        <v>84</v>
      </c>
      <c r="O7" s="1699"/>
      <c r="P7" s="1699"/>
      <c r="Q7" s="1699"/>
      <c r="R7" s="1700"/>
    </row>
    <row r="8" spans="2:18" ht="16.5" customHeight="1" x14ac:dyDescent="0.25">
      <c r="B8" s="1059" t="s">
        <v>85</v>
      </c>
      <c r="C8" s="1060" t="s">
        <v>48</v>
      </c>
      <c r="D8" s="1060" t="s">
        <v>33</v>
      </c>
      <c r="E8" s="1058" t="s">
        <v>32</v>
      </c>
      <c r="F8" s="1061" t="s">
        <v>0</v>
      </c>
      <c r="G8" s="1044"/>
      <c r="H8" s="1059" t="s">
        <v>85</v>
      </c>
      <c r="I8" s="1060" t="s">
        <v>48</v>
      </c>
      <c r="J8" s="1060" t="s">
        <v>33</v>
      </c>
      <c r="K8" s="1058" t="s">
        <v>32</v>
      </c>
      <c r="L8" s="1061" t="s">
        <v>0</v>
      </c>
      <c r="M8" s="1044"/>
      <c r="N8" s="1059" t="s">
        <v>85</v>
      </c>
      <c r="O8" s="1060" t="s">
        <v>48</v>
      </c>
      <c r="P8" s="1060" t="s">
        <v>33</v>
      </c>
      <c r="Q8" s="1058" t="s">
        <v>32</v>
      </c>
      <c r="R8" s="1061" t="s">
        <v>0</v>
      </c>
    </row>
    <row r="9" spans="2:18" ht="16.5" customHeight="1" x14ac:dyDescent="0.25">
      <c r="B9" s="1045" t="s">
        <v>86</v>
      </c>
      <c r="C9" s="1046">
        <v>2.7343108652546763E-3</v>
      </c>
      <c r="D9" s="1046">
        <v>2.0126654159388726E-3</v>
      </c>
      <c r="E9" s="1046">
        <v>1.3265781340408417E-3</v>
      </c>
      <c r="F9" s="1047">
        <v>2.1909343642760957E-3</v>
      </c>
      <c r="G9" s="1048"/>
      <c r="H9" s="1045" t="s">
        <v>86</v>
      </c>
      <c r="I9" s="1046">
        <v>4.5318076247663285E-4</v>
      </c>
      <c r="J9" s="1046">
        <v>4.8489550501866846E-5</v>
      </c>
      <c r="K9" s="1046">
        <v>0</v>
      </c>
      <c r="L9" s="1047">
        <v>2.4826216484607745E-4</v>
      </c>
      <c r="M9" s="113"/>
      <c r="N9" s="1045" t="s">
        <v>86</v>
      </c>
      <c r="O9" s="1046">
        <v>2.3182569186286656E-3</v>
      </c>
      <c r="P9" s="1046">
        <v>1.7589984350547731E-3</v>
      </c>
      <c r="Q9" s="1046">
        <v>1.1268821329241392E-3</v>
      </c>
      <c r="R9" s="1047">
        <v>1.8862482430879533E-3</v>
      </c>
    </row>
    <row r="10" spans="2:18" ht="16.5" customHeight="1" x14ac:dyDescent="0.25">
      <c r="B10" s="1049" t="s">
        <v>87</v>
      </c>
      <c r="C10" s="1050">
        <v>0.27511082483991967</v>
      </c>
      <c r="D10" s="1050">
        <v>1.8638719369748202E-2</v>
      </c>
      <c r="E10" s="1050">
        <v>6.0542768032289477E-3</v>
      </c>
      <c r="F10" s="1051">
        <v>0.12648234220928717</v>
      </c>
      <c r="G10" s="1048"/>
      <c r="H10" s="1049" t="s">
        <v>87</v>
      </c>
      <c r="I10" s="1050">
        <v>1.651277403274231E-2</v>
      </c>
      <c r="J10" s="1050">
        <v>7.273432575280027E-4</v>
      </c>
      <c r="K10" s="1050">
        <v>7.9700326771339763E-5</v>
      </c>
      <c r="L10" s="1051">
        <v>8.7475903966353179E-3</v>
      </c>
      <c r="M10" s="113"/>
      <c r="N10" s="1049" t="s">
        <v>87</v>
      </c>
      <c r="O10" s="1050">
        <v>0.22794816191656339</v>
      </c>
      <c r="P10" s="1050">
        <v>1.6325508607198749E-2</v>
      </c>
      <c r="Q10" s="1050">
        <v>5.1548863527380836E-3</v>
      </c>
      <c r="R10" s="1051">
        <v>0.10801747068761074</v>
      </c>
    </row>
    <row r="11" spans="2:18" ht="16.5" customHeight="1" x14ac:dyDescent="0.25">
      <c r="B11" s="1052" t="s">
        <v>88</v>
      </c>
      <c r="C11" s="1053">
        <v>4.6780080576920645E-2</v>
      </c>
      <c r="D11" s="1053">
        <v>4.7347953909961972E-2</v>
      </c>
      <c r="E11" s="1053">
        <v>1.6342313608715901E-2</v>
      </c>
      <c r="F11" s="1054">
        <v>4.1139068676425875E-2</v>
      </c>
      <c r="G11" s="1048"/>
      <c r="H11" s="1052" t="s">
        <v>88</v>
      </c>
      <c r="I11" s="1053">
        <v>4.9906531467739192E-2</v>
      </c>
      <c r="J11" s="1053">
        <v>1.5516656160597391E-3</v>
      </c>
      <c r="K11" s="1053">
        <v>1.5940065354267953E-4</v>
      </c>
      <c r="L11" s="1054">
        <v>2.6228167533150302E-2</v>
      </c>
      <c r="M11" s="113"/>
      <c r="N11" s="1052" t="s">
        <v>88</v>
      </c>
      <c r="O11" s="1053">
        <v>4.7346137959520862E-2</v>
      </c>
      <c r="P11" s="1053">
        <v>4.1433489827856024E-2</v>
      </c>
      <c r="Q11" s="1053">
        <v>1.3906205044595761E-2</v>
      </c>
      <c r="R11" s="1054">
        <v>3.8798569747691407E-2</v>
      </c>
    </row>
    <row r="12" spans="2:18" ht="16.5" customHeight="1" x14ac:dyDescent="0.25">
      <c r="B12" s="1049" t="s">
        <v>89</v>
      </c>
      <c r="C12" s="1050">
        <v>0.48938481162934616</v>
      </c>
      <c r="D12" s="1050">
        <v>2.833545382011084E-2</v>
      </c>
      <c r="E12" s="1050">
        <v>3.5662371752353268E-2</v>
      </c>
      <c r="F12" s="1051">
        <v>0.22796305547109161</v>
      </c>
      <c r="G12" s="1048"/>
      <c r="H12" s="1049" t="s">
        <v>89</v>
      </c>
      <c r="I12" s="1050">
        <v>0.62513453803886021</v>
      </c>
      <c r="J12" s="1050">
        <v>3.4282112204819859E-2</v>
      </c>
      <c r="K12" s="1050">
        <v>1.7693472543237426E-2</v>
      </c>
      <c r="L12" s="1051">
        <v>0.33588410537998714</v>
      </c>
      <c r="M12" s="113"/>
      <c r="N12" s="1049" t="s">
        <v>89</v>
      </c>
      <c r="O12" s="1050">
        <v>0.5140902519619992</v>
      </c>
      <c r="P12" s="1050">
        <v>2.9101721439749609E-2</v>
      </c>
      <c r="Q12" s="1050">
        <v>3.2955308334132544E-2</v>
      </c>
      <c r="R12" s="1051">
        <v>0.24486203376018092</v>
      </c>
    </row>
    <row r="13" spans="2:18" ht="16.5" customHeight="1" x14ac:dyDescent="0.25">
      <c r="B13" s="1052" t="s">
        <v>90</v>
      </c>
      <c r="C13" s="1053">
        <v>0.14068124123820711</v>
      </c>
      <c r="D13" s="1053">
        <v>0.12861650816926515</v>
      </c>
      <c r="E13" s="1053">
        <v>0.1610945680859171</v>
      </c>
      <c r="F13" s="1054">
        <v>0.14005147474045437</v>
      </c>
      <c r="G13" s="1048"/>
      <c r="H13" s="1052" t="s">
        <v>90</v>
      </c>
      <c r="I13" s="1053">
        <v>0.13889990369908797</v>
      </c>
      <c r="J13" s="1053">
        <v>4.0052368714542014E-2</v>
      </c>
      <c r="K13" s="1053">
        <v>6.6151271220212006E-3</v>
      </c>
      <c r="L13" s="1054">
        <v>8.4891056720602834E-2</v>
      </c>
      <c r="M13" s="113"/>
      <c r="N13" s="1052" t="s">
        <v>90</v>
      </c>
      <c r="O13" s="1053">
        <v>0.14034489880214787</v>
      </c>
      <c r="P13" s="1053">
        <v>0.11717683881064163</v>
      </c>
      <c r="Q13" s="1053">
        <v>0.13783926345065695</v>
      </c>
      <c r="R13" s="1054">
        <v>0.13139412973908426</v>
      </c>
    </row>
    <row r="14" spans="2:18" ht="16.5" customHeight="1" x14ac:dyDescent="0.25">
      <c r="B14" s="1049" t="s">
        <v>91</v>
      </c>
      <c r="C14" s="1050">
        <v>4.2707030904659063E-2</v>
      </c>
      <c r="D14" s="1050">
        <v>0.49954355623602814</v>
      </c>
      <c r="E14" s="1050">
        <v>3.1583849616844718E-2</v>
      </c>
      <c r="F14" s="1051">
        <v>0.21311248425350768</v>
      </c>
      <c r="G14" s="1048"/>
      <c r="H14" s="1049" t="s">
        <v>91</v>
      </c>
      <c r="I14" s="1050">
        <v>0.14802016654393021</v>
      </c>
      <c r="J14" s="1050">
        <v>0.58497793725452163</v>
      </c>
      <c r="K14" s="1050">
        <v>1.7294970909380727E-2</v>
      </c>
      <c r="L14" s="1051">
        <v>0.25566621882119284</v>
      </c>
      <c r="M14" s="113"/>
      <c r="N14" s="1049" t="s">
        <v>91</v>
      </c>
      <c r="O14" s="1050">
        <v>6.1901073936389925E-2</v>
      </c>
      <c r="P14" s="1050">
        <v>0.51054773082942095</v>
      </c>
      <c r="Q14" s="1050">
        <v>2.943080464179534E-2</v>
      </c>
      <c r="R14" s="1051">
        <v>0.21976623340948526</v>
      </c>
    </row>
    <row r="15" spans="2:18" ht="16.5" customHeight="1" x14ac:dyDescent="0.25">
      <c r="B15" s="1052" t="s">
        <v>92</v>
      </c>
      <c r="C15" s="1053">
        <v>5.8096212379545086E-4</v>
      </c>
      <c r="D15" s="1053">
        <v>0.14048404603253331</v>
      </c>
      <c r="E15" s="1053">
        <v>5.9837141365246475E-2</v>
      </c>
      <c r="F15" s="1054">
        <v>6.482125016289475E-2</v>
      </c>
      <c r="G15" s="1048"/>
      <c r="H15" s="1052" t="s">
        <v>92</v>
      </c>
      <c r="I15" s="1053">
        <v>5.6647595309579106E-5</v>
      </c>
      <c r="J15" s="1053">
        <v>9.4263686175629149E-2</v>
      </c>
      <c r="K15" s="1053">
        <v>1.657766796843867E-2</v>
      </c>
      <c r="L15" s="1054">
        <v>3.1456276651673581E-2</v>
      </c>
      <c r="M15" s="113"/>
      <c r="N15" s="1052" t="s">
        <v>92</v>
      </c>
      <c r="O15" s="1053">
        <v>4.8533663775299462E-4</v>
      </c>
      <c r="P15" s="1053">
        <v>0.13451017214397495</v>
      </c>
      <c r="Q15" s="1053">
        <v>5.3323103481346501E-2</v>
      </c>
      <c r="R15" s="1054">
        <v>5.9586215737353669E-2</v>
      </c>
    </row>
    <row r="16" spans="2:18" ht="16.5" customHeight="1" x14ac:dyDescent="0.25">
      <c r="B16" s="1049" t="s">
        <v>93</v>
      </c>
      <c r="C16" s="1050">
        <v>1.1556094418974728E-3</v>
      </c>
      <c r="D16" s="1050">
        <v>0.13219617737332787</v>
      </c>
      <c r="E16" s="1050">
        <v>8.6411041646085887E-2</v>
      </c>
      <c r="F16" s="1051">
        <v>6.7050193301767952E-2</v>
      </c>
      <c r="G16" s="1048"/>
      <c r="H16" s="1049" t="s">
        <v>93</v>
      </c>
      <c r="I16" s="1050">
        <v>9.5167960120092904E-3</v>
      </c>
      <c r="J16" s="1050">
        <v>0.21126897153663385</v>
      </c>
      <c r="K16" s="1050">
        <v>0.18586116203076433</v>
      </c>
      <c r="L16" s="1051">
        <v>0.1025906887084526</v>
      </c>
      <c r="M16" s="113"/>
      <c r="N16" s="1049" t="s">
        <v>93</v>
      </c>
      <c r="O16" s="1050">
        <v>2.6796778190830237E-3</v>
      </c>
      <c r="P16" s="1050">
        <v>0.14239749608763694</v>
      </c>
      <c r="Q16" s="1050">
        <v>0.1013594514241872</v>
      </c>
      <c r="R16" s="1051">
        <v>7.2615979086451524E-2</v>
      </c>
    </row>
    <row r="17" spans="2:18" ht="16.5" customHeight="1" x14ac:dyDescent="0.25">
      <c r="B17" s="1052" t="s">
        <v>94</v>
      </c>
      <c r="C17" s="1053">
        <v>1.8312936510943558E-4</v>
      </c>
      <c r="D17" s="1053">
        <v>4.0972117395898474E-4</v>
      </c>
      <c r="E17" s="1053">
        <v>0.27310574521232306</v>
      </c>
      <c r="F17" s="1054">
        <v>5.2772468615611835E-2</v>
      </c>
      <c r="G17" s="1048"/>
      <c r="H17" s="1052" t="s">
        <v>94</v>
      </c>
      <c r="I17" s="1053">
        <v>2.5491417889310597E-4</v>
      </c>
      <c r="J17" s="1053">
        <v>2.909373030112011E-4</v>
      </c>
      <c r="K17" s="1053">
        <v>0.37283812863632743</v>
      </c>
      <c r="L17" s="1054">
        <v>6.853496115427303E-2</v>
      </c>
      <c r="M17" s="113"/>
      <c r="N17" s="1052" t="s">
        <v>94</v>
      </c>
      <c r="O17" s="1053">
        <v>1.9619991738950847E-4</v>
      </c>
      <c r="P17" s="1053">
        <v>3.9436619718309857E-4</v>
      </c>
      <c r="Q17" s="1053">
        <v>0.28807423036347946</v>
      </c>
      <c r="R17" s="1054">
        <v>5.5239146060625487E-2</v>
      </c>
    </row>
    <row r="18" spans="2:18" ht="16.5" customHeight="1" x14ac:dyDescent="0.25">
      <c r="B18" s="1055" t="s">
        <v>95</v>
      </c>
      <c r="C18" s="1056">
        <v>6.8199901489031183E-4</v>
      </c>
      <c r="D18" s="1056">
        <v>2.415198499126647E-3</v>
      </c>
      <c r="E18" s="1056">
        <v>0.32858211377524377</v>
      </c>
      <c r="F18" s="1057">
        <v>6.441672820468268E-2</v>
      </c>
      <c r="G18" s="1048"/>
      <c r="H18" s="1055" t="s">
        <v>95</v>
      </c>
      <c r="I18" s="1056">
        <v>1.1244547668951454E-2</v>
      </c>
      <c r="J18" s="1056">
        <v>3.2536488386752653E-2</v>
      </c>
      <c r="K18" s="1056">
        <v>0.38288036980951623</v>
      </c>
      <c r="L18" s="1057">
        <v>8.5752672469186289E-2</v>
      </c>
      <c r="M18" s="113"/>
      <c r="N18" s="1055" t="s">
        <v>95</v>
      </c>
      <c r="O18" s="1056">
        <v>2.6900041305245766E-3</v>
      </c>
      <c r="P18" s="1056">
        <v>6.3536776212832552E-3</v>
      </c>
      <c r="Q18" s="1056">
        <v>0.33682986477414406</v>
      </c>
      <c r="R18" s="1057">
        <v>6.7833973528428779E-2</v>
      </c>
    </row>
    <row r="19" spans="2:18" ht="16.5" customHeight="1" x14ac:dyDescent="0.25">
      <c r="B19" s="1296" t="s">
        <v>0</v>
      </c>
      <c r="C19" s="1297">
        <f>SUM(C9:C18)</f>
        <v>1</v>
      </c>
      <c r="D19" s="1297">
        <f>SUM(D9:D18)</f>
        <v>1</v>
      </c>
      <c r="E19" s="1297">
        <f>SUM(E9:E18)</f>
        <v>1</v>
      </c>
      <c r="F19" s="1298">
        <f>SUM(F9:F18)</f>
        <v>1</v>
      </c>
      <c r="G19" s="113"/>
      <c r="H19" s="1296" t="s">
        <v>0</v>
      </c>
      <c r="I19" s="1297">
        <f>SUM(I9:I18)</f>
        <v>1</v>
      </c>
      <c r="J19" s="1297">
        <f>SUM(J9:J18)</f>
        <v>1</v>
      </c>
      <c r="K19" s="1297">
        <f>SUM(K9:K18)</f>
        <v>1</v>
      </c>
      <c r="L19" s="1298">
        <f>SUM(L9:L18)</f>
        <v>1</v>
      </c>
      <c r="M19" s="113"/>
      <c r="N19" s="1296" t="s">
        <v>0</v>
      </c>
      <c r="O19" s="1297">
        <f>SUM(O9:O18)</f>
        <v>1</v>
      </c>
      <c r="P19" s="1297">
        <f>SUM(P9:P18)</f>
        <v>1.0000000000000002</v>
      </c>
      <c r="Q19" s="1297">
        <f>SUM(Q9:Q18)</f>
        <v>1</v>
      </c>
      <c r="R19" s="1298">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56</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449</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131</v>
      </c>
      <c r="D10" s="856" t="s">
        <v>481</v>
      </c>
      <c r="E10" s="1062" t="s">
        <v>131</v>
      </c>
      <c r="F10" s="814" t="s">
        <v>481</v>
      </c>
      <c r="G10" s="814" t="s">
        <v>131</v>
      </c>
      <c r="H10" s="815" t="s">
        <v>481</v>
      </c>
      <c r="I10" s="1066"/>
      <c r="J10" s="1066"/>
      <c r="K10" s="1066"/>
      <c r="L10" s="1066"/>
      <c r="M10" s="1066"/>
      <c r="N10" s="1066"/>
      <c r="O10" s="1066"/>
    </row>
    <row r="11" spans="1:18" ht="15" customHeight="1" x14ac:dyDescent="0.25">
      <c r="B11" s="1067" t="s">
        <v>8</v>
      </c>
      <c r="C11" s="1068">
        <v>15.016430121440028</v>
      </c>
      <c r="D11" s="1069">
        <v>0.35161101281742513</v>
      </c>
      <c r="E11" s="1068">
        <v>45.21601301688829</v>
      </c>
      <c r="F11" s="1069">
        <v>0.24850653996912139</v>
      </c>
      <c r="G11" s="1068">
        <v>68.710549465421579</v>
      </c>
      <c r="H11" s="1069">
        <v>0.30255343726679734</v>
      </c>
      <c r="I11" s="1066"/>
      <c r="J11" s="1066"/>
      <c r="K11" s="1066"/>
      <c r="L11" s="1066"/>
      <c r="M11" s="1066"/>
      <c r="N11" s="1066"/>
      <c r="O11" s="1066"/>
    </row>
    <row r="12" spans="1:18" ht="15" customHeight="1" x14ac:dyDescent="0.25">
      <c r="B12" s="1070" t="s">
        <v>7</v>
      </c>
      <c r="C12" s="1071">
        <v>10.538371067333138</v>
      </c>
      <c r="D12" s="1072">
        <v>0.29490600835155389</v>
      </c>
      <c r="E12" s="1071">
        <v>22.36986301369863</v>
      </c>
      <c r="F12" s="1072">
        <v>0.23932568836118762</v>
      </c>
      <c r="G12" s="1071">
        <v>47.332409972299168</v>
      </c>
      <c r="H12" s="1072">
        <v>0.14484748351352969</v>
      </c>
      <c r="I12" s="1066"/>
      <c r="J12" s="1066"/>
      <c r="K12" s="1066"/>
      <c r="L12" s="1066"/>
      <c r="M12" s="1066"/>
      <c r="N12" s="1066"/>
      <c r="O12" s="1066"/>
    </row>
    <row r="13" spans="1:18" ht="15" customHeight="1" x14ac:dyDescent="0.25">
      <c r="B13" s="1070" t="s">
        <v>37</v>
      </c>
      <c r="C13" s="1071">
        <v>23.543352601156069</v>
      </c>
      <c r="D13" s="1072">
        <v>0.23880780442648186</v>
      </c>
      <c r="E13" s="1071">
        <v>45.263835877862597</v>
      </c>
      <c r="F13" s="1072">
        <v>0.15735648605527516</v>
      </c>
      <c r="G13" s="1071">
        <v>71.945585215605746</v>
      </c>
      <c r="H13" s="1072">
        <v>0.12548369387167591</v>
      </c>
      <c r="I13" s="1066"/>
      <c r="J13" s="1066"/>
      <c r="K13" s="1066"/>
      <c r="L13" s="1066"/>
      <c r="M13" s="1066"/>
      <c r="N13" s="1066"/>
      <c r="O13" s="1066"/>
    </row>
    <row r="14" spans="1:18" ht="15" customHeight="1" x14ac:dyDescent="0.25">
      <c r="B14" s="1070" t="s">
        <v>38</v>
      </c>
      <c r="C14" s="1071">
        <v>23.369246861924687</v>
      </c>
      <c r="D14" s="1072">
        <v>0.33491880516939854</v>
      </c>
      <c r="E14" s="1071">
        <v>31.0625</v>
      </c>
      <c r="F14" s="1072">
        <v>0.44947086354672755</v>
      </c>
      <c r="G14" s="1071">
        <v>35.723999999999997</v>
      </c>
      <c r="H14" s="1072">
        <v>0.64956921148969649</v>
      </c>
      <c r="I14" s="1066"/>
      <c r="J14" s="1066"/>
      <c r="K14" s="1066"/>
      <c r="L14" s="1066"/>
      <c r="M14" s="1066"/>
      <c r="N14" s="1066"/>
      <c r="O14" s="1066"/>
    </row>
    <row r="15" spans="1:18" ht="15" customHeight="1" x14ac:dyDescent="0.25">
      <c r="B15" s="1070" t="s">
        <v>6</v>
      </c>
      <c r="C15" s="1071">
        <v>24.856438693776955</v>
      </c>
      <c r="D15" s="1072">
        <v>0.3604258236931312</v>
      </c>
      <c r="E15" s="1071">
        <v>47.795197438633942</v>
      </c>
      <c r="F15" s="1072">
        <v>0.31116210529500404</v>
      </c>
      <c r="G15" s="1071">
        <v>69.534556574923542</v>
      </c>
      <c r="H15" s="1072">
        <v>0.32473345211732263</v>
      </c>
      <c r="I15" s="1066"/>
      <c r="J15" s="1066"/>
      <c r="K15" s="1066"/>
      <c r="L15" s="1066"/>
      <c r="M15" s="1066"/>
      <c r="N15" s="1066"/>
      <c r="O15" s="1066"/>
    </row>
    <row r="16" spans="1:18" ht="15" customHeight="1" x14ac:dyDescent="0.25">
      <c r="B16" s="1070" t="s">
        <v>5</v>
      </c>
      <c r="C16" s="1071">
        <v>22.521320072332731</v>
      </c>
      <c r="D16" s="1072">
        <v>0.50932701441671835</v>
      </c>
      <c r="E16" s="1071">
        <v>37.358354898336422</v>
      </c>
      <c r="F16" s="1072">
        <v>0.37993514693747799</v>
      </c>
      <c r="G16" s="1071">
        <v>45.670383275261322</v>
      </c>
      <c r="H16" s="1072">
        <v>0.51724720939187852</v>
      </c>
      <c r="I16" s="1066"/>
      <c r="J16" s="1066"/>
      <c r="K16" s="1066"/>
      <c r="L16" s="1066"/>
      <c r="M16" s="1066"/>
      <c r="N16" s="1066"/>
      <c r="O16" s="1066"/>
    </row>
    <row r="17" spans="1:15" ht="15" customHeight="1" x14ac:dyDescent="0.25">
      <c r="B17" s="1070" t="s">
        <v>4</v>
      </c>
      <c r="C17" s="1071">
        <v>22.478703186137508</v>
      </c>
      <c r="D17" s="1072">
        <v>0.20536589882840972</v>
      </c>
      <c r="E17" s="1071">
        <v>45.47930121757544</v>
      </c>
      <c r="F17" s="1072">
        <v>0.16311325978387214</v>
      </c>
      <c r="G17" s="1071">
        <v>73.056599832915623</v>
      </c>
      <c r="H17" s="1072">
        <v>0.12688126784390841</v>
      </c>
      <c r="I17" s="1066"/>
      <c r="J17" s="1066"/>
      <c r="K17" s="1066"/>
      <c r="L17" s="1066"/>
      <c r="M17" s="1066"/>
      <c r="N17" s="1066"/>
      <c r="O17" s="1066"/>
    </row>
    <row r="18" spans="1:15" ht="15" customHeight="1" x14ac:dyDescent="0.25">
      <c r="B18" s="1070" t="s">
        <v>40</v>
      </c>
      <c r="C18" s="1071">
        <v>18.70585261738935</v>
      </c>
      <c r="D18" s="1072">
        <v>0.41417928395058523</v>
      </c>
      <c r="E18" s="1071">
        <v>29.328105395232122</v>
      </c>
      <c r="F18" s="1072">
        <v>0.54849110679485757</v>
      </c>
      <c r="G18" s="1071">
        <v>38.619778650481969</v>
      </c>
      <c r="H18" s="1072">
        <v>0.60018691731189278</v>
      </c>
      <c r="I18" s="1066"/>
      <c r="J18" s="1066"/>
      <c r="K18" s="1066"/>
      <c r="L18" s="1066"/>
      <c r="M18" s="1066"/>
      <c r="N18" s="1066"/>
      <c r="O18" s="1066"/>
    </row>
    <row r="19" spans="1:15" ht="15" customHeight="1" x14ac:dyDescent="0.25">
      <c r="B19" s="1070" t="s">
        <v>41</v>
      </c>
      <c r="C19" s="1071">
        <v>19.453050371756365</v>
      </c>
      <c r="D19" s="1072">
        <v>0.32436894209964723</v>
      </c>
      <c r="E19" s="1071">
        <v>27.939137474241978</v>
      </c>
      <c r="F19" s="1072">
        <v>0.52560091521379948</v>
      </c>
      <c r="G19" s="1071">
        <v>35.963096139288417</v>
      </c>
      <c r="H19" s="1072">
        <v>0.61795206978422235</v>
      </c>
      <c r="I19" s="1066"/>
      <c r="J19" s="1066"/>
      <c r="K19" s="1066"/>
      <c r="L19" s="1066"/>
      <c r="M19" s="1066"/>
      <c r="N19" s="1066"/>
      <c r="O19" s="1066"/>
    </row>
    <row r="20" spans="1:15" ht="15" customHeight="1" x14ac:dyDescent="0.25">
      <c r="B20" s="1070" t="s">
        <v>3</v>
      </c>
      <c r="C20" s="1071">
        <v>20.179291111910761</v>
      </c>
      <c r="D20" s="1072">
        <v>0.10509017903791408</v>
      </c>
      <c r="E20" s="1071">
        <v>33.581025338833236</v>
      </c>
      <c r="F20" s="1072">
        <v>0.18429947266224769</v>
      </c>
      <c r="G20" s="1071">
        <v>57.930612244897958</v>
      </c>
      <c r="H20" s="1072">
        <v>0.14887404891366615</v>
      </c>
      <c r="I20" s="1066"/>
      <c r="J20" s="1066"/>
      <c r="K20" s="1066"/>
      <c r="L20" s="1066"/>
      <c r="M20" s="1066"/>
      <c r="N20" s="1066"/>
      <c r="O20" s="1066"/>
    </row>
    <row r="21" spans="1:15" ht="15" customHeight="1" x14ac:dyDescent="0.25">
      <c r="B21" s="1070" t="s">
        <v>2</v>
      </c>
      <c r="C21" s="1071">
        <v>21.816841546022047</v>
      </c>
      <c r="D21" s="1072">
        <v>0.25610244745223631</v>
      </c>
      <c r="E21" s="1071">
        <v>43.432300509337864</v>
      </c>
      <c r="F21" s="1072">
        <v>0.20843984535082236</v>
      </c>
      <c r="G21" s="1071">
        <v>68.932317073170736</v>
      </c>
      <c r="H21" s="1072">
        <v>0.17728242784545806</v>
      </c>
      <c r="I21" s="1066"/>
      <c r="J21" s="1066"/>
      <c r="K21" s="1066"/>
      <c r="L21" s="1066"/>
      <c r="M21" s="1066"/>
      <c r="N21" s="1066"/>
      <c r="O21" s="1066"/>
    </row>
    <row r="22" spans="1:15" ht="15" customHeight="1" x14ac:dyDescent="0.25">
      <c r="B22" s="1070" t="s">
        <v>35</v>
      </c>
      <c r="C22" s="1071">
        <v>27.03874501992032</v>
      </c>
      <c r="D22" s="1072">
        <v>0.41062202227951766</v>
      </c>
      <c r="E22" s="1071">
        <v>51.686324786324789</v>
      </c>
      <c r="F22" s="1072">
        <v>0.23288399196895071</v>
      </c>
      <c r="G22" s="1071">
        <v>80.364671361502346</v>
      </c>
      <c r="H22" s="1072">
        <v>0.18033928642215336</v>
      </c>
      <c r="I22" s="1066"/>
      <c r="J22" s="1066"/>
      <c r="K22" s="1066"/>
      <c r="L22" s="1066"/>
      <c r="M22" s="1066"/>
      <c r="N22" s="1066"/>
      <c r="O22" s="1066"/>
    </row>
    <row r="23" spans="1:15" ht="15" customHeight="1" x14ac:dyDescent="0.25">
      <c r="B23" s="1070" t="s">
        <v>42</v>
      </c>
      <c r="C23" s="1071">
        <v>22.741437609075042</v>
      </c>
      <c r="D23" s="1072">
        <v>0.21380111055082018</v>
      </c>
      <c r="E23" s="1071">
        <v>39.123907195696034</v>
      </c>
      <c r="F23" s="1072">
        <v>0.34577952280223612</v>
      </c>
      <c r="G23" s="1071">
        <v>57.486082504560699</v>
      </c>
      <c r="H23" s="1072">
        <v>0.40873288464135388</v>
      </c>
      <c r="I23" s="1066"/>
      <c r="J23" s="1066"/>
      <c r="K23" s="1066"/>
      <c r="L23" s="1066"/>
      <c r="M23" s="1066"/>
      <c r="N23" s="1066"/>
      <c r="O23" s="1066"/>
    </row>
    <row r="24" spans="1:15" ht="15" customHeight="1" x14ac:dyDescent="0.25">
      <c r="B24" s="1070" t="s">
        <v>43</v>
      </c>
      <c r="C24" s="1071">
        <v>22.365266635205284</v>
      </c>
      <c r="D24" s="1072">
        <v>0.341458050127248</v>
      </c>
      <c r="E24" s="1071">
        <v>41.733968804159446</v>
      </c>
      <c r="F24" s="1072">
        <v>0.29428091160947845</v>
      </c>
      <c r="G24" s="1071">
        <v>70.876826722338208</v>
      </c>
      <c r="H24" s="1072">
        <v>0.22700916579551483</v>
      </c>
      <c r="I24" s="1066"/>
      <c r="J24" s="1066"/>
      <c r="K24" s="1066"/>
      <c r="L24" s="1066"/>
      <c r="M24" s="1066"/>
      <c r="N24" s="1066"/>
      <c r="O24" s="1066"/>
    </row>
    <row r="25" spans="1:15" ht="15" customHeight="1" x14ac:dyDescent="0.25">
      <c r="B25" s="1070" t="s">
        <v>44</v>
      </c>
      <c r="C25" s="1071">
        <v>55.122062168309327</v>
      </c>
      <c r="D25" s="1072">
        <v>0.98954789820429889</v>
      </c>
      <c r="E25" s="1071">
        <v>89.74647887323944</v>
      </c>
      <c r="F25" s="1072">
        <v>0.67828897885094619</v>
      </c>
      <c r="G25" s="1071">
        <v>99.209779179810724</v>
      </c>
      <c r="H25" s="1072">
        <v>0.57208714544803319</v>
      </c>
      <c r="I25" s="1066"/>
      <c r="J25" s="1066"/>
      <c r="K25" s="1066"/>
      <c r="L25" s="1066"/>
      <c r="M25" s="1066"/>
      <c r="N25" s="1066"/>
      <c r="O25" s="1066"/>
    </row>
    <row r="26" spans="1:15" ht="15" customHeight="1" x14ac:dyDescent="0.25">
      <c r="B26" s="1070" t="s">
        <v>45</v>
      </c>
      <c r="C26" s="1071">
        <v>19.757269800386361</v>
      </c>
      <c r="D26" s="1072">
        <v>0.65754004597776927</v>
      </c>
      <c r="E26" s="1071">
        <v>26.877664763881704</v>
      </c>
      <c r="F26" s="1072">
        <v>0.67951757844111804</v>
      </c>
      <c r="G26" s="1071">
        <v>32.673610687022936</v>
      </c>
      <c r="H26" s="1072">
        <v>0.67261465101314521</v>
      </c>
      <c r="I26" s="1066"/>
      <c r="J26" s="1066"/>
      <c r="K26" s="1066"/>
      <c r="L26" s="1066"/>
      <c r="M26" s="1066"/>
      <c r="N26" s="1066"/>
      <c r="O26" s="1066"/>
    </row>
    <row r="27" spans="1:15" ht="15" customHeight="1" x14ac:dyDescent="0.25">
      <c r="B27" s="1070" t="s">
        <v>46</v>
      </c>
      <c r="C27" s="1071">
        <v>20.903810939357836</v>
      </c>
      <c r="D27" s="1072">
        <v>0.44125552821298125</v>
      </c>
      <c r="E27" s="1071">
        <v>31.05970873786401</v>
      </c>
      <c r="F27" s="1072">
        <v>0.50638551369484752</v>
      </c>
      <c r="G27" s="1071">
        <v>41.893948717948696</v>
      </c>
      <c r="H27" s="1072">
        <v>0.5011324860618378</v>
      </c>
      <c r="I27" s="1066"/>
      <c r="J27" s="1066"/>
      <c r="K27" s="1066"/>
      <c r="L27" s="1066"/>
      <c r="M27" s="1066"/>
      <c r="N27" s="1066"/>
      <c r="O27" s="1066"/>
    </row>
    <row r="28" spans="1:15" ht="15" customHeight="1" x14ac:dyDescent="0.25">
      <c r="B28" s="1073" t="s">
        <v>1</v>
      </c>
      <c r="C28" s="1074">
        <v>20.945386064030131</v>
      </c>
      <c r="D28" s="1075">
        <v>0.16654588148183022</v>
      </c>
      <c r="E28" s="1074">
        <v>45.7092050209205</v>
      </c>
      <c r="F28" s="1075">
        <v>8.3523776796970803E-2</v>
      </c>
      <c r="G28" s="1074">
        <v>71.770949720670387</v>
      </c>
      <c r="H28" s="1075">
        <v>8.7406407903912076E-2</v>
      </c>
      <c r="I28" s="1066"/>
      <c r="J28" s="1066"/>
      <c r="K28" s="1066"/>
      <c r="L28" s="1066"/>
      <c r="M28" s="1066"/>
      <c r="N28" s="1066"/>
      <c r="O28" s="1066"/>
    </row>
    <row r="29" spans="1:15" ht="15" customHeight="1" x14ac:dyDescent="0.25">
      <c r="B29" s="1299" t="s">
        <v>0</v>
      </c>
      <c r="C29" s="1300">
        <v>19.295367647058825</v>
      </c>
      <c r="D29" s="1301">
        <v>0.47153357237605797</v>
      </c>
      <c r="E29" s="1300">
        <v>41.829635161698242</v>
      </c>
      <c r="F29" s="1301">
        <v>0.35945372979810464</v>
      </c>
      <c r="G29" s="1300">
        <v>63.469106419202454</v>
      </c>
      <c r="H29" s="1301">
        <v>0.37817901204218107</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7.45" customHeight="1" x14ac:dyDescent="0.25">
      <c r="B32" s="1701" t="s">
        <v>287</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56</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448</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131</v>
      </c>
      <c r="D10" s="856" t="s">
        <v>157</v>
      </c>
      <c r="E10" s="1062" t="s">
        <v>131</v>
      </c>
      <c r="F10" s="814" t="s">
        <v>157</v>
      </c>
      <c r="G10" s="814" t="s">
        <v>131</v>
      </c>
      <c r="H10" s="815" t="s">
        <v>157</v>
      </c>
      <c r="I10" s="1066"/>
      <c r="J10" s="1066"/>
      <c r="K10" s="1066"/>
      <c r="L10" s="1066"/>
      <c r="M10" s="1066"/>
      <c r="N10" s="1066"/>
      <c r="O10" s="1066"/>
    </row>
    <row r="11" spans="1:18" ht="15" customHeight="1" x14ac:dyDescent="0.25">
      <c r="B11" s="1067" t="s">
        <v>8</v>
      </c>
      <c r="C11" s="1068">
        <v>15.016430121440028</v>
      </c>
      <c r="D11" s="1069">
        <v>0.35161101281742513</v>
      </c>
      <c r="E11" s="1068">
        <v>45.21601301688829</v>
      </c>
      <c r="F11" s="1069">
        <v>0.24850653996912139</v>
      </c>
      <c r="G11" s="1068">
        <v>68.710549465421579</v>
      </c>
      <c r="H11" s="1069">
        <v>0.30255343726679734</v>
      </c>
      <c r="I11" s="1066"/>
      <c r="J11" s="1066"/>
      <c r="K11" s="1066"/>
      <c r="L11" s="1066"/>
      <c r="M11" s="1066"/>
      <c r="N11" s="1066"/>
      <c r="O11" s="1066"/>
    </row>
    <row r="12" spans="1:18" ht="15" customHeight="1" x14ac:dyDescent="0.25">
      <c r="B12" s="1070" t="s">
        <v>7</v>
      </c>
      <c r="C12" s="1071">
        <v>10.538371067333138</v>
      </c>
      <c r="D12" s="1072">
        <v>0.29490600835155389</v>
      </c>
      <c r="E12" s="1071">
        <v>22.36986301369863</v>
      </c>
      <c r="F12" s="1072">
        <v>0.23932568836118762</v>
      </c>
      <c r="G12" s="1071">
        <v>47.332409972299168</v>
      </c>
      <c r="H12" s="1072">
        <v>0.14484748351352969</v>
      </c>
      <c r="I12" s="1066"/>
      <c r="J12" s="1066"/>
      <c r="K12" s="1066"/>
      <c r="L12" s="1066"/>
      <c r="M12" s="1066"/>
      <c r="N12" s="1066"/>
      <c r="O12" s="1066"/>
    </row>
    <row r="13" spans="1:18" ht="15" customHeight="1" x14ac:dyDescent="0.25">
      <c r="B13" s="1070" t="s">
        <v>37</v>
      </c>
      <c r="C13" s="1071">
        <v>23.628311585606959</v>
      </c>
      <c r="D13" s="1072">
        <v>0.23971844031869133</v>
      </c>
      <c r="E13" s="1071">
        <v>45.290452261306534</v>
      </c>
      <c r="F13" s="1072">
        <v>0.16090815583262419</v>
      </c>
      <c r="G13" s="1071">
        <v>72.071982281284605</v>
      </c>
      <c r="H13" s="1072">
        <v>0.12947057322648622</v>
      </c>
      <c r="I13" s="1066"/>
      <c r="J13" s="1066"/>
      <c r="K13" s="1066"/>
      <c r="L13" s="1066"/>
      <c r="M13" s="1066"/>
      <c r="N13" s="1066"/>
      <c r="O13" s="1066"/>
    </row>
    <row r="14" spans="1:18" ht="15" customHeight="1" x14ac:dyDescent="0.25">
      <c r="B14" s="1070" t="s">
        <v>38</v>
      </c>
      <c r="C14" s="1071">
        <v>23.369246861924687</v>
      </c>
      <c r="D14" s="1072">
        <v>0.33491880516939854</v>
      </c>
      <c r="E14" s="1071">
        <v>31.0625</v>
      </c>
      <c r="F14" s="1072">
        <v>0.44947086354672755</v>
      </c>
      <c r="G14" s="1071">
        <v>35.723999999999997</v>
      </c>
      <c r="H14" s="1072">
        <v>0.64956921148969649</v>
      </c>
      <c r="I14" s="1066"/>
      <c r="J14" s="1066"/>
      <c r="K14" s="1066"/>
      <c r="L14" s="1066"/>
      <c r="M14" s="1066"/>
      <c r="N14" s="1066"/>
      <c r="O14" s="1066"/>
    </row>
    <row r="15" spans="1:18" ht="15" customHeight="1" x14ac:dyDescent="0.25">
      <c r="B15" s="1070" t="s">
        <v>6</v>
      </c>
      <c r="C15" s="1071">
        <v>20.753424657534246</v>
      </c>
      <c r="D15" s="1072">
        <v>0.23646514292015028</v>
      </c>
      <c r="E15" s="1071">
        <v>29.677966101694917</v>
      </c>
      <c r="F15" s="1072">
        <v>0.51577860778686224</v>
      </c>
      <c r="G15" s="1071">
        <v>42.062770562770559</v>
      </c>
      <c r="H15" s="1072">
        <v>0.63294633549549506</v>
      </c>
      <c r="I15" s="1066"/>
      <c r="J15" s="1066"/>
      <c r="K15" s="1066"/>
      <c r="L15" s="1066"/>
      <c r="M15" s="1066"/>
      <c r="N15" s="1066"/>
      <c r="O15" s="1066"/>
    </row>
    <row r="16" spans="1:18" ht="15" customHeight="1" x14ac:dyDescent="0.25">
      <c r="B16" s="1070" t="s">
        <v>5</v>
      </c>
      <c r="C16" s="1071">
        <v>22.521320072332731</v>
      </c>
      <c r="D16" s="1072">
        <v>0.50932701441671835</v>
      </c>
      <c r="E16" s="1071">
        <v>37.358354898336422</v>
      </c>
      <c r="F16" s="1072">
        <v>0.37993514693747799</v>
      </c>
      <c r="G16" s="1071">
        <v>45.670383275261322</v>
      </c>
      <c r="H16" s="1072">
        <v>0.51724720939187852</v>
      </c>
      <c r="I16" s="1066"/>
      <c r="J16" s="1066"/>
      <c r="K16" s="1066"/>
      <c r="L16" s="1066"/>
      <c r="M16" s="1066"/>
      <c r="N16" s="1066"/>
      <c r="O16" s="1066"/>
    </row>
    <row r="17" spans="1:15" ht="15" customHeight="1" x14ac:dyDescent="0.25">
      <c r="B17" s="1070" t="s">
        <v>4</v>
      </c>
      <c r="C17" s="1071">
        <v>22.630983133262422</v>
      </c>
      <c r="D17" s="1072">
        <v>0.22370128115301302</v>
      </c>
      <c r="E17" s="1071">
        <v>45.280193887168437</v>
      </c>
      <c r="F17" s="1072">
        <v>0.17176208976431254</v>
      </c>
      <c r="G17" s="1071">
        <v>73.357327215371384</v>
      </c>
      <c r="H17" s="1072">
        <v>0.13063735289461773</v>
      </c>
      <c r="I17" s="1066"/>
      <c r="J17" s="1066"/>
      <c r="K17" s="1066"/>
      <c r="L17" s="1066"/>
      <c r="M17" s="1066"/>
      <c r="N17" s="1066"/>
      <c r="O17" s="1066"/>
    </row>
    <row r="18" spans="1:15" ht="15" customHeight="1" x14ac:dyDescent="0.25">
      <c r="B18" s="1070" t="s">
        <v>40</v>
      </c>
      <c r="C18" s="1071">
        <v>18.732716352047071</v>
      </c>
      <c r="D18" s="1072">
        <v>0.41442325518911416</v>
      </c>
      <c r="E18" s="1071">
        <v>29.096036240090601</v>
      </c>
      <c r="F18" s="1072">
        <v>0.55240151553915318</v>
      </c>
      <c r="G18" s="1071">
        <v>37.679648720885837</v>
      </c>
      <c r="H18" s="1072">
        <v>0.60781463817398973</v>
      </c>
      <c r="I18" s="1066"/>
      <c r="J18" s="1066"/>
      <c r="K18" s="1066"/>
      <c r="L18" s="1066"/>
      <c r="M18" s="1066"/>
      <c r="N18" s="1066"/>
      <c r="O18" s="1066"/>
    </row>
    <row r="19" spans="1:15" ht="15" customHeight="1" x14ac:dyDescent="0.25">
      <c r="B19" s="1070" t="s">
        <v>41</v>
      </c>
      <c r="C19" s="1071">
        <v>19.936711268945398</v>
      </c>
      <c r="D19" s="1072">
        <v>0.30201263792246458</v>
      </c>
      <c r="E19" s="1071">
        <v>26.468146321413894</v>
      </c>
      <c r="F19" s="1072">
        <v>0.52801249911808112</v>
      </c>
      <c r="G19" s="1071">
        <v>32.557720207253887</v>
      </c>
      <c r="H19" s="1072">
        <v>0.60439623836496814</v>
      </c>
      <c r="I19" s="1066"/>
      <c r="J19" s="1066"/>
      <c r="K19" s="1066"/>
      <c r="L19" s="1066"/>
      <c r="M19" s="1066"/>
      <c r="N19" s="1066"/>
      <c r="O19" s="1066"/>
    </row>
    <row r="20" spans="1:15" ht="15" customHeight="1" x14ac:dyDescent="0.25">
      <c r="B20" s="1070" t="s">
        <v>3</v>
      </c>
      <c r="C20" s="1071">
        <v>20.126040769451624</v>
      </c>
      <c r="D20" s="1072">
        <v>8.4117298697341067E-2</v>
      </c>
      <c r="E20" s="1071">
        <v>33.502403846153847</v>
      </c>
      <c r="F20" s="1072">
        <v>0.18790312621022642</v>
      </c>
      <c r="G20" s="1071">
        <v>57.700598802395213</v>
      </c>
      <c r="H20" s="1072">
        <v>0.16077916123373795</v>
      </c>
      <c r="I20" s="1066"/>
      <c r="J20" s="1066"/>
      <c r="K20" s="1066"/>
      <c r="L20" s="1066"/>
      <c r="M20" s="1066"/>
      <c r="N20" s="1066"/>
      <c r="O20" s="1066"/>
    </row>
    <row r="21" spans="1:15" ht="15" customHeight="1" x14ac:dyDescent="0.25">
      <c r="B21" s="1070" t="s">
        <v>2</v>
      </c>
      <c r="C21" s="1071">
        <v>21.153550863723609</v>
      </c>
      <c r="D21" s="1072">
        <v>0.27788268433287844</v>
      </c>
      <c r="E21" s="1071">
        <v>45.583643122676577</v>
      </c>
      <c r="F21" s="1072">
        <v>0.28528246375624078</v>
      </c>
      <c r="G21" s="1071">
        <v>72.887218045112789</v>
      </c>
      <c r="H21" s="1072">
        <v>0.3854028066117422</v>
      </c>
      <c r="I21" s="1066"/>
      <c r="J21" s="1066"/>
      <c r="K21" s="1066"/>
      <c r="L21" s="1066"/>
      <c r="M21" s="1066"/>
      <c r="N21" s="1066"/>
      <c r="O21" s="1066"/>
    </row>
    <row r="22" spans="1:15" ht="15" customHeight="1" x14ac:dyDescent="0.25">
      <c r="B22" s="1070" t="s">
        <v>35</v>
      </c>
      <c r="C22" s="1071">
        <v>25.177524656202252</v>
      </c>
      <c r="D22" s="1072">
        <v>0.43867004849895658</v>
      </c>
      <c r="E22" s="1071">
        <v>50.288019311396262</v>
      </c>
      <c r="F22" s="1072">
        <v>0.23675908345838209</v>
      </c>
      <c r="G22" s="1071">
        <v>79.90707684517028</v>
      </c>
      <c r="H22" s="1072">
        <v>0.18260562734346078</v>
      </c>
      <c r="I22" s="1066"/>
      <c r="J22" s="1066"/>
      <c r="K22" s="1066"/>
      <c r="L22" s="1066"/>
      <c r="M22" s="1066"/>
      <c r="N22" s="1066"/>
      <c r="O22" s="1066"/>
    </row>
    <row r="23" spans="1:15" ht="15" customHeight="1" x14ac:dyDescent="0.25">
      <c r="B23" s="1070" t="s">
        <v>42</v>
      </c>
      <c r="C23" s="1071">
        <v>22.239435798799324</v>
      </c>
      <c r="D23" s="1072">
        <v>0.18296491910464702</v>
      </c>
      <c r="E23" s="1071">
        <v>38.063692294073384</v>
      </c>
      <c r="F23" s="1072">
        <v>0.33919959588542636</v>
      </c>
      <c r="G23" s="1071">
        <v>54.942198013457222</v>
      </c>
      <c r="H23" s="1072">
        <v>0.41129965327923751</v>
      </c>
      <c r="I23" s="1066"/>
      <c r="J23" s="1066"/>
      <c r="K23" s="1066"/>
      <c r="L23" s="1066"/>
      <c r="M23" s="1066"/>
      <c r="N23" s="1066"/>
      <c r="O23" s="1066"/>
    </row>
    <row r="24" spans="1:15" ht="15" customHeight="1" x14ac:dyDescent="0.25">
      <c r="B24" s="1070" t="s">
        <v>43</v>
      </c>
      <c r="C24" s="1071">
        <v>22.367028814359944</v>
      </c>
      <c r="D24" s="1072">
        <v>0.34158214516530744</v>
      </c>
      <c r="E24" s="1071">
        <v>41.733968804159446</v>
      </c>
      <c r="F24" s="1072">
        <v>0.29428091160947845</v>
      </c>
      <c r="G24" s="1071">
        <v>70.876826722338208</v>
      </c>
      <c r="H24" s="1072">
        <v>0.22700916579551483</v>
      </c>
      <c r="I24" s="1066"/>
      <c r="J24" s="1066"/>
      <c r="K24" s="1066"/>
      <c r="L24" s="1066"/>
      <c r="M24" s="1066"/>
      <c r="N24" s="1066"/>
      <c r="O24" s="1066"/>
    </row>
    <row r="25" spans="1:15" ht="15" customHeight="1" x14ac:dyDescent="0.25">
      <c r="B25" s="1070" t="s">
        <v>44</v>
      </c>
      <c r="C25" s="1071">
        <v>14.310013717421125</v>
      </c>
      <c r="D25" s="1072">
        <v>0.64245772171182403</v>
      </c>
      <c r="E25" s="1071">
        <v>17.002941176470589</v>
      </c>
      <c r="F25" s="1072">
        <v>0.65222469652162662</v>
      </c>
      <c r="G25" s="1071">
        <v>22.142011834319526</v>
      </c>
      <c r="H25" s="1072">
        <v>0.63299795055924213</v>
      </c>
      <c r="I25" s="1066"/>
      <c r="J25" s="1066"/>
      <c r="K25" s="1066"/>
      <c r="L25" s="1066"/>
      <c r="M25" s="1066"/>
      <c r="N25" s="1066"/>
      <c r="O25" s="1066"/>
    </row>
    <row r="26" spans="1:15" ht="15" customHeight="1" x14ac:dyDescent="0.25">
      <c r="B26" s="1070" t="s">
        <v>45</v>
      </c>
      <c r="C26" s="1071">
        <v>19.757269800386361</v>
      </c>
      <c r="D26" s="1072">
        <v>0.65754004597776927</v>
      </c>
      <c r="E26" s="1071">
        <v>26.877664763881704</v>
      </c>
      <c r="F26" s="1072">
        <v>0.67951757844111804</v>
      </c>
      <c r="G26" s="1071">
        <v>32.673610687022936</v>
      </c>
      <c r="H26" s="1072">
        <v>0.67261465101314521</v>
      </c>
      <c r="I26" s="1066"/>
      <c r="J26" s="1066"/>
      <c r="K26" s="1066"/>
      <c r="L26" s="1066"/>
      <c r="M26" s="1066"/>
      <c r="N26" s="1066"/>
      <c r="O26" s="1066"/>
    </row>
    <row r="27" spans="1:15" ht="15" customHeight="1" x14ac:dyDescent="0.25">
      <c r="B27" s="1070" t="s">
        <v>46</v>
      </c>
      <c r="C27" s="1071">
        <v>20.903810939357836</v>
      </c>
      <c r="D27" s="1072">
        <v>0.44125552821298125</v>
      </c>
      <c r="E27" s="1071">
        <v>31.05970873786401</v>
      </c>
      <c r="F27" s="1072">
        <v>0.50638551369484752</v>
      </c>
      <c r="G27" s="1071">
        <v>41.893948717948696</v>
      </c>
      <c r="H27" s="1072">
        <v>0.5011324860618378</v>
      </c>
      <c r="I27" s="1066"/>
      <c r="J27" s="1066"/>
      <c r="K27" s="1066"/>
      <c r="L27" s="1066"/>
      <c r="M27" s="1066"/>
      <c r="N27" s="1066"/>
      <c r="O27" s="1066"/>
    </row>
    <row r="28" spans="1:15" ht="15" customHeight="1" x14ac:dyDescent="0.25">
      <c r="B28" s="1073" t="s">
        <v>1</v>
      </c>
      <c r="C28" s="1074">
        <v>20.947169811320755</v>
      </c>
      <c r="D28" s="1075">
        <v>0.16667745537611303</v>
      </c>
      <c r="E28" s="1074">
        <v>45.713684210526317</v>
      </c>
      <c r="F28" s="1075">
        <v>8.3770316599800651E-2</v>
      </c>
      <c r="G28" s="1074">
        <v>71.770949720670387</v>
      </c>
      <c r="H28" s="1075">
        <v>8.7406407903912076E-2</v>
      </c>
      <c r="I28" s="1066"/>
      <c r="J28" s="1066"/>
      <c r="K28" s="1066"/>
      <c r="L28" s="1066"/>
      <c r="M28" s="1066"/>
      <c r="N28" s="1066"/>
      <c r="O28" s="1066"/>
    </row>
    <row r="29" spans="1:15" ht="15" customHeight="1" x14ac:dyDescent="0.25">
      <c r="B29" s="1299" t="s">
        <v>0</v>
      </c>
      <c r="C29" s="1300">
        <v>18.254847118554189</v>
      </c>
      <c r="D29" s="1301">
        <v>0.38997457667171803</v>
      </c>
      <c r="E29" s="1300">
        <v>41.055140419353208</v>
      </c>
      <c r="F29" s="1301">
        <v>0.33858152479105774</v>
      </c>
      <c r="G29" s="1300">
        <v>61.723031513286976</v>
      </c>
      <c r="H29" s="1301">
        <v>0.39277353415334648</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5.6" customHeight="1" x14ac:dyDescent="0.25">
      <c r="B32" s="1701" t="s">
        <v>287</v>
      </c>
      <c r="C32" s="1701"/>
      <c r="D32" s="1701"/>
      <c r="E32" s="1701"/>
      <c r="F32" s="1701"/>
      <c r="G32" s="1701"/>
      <c r="H32" s="170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447</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131</v>
      </c>
      <c r="D10" s="856" t="s">
        <v>157</v>
      </c>
      <c r="E10" s="1062" t="s">
        <v>131</v>
      </c>
      <c r="F10" s="814" t="s">
        <v>157</v>
      </c>
      <c r="G10" s="814" t="s">
        <v>131</v>
      </c>
      <c r="H10" s="815" t="s">
        <v>157</v>
      </c>
      <c r="I10" s="1066"/>
      <c r="J10" s="1066"/>
      <c r="K10" s="1066"/>
      <c r="L10" s="1066"/>
      <c r="M10" s="1066"/>
      <c r="N10" s="1066"/>
      <c r="O10" s="1066"/>
    </row>
    <row r="11" spans="1:18" ht="15" customHeight="1" x14ac:dyDescent="0.25">
      <c r="B11" s="1067" t="s">
        <v>8</v>
      </c>
      <c r="C11" s="1068" t="s">
        <v>363</v>
      </c>
      <c r="D11" s="1069" t="s">
        <v>363</v>
      </c>
      <c r="E11" s="1068" t="s">
        <v>363</v>
      </c>
      <c r="F11" s="1069" t="s">
        <v>363</v>
      </c>
      <c r="G11" s="1068" t="s">
        <v>363</v>
      </c>
      <c r="H11" s="1069" t="s">
        <v>363</v>
      </c>
      <c r="I11" s="1066"/>
      <c r="J11" s="1066"/>
      <c r="K11" s="1066"/>
      <c r="L11" s="1066"/>
      <c r="M11" s="1066"/>
      <c r="N11" s="1066"/>
      <c r="O11" s="1066"/>
    </row>
    <row r="12" spans="1:18" ht="15" customHeight="1" x14ac:dyDescent="0.25">
      <c r="B12" s="1070" t="s">
        <v>7</v>
      </c>
      <c r="C12" s="1071" t="s">
        <v>363</v>
      </c>
      <c r="D12" s="1072" t="s">
        <v>363</v>
      </c>
      <c r="E12" s="1071" t="s">
        <v>363</v>
      </c>
      <c r="F12" s="1072" t="s">
        <v>363</v>
      </c>
      <c r="G12" s="1071" t="s">
        <v>363</v>
      </c>
      <c r="H12" s="1072" t="s">
        <v>363</v>
      </c>
      <c r="I12" s="1066"/>
      <c r="J12" s="1066"/>
      <c r="K12" s="1066"/>
      <c r="L12" s="1066"/>
      <c r="M12" s="1066"/>
      <c r="N12" s="1066"/>
      <c r="O12" s="1066"/>
    </row>
    <row r="13" spans="1:18" ht="15" customHeight="1" x14ac:dyDescent="0.25">
      <c r="B13" s="1070" t="s">
        <v>37</v>
      </c>
      <c r="C13" s="1071">
        <v>20.287878787878789</v>
      </c>
      <c r="D13" s="1072">
        <v>8.0689822446401244E-2</v>
      </c>
      <c r="E13" s="1071">
        <v>44.764150943396224</v>
      </c>
      <c r="F13" s="1072">
        <v>5.4244626664842109E-2</v>
      </c>
      <c r="G13" s="1071">
        <v>70.338028169014081</v>
      </c>
      <c r="H13" s="1072">
        <v>4.0494111845461193E-2</v>
      </c>
      <c r="I13" s="1066"/>
      <c r="J13" s="1066"/>
      <c r="K13" s="1066"/>
      <c r="L13" s="1066"/>
      <c r="M13" s="1066"/>
      <c r="N13" s="1066"/>
      <c r="O13" s="1066"/>
    </row>
    <row r="14" spans="1:18" ht="15" customHeight="1" x14ac:dyDescent="0.25">
      <c r="B14" s="1070" t="s">
        <v>38</v>
      </c>
      <c r="C14" s="1071" t="s">
        <v>363</v>
      </c>
      <c r="D14" s="1072" t="s">
        <v>363</v>
      </c>
      <c r="E14" s="1071" t="s">
        <v>363</v>
      </c>
      <c r="F14" s="1072" t="s">
        <v>363</v>
      </c>
      <c r="G14" s="1071" t="s">
        <v>363</v>
      </c>
      <c r="H14" s="1072" t="s">
        <v>363</v>
      </c>
      <c r="I14" s="1066"/>
      <c r="J14" s="1066"/>
      <c r="K14" s="1066"/>
      <c r="L14" s="1066"/>
      <c r="M14" s="1066"/>
      <c r="N14" s="1066"/>
      <c r="O14" s="1066"/>
    </row>
    <row r="15" spans="1:18" ht="15" customHeight="1" x14ac:dyDescent="0.25">
      <c r="B15" s="1070" t="s">
        <v>6</v>
      </c>
      <c r="C15" s="1071">
        <v>25.262017603249831</v>
      </c>
      <c r="D15" s="1072">
        <v>0.3627847520484403</v>
      </c>
      <c r="E15" s="1071">
        <v>49.824946593876099</v>
      </c>
      <c r="F15" s="1072">
        <v>0.26841592613493415</v>
      </c>
      <c r="G15" s="1071">
        <v>74.054487179487182</v>
      </c>
      <c r="H15" s="1072">
        <v>0.24631416183560678</v>
      </c>
      <c r="I15" s="1066"/>
      <c r="J15" s="1066"/>
      <c r="K15" s="1066"/>
      <c r="L15" s="1066"/>
      <c r="M15" s="1066"/>
      <c r="N15" s="1066"/>
      <c r="O15" s="1066"/>
    </row>
    <row r="16" spans="1:18" ht="15" customHeight="1" x14ac:dyDescent="0.25">
      <c r="B16" s="1070" t="s">
        <v>5</v>
      </c>
      <c r="C16" s="1071" t="s">
        <v>363</v>
      </c>
      <c r="D16" s="1072" t="s">
        <v>363</v>
      </c>
      <c r="E16" s="1071" t="s">
        <v>363</v>
      </c>
      <c r="F16" s="1072" t="s">
        <v>363</v>
      </c>
      <c r="G16" s="1071" t="s">
        <v>363</v>
      </c>
      <c r="H16" s="1072" t="s">
        <v>363</v>
      </c>
      <c r="I16" s="1066"/>
      <c r="J16" s="1066"/>
      <c r="K16" s="1066"/>
      <c r="L16" s="1066"/>
      <c r="M16" s="1066"/>
      <c r="N16" s="1066"/>
      <c r="O16" s="1066"/>
    </row>
    <row r="17" spans="1:15" ht="15" customHeight="1" x14ac:dyDescent="0.25">
      <c r="B17" s="1070" t="s">
        <v>4</v>
      </c>
      <c r="C17" s="1071">
        <v>22.054780033840949</v>
      </c>
      <c r="D17" s="1072">
        <v>0.13637270025290563</v>
      </c>
      <c r="E17" s="1071">
        <v>46.212091179385531</v>
      </c>
      <c r="F17" s="1072">
        <v>0.12670063956808278</v>
      </c>
      <c r="G17" s="1071">
        <v>72.25057647963105</v>
      </c>
      <c r="H17" s="1072">
        <v>0.11516834896903785</v>
      </c>
      <c r="I17" s="1066"/>
      <c r="J17" s="1066"/>
      <c r="K17" s="1066"/>
      <c r="L17" s="1066"/>
      <c r="M17" s="1066"/>
      <c r="N17" s="1066"/>
      <c r="O17" s="1066"/>
    </row>
    <row r="18" spans="1:15" ht="15" customHeight="1" x14ac:dyDescent="0.25">
      <c r="B18" s="1070" t="s">
        <v>40</v>
      </c>
      <c r="C18" s="1071">
        <v>18.411290322580644</v>
      </c>
      <c r="D18" s="1072">
        <v>0.41127953582779897</v>
      </c>
      <c r="E18" s="1071">
        <v>32.119891008174385</v>
      </c>
      <c r="F18" s="1072">
        <v>0.4983748055922676</v>
      </c>
      <c r="G18" s="1071">
        <v>52.14835164835165</v>
      </c>
      <c r="H18" s="1072">
        <v>0.44060697506451341</v>
      </c>
      <c r="I18" s="1066"/>
      <c r="J18" s="1066"/>
      <c r="K18" s="1066"/>
      <c r="L18" s="1066"/>
      <c r="M18" s="1066"/>
      <c r="N18" s="1066"/>
      <c r="O18" s="1066"/>
    </row>
    <row r="19" spans="1:15" ht="15" customHeight="1" x14ac:dyDescent="0.25">
      <c r="B19" s="1070" t="s">
        <v>41</v>
      </c>
      <c r="C19" s="1071">
        <v>17.773127753303964</v>
      </c>
      <c r="D19" s="1072">
        <v>0.39208647523588391</v>
      </c>
      <c r="E19" s="1071">
        <v>40.514406184118059</v>
      </c>
      <c r="F19" s="1072">
        <v>0.3601777112316486</v>
      </c>
      <c r="G19" s="1071">
        <v>71.760348583877999</v>
      </c>
      <c r="H19" s="1072">
        <v>0.20292950353996458</v>
      </c>
      <c r="I19" s="1066"/>
      <c r="J19" s="1066"/>
      <c r="K19" s="1066"/>
      <c r="L19" s="1066"/>
      <c r="M19" s="1066"/>
      <c r="N19" s="1066"/>
      <c r="O19" s="1066"/>
    </row>
    <row r="20" spans="1:15" ht="15" customHeight="1" x14ac:dyDescent="0.25">
      <c r="B20" s="1070" t="s">
        <v>3</v>
      </c>
      <c r="C20" s="1071">
        <v>20.203589676405084</v>
      </c>
      <c r="D20" s="1072">
        <v>0.11330179413401277</v>
      </c>
      <c r="E20" s="1071">
        <v>33.615760407816481</v>
      </c>
      <c r="F20" s="1072">
        <v>0.18270588155128922</v>
      </c>
      <c r="G20" s="1071">
        <v>58.021852731591451</v>
      </c>
      <c r="H20" s="1072">
        <v>0.14394408467919084</v>
      </c>
      <c r="I20" s="1066"/>
      <c r="J20" s="1066"/>
      <c r="K20" s="1066"/>
      <c r="L20" s="1066"/>
      <c r="M20" s="1066"/>
      <c r="N20" s="1066"/>
      <c r="O20" s="1066"/>
    </row>
    <row r="21" spans="1:15" ht="15" customHeight="1" x14ac:dyDescent="0.25">
      <c r="B21" s="1070" t="s">
        <v>2</v>
      </c>
      <c r="C21" s="1071">
        <v>21.866152968036531</v>
      </c>
      <c r="D21" s="1072">
        <v>0.25438391520372761</v>
      </c>
      <c r="E21" s="1071">
        <v>43.302048165653837</v>
      </c>
      <c r="F21" s="1072">
        <v>0.20188112902779259</v>
      </c>
      <c r="G21" s="1071">
        <v>68.765173180807125</v>
      </c>
      <c r="H21" s="1072">
        <v>0.16052920722009412</v>
      </c>
      <c r="I21" s="1066"/>
      <c r="J21" s="1066"/>
      <c r="K21" s="1066"/>
      <c r="L21" s="1066"/>
      <c r="M21" s="1066"/>
      <c r="N21" s="1066"/>
      <c r="O21" s="1066"/>
    </row>
    <row r="22" spans="1:15" ht="15" customHeight="1" x14ac:dyDescent="0.25">
      <c r="B22" s="1070" t="s">
        <v>35</v>
      </c>
      <c r="C22" s="1071">
        <v>31.755015839493137</v>
      </c>
      <c r="D22" s="1072">
        <v>0.30781047757768554</v>
      </c>
      <c r="E22" s="1071">
        <v>59.077904633982541</v>
      </c>
      <c r="F22" s="1072">
        <v>0.16630547923429187</v>
      </c>
      <c r="G22" s="1071">
        <v>86.18518518518519</v>
      </c>
      <c r="H22" s="1072">
        <v>0.13593793344721689</v>
      </c>
      <c r="I22" s="1066"/>
      <c r="J22" s="1066"/>
      <c r="K22" s="1066"/>
      <c r="L22" s="1066"/>
      <c r="M22" s="1066"/>
      <c r="N22" s="1066"/>
      <c r="O22" s="1066"/>
    </row>
    <row r="23" spans="1:15" ht="15" customHeight="1" x14ac:dyDescent="0.25">
      <c r="B23" s="1070" t="s">
        <v>42</v>
      </c>
      <c r="C23" s="1071">
        <v>30.046649703138254</v>
      </c>
      <c r="D23" s="1072">
        <v>0.27793389853202588</v>
      </c>
      <c r="E23" s="1071">
        <v>59.101751459549625</v>
      </c>
      <c r="F23" s="1072">
        <v>0.14174786388343955</v>
      </c>
      <c r="G23" s="1071">
        <v>86.086455331412097</v>
      </c>
      <c r="H23" s="1072">
        <v>0.13099169583625331</v>
      </c>
      <c r="I23" s="1066"/>
      <c r="J23" s="1066"/>
      <c r="K23" s="1066"/>
      <c r="L23" s="1066"/>
      <c r="M23" s="1066"/>
      <c r="N23" s="1066"/>
      <c r="O23" s="1066"/>
    </row>
    <row r="24" spans="1:15" ht="15" customHeight="1" x14ac:dyDescent="0.25">
      <c r="B24" s="1070" t="s">
        <v>43</v>
      </c>
      <c r="C24" s="1071">
        <v>20.5</v>
      </c>
      <c r="D24" s="1072">
        <v>3.4493013716416956E-2</v>
      </c>
      <c r="E24" s="1071" t="s">
        <v>363</v>
      </c>
      <c r="F24" s="1072" t="s">
        <v>363</v>
      </c>
      <c r="G24" s="1071" t="s">
        <v>363</v>
      </c>
      <c r="H24" s="1072" t="s">
        <v>363</v>
      </c>
      <c r="I24" s="1066"/>
      <c r="J24" s="1066"/>
      <c r="K24" s="1066"/>
      <c r="L24" s="1066"/>
      <c r="M24" s="1066"/>
      <c r="N24" s="1066"/>
      <c r="O24" s="1066"/>
    </row>
    <row r="25" spans="1:15" ht="15" customHeight="1" x14ac:dyDescent="0.25">
      <c r="B25" s="1070" t="s">
        <v>44</v>
      </c>
      <c r="C25" s="1071">
        <v>105.54915254237288</v>
      </c>
      <c r="D25" s="1072">
        <v>0.41778180469023551</v>
      </c>
      <c r="E25" s="1071">
        <v>127.56422018348624</v>
      </c>
      <c r="F25" s="1072">
        <v>0.2915986652041973</v>
      </c>
      <c r="G25" s="1071">
        <v>127.21935483870968</v>
      </c>
      <c r="H25" s="1072">
        <v>0.29136222025000841</v>
      </c>
      <c r="I25" s="1066"/>
      <c r="J25" s="1066"/>
      <c r="K25" s="1066"/>
      <c r="L25" s="1066"/>
      <c r="M25" s="1066"/>
      <c r="N25" s="1066"/>
      <c r="O25" s="1066"/>
    </row>
    <row r="26" spans="1:15" ht="15" customHeight="1" x14ac:dyDescent="0.25">
      <c r="B26" s="1070" t="s">
        <v>45</v>
      </c>
      <c r="C26" s="1071" t="s">
        <v>363</v>
      </c>
      <c r="D26" s="1072" t="s">
        <v>363</v>
      </c>
      <c r="E26" s="1071" t="s">
        <v>363</v>
      </c>
      <c r="F26" s="1072" t="s">
        <v>363</v>
      </c>
      <c r="G26" s="1071" t="s">
        <v>363</v>
      </c>
      <c r="H26" s="1072" t="s">
        <v>363</v>
      </c>
      <c r="I26" s="1066"/>
      <c r="J26" s="1066"/>
      <c r="K26" s="1066"/>
      <c r="L26" s="1066"/>
      <c r="M26" s="1066"/>
      <c r="N26" s="1066"/>
      <c r="O26" s="1066"/>
    </row>
    <row r="27" spans="1:15" ht="15" customHeight="1" x14ac:dyDescent="0.25">
      <c r="B27" s="1070" t="s">
        <v>46</v>
      </c>
      <c r="C27" s="1071" t="s">
        <v>363</v>
      </c>
      <c r="D27" s="1072" t="s">
        <v>363</v>
      </c>
      <c r="E27" s="1071" t="s">
        <v>363</v>
      </c>
      <c r="F27" s="1072" t="s">
        <v>363</v>
      </c>
      <c r="G27" s="1071" t="s">
        <v>363</v>
      </c>
      <c r="H27" s="1072" t="s">
        <v>363</v>
      </c>
      <c r="I27" s="1066"/>
      <c r="J27" s="1066"/>
      <c r="K27" s="1066"/>
      <c r="L27" s="1066"/>
      <c r="M27" s="1066"/>
      <c r="N27" s="1066"/>
      <c r="O27" s="1066"/>
    </row>
    <row r="28" spans="1:15" ht="15" customHeight="1" x14ac:dyDescent="0.25">
      <c r="B28" s="1073" t="s">
        <v>1</v>
      </c>
      <c r="C28" s="1074">
        <v>20</v>
      </c>
      <c r="D28" s="1075">
        <v>0</v>
      </c>
      <c r="E28" s="1074">
        <v>45</v>
      </c>
      <c r="F28" s="1075">
        <v>0</v>
      </c>
      <c r="G28" s="1074" t="s">
        <v>363</v>
      </c>
      <c r="H28" s="1075" t="s">
        <v>363</v>
      </c>
      <c r="I28" s="1066"/>
      <c r="J28" s="1066"/>
      <c r="K28" s="1066"/>
      <c r="L28" s="1066"/>
      <c r="M28" s="1066"/>
      <c r="N28" s="1066"/>
      <c r="O28" s="1066"/>
    </row>
    <row r="29" spans="1:15" ht="15" customHeight="1" x14ac:dyDescent="0.25">
      <c r="B29" s="1299" t="s">
        <v>0</v>
      </c>
      <c r="C29" s="1300">
        <v>23.962414320512096</v>
      </c>
      <c r="D29" s="1301">
        <v>0.59037994134036398</v>
      </c>
      <c r="E29" s="1300">
        <v>47.054235562236336</v>
      </c>
      <c r="F29" s="1301">
        <v>0.43364771169541022</v>
      </c>
      <c r="G29" s="1300">
        <v>73.330039053160121</v>
      </c>
      <c r="H29" s="1301">
        <v>0.27143401541314116</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1.45" customHeight="1" x14ac:dyDescent="0.25">
      <c r="B32" s="1701" t="s">
        <v>287</v>
      </c>
      <c r="C32" s="1701"/>
      <c r="D32" s="1701"/>
      <c r="E32" s="1701"/>
      <c r="F32" s="1701"/>
      <c r="G32" s="1701"/>
      <c r="H32" s="170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2" customWidth="1"/>
    <col min="2" max="2" width="13" style="662" customWidth="1"/>
    <col min="3" max="4" width="9.140625" style="662" customWidth="1"/>
    <col min="5" max="5" width="9.42578125" style="662" customWidth="1"/>
    <col min="6" max="6" width="7.42578125" style="662" customWidth="1"/>
    <col min="7" max="7" width="2.28515625" style="662" customWidth="1"/>
    <col min="8" max="8" width="12.5703125" style="662" customWidth="1"/>
    <col min="9" max="10" width="9.140625" style="662" customWidth="1"/>
    <col min="11" max="11" width="9.42578125" style="662" customWidth="1"/>
    <col min="12" max="12" width="7.42578125" style="662" customWidth="1"/>
    <col min="13" max="13" width="2.42578125" style="662" customWidth="1"/>
    <col min="14" max="14" width="13" style="662" customWidth="1"/>
    <col min="15" max="16" width="9.140625" style="662" customWidth="1"/>
    <col min="17" max="17" width="9.28515625" style="662" customWidth="1"/>
    <col min="18" max="18" width="7.42578125" style="662" customWidth="1"/>
    <col min="19" max="19" width="2.140625" style="662" customWidth="1"/>
    <col min="20" max="20" width="12.42578125" style="662" customWidth="1"/>
    <col min="21" max="22" width="9.140625" style="662" customWidth="1"/>
    <col min="23" max="23" width="9.28515625" style="662" customWidth="1"/>
    <col min="24" max="24" width="7.42578125" style="662" customWidth="1"/>
    <col min="25" max="16384" width="11.42578125" style="662"/>
  </cols>
  <sheetData>
    <row r="1" spans="1:24" s="1043" customFormat="1" x14ac:dyDescent="0.25">
      <c r="B1" s="1043" t="s">
        <v>79</v>
      </c>
      <c r="C1" s="1043" t="s">
        <v>66</v>
      </c>
      <c r="F1" s="1043" t="s">
        <v>65</v>
      </c>
      <c r="J1" s="1043" t="s">
        <v>79</v>
      </c>
      <c r="K1" s="1043" t="s">
        <v>67</v>
      </c>
    </row>
    <row r="2" spans="1:24" s="609" customFormat="1" ht="15" customHeight="1" x14ac:dyDescent="0.2"/>
    <row r="3" spans="1:24" s="615" customFormat="1" ht="38.25" customHeight="1" x14ac:dyDescent="0.25">
      <c r="B3" s="1532"/>
      <c r="C3" s="1532"/>
      <c r="D3" s="1532"/>
    </row>
    <row r="4" spans="1:24" s="617" customFormat="1" ht="23.25" customHeight="1" x14ac:dyDescent="0.2">
      <c r="B4" s="1534" t="s">
        <v>450</v>
      </c>
      <c r="C4" s="1534"/>
      <c r="D4" s="1534"/>
      <c r="E4" s="1534"/>
      <c r="F4" s="1534"/>
      <c r="G4" s="1534"/>
      <c r="H4" s="1534"/>
      <c r="I4" s="1534"/>
      <c r="J4" s="1534"/>
      <c r="K4" s="1534"/>
      <c r="L4" s="1534"/>
      <c r="M4" s="1534"/>
      <c r="N4" s="1534"/>
      <c r="O4" s="1534"/>
      <c r="P4" s="1534"/>
      <c r="Q4" s="1534"/>
      <c r="R4" s="1534"/>
      <c r="S4" s="1534"/>
      <c r="T4" s="1534"/>
      <c r="U4" s="1534"/>
      <c r="V4" s="1534"/>
      <c r="W4" s="1012"/>
      <c r="X4" s="1012"/>
    </row>
    <row r="5" spans="1:24" s="617" customFormat="1" ht="15.75" customHeight="1" x14ac:dyDescent="0.2">
      <c r="B5" s="1689" t="str">
        <f>porsaad!$B$6</f>
        <v>Situación a 30 de septiembre de 2025</v>
      </c>
      <c r="C5" s="1689"/>
      <c r="D5" s="1689"/>
      <c r="E5" s="1689"/>
      <c r="F5" s="1689"/>
      <c r="G5" s="1689"/>
      <c r="H5" s="1689"/>
      <c r="I5" s="1689"/>
      <c r="J5" s="1689"/>
      <c r="K5" s="1689"/>
      <c r="L5" s="1689"/>
      <c r="M5" s="1689"/>
      <c r="N5" s="1689"/>
      <c r="O5" s="1689"/>
      <c r="P5" s="1689"/>
      <c r="Q5" s="1689"/>
      <c r="R5" s="1689"/>
      <c r="S5" s="1689"/>
      <c r="T5" s="1689"/>
      <c r="U5" s="1689"/>
      <c r="V5" s="1689"/>
      <c r="W5" s="1064"/>
      <c r="X5" s="1064"/>
    </row>
    <row r="7" spans="1:24" ht="16.5" customHeight="1" x14ac:dyDescent="0.25">
      <c r="M7" s="1048"/>
      <c r="S7" s="1048"/>
    </row>
    <row r="8" spans="1:24" ht="16.5" customHeight="1" x14ac:dyDescent="0.25">
      <c r="M8" s="1048"/>
      <c r="S8" s="1048"/>
    </row>
    <row r="9" spans="1:24" ht="15" customHeight="1" x14ac:dyDescent="0.25">
      <c r="B9" s="1698" t="s">
        <v>125</v>
      </c>
      <c r="C9" s="1699"/>
      <c r="D9" s="1699"/>
      <c r="E9" s="1699"/>
      <c r="F9" s="1700"/>
      <c r="G9" s="1048"/>
      <c r="H9" s="1698" t="s">
        <v>127</v>
      </c>
      <c r="I9" s="1699"/>
      <c r="J9" s="1699"/>
      <c r="K9" s="1699"/>
      <c r="L9" s="1700"/>
      <c r="M9" s="113"/>
      <c r="S9" s="113"/>
    </row>
    <row r="10" spans="1:24" ht="15" customHeight="1" x14ac:dyDescent="0.25">
      <c r="B10" s="1059" t="s">
        <v>124</v>
      </c>
      <c r="C10" s="1082" t="s">
        <v>48</v>
      </c>
      <c r="D10" s="1083" t="s">
        <v>33</v>
      </c>
      <c r="E10" s="1083" t="s">
        <v>32</v>
      </c>
      <c r="F10" s="1061" t="s">
        <v>0</v>
      </c>
      <c r="G10" s="1048"/>
      <c r="H10" s="1059" t="s">
        <v>124</v>
      </c>
      <c r="I10" s="1084" t="s">
        <v>48</v>
      </c>
      <c r="J10" s="1083" t="s">
        <v>33</v>
      </c>
      <c r="K10" s="1083" t="s">
        <v>32</v>
      </c>
      <c r="L10" s="1061" t="s">
        <v>0</v>
      </c>
      <c r="M10" s="113"/>
      <c r="S10" s="113"/>
    </row>
    <row r="11" spans="1:24" ht="6" customHeight="1" x14ac:dyDescent="0.25">
      <c r="E11" s="1088"/>
      <c r="M11" s="113"/>
      <c r="S11" s="113"/>
    </row>
    <row r="12" spans="1:24" ht="15.75" customHeight="1" x14ac:dyDescent="0.25">
      <c r="A12" s="1085"/>
      <c r="B12" s="1086" t="s">
        <v>115</v>
      </c>
      <c r="C12" s="1087">
        <v>1.0293785898970969E-2</v>
      </c>
      <c r="D12" s="1087">
        <v>1.0253410105613203E-2</v>
      </c>
      <c r="E12" s="1053">
        <v>1.1156199354247019E-2</v>
      </c>
      <c r="F12" s="1089">
        <v>1.047309957646593E-2</v>
      </c>
      <c r="G12" s="1048"/>
      <c r="H12" s="1086" t="s">
        <v>115</v>
      </c>
      <c r="I12" s="1087">
        <v>2.6723829939264022E-2</v>
      </c>
      <c r="J12" s="1087">
        <v>1.6032624526653074E-2</v>
      </c>
      <c r="K12" s="1087">
        <v>1.2502832464710822E-2</v>
      </c>
      <c r="L12" s="1091">
        <v>1.8126443205399807E-2</v>
      </c>
      <c r="M12" s="113"/>
      <c r="S12" s="113"/>
    </row>
    <row r="13" spans="1:24" ht="15.75" customHeight="1" x14ac:dyDescent="0.25">
      <c r="B13" s="1080" t="s">
        <v>116</v>
      </c>
      <c r="C13" s="1050">
        <v>4.7200097176670658E-4</v>
      </c>
      <c r="D13" s="1050">
        <v>2.1938602703451673E-4</v>
      </c>
      <c r="E13" s="1050">
        <v>1.6332273829415683E-4</v>
      </c>
      <c r="F13" s="1050">
        <v>3.0969603122414782E-4</v>
      </c>
      <c r="G13" s="1090"/>
      <c r="H13" s="1092" t="s">
        <v>116</v>
      </c>
      <c r="I13" s="1050">
        <v>5.8449446230796715E-3</v>
      </c>
      <c r="J13" s="1050">
        <v>1.1651616661811825E-3</v>
      </c>
      <c r="K13" s="1050">
        <v>3.4656038814763474E-4</v>
      </c>
      <c r="L13" s="1093">
        <v>2.3177932874973465E-3</v>
      </c>
      <c r="M13" s="113"/>
      <c r="S13" s="113"/>
    </row>
    <row r="14" spans="1:24" ht="15.75" customHeight="1" x14ac:dyDescent="0.25">
      <c r="B14" s="1078" t="s">
        <v>117</v>
      </c>
      <c r="C14" s="1053">
        <v>3.2623596577992953E-3</v>
      </c>
      <c r="D14" s="1053">
        <v>2.2092557810142561E-3</v>
      </c>
      <c r="E14" s="1053">
        <v>9.6109149842330736E-4</v>
      </c>
      <c r="F14" s="1053">
        <v>2.3573665938386047E-3</v>
      </c>
      <c r="G14" s="1090"/>
      <c r="H14" s="1094" t="s">
        <v>117</v>
      </c>
      <c r="I14" s="1053">
        <v>1.5219721329046088E-2</v>
      </c>
      <c r="J14" s="1053">
        <v>8.9251383629478584E-3</v>
      </c>
      <c r="K14" s="1053">
        <v>6.9312077629526949E-3</v>
      </c>
      <c r="L14" s="1095">
        <v>1.0185293493282732E-2</v>
      </c>
      <c r="M14" s="113"/>
      <c r="S14" s="113"/>
    </row>
    <row r="15" spans="1:24" ht="15.75" customHeight="1" x14ac:dyDescent="0.25">
      <c r="B15" s="1080" t="s">
        <v>118</v>
      </c>
      <c r="C15" s="1050">
        <v>0.94183282142051472</v>
      </c>
      <c r="D15" s="1050">
        <v>0.14694245158111893</v>
      </c>
      <c r="E15" s="1050">
        <v>6.8155835018907747E-3</v>
      </c>
      <c r="F15" s="1050">
        <v>0.43928472944021379</v>
      </c>
      <c r="G15" s="1090"/>
      <c r="H15" s="1092" t="s">
        <v>118</v>
      </c>
      <c r="I15" s="1050">
        <v>0.25983565559128258</v>
      </c>
      <c r="J15" s="1050">
        <v>0.13545004369356248</v>
      </c>
      <c r="K15" s="1050">
        <v>1.408901270277115E-2</v>
      </c>
      <c r="L15" s="1093">
        <v>0.13371284490713664</v>
      </c>
      <c r="M15" s="113"/>
      <c r="S15" s="113"/>
    </row>
    <row r="16" spans="1:24" ht="15.75" customHeight="1" x14ac:dyDescent="0.25">
      <c r="B16" s="1078" t="s">
        <v>119</v>
      </c>
      <c r="C16" s="1053">
        <v>4.4978916133062629E-3</v>
      </c>
      <c r="D16" s="1053">
        <v>0.24939187732857099</v>
      </c>
      <c r="E16" s="1053">
        <v>0.18815407615864921</v>
      </c>
      <c r="F16" s="1053">
        <v>0.13582080054302867</v>
      </c>
      <c r="G16" s="1090"/>
      <c r="H16" s="1094" t="s">
        <v>119</v>
      </c>
      <c r="I16" s="1053">
        <v>0.23218292247231154</v>
      </c>
      <c r="J16" s="1053">
        <v>0.10565685988930965</v>
      </c>
      <c r="K16" s="1053">
        <v>0.18011809711688415</v>
      </c>
      <c r="L16" s="1095">
        <v>0.16821547246158311</v>
      </c>
      <c r="M16" s="113"/>
      <c r="S16" s="113"/>
    </row>
    <row r="17" spans="2:19" ht="15.75" customHeight="1" x14ac:dyDescent="0.25">
      <c r="B17" s="1080" t="s">
        <v>120</v>
      </c>
      <c r="C17" s="1050">
        <v>2.6411230846651742E-3</v>
      </c>
      <c r="D17" s="1050">
        <v>0.5542576284755365</v>
      </c>
      <c r="E17" s="1050">
        <v>0.2278415015641293</v>
      </c>
      <c r="F17" s="1050">
        <v>0.25601114340057557</v>
      </c>
      <c r="G17" s="1090"/>
      <c r="H17" s="1092" t="s">
        <v>120</v>
      </c>
      <c r="I17" s="1050">
        <v>0.39336906037870667</v>
      </c>
      <c r="J17" s="1050">
        <v>0.17259539761141859</v>
      </c>
      <c r="K17" s="1050">
        <v>8.3334444103808164E-2</v>
      </c>
      <c r="L17" s="1093">
        <v>0.21051195071548329</v>
      </c>
      <c r="M17" s="113"/>
      <c r="S17" s="113"/>
    </row>
    <row r="18" spans="2:19" ht="15.75" customHeight="1" x14ac:dyDescent="0.25">
      <c r="B18" s="1078" t="s">
        <v>121</v>
      </c>
      <c r="C18" s="1053">
        <v>3.6871605323893317E-2</v>
      </c>
      <c r="D18" s="1053">
        <v>3.5890784247313484E-2</v>
      </c>
      <c r="E18" s="1053">
        <v>0.52617560963352894</v>
      </c>
      <c r="F18" s="1053">
        <v>0.14666440404726047</v>
      </c>
      <c r="G18" s="1090"/>
      <c r="H18" s="1094" t="s">
        <v>121</v>
      </c>
      <c r="I18" s="1053">
        <v>5.2461593426223654E-2</v>
      </c>
      <c r="J18" s="1053">
        <v>0.23187882318671715</v>
      </c>
      <c r="K18" s="1053">
        <v>0.14808791970462393</v>
      </c>
      <c r="L18" s="1095">
        <v>0.15025365756445414</v>
      </c>
      <c r="M18" s="1048"/>
      <c r="S18" s="1048"/>
    </row>
    <row r="19" spans="2:19" ht="15.75" customHeight="1" x14ac:dyDescent="0.25">
      <c r="B19" s="1080" t="s">
        <v>122</v>
      </c>
      <c r="C19" s="1050">
        <v>7.2882502993388515E-5</v>
      </c>
      <c r="D19" s="1050">
        <v>4.9265634141084464E-4</v>
      </c>
      <c r="E19" s="1050">
        <v>3.8041634734977452E-2</v>
      </c>
      <c r="F19" s="1081">
        <v>8.7747208846841885E-3</v>
      </c>
      <c r="G19" s="1048"/>
      <c r="H19" s="1092" t="s">
        <v>122</v>
      </c>
      <c r="I19" s="1050">
        <v>3.8156484458735261E-3</v>
      </c>
      <c r="J19" s="1050">
        <v>0.116842411884649</v>
      </c>
      <c r="K19" s="1050">
        <v>0.19128800501179638</v>
      </c>
      <c r="L19" s="1093">
        <v>0.10677445488534505</v>
      </c>
    </row>
    <row r="20" spans="2:19" x14ac:dyDescent="0.25">
      <c r="B20" s="1078" t="s">
        <v>123</v>
      </c>
      <c r="C20" s="1053">
        <v>5.5529526090200771E-5</v>
      </c>
      <c r="D20" s="1053">
        <v>3.4255011238722789E-4</v>
      </c>
      <c r="E20" s="1053">
        <v>6.9098081585989418E-4</v>
      </c>
      <c r="F20" s="1079">
        <v>3.0403948270863823E-4</v>
      </c>
      <c r="G20" s="1048"/>
      <c r="H20" s="1096" t="s">
        <v>123</v>
      </c>
      <c r="I20" s="1097">
        <v>1.0546623794212218E-2</v>
      </c>
      <c r="J20" s="1097">
        <v>0.21145353917856102</v>
      </c>
      <c r="K20" s="1097">
        <v>0.36330192074430506</v>
      </c>
      <c r="L20" s="1098">
        <v>0.19990208947981786</v>
      </c>
    </row>
    <row r="21" spans="2:19" x14ac:dyDescent="0.25">
      <c r="B21" s="1296" t="s">
        <v>0</v>
      </c>
      <c r="C21" s="1297">
        <v>1</v>
      </c>
      <c r="D21" s="1297">
        <v>1</v>
      </c>
      <c r="E21" s="1297">
        <v>1</v>
      </c>
      <c r="F21" s="1298">
        <v>1.0000000000000002</v>
      </c>
      <c r="G21" s="113"/>
      <c r="H21" s="1055" t="s">
        <v>0</v>
      </c>
      <c r="I21" s="1302">
        <v>1</v>
      </c>
      <c r="J21" s="1302">
        <v>1</v>
      </c>
      <c r="K21" s="1302">
        <v>1</v>
      </c>
      <c r="L21" s="1303">
        <v>1</v>
      </c>
    </row>
    <row r="23" spans="2:19" ht="15" customHeight="1" x14ac:dyDescent="0.25"/>
    <row r="24" spans="2:19" ht="15" customHeight="1" x14ac:dyDescent="0.25">
      <c r="H24" s="696"/>
      <c r="I24" s="696"/>
      <c r="J24" s="696"/>
      <c r="K24" s="696"/>
      <c r="L24" s="696"/>
    </row>
    <row r="25" spans="2:19" ht="15" customHeight="1" x14ac:dyDescent="0.25">
      <c r="B25" s="1698" t="s">
        <v>126</v>
      </c>
      <c r="C25" s="1699"/>
      <c r="D25" s="1699"/>
      <c r="E25" s="1699"/>
      <c r="F25" s="1700"/>
      <c r="H25" s="696" t="s">
        <v>128</v>
      </c>
      <c r="I25" s="696"/>
      <c r="J25" s="696"/>
      <c r="K25" s="696"/>
      <c r="L25" s="696"/>
    </row>
    <row r="26" spans="2:19" ht="15" customHeight="1" x14ac:dyDescent="0.25">
      <c r="B26" s="1059" t="s">
        <v>124</v>
      </c>
      <c r="C26" s="1084" t="s">
        <v>48</v>
      </c>
      <c r="D26" s="1083" t="s">
        <v>33</v>
      </c>
      <c r="E26" s="1083" t="s">
        <v>32</v>
      </c>
      <c r="F26" s="1061" t="s">
        <v>0</v>
      </c>
      <c r="H26" s="696" t="s">
        <v>124</v>
      </c>
      <c r="I26" s="696" t="s">
        <v>48</v>
      </c>
      <c r="J26" s="696" t="s">
        <v>33</v>
      </c>
      <c r="K26" s="696" t="s">
        <v>32</v>
      </c>
      <c r="L26" s="696" t="s">
        <v>0</v>
      </c>
    </row>
    <row r="27" spans="2:19" ht="7.5" customHeight="1" x14ac:dyDescent="0.25">
      <c r="H27" s="696" t="s">
        <v>115</v>
      </c>
      <c r="I27" s="696">
        <v>2.1696751643330573E-2</v>
      </c>
      <c r="J27" s="696">
        <v>1.1960742902215001E-2</v>
      </c>
      <c r="K27" s="696">
        <v>2.5850950174646139E-3</v>
      </c>
      <c r="L27" s="696">
        <v>1.1473116702382272E-2</v>
      </c>
    </row>
    <row r="28" spans="2:19" x14ac:dyDescent="0.25">
      <c r="B28" s="1086" t="s">
        <v>115</v>
      </c>
      <c r="C28" s="1087">
        <v>0</v>
      </c>
      <c r="D28" s="1087">
        <v>0</v>
      </c>
      <c r="E28" s="1087">
        <v>1.3046314416177429E-3</v>
      </c>
      <c r="F28" s="1091">
        <v>3.5254715318173806E-4</v>
      </c>
      <c r="H28" s="696" t="s">
        <v>116</v>
      </c>
      <c r="I28" s="696">
        <v>4.1526159907522044E-2</v>
      </c>
      <c r="J28" s="696">
        <v>1.7426048127443333E-2</v>
      </c>
      <c r="K28" s="696">
        <v>1.8549579022535165E-2</v>
      </c>
      <c r="L28" s="696">
        <v>2.4092829570375247E-2</v>
      </c>
    </row>
    <row r="29" spans="2:19" ht="15.75" customHeight="1" x14ac:dyDescent="0.25">
      <c r="B29" s="1092" t="s">
        <v>116</v>
      </c>
      <c r="C29" s="1050">
        <v>1.3692377909630307E-3</v>
      </c>
      <c r="D29" s="1050">
        <v>2.565418163160595E-4</v>
      </c>
      <c r="E29" s="1050">
        <v>3.2615786040443573E-4</v>
      </c>
      <c r="F29" s="1093">
        <v>7.0509430636347611E-4</v>
      </c>
      <c r="H29" s="696" t="s">
        <v>117</v>
      </c>
      <c r="I29" s="696">
        <v>8.3414844353851311E-2</v>
      </c>
      <c r="J29" s="698">
        <v>4.5334448232611665E-2</v>
      </c>
      <c r="K29" s="698">
        <v>2.9305124245091366E-2</v>
      </c>
      <c r="L29" s="696">
        <v>5.0112155350364729E-2</v>
      </c>
    </row>
    <row r="30" spans="2:19" ht="15.75" customHeight="1" x14ac:dyDescent="0.25">
      <c r="B30" s="1094" t="s">
        <v>117</v>
      </c>
      <c r="C30" s="1053">
        <v>6.3897763578274758E-3</v>
      </c>
      <c r="D30" s="1053">
        <v>1.026167265264238E-3</v>
      </c>
      <c r="E30" s="1053">
        <v>0</v>
      </c>
      <c r="F30" s="1095">
        <v>2.8203772254539045E-3</v>
      </c>
      <c r="H30" s="696" t="s">
        <v>118</v>
      </c>
      <c r="I30" s="696">
        <v>0.68189497732511606</v>
      </c>
      <c r="J30" s="698">
        <v>0.12110306065712968</v>
      </c>
      <c r="K30" s="698">
        <v>9.1153660926316493E-2</v>
      </c>
      <c r="L30" s="696">
        <v>0.25812544942634419</v>
      </c>
    </row>
    <row r="31" spans="2:19" ht="15.75" customHeight="1" x14ac:dyDescent="0.25">
      <c r="B31" s="1092" t="s">
        <v>118</v>
      </c>
      <c r="C31" s="1050">
        <v>0.12962117754450023</v>
      </c>
      <c r="D31" s="1050">
        <v>5.5156490507952793E-2</v>
      </c>
      <c r="E31" s="1050">
        <v>1.3046314416177429E-3</v>
      </c>
      <c r="F31" s="1093">
        <v>6.9363652388506961E-2</v>
      </c>
      <c r="H31" s="696" t="s">
        <v>119</v>
      </c>
      <c r="I31" s="696">
        <v>0.10526891796685295</v>
      </c>
      <c r="J31" s="696">
        <v>0.48961462701877945</v>
      </c>
      <c r="K31" s="696">
        <v>0.10655352032371811</v>
      </c>
      <c r="L31" s="696">
        <v>0.26524293170866081</v>
      </c>
    </row>
    <row r="32" spans="2:19" ht="15.75" customHeight="1" x14ac:dyDescent="0.25">
      <c r="B32" s="1094" t="s">
        <v>119</v>
      </c>
      <c r="C32" s="1053">
        <v>0.16818804198995893</v>
      </c>
      <c r="D32" s="1053">
        <v>4.4894817855310416E-2</v>
      </c>
      <c r="E32" s="1053">
        <v>5.9034572733202867E-2</v>
      </c>
      <c r="F32" s="1095">
        <v>9.6333509606909923E-2</v>
      </c>
      <c r="H32" s="696" t="s">
        <v>120</v>
      </c>
      <c r="I32" s="696">
        <v>5.922146145269739E-2</v>
      </c>
      <c r="J32" s="696">
        <v>0.21355206048041239</v>
      </c>
      <c r="K32" s="696">
        <v>0.38330814664740298</v>
      </c>
      <c r="L32" s="696">
        <v>0.22803490231573073</v>
      </c>
    </row>
    <row r="33" spans="2:12" ht="15.75" customHeight="1" x14ac:dyDescent="0.25">
      <c r="B33" s="1092" t="s">
        <v>120</v>
      </c>
      <c r="C33" s="1050">
        <v>0.60155180282975806</v>
      </c>
      <c r="D33" s="1050">
        <v>0.1318624935864546</v>
      </c>
      <c r="E33" s="1050">
        <v>4.2074363992172209E-2</v>
      </c>
      <c r="F33" s="1093">
        <v>0.2890005288207298</v>
      </c>
      <c r="H33" s="696" t="s">
        <v>121</v>
      </c>
      <c r="I33" s="696">
        <v>9.2341156111274509E-4</v>
      </c>
      <c r="J33" s="696">
        <v>8.0527048519669492E-2</v>
      </c>
      <c r="K33" s="696">
        <v>0.14948159711266476</v>
      </c>
      <c r="L33" s="696">
        <v>8.2000407837637693E-2</v>
      </c>
    </row>
    <row r="34" spans="2:12" ht="15.75" customHeight="1" x14ac:dyDescent="0.25">
      <c r="B34" s="1094" t="s">
        <v>121</v>
      </c>
      <c r="C34" s="1053">
        <v>8.1469648562300323E-2</v>
      </c>
      <c r="D34" s="1053">
        <v>0.11056952283222166</v>
      </c>
      <c r="E34" s="1053">
        <v>4.3052837573385516E-2</v>
      </c>
      <c r="F34" s="1095">
        <v>8.108584523179975E-2</v>
      </c>
      <c r="H34" s="696" t="s">
        <v>122</v>
      </c>
      <c r="I34" s="696">
        <v>7.7976976271742918E-4</v>
      </c>
      <c r="J34" s="696">
        <v>9.0987849609282401E-3</v>
      </c>
      <c r="K34" s="696">
        <v>0.13038400008856857</v>
      </c>
      <c r="L34" s="696">
        <v>4.6133949621319177E-2</v>
      </c>
    </row>
    <row r="35" spans="2:12" ht="15.75" customHeight="1" x14ac:dyDescent="0.25">
      <c r="B35" s="1092" t="s">
        <v>122</v>
      </c>
      <c r="C35" s="1050">
        <v>5.4769511638521227E-3</v>
      </c>
      <c r="D35" s="1050">
        <v>0.42662904053360695</v>
      </c>
      <c r="E35" s="1050">
        <v>0.15590345727332028</v>
      </c>
      <c r="F35" s="1093">
        <v>0.19081614665961572</v>
      </c>
      <c r="H35" s="696" t="s">
        <v>123</v>
      </c>
      <c r="I35" s="696">
        <v>5.2737060267994554E-3</v>
      </c>
      <c r="J35" s="696">
        <v>1.1383179100810744E-2</v>
      </c>
      <c r="K35" s="696">
        <v>8.8679276616237937E-2</v>
      </c>
      <c r="L35" s="696">
        <v>3.4784257467185171E-2</v>
      </c>
    </row>
    <row r="36" spans="2:12" x14ac:dyDescent="0.25">
      <c r="B36" s="1096" t="s">
        <v>123</v>
      </c>
      <c r="C36" s="1097">
        <v>5.9333637608397988E-3</v>
      </c>
      <c r="D36" s="1097">
        <v>0.22960492560287327</v>
      </c>
      <c r="E36" s="1097">
        <v>0.69699934768427918</v>
      </c>
      <c r="F36" s="1098">
        <v>0.26952229860743876</v>
      </c>
      <c r="H36" s="696" t="s">
        <v>0</v>
      </c>
      <c r="I36" s="696">
        <v>0.99999999999999989</v>
      </c>
      <c r="J36" s="696">
        <v>1</v>
      </c>
      <c r="K36" s="696">
        <v>1</v>
      </c>
      <c r="L36" s="696">
        <v>1.0000000000000002</v>
      </c>
    </row>
    <row r="37" spans="2:12" x14ac:dyDescent="0.25">
      <c r="B37" s="1055" t="s">
        <v>0</v>
      </c>
      <c r="C37" s="1302">
        <f>SUM(C28:C36)</f>
        <v>1</v>
      </c>
      <c r="D37" s="1302">
        <f>SUM(D28:D36)</f>
        <v>1</v>
      </c>
      <c r="E37" s="1302">
        <f>SUM(E28:E36)</f>
        <v>1</v>
      </c>
      <c r="F37" s="1303">
        <f>SUM(F28:F36)</f>
        <v>1</v>
      </c>
    </row>
    <row r="38" spans="2:12" x14ac:dyDescent="0.25">
      <c r="H38" s="696"/>
      <c r="I38" s="696"/>
      <c r="J38" s="696"/>
      <c r="K38" s="696"/>
      <c r="L38" s="696"/>
    </row>
    <row r="39" spans="2:12" x14ac:dyDescent="0.25">
      <c r="H39" s="696"/>
      <c r="I39" s="696"/>
      <c r="J39" s="696"/>
      <c r="K39" s="696"/>
      <c r="L39" s="696"/>
    </row>
    <row r="40" spans="2:12" x14ac:dyDescent="0.25">
      <c r="H40" s="696"/>
      <c r="I40" s="696"/>
      <c r="J40" s="696"/>
      <c r="K40" s="696"/>
      <c r="L40" s="696"/>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66</v>
      </c>
      <c r="C1" s="696" t="s">
        <v>66</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457</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v>138.00483492266287</v>
      </c>
      <c r="D11" s="1069">
        <v>0.4211348137524466</v>
      </c>
      <c r="E11" s="1068">
        <v>259.84676163836156</v>
      </c>
      <c r="F11" s="1069">
        <v>0.28315124822687193</v>
      </c>
      <c r="G11" s="1068">
        <v>383.35754335215103</v>
      </c>
      <c r="H11" s="1069">
        <v>0.27698412973267028</v>
      </c>
      <c r="I11" s="1066"/>
      <c r="J11" s="1066"/>
      <c r="K11" s="1066"/>
      <c r="L11" s="1066"/>
      <c r="M11" s="1066"/>
      <c r="N11" s="1066"/>
      <c r="O11" s="1066"/>
    </row>
    <row r="12" spans="1:18" ht="15" customHeight="1" x14ac:dyDescent="0.25">
      <c r="B12" s="1070" t="s">
        <v>7</v>
      </c>
      <c r="C12" s="1071">
        <v>134.52341203135316</v>
      </c>
      <c r="D12" s="1072">
        <v>0.28404566770851258</v>
      </c>
      <c r="E12" s="1071">
        <v>235.19707792902486</v>
      </c>
      <c r="F12" s="1072">
        <v>0.39002901109437771</v>
      </c>
      <c r="G12" s="1071">
        <v>359.20012794735055</v>
      </c>
      <c r="H12" s="1072">
        <v>0.26345129936080591</v>
      </c>
      <c r="I12" s="1066"/>
      <c r="J12" s="1066"/>
      <c r="K12" s="1066"/>
      <c r="L12" s="1066"/>
      <c r="M12" s="1066"/>
      <c r="N12" s="1066"/>
      <c r="O12" s="1066"/>
    </row>
    <row r="13" spans="1:18" ht="15" customHeight="1" x14ac:dyDescent="0.25">
      <c r="B13" s="1070" t="s">
        <v>37</v>
      </c>
      <c r="C13" s="1071">
        <v>122.01962607377416</v>
      </c>
      <c r="D13" s="1072">
        <v>0.28343520045472531</v>
      </c>
      <c r="E13" s="1071">
        <v>207.74538834951886</v>
      </c>
      <c r="F13" s="1072">
        <v>0.33926548910430804</v>
      </c>
      <c r="G13" s="1071">
        <v>286.83223529412163</v>
      </c>
      <c r="H13" s="1072">
        <v>0.37658812450445189</v>
      </c>
      <c r="I13" s="1066"/>
      <c r="J13" s="1066"/>
      <c r="K13" s="1066"/>
      <c r="L13" s="1066"/>
      <c r="M13" s="1066"/>
      <c r="N13" s="1066"/>
      <c r="O13" s="1066"/>
    </row>
    <row r="14" spans="1:18" ht="15" customHeight="1" x14ac:dyDescent="0.25">
      <c r="B14" s="1070" t="s">
        <v>38</v>
      </c>
      <c r="C14" s="1071">
        <v>164.228455473954</v>
      </c>
      <c r="D14" s="1072">
        <v>0.13061030438595833</v>
      </c>
      <c r="E14" s="1071">
        <v>279.93773176483461</v>
      </c>
      <c r="F14" s="1072">
        <v>0.17919018581048449</v>
      </c>
      <c r="G14" s="1071">
        <v>390.71488674365804</v>
      </c>
      <c r="H14" s="1072">
        <v>0.21479874434647711</v>
      </c>
      <c r="I14" s="1066"/>
      <c r="J14" s="1066"/>
      <c r="K14" s="1066"/>
      <c r="L14" s="1066"/>
      <c r="M14" s="1066"/>
      <c r="N14" s="1066"/>
      <c r="O14" s="1066"/>
    </row>
    <row r="15" spans="1:18" ht="15" customHeight="1" x14ac:dyDescent="0.25">
      <c r="B15" s="1070" t="s">
        <v>6</v>
      </c>
      <c r="C15" s="1071">
        <v>160.77517219223739</v>
      </c>
      <c r="D15" s="1072">
        <v>0.14852632486291656</v>
      </c>
      <c r="E15" s="1071">
        <v>274.88217490180404</v>
      </c>
      <c r="F15" s="1072">
        <v>0.20003627041366279</v>
      </c>
      <c r="G15" s="1071">
        <v>409.88204181600304</v>
      </c>
      <c r="H15" s="1072">
        <v>0.24242329255510506</v>
      </c>
      <c r="I15" s="1066"/>
      <c r="J15" s="1066"/>
      <c r="K15" s="1066"/>
      <c r="L15" s="1066"/>
      <c r="M15" s="1066"/>
      <c r="N15" s="1066"/>
      <c r="O15" s="1066"/>
    </row>
    <row r="16" spans="1:18" ht="15" customHeight="1" x14ac:dyDescent="0.25">
      <c r="B16" s="1070" t="s">
        <v>5</v>
      </c>
      <c r="C16" s="1071">
        <v>133.36924939467326</v>
      </c>
      <c r="D16" s="1072">
        <v>0.3558112906568211</v>
      </c>
      <c r="E16" s="1071">
        <v>217.84158567775202</v>
      </c>
      <c r="F16" s="1072">
        <v>0.3369422825914839</v>
      </c>
      <c r="G16" s="1071">
        <v>299.44489002557827</v>
      </c>
      <c r="H16" s="1072">
        <v>0.34688941018282626</v>
      </c>
      <c r="I16" s="1066"/>
      <c r="J16" s="1066"/>
      <c r="K16" s="1066"/>
      <c r="L16" s="1066"/>
      <c r="M16" s="1066"/>
      <c r="N16" s="1066"/>
      <c r="O16" s="1066"/>
    </row>
    <row r="17" spans="1:15" ht="15" customHeight="1" x14ac:dyDescent="0.25">
      <c r="B17" s="1070" t="s">
        <v>4</v>
      </c>
      <c r="C17" s="1071">
        <v>129.78149463850951</v>
      </c>
      <c r="D17" s="1072">
        <v>0.29600015029607279</v>
      </c>
      <c r="E17" s="1071">
        <v>215.06099866187628</v>
      </c>
      <c r="F17" s="1072">
        <v>0.36531546039666246</v>
      </c>
      <c r="G17" s="1071">
        <v>291.90076795177663</v>
      </c>
      <c r="H17" s="1072">
        <v>0.39382427446922258</v>
      </c>
      <c r="I17" s="1066"/>
      <c r="J17" s="1066"/>
      <c r="K17" s="1066"/>
      <c r="L17" s="1066"/>
      <c r="M17" s="1066"/>
      <c r="N17" s="1066"/>
      <c r="O17" s="1066"/>
    </row>
    <row r="18" spans="1:15" ht="15" customHeight="1" x14ac:dyDescent="0.25">
      <c r="B18" s="1070" t="s">
        <v>40</v>
      </c>
      <c r="C18" s="1071">
        <v>156.82052466879867</v>
      </c>
      <c r="D18" s="1072">
        <v>0.18493793086839602</v>
      </c>
      <c r="E18" s="1071">
        <v>266.78421834414087</v>
      </c>
      <c r="F18" s="1072">
        <v>0.21578888179996267</v>
      </c>
      <c r="G18" s="1071">
        <v>364.21406031056432</v>
      </c>
      <c r="H18" s="1072">
        <v>0.24863267653639287</v>
      </c>
      <c r="I18" s="1066"/>
      <c r="J18" s="1066"/>
      <c r="K18" s="1066"/>
      <c r="L18" s="1066"/>
      <c r="M18" s="1066"/>
      <c r="N18" s="1066"/>
      <c r="O18" s="1066"/>
    </row>
    <row r="19" spans="1:15" ht="15" customHeight="1" x14ac:dyDescent="0.25">
      <c r="B19" s="1070" t="s">
        <v>41</v>
      </c>
      <c r="C19" s="1071">
        <v>176.92001105583191</v>
      </c>
      <c r="D19" s="1072">
        <v>6.0614199011275391E-2</v>
      </c>
      <c r="E19" s="1071">
        <v>294.01226023680465</v>
      </c>
      <c r="F19" s="1072">
        <v>0.1741671919709567</v>
      </c>
      <c r="G19" s="1071">
        <v>404.48080124382852</v>
      </c>
      <c r="H19" s="1072">
        <v>0.23248063841478395</v>
      </c>
      <c r="I19" s="1066"/>
      <c r="J19" s="1066"/>
      <c r="K19" s="1066"/>
      <c r="L19" s="1066"/>
      <c r="M19" s="1066"/>
      <c r="N19" s="1066"/>
      <c r="O19" s="1066"/>
    </row>
    <row r="20" spans="1:15" ht="15" customHeight="1" x14ac:dyDescent="0.25">
      <c r="B20" s="1070" t="s">
        <v>3</v>
      </c>
      <c r="C20" s="1071">
        <v>180.90125853475206</v>
      </c>
      <c r="D20" s="1072">
        <v>0.11513112821399943</v>
      </c>
      <c r="E20" s="1071">
        <v>311.98484541171433</v>
      </c>
      <c r="F20" s="1072">
        <v>0.10149671148464454</v>
      </c>
      <c r="G20" s="1071">
        <v>443.47176798091652</v>
      </c>
      <c r="H20" s="1072">
        <v>0.12025488263220946</v>
      </c>
      <c r="I20" s="1066"/>
      <c r="J20" s="1066"/>
      <c r="K20" s="1066"/>
      <c r="L20" s="1066"/>
      <c r="M20" s="1066"/>
      <c r="N20" s="1066"/>
      <c r="O20" s="1066"/>
    </row>
    <row r="21" spans="1:15" ht="15" customHeight="1" x14ac:dyDescent="0.25">
      <c r="B21" s="1070" t="s">
        <v>2</v>
      </c>
      <c r="C21" s="1071">
        <v>133.73555513162935</v>
      </c>
      <c r="D21" s="1072">
        <v>0.22786229985359568</v>
      </c>
      <c r="E21" s="1071">
        <v>231.36335516739743</v>
      </c>
      <c r="F21" s="1072">
        <v>0.26515994280710148</v>
      </c>
      <c r="G21" s="1071">
        <v>321.83119916580256</v>
      </c>
      <c r="H21" s="1072">
        <v>0.2819379501998604</v>
      </c>
      <c r="I21" s="1066"/>
      <c r="J21" s="1066"/>
      <c r="K21" s="1066"/>
      <c r="L21" s="1066"/>
      <c r="M21" s="1066"/>
      <c r="N21" s="1066"/>
      <c r="O21" s="1066"/>
    </row>
    <row r="22" spans="1:15" ht="15" customHeight="1" x14ac:dyDescent="0.25">
      <c r="B22" s="1070" t="s">
        <v>35</v>
      </c>
      <c r="C22" s="1071">
        <v>357.35341019600514</v>
      </c>
      <c r="D22" s="1072">
        <v>0.30258430878173648</v>
      </c>
      <c r="E22" s="1071">
        <v>374.65056850909798</v>
      </c>
      <c r="F22" s="1072">
        <v>0.20462880467324887</v>
      </c>
      <c r="G22" s="1071">
        <v>391.26361726955747</v>
      </c>
      <c r="H22" s="1072">
        <v>0.19554158028256458</v>
      </c>
      <c r="I22" s="1066"/>
      <c r="J22" s="1066"/>
      <c r="K22" s="1066"/>
      <c r="L22" s="1066"/>
      <c r="M22" s="1066"/>
      <c r="N22" s="1066"/>
      <c r="O22" s="1066"/>
    </row>
    <row r="23" spans="1:15" ht="15" customHeight="1" x14ac:dyDescent="0.25">
      <c r="B23" s="1070" t="s">
        <v>42</v>
      </c>
      <c r="C23" s="1071">
        <v>181.19334433061232</v>
      </c>
      <c r="D23" s="1072">
        <v>9.2019599783897829E-2</v>
      </c>
      <c r="E23" s="1071">
        <v>276.32202669105749</v>
      </c>
      <c r="F23" s="1072">
        <v>0.1607616431329664</v>
      </c>
      <c r="G23" s="1071">
        <v>389.14877433141771</v>
      </c>
      <c r="H23" s="1072">
        <v>0.18625237121716745</v>
      </c>
      <c r="I23" s="1066"/>
      <c r="J23" s="1066"/>
      <c r="K23" s="1066"/>
      <c r="L23" s="1066"/>
      <c r="M23" s="1066"/>
      <c r="N23" s="1066"/>
      <c r="O23" s="1066"/>
    </row>
    <row r="24" spans="1:15" ht="15" customHeight="1" x14ac:dyDescent="0.25">
      <c r="B24" s="1070" t="s">
        <v>43</v>
      </c>
      <c r="C24" s="1071">
        <v>133.70496267993627</v>
      </c>
      <c r="D24" s="1072">
        <v>0.2510237990069919</v>
      </c>
      <c r="E24" s="1071">
        <v>242.6774844953743</v>
      </c>
      <c r="F24" s="1072">
        <v>0.28577866818511827</v>
      </c>
      <c r="G24" s="1071">
        <v>337.07609208817661</v>
      </c>
      <c r="H24" s="1072">
        <v>0.31131312299150127</v>
      </c>
      <c r="I24" s="1066"/>
      <c r="J24" s="1066"/>
      <c r="K24" s="1066"/>
      <c r="L24" s="1066"/>
      <c r="M24" s="1066"/>
      <c r="N24" s="1066"/>
      <c r="O24" s="1066"/>
    </row>
    <row r="25" spans="1:15" ht="15" customHeight="1" x14ac:dyDescent="0.25">
      <c r="B25" s="1070" t="s">
        <v>44</v>
      </c>
      <c r="C25" s="1071">
        <v>108.07604967276409</v>
      </c>
      <c r="D25" s="1072">
        <v>0.37472341151931832</v>
      </c>
      <c r="E25" s="1071">
        <v>235.4200766283551</v>
      </c>
      <c r="F25" s="1072">
        <v>0.4633140683949365</v>
      </c>
      <c r="G25" s="1071">
        <v>292.26577901430846</v>
      </c>
      <c r="H25" s="1072">
        <v>0.45648925398062884</v>
      </c>
      <c r="I25" s="1066"/>
      <c r="J25" s="1066"/>
      <c r="K25" s="1066"/>
      <c r="L25" s="1066"/>
      <c r="M25" s="1066"/>
      <c r="N25" s="1066"/>
      <c r="O25" s="1066"/>
    </row>
    <row r="26" spans="1:15" ht="15" customHeight="1" x14ac:dyDescent="0.25">
      <c r="B26" s="1070" t="s">
        <v>45</v>
      </c>
      <c r="C26" s="1071">
        <v>166.77314633169811</v>
      </c>
      <c r="D26" s="1072">
        <v>0.17343260685520565</v>
      </c>
      <c r="E26" s="1071">
        <v>287.60455446328041</v>
      </c>
      <c r="F26" s="1072">
        <v>0.25297695760243527</v>
      </c>
      <c r="G26" s="1071">
        <v>386.2283647798634</v>
      </c>
      <c r="H26" s="1072">
        <v>0.29572958758769458</v>
      </c>
      <c r="I26" s="1066"/>
      <c r="J26" s="1066"/>
      <c r="K26" s="1066"/>
      <c r="L26" s="1066"/>
      <c r="M26" s="1066"/>
      <c r="N26" s="1066"/>
      <c r="O26" s="1066"/>
    </row>
    <row r="27" spans="1:15" ht="15" customHeight="1" x14ac:dyDescent="0.25">
      <c r="B27" s="1070" t="s">
        <v>46</v>
      </c>
      <c r="C27" s="1071">
        <v>165.35333333333332</v>
      </c>
      <c r="D27" s="1072">
        <v>0.21415295816946392</v>
      </c>
      <c r="E27" s="1071">
        <v>205.4236510067102</v>
      </c>
      <c r="F27" s="1072">
        <v>0.37520570216752153</v>
      </c>
      <c r="G27" s="1071">
        <v>282.68914893616875</v>
      </c>
      <c r="H27" s="1072">
        <v>0.4145459954917361</v>
      </c>
      <c r="I27" s="1066"/>
      <c r="J27" s="1066"/>
      <c r="K27" s="1066"/>
      <c r="L27" s="1066"/>
      <c r="M27" s="1066"/>
      <c r="N27" s="1066"/>
      <c r="O27" s="1066"/>
    </row>
    <row r="28" spans="1:15" ht="15" customHeight="1" x14ac:dyDescent="0.25">
      <c r="B28" s="1073" t="s">
        <v>1</v>
      </c>
      <c r="C28" s="1074">
        <v>172.95869158878503</v>
      </c>
      <c r="D28" s="1075">
        <v>0.10024484197870437</v>
      </c>
      <c r="E28" s="1074">
        <v>280.48941952506311</v>
      </c>
      <c r="F28" s="1075">
        <v>0.22965389468611741</v>
      </c>
      <c r="G28" s="1074">
        <v>379.94376311843956</v>
      </c>
      <c r="H28" s="1075">
        <v>0.28221380900285037</v>
      </c>
      <c r="I28" s="1066"/>
      <c r="J28" s="1066"/>
      <c r="K28" s="1066"/>
      <c r="L28" s="1066"/>
      <c r="M28" s="1066"/>
      <c r="N28" s="1066"/>
      <c r="O28" s="1066"/>
    </row>
    <row r="29" spans="1:15" ht="15" customHeight="1" x14ac:dyDescent="0.25">
      <c r="B29" s="1299" t="s">
        <v>0</v>
      </c>
      <c r="C29" s="1300">
        <v>171.91373539131021</v>
      </c>
      <c r="D29" s="1301">
        <v>0.34225643326510941</v>
      </c>
      <c r="E29" s="1300">
        <v>278.37042919787854</v>
      </c>
      <c r="F29" s="1301">
        <v>0.25303776549598544</v>
      </c>
      <c r="G29" s="1300">
        <v>384.80670973826915</v>
      </c>
      <c r="H29" s="1301">
        <v>0.26179829751421674</v>
      </c>
      <c r="I29" s="668"/>
      <c r="J29" s="668"/>
      <c r="K29" s="668"/>
      <c r="L29" s="668"/>
      <c r="M29" s="668"/>
      <c r="N29" s="668"/>
      <c r="O29" s="668"/>
    </row>
    <row r="30" spans="1:15" ht="7.5" customHeight="1"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7.1"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65</v>
      </c>
      <c r="C1" s="696" t="s">
        <v>65</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456</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t="s">
        <v>363</v>
      </c>
      <c r="D11" s="1069" t="s">
        <v>363</v>
      </c>
      <c r="E11" s="1068">
        <v>216.20333333333329</v>
      </c>
      <c r="F11" s="1069">
        <v>0.64875534266854851</v>
      </c>
      <c r="G11" s="1068">
        <v>666.20999999999992</v>
      </c>
      <c r="H11" s="1069">
        <v>0.25315730008332804</v>
      </c>
      <c r="I11" s="1066"/>
      <c r="J11" s="1066"/>
      <c r="K11" s="1066"/>
      <c r="L11" s="1066"/>
      <c r="M11" s="1066"/>
      <c r="N11" s="1066"/>
      <c r="O11" s="1066"/>
    </row>
    <row r="12" spans="1:18" ht="15" customHeight="1" x14ac:dyDescent="0.25">
      <c r="B12" s="1070" t="s">
        <v>7</v>
      </c>
      <c r="C12" s="1071" t="s">
        <v>363</v>
      </c>
      <c r="D12" s="1072" t="s">
        <v>363</v>
      </c>
      <c r="E12" s="1071" t="s">
        <v>363</v>
      </c>
      <c r="F12" s="1072" t="s">
        <v>363</v>
      </c>
      <c r="G12" s="1071" t="s">
        <v>363</v>
      </c>
      <c r="H12" s="1072" t="s">
        <v>363</v>
      </c>
      <c r="I12" s="1066"/>
      <c r="J12" s="1066"/>
      <c r="K12" s="1066"/>
      <c r="L12" s="1066"/>
      <c r="M12" s="1066"/>
      <c r="N12" s="1066"/>
      <c r="O12" s="1066"/>
    </row>
    <row r="13" spans="1:18" ht="15" customHeight="1" x14ac:dyDescent="0.25">
      <c r="B13" s="1070" t="s">
        <v>37</v>
      </c>
      <c r="C13" s="1071">
        <v>345.66666666666669</v>
      </c>
      <c r="D13" s="1072">
        <v>0.16299526256689462</v>
      </c>
      <c r="E13" s="1071">
        <v>484.3866666666666</v>
      </c>
      <c r="F13" s="1072">
        <v>0.31126752155744036</v>
      </c>
      <c r="G13" s="1071">
        <v>830.23363636363638</v>
      </c>
      <c r="H13" s="1072">
        <v>0.24790812591114228</v>
      </c>
      <c r="I13" s="1066"/>
      <c r="J13" s="1066"/>
      <c r="K13" s="1066"/>
      <c r="L13" s="1066"/>
      <c r="M13" s="1066"/>
      <c r="N13" s="1066"/>
      <c r="O13" s="1066"/>
    </row>
    <row r="14" spans="1:18" ht="15" customHeight="1" x14ac:dyDescent="0.25">
      <c r="B14" s="1070" t="s">
        <v>38</v>
      </c>
      <c r="C14" s="1071" t="s">
        <v>363</v>
      </c>
      <c r="D14" s="1072" t="s">
        <v>363</v>
      </c>
      <c r="E14" s="1071" t="s">
        <v>363</v>
      </c>
      <c r="F14" s="1072" t="s">
        <v>363</v>
      </c>
      <c r="G14" s="1071" t="s">
        <v>363</v>
      </c>
      <c r="H14" s="1072" t="s">
        <v>363</v>
      </c>
      <c r="I14" s="1066"/>
      <c r="J14" s="1066"/>
      <c r="K14" s="1066"/>
      <c r="L14" s="1066"/>
      <c r="M14" s="1066"/>
      <c r="N14" s="1066"/>
      <c r="O14" s="1066"/>
    </row>
    <row r="15" spans="1:18" ht="15" customHeight="1" x14ac:dyDescent="0.25">
      <c r="B15" s="1070" t="s">
        <v>6</v>
      </c>
      <c r="C15" s="1071">
        <v>233.10000000000002</v>
      </c>
      <c r="D15" s="1072">
        <v>0.1874086299545826</v>
      </c>
      <c r="E15" s="1071">
        <v>528.92666666666673</v>
      </c>
      <c r="F15" s="1072">
        <v>0.25314975391545164</v>
      </c>
      <c r="G15" s="1071">
        <v>536.43576923076932</v>
      </c>
      <c r="H15" s="1072">
        <v>0.23395679081979212</v>
      </c>
      <c r="I15" s="1066"/>
      <c r="J15" s="1066"/>
      <c r="K15" s="1066"/>
      <c r="L15" s="1066"/>
      <c r="M15" s="1066"/>
      <c r="N15" s="1066"/>
      <c r="O15" s="1066"/>
    </row>
    <row r="16" spans="1:18" ht="15" customHeight="1" x14ac:dyDescent="0.25">
      <c r="B16" s="1070" t="s">
        <v>5</v>
      </c>
      <c r="C16" s="1071" t="s">
        <v>363</v>
      </c>
      <c r="D16" s="1072" t="s">
        <v>363</v>
      </c>
      <c r="E16" s="1071" t="s">
        <v>363</v>
      </c>
      <c r="F16" s="1072" t="s">
        <v>363</v>
      </c>
      <c r="G16" s="1071" t="s">
        <v>363</v>
      </c>
      <c r="H16" s="1072" t="s">
        <v>363</v>
      </c>
      <c r="I16" s="1066"/>
      <c r="J16" s="1066"/>
      <c r="K16" s="1066"/>
      <c r="L16" s="1066"/>
      <c r="M16" s="1066"/>
      <c r="N16" s="1066"/>
      <c r="O16" s="1066"/>
    </row>
    <row r="17" spans="1:15" ht="15" customHeight="1" x14ac:dyDescent="0.25">
      <c r="B17" s="1070" t="s">
        <v>4</v>
      </c>
      <c r="C17" s="1071">
        <v>309.10984066767816</v>
      </c>
      <c r="D17" s="1072">
        <v>0.47079664229486329</v>
      </c>
      <c r="E17" s="1071">
        <v>559.772427807486</v>
      </c>
      <c r="F17" s="1072">
        <v>0.49597245788601096</v>
      </c>
      <c r="G17" s="1071">
        <v>711.24292207792075</v>
      </c>
      <c r="H17" s="1072">
        <v>0.43192373535202283</v>
      </c>
      <c r="I17" s="1066"/>
      <c r="J17" s="1066"/>
      <c r="K17" s="1066"/>
      <c r="L17" s="1066"/>
      <c r="M17" s="1066"/>
      <c r="N17" s="1066"/>
      <c r="O17" s="1066"/>
    </row>
    <row r="18" spans="1:15" ht="15" customHeight="1" x14ac:dyDescent="0.25">
      <c r="B18" s="1070" t="s">
        <v>40</v>
      </c>
      <c r="C18" s="1071">
        <v>157.63</v>
      </c>
      <c r="D18" s="1072">
        <v>0</v>
      </c>
      <c r="E18" s="1071">
        <v>741.42333333333329</v>
      </c>
      <c r="F18" s="1072">
        <v>0.13684187999392131</v>
      </c>
      <c r="G18" s="1071">
        <v>869.56071428571431</v>
      </c>
      <c r="H18" s="1072">
        <v>0.45293048090039478</v>
      </c>
      <c r="I18" s="1066"/>
      <c r="J18" s="1066"/>
      <c r="K18" s="1066"/>
      <c r="L18" s="1066"/>
      <c r="M18" s="1066"/>
      <c r="N18" s="1066"/>
      <c r="O18" s="1066"/>
    </row>
    <row r="19" spans="1:15" ht="15" customHeight="1" x14ac:dyDescent="0.25">
      <c r="B19" s="1070" t="s">
        <v>41</v>
      </c>
      <c r="C19" s="1071">
        <v>221.44874999999999</v>
      </c>
      <c r="D19" s="1072">
        <v>0.41039169075026039</v>
      </c>
      <c r="E19" s="1071">
        <v>563.49222222222227</v>
      </c>
      <c r="F19" s="1072">
        <v>0.47440624594357844</v>
      </c>
      <c r="G19" s="1071">
        <v>799.36796874999959</v>
      </c>
      <c r="H19" s="1072">
        <v>0.50494006501311495</v>
      </c>
      <c r="I19" s="1066"/>
      <c r="J19" s="1066"/>
      <c r="K19" s="1066"/>
      <c r="L19" s="1066"/>
      <c r="M19" s="1066"/>
      <c r="N19" s="1066"/>
      <c r="O19" s="1066"/>
    </row>
    <row r="20" spans="1:15" ht="15" customHeight="1" x14ac:dyDescent="0.25">
      <c r="B20" s="1070" t="s">
        <v>3</v>
      </c>
      <c r="C20" s="1071">
        <v>301.00271356783918</v>
      </c>
      <c r="D20" s="1072">
        <v>4.3912829565176288E-2</v>
      </c>
      <c r="E20" s="1071">
        <v>1337.7736893203885</v>
      </c>
      <c r="F20" s="1072">
        <v>0.2670894978573195</v>
      </c>
      <c r="G20" s="1071">
        <v>1446.0112631578947</v>
      </c>
      <c r="H20" s="1072">
        <v>0.20000443077986824</v>
      </c>
      <c r="I20" s="1066"/>
      <c r="J20" s="1066"/>
      <c r="K20" s="1066"/>
      <c r="L20" s="1066"/>
      <c r="M20" s="1066"/>
      <c r="N20" s="1066"/>
      <c r="O20" s="1066"/>
    </row>
    <row r="21" spans="1:15" ht="15" customHeight="1" x14ac:dyDescent="0.25">
      <c r="B21" s="1070" t="s">
        <v>2</v>
      </c>
      <c r="C21" s="1071" t="s">
        <v>363</v>
      </c>
      <c r="D21" s="1072" t="s">
        <v>363</v>
      </c>
      <c r="E21" s="1071" t="s">
        <v>363</v>
      </c>
      <c r="F21" s="1072" t="s">
        <v>363</v>
      </c>
      <c r="G21" s="1071" t="s">
        <v>363</v>
      </c>
      <c r="H21" s="1072" t="s">
        <v>363</v>
      </c>
      <c r="I21" s="1066"/>
      <c r="J21" s="1066"/>
      <c r="K21" s="1066"/>
      <c r="L21" s="1066"/>
      <c r="M21" s="1066"/>
      <c r="N21" s="1066"/>
      <c r="O21" s="1066"/>
    </row>
    <row r="22" spans="1:15" ht="15" customHeight="1" x14ac:dyDescent="0.25">
      <c r="B22" s="1070" t="s">
        <v>35</v>
      </c>
      <c r="C22" s="1071">
        <v>1950</v>
      </c>
      <c r="D22" s="1072">
        <v>0</v>
      </c>
      <c r="E22" s="1071">
        <v>1798.0474545454542</v>
      </c>
      <c r="F22" s="1072">
        <v>0.15059675088388788</v>
      </c>
      <c r="G22" s="1071">
        <v>1847.9270588235293</v>
      </c>
      <c r="H22" s="1072">
        <v>0.14211359008774177</v>
      </c>
      <c r="I22" s="1066"/>
      <c r="J22" s="1066"/>
      <c r="K22" s="1066"/>
      <c r="L22" s="1066"/>
      <c r="M22" s="1066"/>
      <c r="N22" s="1066"/>
      <c r="O22" s="1066"/>
    </row>
    <row r="23" spans="1:15" ht="15" customHeight="1" x14ac:dyDescent="0.25">
      <c r="B23" s="1070" t="s">
        <v>42</v>
      </c>
      <c r="C23" s="1071">
        <v>314.83333333333331</v>
      </c>
      <c r="D23" s="1072">
        <v>3.6676565538913256E-3</v>
      </c>
      <c r="E23" s="1071">
        <v>526.54333333333341</v>
      </c>
      <c r="F23" s="1072">
        <v>0.33198511826590349</v>
      </c>
      <c r="G23" s="1071">
        <v>549.1212121212119</v>
      </c>
      <c r="H23" s="1072">
        <v>0.30664605426459868</v>
      </c>
      <c r="I23" s="1066"/>
      <c r="J23" s="1066"/>
      <c r="K23" s="1066"/>
      <c r="L23" s="1066"/>
      <c r="M23" s="1066"/>
      <c r="N23" s="1066"/>
      <c r="O23" s="1066"/>
    </row>
    <row r="24" spans="1:15" ht="15" customHeight="1" x14ac:dyDescent="0.25">
      <c r="B24" s="1070" t="s">
        <v>43</v>
      </c>
      <c r="C24" s="1071">
        <v>233.93</v>
      </c>
      <c r="D24" s="1072">
        <v>0</v>
      </c>
      <c r="E24" s="1071">
        <v>570.84</v>
      </c>
      <c r="F24" s="1072">
        <v>0</v>
      </c>
      <c r="G24" s="1071">
        <v>338.44499999999999</v>
      </c>
      <c r="H24" s="1072">
        <v>1.2819620613932949</v>
      </c>
      <c r="I24" s="1066"/>
      <c r="J24" s="1066"/>
      <c r="K24" s="1066"/>
      <c r="L24" s="1066"/>
      <c r="M24" s="1066"/>
      <c r="N24" s="1066"/>
      <c r="O24" s="1066"/>
    </row>
    <row r="25" spans="1:15" ht="15" customHeight="1" x14ac:dyDescent="0.25">
      <c r="B25" s="1070" t="s">
        <v>44</v>
      </c>
      <c r="C25" s="1071">
        <v>579.16384615384618</v>
      </c>
      <c r="D25" s="1072">
        <v>0.14880458078586989</v>
      </c>
      <c r="E25" s="1071">
        <v>985.75866666666661</v>
      </c>
      <c r="F25" s="1072">
        <v>0.49428780315054388</v>
      </c>
      <c r="G25" s="1071">
        <v>1078.2290909090909</v>
      </c>
      <c r="H25" s="1072">
        <v>0.38004178116266096</v>
      </c>
      <c r="I25" s="1066"/>
      <c r="J25" s="1066"/>
      <c r="K25" s="1066"/>
      <c r="L25" s="1066"/>
      <c r="M25" s="1066"/>
      <c r="N25" s="1066"/>
      <c r="O25" s="1066"/>
    </row>
    <row r="26" spans="1:15" ht="15" customHeight="1" x14ac:dyDescent="0.25">
      <c r="B26" s="1070" t="s">
        <v>45</v>
      </c>
      <c r="C26" s="1071">
        <v>291.43986888731433</v>
      </c>
      <c r="D26" s="1072">
        <v>0.19319042697762195</v>
      </c>
      <c r="E26" s="1071">
        <v>508.13185578330825</v>
      </c>
      <c r="F26" s="1072">
        <v>0.30027047347721891</v>
      </c>
      <c r="G26" s="1071">
        <v>810.97850024189847</v>
      </c>
      <c r="H26" s="1072">
        <v>0.3001035829034413</v>
      </c>
      <c r="I26" s="1066"/>
      <c r="J26" s="1066"/>
      <c r="K26" s="1066"/>
      <c r="L26" s="1066"/>
      <c r="M26" s="1066"/>
      <c r="N26" s="1066"/>
      <c r="O26" s="1066"/>
    </row>
    <row r="27" spans="1:15" ht="15" customHeight="1" x14ac:dyDescent="0.25">
      <c r="B27" s="1070" t="s">
        <v>46</v>
      </c>
      <c r="C27" s="1071" t="s">
        <v>363</v>
      </c>
      <c r="D27" s="1072" t="s">
        <v>363</v>
      </c>
      <c r="E27" s="1071" t="s">
        <v>363</v>
      </c>
      <c r="F27" s="1072" t="s">
        <v>363</v>
      </c>
      <c r="G27" s="1071" t="s">
        <v>363</v>
      </c>
      <c r="H27" s="1072" t="s">
        <v>363</v>
      </c>
      <c r="I27" s="1066"/>
      <c r="J27" s="1066"/>
      <c r="K27" s="1066"/>
      <c r="L27" s="1066"/>
      <c r="M27" s="1066"/>
      <c r="N27" s="1066"/>
      <c r="O27" s="1066"/>
    </row>
    <row r="28" spans="1:15" ht="15" customHeight="1" x14ac:dyDescent="0.25">
      <c r="B28" s="1073" t="s">
        <v>1</v>
      </c>
      <c r="C28" s="1074" t="s">
        <v>363</v>
      </c>
      <c r="D28" s="1075" t="s">
        <v>363</v>
      </c>
      <c r="E28" s="1074" t="s">
        <v>363</v>
      </c>
      <c r="F28" s="1075" t="s">
        <v>363</v>
      </c>
      <c r="G28" s="1074" t="s">
        <v>363</v>
      </c>
      <c r="H28" s="1075" t="s">
        <v>363</v>
      </c>
      <c r="I28" s="1066"/>
      <c r="J28" s="1066"/>
      <c r="K28" s="1066"/>
      <c r="L28" s="1066"/>
      <c r="M28" s="1066"/>
      <c r="N28" s="1066"/>
      <c r="O28" s="1066"/>
    </row>
    <row r="29" spans="1:15" ht="15" customHeight="1" x14ac:dyDescent="0.25">
      <c r="B29" s="1299" t="s">
        <v>0</v>
      </c>
      <c r="C29" s="1300">
        <v>298.3607485166583</v>
      </c>
      <c r="D29" s="1301">
        <v>0.32508544282468538</v>
      </c>
      <c r="E29" s="1300">
        <v>562.80250128270779</v>
      </c>
      <c r="F29" s="1301">
        <v>0.50523865674699842</v>
      </c>
      <c r="G29" s="1300">
        <v>831.71939660796158</v>
      </c>
      <c r="H29" s="1301">
        <v>0.40837308800437594</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7.45"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C1" s="696" t="s">
        <v>193</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455</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t="s">
        <v>363</v>
      </c>
      <c r="D11" s="1069" t="s">
        <v>363</v>
      </c>
      <c r="E11" s="1068" t="s">
        <v>363</v>
      </c>
      <c r="F11" s="1069" t="s">
        <v>363</v>
      </c>
      <c r="G11" s="1068" t="s">
        <v>363</v>
      </c>
      <c r="H11" s="1069" t="s">
        <v>363</v>
      </c>
      <c r="I11" s="1066"/>
      <c r="J11" s="1066"/>
      <c r="K11" s="1066"/>
      <c r="L11" s="1066"/>
      <c r="M11" s="1066"/>
      <c r="N11" s="1066"/>
      <c r="O11" s="1066"/>
    </row>
    <row r="12" spans="1:18" ht="15" customHeight="1" x14ac:dyDescent="0.25">
      <c r="B12" s="1070" t="s">
        <v>7</v>
      </c>
      <c r="C12" s="1071" t="s">
        <v>363</v>
      </c>
      <c r="D12" s="1072" t="s">
        <v>363</v>
      </c>
      <c r="E12" s="1071" t="s">
        <v>363</v>
      </c>
      <c r="F12" s="1072" t="s">
        <v>363</v>
      </c>
      <c r="G12" s="1071" t="s">
        <v>363</v>
      </c>
      <c r="H12" s="1072" t="s">
        <v>363</v>
      </c>
      <c r="I12" s="1066"/>
      <c r="J12" s="1066"/>
      <c r="K12" s="1066"/>
      <c r="L12" s="1066"/>
      <c r="M12" s="1066"/>
      <c r="N12" s="1066"/>
      <c r="O12" s="1066"/>
    </row>
    <row r="13" spans="1:18" ht="15" customHeight="1" x14ac:dyDescent="0.25">
      <c r="B13" s="1070" t="s">
        <v>37</v>
      </c>
      <c r="C13" s="1071">
        <v>170.17772727272722</v>
      </c>
      <c r="D13" s="1072">
        <v>0.1746069413029111</v>
      </c>
      <c r="E13" s="1071">
        <v>263.72490566037675</v>
      </c>
      <c r="F13" s="1072">
        <v>0.22968079815877043</v>
      </c>
      <c r="G13" s="1071">
        <v>419.88253521126802</v>
      </c>
      <c r="H13" s="1072">
        <v>0.22318607167982377</v>
      </c>
      <c r="I13" s="1066"/>
      <c r="J13" s="1066"/>
      <c r="K13" s="1066"/>
      <c r="L13" s="1066"/>
      <c r="M13" s="1066"/>
      <c r="N13" s="1066"/>
      <c r="O13" s="1066"/>
    </row>
    <row r="14" spans="1:18" ht="15" customHeight="1" x14ac:dyDescent="0.25">
      <c r="B14" s="1070" t="s">
        <v>38</v>
      </c>
      <c r="C14" s="1071" t="s">
        <v>363</v>
      </c>
      <c r="D14" s="1072" t="s">
        <v>363</v>
      </c>
      <c r="E14" s="1071" t="s">
        <v>363</v>
      </c>
      <c r="F14" s="1072" t="s">
        <v>363</v>
      </c>
      <c r="G14" s="1071" t="s">
        <v>363</v>
      </c>
      <c r="H14" s="1072" t="s">
        <v>363</v>
      </c>
      <c r="I14" s="1066"/>
      <c r="J14" s="1066"/>
      <c r="K14" s="1066"/>
      <c r="L14" s="1066"/>
      <c r="M14" s="1066"/>
      <c r="N14" s="1066"/>
      <c r="O14" s="1066"/>
    </row>
    <row r="15" spans="1:18" ht="15" customHeight="1" x14ac:dyDescent="0.25">
      <c r="B15" s="1070" t="s">
        <v>6</v>
      </c>
      <c r="C15" s="1071">
        <v>237.40124936515647</v>
      </c>
      <c r="D15" s="1072">
        <v>0.48273820109101861</v>
      </c>
      <c r="E15" s="1071">
        <v>347.52404988124653</v>
      </c>
      <c r="F15" s="1072">
        <v>0.43741556833946155</v>
      </c>
      <c r="G15" s="1071">
        <v>579.46719529579775</v>
      </c>
      <c r="H15" s="1072">
        <v>0.40012726509144347</v>
      </c>
      <c r="I15" s="1066"/>
      <c r="J15" s="1066"/>
      <c r="K15" s="1066"/>
      <c r="L15" s="1066"/>
      <c r="M15" s="1066"/>
      <c r="N15" s="1066"/>
      <c r="O15" s="1066"/>
    </row>
    <row r="16" spans="1:18" ht="15" customHeight="1" x14ac:dyDescent="0.25">
      <c r="B16" s="1070" t="s">
        <v>5</v>
      </c>
      <c r="C16" s="1071" t="s">
        <v>363</v>
      </c>
      <c r="D16" s="1072" t="s">
        <v>363</v>
      </c>
      <c r="E16" s="1071" t="s">
        <v>363</v>
      </c>
      <c r="F16" s="1072" t="s">
        <v>363</v>
      </c>
      <c r="G16" s="1071" t="s">
        <v>363</v>
      </c>
      <c r="H16" s="1072" t="s">
        <v>363</v>
      </c>
      <c r="I16" s="1066"/>
      <c r="J16" s="1066"/>
      <c r="K16" s="1066"/>
      <c r="L16" s="1066"/>
      <c r="M16" s="1066"/>
      <c r="N16" s="1066"/>
      <c r="O16" s="1066"/>
    </row>
    <row r="17" spans="1:15" ht="15" customHeight="1" x14ac:dyDescent="0.25">
      <c r="B17" s="1070" t="s">
        <v>4</v>
      </c>
      <c r="C17" s="1071">
        <v>233.92619500846055</v>
      </c>
      <c r="D17" s="1072">
        <v>0.47103029686917525</v>
      </c>
      <c r="E17" s="1071">
        <v>391.25721506441988</v>
      </c>
      <c r="F17" s="1072">
        <v>0.54630492928613839</v>
      </c>
      <c r="G17" s="1071">
        <v>605.25792467332803</v>
      </c>
      <c r="H17" s="1072">
        <v>0.44920602244781899</v>
      </c>
      <c r="I17" s="1066"/>
      <c r="J17" s="1066"/>
      <c r="K17" s="1066"/>
      <c r="L17" s="1066"/>
      <c r="M17" s="1066"/>
      <c r="N17" s="1066"/>
      <c r="O17" s="1066"/>
    </row>
    <row r="18" spans="1:15" ht="15" customHeight="1" x14ac:dyDescent="0.25">
      <c r="B18" s="1070" t="s">
        <v>40</v>
      </c>
      <c r="C18" s="1071">
        <v>170.55364247311829</v>
      </c>
      <c r="D18" s="1072">
        <v>0.43240432119634042</v>
      </c>
      <c r="E18" s="1071">
        <v>268.47416893732901</v>
      </c>
      <c r="F18" s="1072">
        <v>0.47953173024538437</v>
      </c>
      <c r="G18" s="1071">
        <v>461.91263736263755</v>
      </c>
      <c r="H18" s="1072">
        <v>0.51688467479672329</v>
      </c>
      <c r="I18" s="1066"/>
      <c r="J18" s="1066"/>
      <c r="K18" s="1066"/>
      <c r="L18" s="1066"/>
      <c r="M18" s="1066"/>
      <c r="N18" s="1066"/>
      <c r="O18" s="1066"/>
    </row>
    <row r="19" spans="1:15" ht="15" customHeight="1" x14ac:dyDescent="0.25">
      <c r="B19" s="1070" t="s">
        <v>41</v>
      </c>
      <c r="C19" s="1071">
        <v>220.36694780885426</v>
      </c>
      <c r="D19" s="1072">
        <v>0.14424845265950878</v>
      </c>
      <c r="E19" s="1071">
        <v>293.64304134547677</v>
      </c>
      <c r="F19" s="1072">
        <v>0.19088828213474071</v>
      </c>
      <c r="G19" s="1071">
        <v>519.83075107295986</v>
      </c>
      <c r="H19" s="1072">
        <v>0.17755752732879315</v>
      </c>
      <c r="I19" s="1066"/>
      <c r="J19" s="1066"/>
      <c r="K19" s="1066"/>
      <c r="L19" s="1066"/>
      <c r="M19" s="1066"/>
      <c r="N19" s="1066"/>
      <c r="O19" s="1066"/>
    </row>
    <row r="20" spans="1:15" ht="15" customHeight="1" x14ac:dyDescent="0.25">
      <c r="B20" s="1070" t="s">
        <v>3</v>
      </c>
      <c r="C20" s="1071">
        <v>294.72104284029871</v>
      </c>
      <c r="D20" s="1072">
        <v>0.13451982835342935</v>
      </c>
      <c r="E20" s="1071">
        <v>489.11029305585043</v>
      </c>
      <c r="F20" s="1072">
        <v>0.20992881814415559</v>
      </c>
      <c r="G20" s="1071">
        <v>842.52653681710217</v>
      </c>
      <c r="H20" s="1072">
        <v>0.18394615369388481</v>
      </c>
      <c r="I20" s="1066"/>
      <c r="J20" s="1066"/>
      <c r="K20" s="1066"/>
      <c r="L20" s="1066"/>
      <c r="M20" s="1066"/>
      <c r="N20" s="1066"/>
      <c r="O20" s="1066"/>
    </row>
    <row r="21" spans="1:15" ht="15" customHeight="1" x14ac:dyDescent="0.25">
      <c r="B21" s="1070" t="s">
        <v>2</v>
      </c>
      <c r="C21" s="1071">
        <v>196.80511203082432</v>
      </c>
      <c r="D21" s="1072">
        <v>0.33999443277622776</v>
      </c>
      <c r="E21" s="1071">
        <v>342.17551204142376</v>
      </c>
      <c r="F21" s="1072">
        <v>0.28250084635808675</v>
      </c>
      <c r="G21" s="1071">
        <v>604.39780743565825</v>
      </c>
      <c r="H21" s="1072">
        <v>0.26765408864245382</v>
      </c>
      <c r="I21" s="1066"/>
      <c r="J21" s="1066"/>
      <c r="K21" s="1066"/>
      <c r="L21" s="1066"/>
      <c r="M21" s="1066"/>
      <c r="N21" s="1066"/>
      <c r="O21" s="1066"/>
    </row>
    <row r="22" spans="1:15" ht="15" customHeight="1" x14ac:dyDescent="0.25">
      <c r="B22" s="1070" t="s">
        <v>35</v>
      </c>
      <c r="C22" s="1071">
        <v>217.269926082365</v>
      </c>
      <c r="D22" s="1072">
        <v>0.42087566217362582</v>
      </c>
      <c r="E22" s="1071">
        <v>299.27946272666281</v>
      </c>
      <c r="F22" s="1072">
        <v>0.42881898726834455</v>
      </c>
      <c r="G22" s="1071">
        <v>469.12078904991671</v>
      </c>
      <c r="H22" s="1072">
        <v>0.43917652568336851</v>
      </c>
      <c r="I22" s="1066"/>
      <c r="J22" s="1066"/>
      <c r="K22" s="1066"/>
      <c r="L22" s="1066"/>
      <c r="M22" s="1066"/>
      <c r="N22" s="1066"/>
      <c r="O22" s="1066"/>
    </row>
    <row r="23" spans="1:15" ht="15" customHeight="1" x14ac:dyDescent="0.25">
      <c r="B23" s="1070" t="s">
        <v>42</v>
      </c>
      <c r="C23" s="1071">
        <v>305.31671755725193</v>
      </c>
      <c r="D23" s="1072">
        <v>6.7000157019654796E-2</v>
      </c>
      <c r="E23" s="1071">
        <v>327.5619182652203</v>
      </c>
      <c r="F23" s="1072">
        <v>0.14562123544883673</v>
      </c>
      <c r="G23" s="1071">
        <v>476.11612391930049</v>
      </c>
      <c r="H23" s="1072">
        <v>0.24812721592697484</v>
      </c>
      <c r="I23" s="1066"/>
      <c r="J23" s="1066"/>
      <c r="K23" s="1066"/>
      <c r="L23" s="1066"/>
      <c r="M23" s="1066"/>
      <c r="N23" s="1066"/>
      <c r="O23" s="1066"/>
    </row>
    <row r="24" spans="1:15" ht="15" customHeight="1" x14ac:dyDescent="0.25">
      <c r="B24" s="1070" t="s">
        <v>43</v>
      </c>
      <c r="C24" s="1071">
        <v>147</v>
      </c>
      <c r="D24" s="1072">
        <v>6.7343502970147379E-2</v>
      </c>
      <c r="E24" s="1071" t="s">
        <v>363</v>
      </c>
      <c r="F24" s="1072" t="s">
        <v>363</v>
      </c>
      <c r="G24" s="1071" t="s">
        <v>363</v>
      </c>
      <c r="H24" s="1072" t="s">
        <v>363</v>
      </c>
      <c r="I24" s="1066"/>
      <c r="J24" s="1066"/>
      <c r="K24" s="1066"/>
      <c r="L24" s="1066"/>
      <c r="M24" s="1066"/>
      <c r="N24" s="1066"/>
      <c r="O24" s="1066"/>
    </row>
    <row r="25" spans="1:15" ht="15" customHeight="1" x14ac:dyDescent="0.25">
      <c r="B25" s="1070" t="s">
        <v>44</v>
      </c>
      <c r="C25" s="1071">
        <v>234.76934563758297</v>
      </c>
      <c r="D25" s="1072">
        <v>0.27438834105837723</v>
      </c>
      <c r="E25" s="1071">
        <v>495.58537065053008</v>
      </c>
      <c r="F25" s="1072">
        <v>0.27015005837574013</v>
      </c>
      <c r="G25" s="1071">
        <v>570.64923566878872</v>
      </c>
      <c r="H25" s="1072">
        <v>0.2309570017256532</v>
      </c>
      <c r="I25" s="1066"/>
      <c r="J25" s="1066"/>
      <c r="K25" s="1066"/>
      <c r="L25" s="1066"/>
      <c r="M25" s="1066"/>
      <c r="N25" s="1066"/>
      <c r="O25" s="1066"/>
    </row>
    <row r="26" spans="1:15" ht="15" customHeight="1" x14ac:dyDescent="0.25">
      <c r="B26" s="1070" t="s">
        <v>45</v>
      </c>
      <c r="C26" s="1071" t="s">
        <v>363</v>
      </c>
      <c r="D26" s="1072" t="s">
        <v>363</v>
      </c>
      <c r="E26" s="1071" t="s">
        <v>363</v>
      </c>
      <c r="F26" s="1072" t="s">
        <v>363</v>
      </c>
      <c r="G26" s="1071" t="s">
        <v>363</v>
      </c>
      <c r="H26" s="1072" t="s">
        <v>363</v>
      </c>
      <c r="I26" s="1066"/>
      <c r="J26" s="1066"/>
      <c r="K26" s="1066"/>
      <c r="L26" s="1066"/>
      <c r="M26" s="1066"/>
      <c r="N26" s="1066"/>
      <c r="O26" s="1066"/>
    </row>
    <row r="27" spans="1:15" ht="15" customHeight="1" x14ac:dyDescent="0.25">
      <c r="B27" s="1070" t="s">
        <v>46</v>
      </c>
      <c r="C27" s="1071" t="s">
        <v>363</v>
      </c>
      <c r="D27" s="1072" t="s">
        <v>363</v>
      </c>
      <c r="E27" s="1071" t="s">
        <v>363</v>
      </c>
      <c r="F27" s="1072" t="s">
        <v>363</v>
      </c>
      <c r="G27" s="1071" t="s">
        <v>363</v>
      </c>
      <c r="H27" s="1072" t="s">
        <v>363</v>
      </c>
      <c r="I27" s="1066"/>
      <c r="J27" s="1066"/>
      <c r="K27" s="1066"/>
      <c r="L27" s="1066"/>
      <c r="M27" s="1066"/>
      <c r="N27" s="1066"/>
      <c r="O27" s="1066"/>
    </row>
    <row r="28" spans="1:15" ht="15" customHeight="1" x14ac:dyDescent="0.25">
      <c r="B28" s="1073" t="s">
        <v>1</v>
      </c>
      <c r="C28" s="1074">
        <v>282.14999999999998</v>
      </c>
      <c r="D28" s="1075">
        <v>0</v>
      </c>
      <c r="E28" s="1074">
        <v>342.46999999999997</v>
      </c>
      <c r="F28" s="1075">
        <v>0.26693541299265489</v>
      </c>
      <c r="G28" s="1074" t="s">
        <v>363</v>
      </c>
      <c r="H28" s="1075" t="s">
        <v>363</v>
      </c>
      <c r="I28" s="1066"/>
      <c r="J28" s="1066"/>
      <c r="K28" s="1066"/>
      <c r="L28" s="1066"/>
      <c r="M28" s="1066"/>
      <c r="N28" s="1066"/>
      <c r="O28" s="1066"/>
    </row>
    <row r="29" spans="1:15" ht="15" customHeight="1" x14ac:dyDescent="0.25">
      <c r="B29" s="1299" t="s">
        <v>0</v>
      </c>
      <c r="C29" s="1300">
        <v>238.01999376964696</v>
      </c>
      <c r="D29" s="1301">
        <v>0.36210527202350251</v>
      </c>
      <c r="E29" s="1300">
        <v>377.50272198527597</v>
      </c>
      <c r="F29" s="1301">
        <v>0.38510176658847844</v>
      </c>
      <c r="G29" s="1300">
        <v>610.45179487178564</v>
      </c>
      <c r="H29" s="1301">
        <v>0.36203569583903367</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8.6"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3" width="8.28515625" style="220" customWidth="1"/>
    <col min="24"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8" t="s">
        <v>368</v>
      </c>
      <c r="C3" s="1418"/>
      <c r="D3" s="1418"/>
      <c r="E3" s="1418"/>
      <c r="F3" s="1418"/>
      <c r="G3" s="1418"/>
      <c r="H3" s="1418"/>
      <c r="I3" s="1418"/>
      <c r="J3" s="1418"/>
      <c r="K3" s="1418"/>
      <c r="L3" s="1418"/>
      <c r="M3" s="1418"/>
      <c r="N3" s="1418"/>
      <c r="O3" s="1418"/>
      <c r="P3" s="1418"/>
      <c r="Q3" s="1418"/>
      <c r="R3" s="1418"/>
      <c r="S3" s="1418"/>
      <c r="T3" s="1418"/>
      <c r="U3" s="1418"/>
      <c r="V3" s="1418"/>
      <c r="W3" s="1418"/>
      <c r="X3" s="1418"/>
      <c r="Y3" s="1418"/>
      <c r="Z3" s="1418"/>
    </row>
    <row r="5" spans="1:29" x14ac:dyDescent="0.25">
      <c r="B5" s="219"/>
      <c r="C5" s="219"/>
      <c r="D5" s="1419" t="s">
        <v>365</v>
      </c>
      <c r="E5" s="1419"/>
      <c r="F5" s="1419"/>
      <c r="G5" s="1419"/>
      <c r="H5" s="1419"/>
      <c r="I5" s="1419"/>
      <c r="J5" s="1419"/>
      <c r="K5" s="1419"/>
      <c r="L5" s="1419"/>
      <c r="M5" s="219"/>
      <c r="N5" s="1420" t="s">
        <v>339</v>
      </c>
      <c r="O5" s="1420"/>
      <c r="P5" s="1420"/>
      <c r="Q5" s="1420"/>
      <c r="R5" s="1420"/>
      <c r="S5" s="1420"/>
      <c r="T5" s="1420"/>
      <c r="U5" s="1420"/>
      <c r="V5" s="1420"/>
      <c r="W5" s="1420"/>
      <c r="X5" s="1420"/>
      <c r="Y5" s="1420"/>
      <c r="Z5" s="1420"/>
      <c r="AA5" s="1420"/>
    </row>
    <row r="6" spans="1:29" ht="21" customHeight="1" x14ac:dyDescent="0.25">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13">
        <v>45657</v>
      </c>
      <c r="Y6" s="1414"/>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25">
      <c r="B8" s="225"/>
      <c r="C8" s="219"/>
      <c r="D8" s="234"/>
      <c r="E8" s="234"/>
      <c r="F8" s="234"/>
      <c r="G8" s="297"/>
      <c r="H8" s="297"/>
      <c r="I8" s="297"/>
      <c r="J8" s="1353"/>
      <c r="K8" s="234"/>
      <c r="L8" s="234"/>
      <c r="M8" s="219"/>
    </row>
    <row r="9" spans="1:29" ht="15" customHeight="1" x14ac:dyDescent="0.25">
      <c r="B9" s="298" t="s">
        <v>8</v>
      </c>
      <c r="C9" s="219"/>
      <c r="D9" s="299">
        <v>212243</v>
      </c>
      <c r="E9" s="300">
        <v>220375</v>
      </c>
      <c r="F9" s="300">
        <v>228555</v>
      </c>
      <c r="G9" s="254">
        <v>257227</v>
      </c>
      <c r="H9" s="254">
        <v>270632</v>
      </c>
      <c r="I9" s="254">
        <v>286600</v>
      </c>
      <c r="J9" s="254">
        <v>296663</v>
      </c>
      <c r="K9" s="301">
        <v>311672</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8.3808868070841536E-2</v>
      </c>
      <c r="AA9" s="279">
        <v>24101</v>
      </c>
    </row>
    <row r="10" spans="1:29" x14ac:dyDescent="0.25">
      <c r="B10" s="303" t="s">
        <v>7</v>
      </c>
      <c r="C10" s="219"/>
      <c r="D10" s="253">
        <v>29146</v>
      </c>
      <c r="E10" s="254">
        <v>32952</v>
      </c>
      <c r="F10" s="254">
        <v>31533</v>
      </c>
      <c r="G10" s="254">
        <v>35145</v>
      </c>
      <c r="H10" s="254">
        <v>37547</v>
      </c>
      <c r="I10" s="254">
        <v>40334</v>
      </c>
      <c r="J10" s="254">
        <v>45264</v>
      </c>
      <c r="K10" s="257">
        <v>47941</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9.614505213096769E-2</v>
      </c>
      <c r="AA10" s="257">
        <v>4205</v>
      </c>
    </row>
    <row r="11" spans="1:29" x14ac:dyDescent="0.25">
      <c r="B11" s="303" t="s">
        <v>37</v>
      </c>
      <c r="C11" s="219"/>
      <c r="D11" s="253">
        <v>22049</v>
      </c>
      <c r="E11" s="254">
        <v>21083</v>
      </c>
      <c r="F11" s="254">
        <v>24199</v>
      </c>
      <c r="G11" s="254">
        <v>27700</v>
      </c>
      <c r="H11" s="254">
        <v>28977</v>
      </c>
      <c r="I11" s="254">
        <v>31214</v>
      </c>
      <c r="J11" s="254">
        <v>33127</v>
      </c>
      <c r="K11" s="257">
        <v>34288</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8.6679555034386624E-2</v>
      </c>
      <c r="AA11" s="257">
        <v>2735</v>
      </c>
    </row>
    <row r="12" spans="1:29" x14ac:dyDescent="0.25">
      <c r="B12" s="303" t="s">
        <v>38</v>
      </c>
      <c r="C12" s="219"/>
      <c r="D12" s="253">
        <v>17328</v>
      </c>
      <c r="E12" s="254">
        <v>20674</v>
      </c>
      <c r="F12" s="254">
        <v>23074</v>
      </c>
      <c r="G12" s="254">
        <v>24476</v>
      </c>
      <c r="H12" s="254">
        <v>26198</v>
      </c>
      <c r="I12" s="254">
        <v>29233</v>
      </c>
      <c r="J12" s="254">
        <v>31849</v>
      </c>
      <c r="K12" s="257">
        <v>33653</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6.7908482213689503E-2</v>
      </c>
      <c r="AA12" s="257">
        <v>2140</v>
      </c>
    </row>
    <row r="13" spans="1:29" x14ac:dyDescent="0.25">
      <c r="B13" s="303" t="s">
        <v>6</v>
      </c>
      <c r="C13" s="219"/>
      <c r="D13" s="253">
        <v>21638</v>
      </c>
      <c r="E13" s="254">
        <v>23390</v>
      </c>
      <c r="F13" s="254">
        <v>25070</v>
      </c>
      <c r="G13" s="254">
        <v>26787</v>
      </c>
      <c r="H13" s="254">
        <v>34697</v>
      </c>
      <c r="I13" s="254">
        <v>40697</v>
      </c>
      <c r="J13" s="254">
        <v>45025</v>
      </c>
      <c r="K13" s="257">
        <v>57996</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0.3361286458093351</v>
      </c>
      <c r="AA13" s="257">
        <v>14590</v>
      </c>
      <c r="AC13" s="224"/>
    </row>
    <row r="14" spans="1:29" x14ac:dyDescent="0.25">
      <c r="B14" s="303" t="s">
        <v>5</v>
      </c>
      <c r="C14" s="219"/>
      <c r="D14" s="253">
        <v>15734</v>
      </c>
      <c r="E14" s="254">
        <v>17179</v>
      </c>
      <c r="F14" s="254">
        <v>17123</v>
      </c>
      <c r="G14" s="254">
        <v>17369</v>
      </c>
      <c r="H14" s="254">
        <v>17553</v>
      </c>
      <c r="I14" s="254">
        <v>17166</v>
      </c>
      <c r="J14" s="254">
        <v>18175</v>
      </c>
      <c r="K14" s="257">
        <v>18185</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1.6205644034646527E-2</v>
      </c>
      <c r="AA14" s="257">
        <v>290</v>
      </c>
      <c r="AC14" s="224"/>
    </row>
    <row r="15" spans="1:29" x14ac:dyDescent="0.25">
      <c r="B15" s="303" t="s">
        <v>4</v>
      </c>
      <c r="C15" s="219"/>
      <c r="D15" s="253">
        <v>93374</v>
      </c>
      <c r="E15" s="254">
        <v>104776</v>
      </c>
      <c r="F15" s="254">
        <v>105589</v>
      </c>
      <c r="G15" s="254">
        <v>108712</v>
      </c>
      <c r="H15" s="254">
        <v>114173</v>
      </c>
      <c r="I15" s="254">
        <v>122589</v>
      </c>
      <c r="J15" s="254">
        <v>126194</v>
      </c>
      <c r="K15" s="257">
        <v>127461</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1.8368194819514017E-2</v>
      </c>
      <c r="AA15" s="257">
        <v>2299</v>
      </c>
      <c r="AC15" s="224"/>
    </row>
    <row r="16" spans="1:29" x14ac:dyDescent="0.25">
      <c r="B16" s="303" t="s">
        <v>40</v>
      </c>
      <c r="C16" s="219"/>
      <c r="D16" s="253">
        <v>57838</v>
      </c>
      <c r="E16" s="254">
        <v>62182</v>
      </c>
      <c r="F16" s="254">
        <v>59849</v>
      </c>
      <c r="G16" s="254">
        <v>63814</v>
      </c>
      <c r="H16" s="254">
        <v>67338</v>
      </c>
      <c r="I16" s="254">
        <v>72357</v>
      </c>
      <c r="J16" s="254">
        <v>78035</v>
      </c>
      <c r="K16" s="257">
        <v>79634</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6.320427236315096E-2</v>
      </c>
      <c r="AA16" s="257">
        <v>4734</v>
      </c>
      <c r="AC16" s="224"/>
    </row>
    <row r="17" spans="2:31" x14ac:dyDescent="0.25">
      <c r="B17" s="303" t="s">
        <v>41</v>
      </c>
      <c r="C17" s="219"/>
      <c r="D17" s="253">
        <v>155037</v>
      </c>
      <c r="E17" s="254">
        <v>163730</v>
      </c>
      <c r="F17" s="254">
        <v>156934</v>
      </c>
      <c r="G17" s="254">
        <v>166875</v>
      </c>
      <c r="H17" s="254">
        <v>187874</v>
      </c>
      <c r="I17" s="254">
        <v>201720</v>
      </c>
      <c r="J17" s="254">
        <v>229333</v>
      </c>
      <c r="K17" s="257">
        <v>242430</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9.3707000392494688E-2</v>
      </c>
      <c r="AA17" s="257">
        <v>20771</v>
      </c>
      <c r="AC17" s="224"/>
    </row>
    <row r="18" spans="2:31" x14ac:dyDescent="0.25">
      <c r="B18" s="303" t="s">
        <v>3</v>
      </c>
      <c r="C18" s="219"/>
      <c r="D18" s="253">
        <v>74354</v>
      </c>
      <c r="E18" s="254">
        <v>88242</v>
      </c>
      <c r="F18" s="254">
        <v>102104</v>
      </c>
      <c r="G18" s="254">
        <v>117265</v>
      </c>
      <c r="H18" s="254">
        <v>133839</v>
      </c>
      <c r="I18" s="254">
        <v>146290</v>
      </c>
      <c r="J18" s="254">
        <v>164565</v>
      </c>
      <c r="K18" s="257">
        <v>174972</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0.10276933936697219</v>
      </c>
      <c r="AA18" s="257">
        <v>16306</v>
      </c>
      <c r="AC18" s="224"/>
    </row>
    <row r="19" spans="2:31" x14ac:dyDescent="0.25">
      <c r="B19" s="303" t="s">
        <v>2</v>
      </c>
      <c r="C19" s="219"/>
      <c r="D19" s="253">
        <v>29189</v>
      </c>
      <c r="E19" s="254">
        <v>28237</v>
      </c>
      <c r="F19" s="254">
        <v>29065</v>
      </c>
      <c r="G19" s="254">
        <v>31070</v>
      </c>
      <c r="H19" s="254">
        <v>32795</v>
      </c>
      <c r="I19" s="254">
        <v>35293</v>
      </c>
      <c r="J19" s="254">
        <v>37168</v>
      </c>
      <c r="K19" s="257">
        <v>37473</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2.7023323375448882E-2</v>
      </c>
      <c r="AA19" s="257">
        <v>986</v>
      </c>
      <c r="AC19" s="224"/>
    </row>
    <row r="20" spans="2:31" x14ac:dyDescent="0.25">
      <c r="B20" s="303" t="s">
        <v>35</v>
      </c>
      <c r="C20" s="219"/>
      <c r="D20" s="253">
        <v>60099</v>
      </c>
      <c r="E20" s="254">
        <v>61636</v>
      </c>
      <c r="F20" s="254">
        <v>62544</v>
      </c>
      <c r="G20" s="254">
        <v>65061</v>
      </c>
      <c r="H20" s="254">
        <v>68103</v>
      </c>
      <c r="I20" s="254">
        <v>73691</v>
      </c>
      <c r="J20" s="254">
        <v>77196</v>
      </c>
      <c r="K20" s="257">
        <v>88362</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0.16253552257657078</v>
      </c>
      <c r="AA20" s="257">
        <v>12354</v>
      </c>
      <c r="AC20" s="224"/>
    </row>
    <row r="21" spans="2:31" x14ac:dyDescent="0.25">
      <c r="B21" s="303" t="s">
        <v>42</v>
      </c>
      <c r="C21" s="219"/>
      <c r="D21" s="253">
        <v>141699</v>
      </c>
      <c r="E21" s="254">
        <v>143622</v>
      </c>
      <c r="F21" s="254">
        <v>133442</v>
      </c>
      <c r="G21" s="254">
        <v>152686</v>
      </c>
      <c r="H21" s="254">
        <v>163762</v>
      </c>
      <c r="I21" s="254">
        <v>177795</v>
      </c>
      <c r="J21" s="254">
        <v>190951</v>
      </c>
      <c r="K21" s="257">
        <v>203981</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9.8745482065618395E-2</v>
      </c>
      <c r="AA21" s="257">
        <v>18332</v>
      </c>
      <c r="AC21" s="224"/>
    </row>
    <row r="22" spans="2:31" x14ac:dyDescent="0.25">
      <c r="B22" s="303" t="s">
        <v>43</v>
      </c>
      <c r="C22" s="219"/>
      <c r="D22" s="253">
        <v>34999</v>
      </c>
      <c r="E22" s="254">
        <v>35054</v>
      </c>
      <c r="F22" s="254">
        <v>35294</v>
      </c>
      <c r="G22" s="254">
        <v>37047</v>
      </c>
      <c r="H22" s="254">
        <v>37762</v>
      </c>
      <c r="I22" s="254">
        <v>40484</v>
      </c>
      <c r="J22" s="254">
        <v>44630</v>
      </c>
      <c r="K22" s="257">
        <v>48020</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9.0075365477163327E-2</v>
      </c>
      <c r="AA22" s="257">
        <v>3968</v>
      </c>
      <c r="AC22" s="224"/>
    </row>
    <row r="23" spans="2:31" x14ac:dyDescent="0.25">
      <c r="B23" s="303" t="s">
        <v>44</v>
      </c>
      <c r="C23" s="219"/>
      <c r="D23" s="253">
        <v>13668</v>
      </c>
      <c r="E23" s="254">
        <v>13801</v>
      </c>
      <c r="F23" s="254">
        <v>13661</v>
      </c>
      <c r="G23" s="254">
        <v>14164</v>
      </c>
      <c r="H23" s="254">
        <v>15245</v>
      </c>
      <c r="I23" s="254">
        <v>16142</v>
      </c>
      <c r="J23" s="254">
        <v>16475</v>
      </c>
      <c r="K23" s="257">
        <v>17318</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7.438426701408285E-2</v>
      </c>
      <c r="AA23" s="257">
        <v>1199</v>
      </c>
      <c r="AC23" s="224"/>
    </row>
    <row r="24" spans="2:31" x14ac:dyDescent="0.25">
      <c r="B24" s="303" t="s">
        <v>45</v>
      </c>
      <c r="C24" s="219"/>
      <c r="D24" s="253">
        <v>65017</v>
      </c>
      <c r="E24" s="254">
        <v>67062</v>
      </c>
      <c r="F24" s="254">
        <v>65757</v>
      </c>
      <c r="G24" s="254">
        <v>65741</v>
      </c>
      <c r="H24" s="254">
        <v>65206</v>
      </c>
      <c r="I24" s="254">
        <v>67674</v>
      </c>
      <c r="J24" s="254">
        <v>70761</v>
      </c>
      <c r="K24" s="257">
        <v>73687</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5.6323289085122852E-2</v>
      </c>
      <c r="AA24" s="257">
        <v>3929</v>
      </c>
      <c r="AC24" s="224"/>
    </row>
    <row r="25" spans="2:31" x14ac:dyDescent="0.25">
      <c r="B25" s="303" t="s">
        <v>46</v>
      </c>
      <c r="C25" s="219"/>
      <c r="D25" s="253">
        <v>8100</v>
      </c>
      <c r="E25" s="254">
        <v>8282</v>
      </c>
      <c r="F25" s="254">
        <v>7638</v>
      </c>
      <c r="G25" s="254">
        <v>8004</v>
      </c>
      <c r="H25" s="254">
        <v>8548</v>
      </c>
      <c r="I25" s="254">
        <v>9180</v>
      </c>
      <c r="J25" s="254">
        <v>9334</v>
      </c>
      <c r="K25" s="257">
        <v>9321</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2.6893287435456603E-3</v>
      </c>
      <c r="AA25" s="257">
        <v>25</v>
      </c>
      <c r="AC25" s="224"/>
    </row>
    <row r="26" spans="2:31" x14ac:dyDescent="0.25">
      <c r="B26" s="305" t="s">
        <v>1</v>
      </c>
      <c r="C26" s="219"/>
      <c r="D26" s="260">
        <v>2763</v>
      </c>
      <c r="E26" s="261">
        <v>2906</v>
      </c>
      <c r="F26" s="261">
        <v>2799</v>
      </c>
      <c r="G26" s="261">
        <v>2999</v>
      </c>
      <c r="H26" s="261">
        <v>3188</v>
      </c>
      <c r="I26" s="261">
        <v>3407</v>
      </c>
      <c r="J26" s="261">
        <v>3679</v>
      </c>
      <c r="K26" s="265">
        <v>3872</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6.3444108761329332E-2</v>
      </c>
      <c r="AA26" s="265">
        <v>231</v>
      </c>
      <c r="AC26" s="224"/>
      <c r="AD26" s="224"/>
      <c r="AE26" s="286"/>
    </row>
    <row r="27" spans="2:31" x14ac:dyDescent="0.25">
      <c r="B27" s="235" t="s">
        <v>0</v>
      </c>
      <c r="C27" s="219"/>
      <c r="D27" s="1218">
        <f>SUM(D9:D26)</f>
        <v>1054275</v>
      </c>
      <c r="E27" s="306">
        <f>SUM(E9:E26)</f>
        <v>1115183</v>
      </c>
      <c r="F27" s="307">
        <f>SUM(F9:F26)</f>
        <v>1124230</v>
      </c>
      <c r="G27" s="306">
        <f>SUM(G9:G26)</f>
        <v>1222142</v>
      </c>
      <c r="H27" s="307">
        <v>1313437</v>
      </c>
      <c r="I27" s="306">
        <v>1411866</v>
      </c>
      <c r="J27" s="306">
        <v>1518424</v>
      </c>
      <c r="K27" s="306">
        <f>SUM(K9:K26)</f>
        <v>1610266</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9.0175082985178179E-2</v>
      </c>
      <c r="AA27" s="243">
        <v>133195</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C1" s="696" t="s">
        <v>194</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454</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v>182.25454545454548</v>
      </c>
      <c r="D11" s="1069">
        <v>0.68462843022726849</v>
      </c>
      <c r="E11" s="1068">
        <v>483.31408153242683</v>
      </c>
      <c r="F11" s="1069">
        <v>0.35353114606186581</v>
      </c>
      <c r="G11" s="1068">
        <v>573.13530851065354</v>
      </c>
      <c r="H11" s="1069">
        <v>0.24402564586176484</v>
      </c>
      <c r="I11" s="1066"/>
      <c r="J11" s="1066"/>
      <c r="K11" s="1066"/>
      <c r="L11" s="1066"/>
      <c r="M11" s="1066"/>
      <c r="N11" s="1066"/>
      <c r="O11" s="1066"/>
    </row>
    <row r="12" spans="1:18" ht="15" customHeight="1" x14ac:dyDescent="0.25">
      <c r="B12" s="1070" t="s">
        <v>7</v>
      </c>
      <c r="C12" s="1071">
        <v>205.47024390243905</v>
      </c>
      <c r="D12" s="1072">
        <v>0.48872901384477951</v>
      </c>
      <c r="E12" s="1071">
        <v>407.82483845338948</v>
      </c>
      <c r="F12" s="1072">
        <v>0.60450717136149079</v>
      </c>
      <c r="G12" s="1071">
        <v>460.7456290751029</v>
      </c>
      <c r="H12" s="1072">
        <v>0.42592748805118386</v>
      </c>
      <c r="I12" s="1066"/>
      <c r="J12" s="1066"/>
      <c r="K12" s="1066"/>
      <c r="L12" s="1066"/>
      <c r="M12" s="1066"/>
      <c r="N12" s="1066"/>
      <c r="O12" s="1066"/>
    </row>
    <row r="13" spans="1:18" ht="15" customHeight="1" x14ac:dyDescent="0.25">
      <c r="B13" s="1070" t="s">
        <v>37</v>
      </c>
      <c r="C13" s="1071">
        <v>346.79608695652178</v>
      </c>
      <c r="D13" s="1072">
        <v>0.340904934578592</v>
      </c>
      <c r="E13" s="1071">
        <v>397.85821268417936</v>
      </c>
      <c r="F13" s="1072">
        <v>0.41458635021172885</v>
      </c>
      <c r="G13" s="1071">
        <v>429.6089560078812</v>
      </c>
      <c r="H13" s="1072">
        <v>0.43464039727258502</v>
      </c>
      <c r="I13" s="1066"/>
      <c r="J13" s="1066"/>
      <c r="K13" s="1066"/>
      <c r="L13" s="1066"/>
      <c r="M13" s="1066"/>
      <c r="N13" s="1066"/>
      <c r="O13" s="1066"/>
    </row>
    <row r="14" spans="1:18" ht="15" customHeight="1" x14ac:dyDescent="0.25">
      <c r="B14" s="1070" t="s">
        <v>38</v>
      </c>
      <c r="C14" s="1071">
        <v>553.94000000000005</v>
      </c>
      <c r="D14" s="1072">
        <v>0</v>
      </c>
      <c r="E14" s="1071">
        <v>575.80925367164139</v>
      </c>
      <c r="F14" s="1072">
        <v>0.23028280648302052</v>
      </c>
      <c r="G14" s="1071">
        <v>515.75483868279628</v>
      </c>
      <c r="H14" s="1072">
        <v>0.36887093013377603</v>
      </c>
      <c r="I14" s="1066"/>
      <c r="J14" s="1066"/>
      <c r="K14" s="1066"/>
      <c r="L14" s="1066"/>
      <c r="M14" s="1066"/>
      <c r="N14" s="1066"/>
      <c r="O14" s="1066"/>
    </row>
    <row r="15" spans="1:18" ht="15" customHeight="1" x14ac:dyDescent="0.25">
      <c r="B15" s="1070" t="s">
        <v>6</v>
      </c>
      <c r="C15" s="1071">
        <v>381.87</v>
      </c>
      <c r="D15" s="1072">
        <v>0.6687436326323718</v>
      </c>
      <c r="E15" s="1071">
        <v>529.23663381742847</v>
      </c>
      <c r="F15" s="1072">
        <v>0.51658641980448416</v>
      </c>
      <c r="G15" s="1071">
        <v>541.97510531135629</v>
      </c>
      <c r="H15" s="1072">
        <v>0.49890073537841495</v>
      </c>
      <c r="I15" s="1066"/>
      <c r="J15" s="1066"/>
      <c r="K15" s="1066"/>
      <c r="L15" s="1066"/>
      <c r="M15" s="1066"/>
      <c r="N15" s="1066"/>
      <c r="O15" s="1066"/>
    </row>
    <row r="16" spans="1:18" ht="15" customHeight="1" x14ac:dyDescent="0.25">
      <c r="B16" s="1070" t="s">
        <v>5</v>
      </c>
      <c r="C16" s="1071">
        <v>583.49571428571426</v>
      </c>
      <c r="D16" s="1072">
        <v>0.40310522329455578</v>
      </c>
      <c r="E16" s="1071">
        <v>533.1181609195404</v>
      </c>
      <c r="F16" s="1072">
        <v>0.4698771537006024</v>
      </c>
      <c r="G16" s="1071">
        <v>526.12372549019597</v>
      </c>
      <c r="H16" s="1072">
        <v>0.4732160315698416</v>
      </c>
      <c r="I16" s="1066"/>
      <c r="J16" s="1066"/>
      <c r="K16" s="1066"/>
      <c r="L16" s="1066"/>
      <c r="M16" s="1066"/>
      <c r="N16" s="1066"/>
      <c r="O16" s="1066"/>
    </row>
    <row r="17" spans="1:15" ht="15" customHeight="1" x14ac:dyDescent="0.25">
      <c r="B17" s="1070" t="s">
        <v>4</v>
      </c>
      <c r="C17" s="1071" t="s">
        <v>363</v>
      </c>
      <c r="D17" s="1072" t="s">
        <v>363</v>
      </c>
      <c r="E17" s="1071">
        <v>425.96026720648013</v>
      </c>
      <c r="F17" s="1072">
        <v>0.67615957575805685</v>
      </c>
      <c r="G17" s="1071">
        <v>569.08260923404407</v>
      </c>
      <c r="H17" s="1072">
        <v>0.56393331004821556</v>
      </c>
      <c r="I17" s="1066"/>
      <c r="J17" s="1066"/>
      <c r="K17" s="1066"/>
      <c r="L17" s="1066"/>
      <c r="M17" s="1066"/>
      <c r="N17" s="1066"/>
      <c r="O17" s="1066"/>
    </row>
    <row r="18" spans="1:15" ht="15" customHeight="1" x14ac:dyDescent="0.25">
      <c r="B18" s="1070" t="s">
        <v>40</v>
      </c>
      <c r="C18" s="1071">
        <v>250.09673030907223</v>
      </c>
      <c r="D18" s="1072">
        <v>0.39502949298209106</v>
      </c>
      <c r="E18" s="1071">
        <v>425.64659366047283</v>
      </c>
      <c r="F18" s="1072">
        <v>0.57962922078615842</v>
      </c>
      <c r="G18" s="1071">
        <v>411.3277231607633</v>
      </c>
      <c r="H18" s="1072">
        <v>0.58037052626224062</v>
      </c>
      <c r="I18" s="1066"/>
      <c r="J18" s="1066"/>
      <c r="K18" s="1066"/>
      <c r="L18" s="1066"/>
      <c r="M18" s="1066"/>
      <c r="N18" s="1066"/>
      <c r="O18" s="1066"/>
    </row>
    <row r="19" spans="1:15" ht="15" customHeight="1" x14ac:dyDescent="0.25">
      <c r="B19" s="1070" t="s">
        <v>41</v>
      </c>
      <c r="C19" s="1071">
        <v>503.274</v>
      </c>
      <c r="D19" s="1072">
        <v>0.39970489445506191</v>
      </c>
      <c r="E19" s="1071">
        <v>682.0533870779559</v>
      </c>
      <c r="F19" s="1072">
        <v>0.45065007675544272</v>
      </c>
      <c r="G19" s="1071">
        <v>659.53318585742682</v>
      </c>
      <c r="H19" s="1072">
        <v>0.4636342229025765</v>
      </c>
      <c r="I19" s="1066"/>
      <c r="J19" s="1066"/>
      <c r="K19" s="1066"/>
      <c r="L19" s="1066"/>
      <c r="M19" s="1066"/>
      <c r="N19" s="1066"/>
      <c r="O19" s="1066"/>
    </row>
    <row r="20" spans="1:15" ht="15" customHeight="1" x14ac:dyDescent="0.25">
      <c r="B20" s="1070" t="s">
        <v>3</v>
      </c>
      <c r="C20" s="1071">
        <v>1446.340421545669</v>
      </c>
      <c r="D20" s="1072">
        <v>0.35216138905872085</v>
      </c>
      <c r="E20" s="1071">
        <v>981.20795636830303</v>
      </c>
      <c r="F20" s="1072">
        <v>0.39561381021577319</v>
      </c>
      <c r="G20" s="1071">
        <v>920.15975709887061</v>
      </c>
      <c r="H20" s="1072">
        <v>0.38931432074406064</v>
      </c>
      <c r="I20" s="1066"/>
      <c r="J20" s="1066"/>
      <c r="K20" s="1066"/>
      <c r="L20" s="1066"/>
      <c r="M20" s="1066"/>
      <c r="N20" s="1066"/>
      <c r="O20" s="1066"/>
    </row>
    <row r="21" spans="1:15" ht="15" customHeight="1" x14ac:dyDescent="0.25">
      <c r="B21" s="1070" t="s">
        <v>2</v>
      </c>
      <c r="C21" s="1071" t="s">
        <v>363</v>
      </c>
      <c r="D21" s="1072" t="s">
        <v>363</v>
      </c>
      <c r="E21" s="1071">
        <v>378.13625338753394</v>
      </c>
      <c r="F21" s="1072">
        <v>0.50871539933084098</v>
      </c>
      <c r="G21" s="1071">
        <v>464.24939050701289</v>
      </c>
      <c r="H21" s="1072">
        <v>0.46942750519060789</v>
      </c>
      <c r="I21" s="1066"/>
      <c r="J21" s="1066"/>
      <c r="K21" s="1066"/>
      <c r="L21" s="1066"/>
      <c r="M21" s="1066"/>
      <c r="N21" s="1066"/>
      <c r="O21" s="1066"/>
    </row>
    <row r="22" spans="1:15" ht="15" customHeight="1" x14ac:dyDescent="0.25">
      <c r="B22" s="1070" t="s">
        <v>35</v>
      </c>
      <c r="C22" s="1071">
        <v>304.56600000000003</v>
      </c>
      <c r="D22" s="1072">
        <v>0.41433127821571086</v>
      </c>
      <c r="E22" s="1071">
        <v>408.68101814516376</v>
      </c>
      <c r="F22" s="1072">
        <v>0.44711534262000774</v>
      </c>
      <c r="G22" s="1071">
        <v>421.07811045828635</v>
      </c>
      <c r="H22" s="1072">
        <v>0.42056897951271188</v>
      </c>
      <c r="I22" s="1066"/>
      <c r="J22" s="1066"/>
      <c r="K22" s="1066"/>
      <c r="L22" s="1066"/>
      <c r="M22" s="1066"/>
      <c r="N22" s="1066"/>
      <c r="O22" s="1066"/>
    </row>
    <row r="23" spans="1:15" ht="15" customHeight="1" x14ac:dyDescent="0.25">
      <c r="B23" s="1070" t="s">
        <v>42</v>
      </c>
      <c r="C23" s="1071">
        <v>496.59666666666664</v>
      </c>
      <c r="D23" s="1072">
        <v>0.45233468956125472</v>
      </c>
      <c r="E23" s="1071">
        <v>607.53448823446081</v>
      </c>
      <c r="F23" s="1072">
        <v>0.2393776479778747</v>
      </c>
      <c r="G23" s="1071">
        <v>606.21661414787832</v>
      </c>
      <c r="H23" s="1072">
        <v>0.24087501329885688</v>
      </c>
      <c r="I23" s="1066"/>
      <c r="J23" s="1066"/>
      <c r="K23" s="1066"/>
      <c r="L23" s="1066"/>
      <c r="M23" s="1066"/>
      <c r="N23" s="1066"/>
      <c r="O23" s="1066"/>
    </row>
    <row r="24" spans="1:15" ht="15" customHeight="1" x14ac:dyDescent="0.25">
      <c r="B24" s="1070" t="s">
        <v>43</v>
      </c>
      <c r="C24" s="1071" t="s">
        <v>363</v>
      </c>
      <c r="D24" s="1072" t="s">
        <v>363</v>
      </c>
      <c r="E24" s="1071">
        <v>400.06081850533769</v>
      </c>
      <c r="F24" s="1072">
        <v>0.56257081965486067</v>
      </c>
      <c r="G24" s="1071">
        <v>437.41541411042971</v>
      </c>
      <c r="H24" s="1072">
        <v>0.54418960595341792</v>
      </c>
      <c r="I24" s="1066"/>
      <c r="J24" s="1066"/>
      <c r="K24" s="1066"/>
      <c r="L24" s="1066"/>
      <c r="M24" s="1066"/>
      <c r="N24" s="1066"/>
      <c r="O24" s="1066"/>
    </row>
    <row r="25" spans="1:15" ht="15" customHeight="1" x14ac:dyDescent="0.25">
      <c r="B25" s="1070" t="s">
        <v>44</v>
      </c>
      <c r="C25" s="1071">
        <v>1319.2516666666668</v>
      </c>
      <c r="D25" s="1072">
        <v>0.36857321530397325</v>
      </c>
      <c r="E25" s="1071">
        <v>902.72266362252628</v>
      </c>
      <c r="F25" s="1072">
        <v>0.62194445188965064</v>
      </c>
      <c r="G25" s="1071">
        <v>926.919185520361</v>
      </c>
      <c r="H25" s="1072">
        <v>0.57195459380714342</v>
      </c>
      <c r="I25" s="1066"/>
      <c r="J25" s="1066"/>
      <c r="K25" s="1066"/>
      <c r="L25" s="1066"/>
      <c r="M25" s="1066"/>
      <c r="N25" s="1066"/>
      <c r="O25" s="1066"/>
    </row>
    <row r="26" spans="1:15" ht="15" customHeight="1" x14ac:dyDescent="0.25">
      <c r="B26" s="1070" t="s">
        <v>45</v>
      </c>
      <c r="C26" s="1071">
        <v>309.94156250000003</v>
      </c>
      <c r="D26" s="1072">
        <v>0.37066638650593819</v>
      </c>
      <c r="E26" s="1071">
        <v>649.63849447514065</v>
      </c>
      <c r="F26" s="1072">
        <v>0.32361574150443839</v>
      </c>
      <c r="G26" s="1071">
        <v>695.49373546511879</v>
      </c>
      <c r="H26" s="1072">
        <v>0.34508923444924217</v>
      </c>
      <c r="I26" s="1066"/>
      <c r="J26" s="1066"/>
      <c r="K26" s="1066"/>
      <c r="L26" s="1066"/>
      <c r="M26" s="1066"/>
      <c r="N26" s="1066"/>
      <c r="O26" s="1066"/>
    </row>
    <row r="27" spans="1:15" ht="15" customHeight="1" x14ac:dyDescent="0.25">
      <c r="B27" s="1070" t="s">
        <v>46</v>
      </c>
      <c r="C27" s="1071">
        <v>691.20900000000006</v>
      </c>
      <c r="D27" s="1072">
        <v>6.9043099422401499E-2</v>
      </c>
      <c r="E27" s="1071">
        <v>689.16023437500144</v>
      </c>
      <c r="F27" s="1072">
        <v>9.3884946444603434E-2</v>
      </c>
      <c r="G27" s="1071">
        <v>685.34246411483241</v>
      </c>
      <c r="H27" s="1072">
        <v>0.11402581674581923</v>
      </c>
      <c r="I27" s="1066"/>
      <c r="J27" s="1066"/>
      <c r="K27" s="1066"/>
      <c r="L27" s="1066"/>
      <c r="M27" s="1066"/>
      <c r="N27" s="1066"/>
      <c r="O27" s="1066"/>
    </row>
    <row r="28" spans="1:15" ht="15" customHeight="1" x14ac:dyDescent="0.25">
      <c r="B28" s="1073" t="s">
        <v>1</v>
      </c>
      <c r="C28" s="1074" t="s">
        <v>363</v>
      </c>
      <c r="D28" s="1075" t="s">
        <v>363</v>
      </c>
      <c r="E28" s="1074">
        <v>243.67</v>
      </c>
      <c r="F28" s="1075">
        <v>0</v>
      </c>
      <c r="G28" s="1074" t="s">
        <v>363</v>
      </c>
      <c r="H28" s="1075" t="s">
        <v>363</v>
      </c>
      <c r="I28" s="1066"/>
      <c r="J28" s="1066"/>
      <c r="K28" s="1066"/>
      <c r="L28" s="1066"/>
      <c r="M28" s="1066"/>
      <c r="N28" s="1066"/>
      <c r="O28" s="1066"/>
    </row>
    <row r="29" spans="1:15" ht="15" customHeight="1" x14ac:dyDescent="0.25">
      <c r="B29" s="1299" t="s">
        <v>0</v>
      </c>
      <c r="C29" s="1300">
        <v>430.43422261258354</v>
      </c>
      <c r="D29" s="1301">
        <v>1.0722658554707478</v>
      </c>
      <c r="E29" s="1300">
        <v>549.0036040793882</v>
      </c>
      <c r="F29" s="1301">
        <v>0.56436591453435847</v>
      </c>
      <c r="G29" s="1300">
        <v>568.1128004463344</v>
      </c>
      <c r="H29" s="1301">
        <v>0.49310449500194087</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4.45"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C1" s="696" t="s">
        <v>195</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453</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v>315.25686956521741</v>
      </c>
      <c r="D11" s="1069">
        <v>0.3280813613096551</v>
      </c>
      <c r="E11" s="1068">
        <v>333.30675213675198</v>
      </c>
      <c r="F11" s="1069">
        <v>0.33453889696776917</v>
      </c>
      <c r="G11" s="1068">
        <v>514.9253846153847</v>
      </c>
      <c r="H11" s="1069">
        <v>0.38049381733118592</v>
      </c>
      <c r="I11" s="1066"/>
      <c r="J11" s="1066"/>
      <c r="K11" s="1066"/>
      <c r="L11" s="1066"/>
      <c r="M11" s="1066"/>
      <c r="N11" s="1066"/>
      <c r="O11" s="1066"/>
    </row>
    <row r="12" spans="1:18" ht="15" customHeight="1" x14ac:dyDescent="0.25">
      <c r="B12" s="1070" t="s">
        <v>7</v>
      </c>
      <c r="C12" s="1071">
        <v>228.46890257558766</v>
      </c>
      <c r="D12" s="1072">
        <v>0.40723099012477804</v>
      </c>
      <c r="E12" s="1071">
        <v>191.80386819484247</v>
      </c>
      <c r="F12" s="1072">
        <v>0.47675039913141559</v>
      </c>
      <c r="G12" s="1071">
        <v>316.70408304498261</v>
      </c>
      <c r="H12" s="1072">
        <v>0.24802750498126203</v>
      </c>
      <c r="I12" s="1066"/>
      <c r="J12" s="1066"/>
      <c r="K12" s="1066"/>
      <c r="L12" s="1066"/>
      <c r="M12" s="1066"/>
      <c r="N12" s="1066"/>
      <c r="O12" s="1066"/>
    </row>
    <row r="13" spans="1:18" ht="15" customHeight="1" x14ac:dyDescent="0.25">
      <c r="B13" s="1070" t="s">
        <v>37</v>
      </c>
      <c r="C13" s="1071">
        <v>213.10490909090908</v>
      </c>
      <c r="D13" s="1072">
        <v>0.21283892905930776</v>
      </c>
      <c r="E13" s="1071">
        <v>301.91027272727206</v>
      </c>
      <c r="F13" s="1072">
        <v>0.12831364026059175</v>
      </c>
      <c r="G13" s="1071">
        <v>476.82777777777869</v>
      </c>
      <c r="H13" s="1072">
        <v>0.14452424523283861</v>
      </c>
      <c r="I13" s="1066"/>
      <c r="J13" s="1066"/>
      <c r="K13" s="1066"/>
      <c r="L13" s="1066"/>
      <c r="M13" s="1066"/>
      <c r="N13" s="1066"/>
      <c r="O13" s="1066"/>
    </row>
    <row r="14" spans="1:18" ht="15" customHeight="1" x14ac:dyDescent="0.25">
      <c r="B14" s="1070" t="s">
        <v>38</v>
      </c>
      <c r="C14" s="1071">
        <v>243.54461538461538</v>
      </c>
      <c r="D14" s="1072">
        <v>0.55848203831723109</v>
      </c>
      <c r="E14" s="1071">
        <v>271.42191780821918</v>
      </c>
      <c r="F14" s="1072">
        <v>0.48526596461508853</v>
      </c>
      <c r="G14" s="1071">
        <v>390.95771428571436</v>
      </c>
      <c r="H14" s="1072">
        <v>0.63886469843335081</v>
      </c>
      <c r="I14" s="1066"/>
      <c r="J14" s="1066"/>
      <c r="K14" s="1066"/>
      <c r="L14" s="1066"/>
      <c r="M14" s="1066"/>
      <c r="N14" s="1066"/>
      <c r="O14" s="1066"/>
    </row>
    <row r="15" spans="1:18" ht="15" customHeight="1" x14ac:dyDescent="0.25">
      <c r="B15" s="1070" t="s">
        <v>6</v>
      </c>
      <c r="C15" s="1071">
        <v>308.06299134734547</v>
      </c>
      <c r="D15" s="1072">
        <v>0.57662972731015749</v>
      </c>
      <c r="E15" s="1071">
        <v>317.26685552407838</v>
      </c>
      <c r="F15" s="1072">
        <v>0.54950958125005922</v>
      </c>
      <c r="G15" s="1071">
        <v>557.52137209302327</v>
      </c>
      <c r="H15" s="1072">
        <v>0.45176795484036286</v>
      </c>
      <c r="I15" s="1066"/>
      <c r="J15" s="1066"/>
      <c r="K15" s="1066"/>
      <c r="L15" s="1066"/>
      <c r="M15" s="1066"/>
      <c r="N15" s="1066"/>
      <c r="O15" s="1066"/>
    </row>
    <row r="16" spans="1:18" ht="15" customHeight="1" x14ac:dyDescent="0.25">
      <c r="B16" s="1070" t="s">
        <v>5</v>
      </c>
      <c r="C16" s="1071">
        <v>422.79499999999996</v>
      </c>
      <c r="D16" s="1072">
        <v>6.8721289605972374E-2</v>
      </c>
      <c r="E16" s="1071">
        <v>290.42</v>
      </c>
      <c r="F16" s="1072">
        <v>0.42968570320798366</v>
      </c>
      <c r="G16" s="1071">
        <v>681.64</v>
      </c>
      <c r="H16" s="1072">
        <v>0.13612251603089376</v>
      </c>
      <c r="I16" s="1066"/>
      <c r="J16" s="1066"/>
      <c r="K16" s="1066"/>
      <c r="L16" s="1066"/>
      <c r="M16" s="1066"/>
      <c r="N16" s="1066"/>
      <c r="O16" s="1066"/>
    </row>
    <row r="17" spans="1:15" ht="15" customHeight="1" x14ac:dyDescent="0.25">
      <c r="B17" s="1070" t="s">
        <v>4</v>
      </c>
      <c r="C17" s="1071">
        <v>243.72875120913179</v>
      </c>
      <c r="D17" s="1072">
        <v>0.53209094451608152</v>
      </c>
      <c r="E17" s="1071">
        <v>468.28029307731038</v>
      </c>
      <c r="F17" s="1072">
        <v>0.60085879493712702</v>
      </c>
      <c r="G17" s="1071">
        <v>626.59925857843302</v>
      </c>
      <c r="H17" s="1072">
        <v>0.52649900779987846</v>
      </c>
      <c r="I17" s="1066"/>
      <c r="J17" s="1066"/>
      <c r="K17" s="1066"/>
      <c r="L17" s="1066"/>
      <c r="M17" s="1066"/>
      <c r="N17" s="1066"/>
      <c r="O17" s="1066"/>
    </row>
    <row r="18" spans="1:15" ht="15" customHeight="1" x14ac:dyDescent="0.25">
      <c r="B18" s="1070" t="s">
        <v>40</v>
      </c>
      <c r="C18" s="1071">
        <v>209.06835294117641</v>
      </c>
      <c r="D18" s="1072">
        <v>0.57048839459220235</v>
      </c>
      <c r="E18" s="1071">
        <v>241.36406639004161</v>
      </c>
      <c r="F18" s="1072">
        <v>0.49950836815479061</v>
      </c>
      <c r="G18" s="1071">
        <v>277.45185820895512</v>
      </c>
      <c r="H18" s="1072">
        <v>0.44900545670834563</v>
      </c>
      <c r="I18" s="1066"/>
      <c r="J18" s="1066"/>
      <c r="K18" s="1066"/>
      <c r="L18" s="1066"/>
      <c r="M18" s="1066"/>
      <c r="N18" s="1066"/>
      <c r="O18" s="1066"/>
    </row>
    <row r="19" spans="1:15" ht="15" customHeight="1" x14ac:dyDescent="0.25">
      <c r="B19" s="1070" t="s">
        <v>41</v>
      </c>
      <c r="C19" s="1071">
        <v>410.8647909604486</v>
      </c>
      <c r="D19" s="1072">
        <v>0.15932824754875477</v>
      </c>
      <c r="E19" s="1071">
        <v>418.97739204063703</v>
      </c>
      <c r="F19" s="1072">
        <v>0.1246365879132508</v>
      </c>
      <c r="G19" s="1071">
        <v>420.0794520547949</v>
      </c>
      <c r="H19" s="1072">
        <v>0.12484089849646662</v>
      </c>
      <c r="I19" s="1066"/>
      <c r="J19" s="1066"/>
      <c r="K19" s="1066"/>
      <c r="L19" s="1066"/>
      <c r="M19" s="1066"/>
      <c r="N19" s="1066"/>
      <c r="O19" s="1066"/>
    </row>
    <row r="20" spans="1:15" ht="15" customHeight="1" x14ac:dyDescent="0.25">
      <c r="B20" s="1070" t="s">
        <v>3</v>
      </c>
      <c r="C20" s="1071">
        <v>454.97928104575288</v>
      </c>
      <c r="D20" s="1072">
        <v>0.51916948070278723</v>
      </c>
      <c r="E20" s="1071">
        <v>484.38465116278763</v>
      </c>
      <c r="F20" s="1072">
        <v>0.40709496448282312</v>
      </c>
      <c r="G20" s="1071">
        <v>691.85954248366113</v>
      </c>
      <c r="H20" s="1072">
        <v>0.26211274542738955</v>
      </c>
      <c r="I20" s="1066"/>
      <c r="J20" s="1066"/>
      <c r="K20" s="1066"/>
      <c r="L20" s="1066"/>
      <c r="M20" s="1066"/>
      <c r="N20" s="1066"/>
      <c r="O20" s="1066"/>
    </row>
    <row r="21" spans="1:15" ht="15" customHeight="1" x14ac:dyDescent="0.25">
      <c r="B21" s="1070" t="s">
        <v>2</v>
      </c>
      <c r="C21" s="1071">
        <v>295.29530085959891</v>
      </c>
      <c r="D21" s="1072">
        <v>0.34009321564296352</v>
      </c>
      <c r="E21" s="1071">
        <v>347.72765625000034</v>
      </c>
      <c r="F21" s="1072">
        <v>0.30684093117019012</v>
      </c>
      <c r="G21" s="1071">
        <v>367.46655555555543</v>
      </c>
      <c r="H21" s="1072">
        <v>0.36070538771756494</v>
      </c>
      <c r="I21" s="1066"/>
      <c r="J21" s="1066"/>
      <c r="K21" s="1066"/>
      <c r="L21" s="1066"/>
      <c r="M21" s="1066"/>
      <c r="N21" s="1066"/>
      <c r="O21" s="1066"/>
    </row>
    <row r="22" spans="1:15" ht="15" customHeight="1" x14ac:dyDescent="0.25">
      <c r="B22" s="1070" t="s">
        <v>35</v>
      </c>
      <c r="C22" s="1071">
        <v>226.59798418972287</v>
      </c>
      <c r="D22" s="1072">
        <v>0.39578873768066225</v>
      </c>
      <c r="E22" s="1071">
        <v>232.11194558944774</v>
      </c>
      <c r="F22" s="1072">
        <v>0.43034548234649106</v>
      </c>
      <c r="G22" s="1071">
        <v>357.12009149130927</v>
      </c>
      <c r="H22" s="1072">
        <v>0.42582861709219855</v>
      </c>
      <c r="I22" s="1066"/>
      <c r="J22" s="1066"/>
      <c r="K22" s="1066"/>
      <c r="L22" s="1066"/>
      <c r="M22" s="1066"/>
      <c r="N22" s="1066"/>
      <c r="O22" s="1066"/>
    </row>
    <row r="23" spans="1:15" ht="15" customHeight="1" x14ac:dyDescent="0.25">
      <c r="B23" s="1070" t="s">
        <v>42</v>
      </c>
      <c r="C23" s="1071">
        <v>320.32110169491528</v>
      </c>
      <c r="D23" s="1072">
        <v>0.1302236264932648</v>
      </c>
      <c r="E23" s="1071">
        <v>335.05317507418351</v>
      </c>
      <c r="F23" s="1072">
        <v>0.16137641758420576</v>
      </c>
      <c r="G23" s="1071">
        <v>462.46312805473366</v>
      </c>
      <c r="H23" s="1072">
        <v>0.22620226221707673</v>
      </c>
      <c r="I23" s="1066"/>
      <c r="J23" s="1066"/>
      <c r="K23" s="1066"/>
      <c r="L23" s="1066"/>
      <c r="M23" s="1066"/>
      <c r="N23" s="1066"/>
      <c r="O23" s="1066"/>
    </row>
    <row r="24" spans="1:15" ht="15" customHeight="1" x14ac:dyDescent="0.25">
      <c r="B24" s="1070" t="s">
        <v>43</v>
      </c>
      <c r="C24" s="1071">
        <v>415.46588235294098</v>
      </c>
      <c r="D24" s="1072">
        <v>0.13699132000830577</v>
      </c>
      <c r="E24" s="1071">
        <v>426.79328358209034</v>
      </c>
      <c r="F24" s="1072">
        <v>0.23771571410384951</v>
      </c>
      <c r="G24" s="1071">
        <v>635.15851063829814</v>
      </c>
      <c r="H24" s="1072">
        <v>0.22352328008797784</v>
      </c>
      <c r="I24" s="1066"/>
      <c r="J24" s="1066"/>
      <c r="K24" s="1066"/>
      <c r="L24" s="1066"/>
      <c r="M24" s="1066"/>
      <c r="N24" s="1066"/>
      <c r="O24" s="1066"/>
    </row>
    <row r="25" spans="1:15" ht="15" customHeight="1" x14ac:dyDescent="0.25">
      <c r="B25" s="1070" t="s">
        <v>44</v>
      </c>
      <c r="C25" s="1071">
        <v>644.65441624365405</v>
      </c>
      <c r="D25" s="1072">
        <v>0.59996794820975408</v>
      </c>
      <c r="E25" s="1071">
        <v>714.75140740740699</v>
      </c>
      <c r="F25" s="1072">
        <v>0.55030858745794731</v>
      </c>
      <c r="G25" s="1071">
        <v>671.20184210526327</v>
      </c>
      <c r="H25" s="1072">
        <v>0.5915537785689684</v>
      </c>
      <c r="I25" s="1066"/>
      <c r="J25" s="1066"/>
      <c r="K25" s="1066"/>
      <c r="L25" s="1066"/>
      <c r="M25" s="1066"/>
      <c r="N25" s="1066"/>
      <c r="O25" s="1066"/>
    </row>
    <row r="26" spans="1:15" ht="15" customHeight="1" x14ac:dyDescent="0.25">
      <c r="B26" s="1070" t="s">
        <v>45</v>
      </c>
      <c r="C26" s="1071">
        <v>300</v>
      </c>
      <c r="D26" s="1072">
        <v>0</v>
      </c>
      <c r="E26" s="1071">
        <v>475</v>
      </c>
      <c r="F26" s="1072">
        <v>9.7454747344479092E-2</v>
      </c>
      <c r="G26" s="1071">
        <v>492</v>
      </c>
      <c r="H26" s="1072">
        <v>2.2995342477611303E-2</v>
      </c>
      <c r="I26" s="1066"/>
      <c r="J26" s="1066"/>
      <c r="K26" s="1066"/>
      <c r="L26" s="1066"/>
      <c r="M26" s="1066"/>
      <c r="N26" s="1066"/>
      <c r="O26" s="1066"/>
    </row>
    <row r="27" spans="1:15" ht="15" customHeight="1" x14ac:dyDescent="0.25">
      <c r="B27" s="1070" t="s">
        <v>46</v>
      </c>
      <c r="C27" s="1071">
        <v>325.27846153846161</v>
      </c>
      <c r="D27" s="1072">
        <v>0.30484830831498827</v>
      </c>
      <c r="E27" s="1071">
        <v>273.0574285714286</v>
      </c>
      <c r="F27" s="1072">
        <v>0.2889686955532032</v>
      </c>
      <c r="G27" s="1071">
        <v>558.88416666666672</v>
      </c>
      <c r="H27" s="1072">
        <v>0.24415787937609151</v>
      </c>
      <c r="I27" s="1066"/>
      <c r="J27" s="1066"/>
      <c r="K27" s="1066"/>
      <c r="L27" s="1066"/>
      <c r="M27" s="1066"/>
      <c r="N27" s="1066"/>
      <c r="O27" s="1066"/>
    </row>
    <row r="28" spans="1:15" ht="15" customHeight="1" x14ac:dyDescent="0.25">
      <c r="B28" s="1073" t="s">
        <v>1</v>
      </c>
      <c r="C28" s="1074" t="s">
        <v>363</v>
      </c>
      <c r="D28" s="1075" t="s">
        <v>363</v>
      </c>
      <c r="E28" s="1074" t="s">
        <v>363</v>
      </c>
      <c r="F28" s="1075" t="s">
        <v>363</v>
      </c>
      <c r="G28" s="1074" t="s">
        <v>363</v>
      </c>
      <c r="H28" s="1075" t="s">
        <v>363</v>
      </c>
      <c r="I28" s="1066"/>
      <c r="J28" s="1066"/>
      <c r="K28" s="1066"/>
      <c r="L28" s="1066"/>
      <c r="M28" s="1066"/>
      <c r="N28" s="1066"/>
      <c r="O28" s="1066"/>
    </row>
    <row r="29" spans="1:15" ht="15" customHeight="1" x14ac:dyDescent="0.25">
      <c r="B29" s="1299" t="s">
        <v>0</v>
      </c>
      <c r="C29" s="1300">
        <v>264.36369684627971</v>
      </c>
      <c r="D29" s="1301">
        <v>0.54428479709786093</v>
      </c>
      <c r="E29" s="1300">
        <v>367.53624801272093</v>
      </c>
      <c r="F29" s="1301">
        <v>0.55053301013390521</v>
      </c>
      <c r="G29" s="1300">
        <v>499.56943486208689</v>
      </c>
      <c r="H29" s="1301">
        <v>0.49896089871182597</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7.45"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C1" s="696" t="s">
        <v>196</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452</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t="s">
        <v>363</v>
      </c>
      <c r="D11" s="1069" t="s">
        <v>363</v>
      </c>
      <c r="E11" s="1068" t="s">
        <v>363</v>
      </c>
      <c r="F11" s="1069" t="s">
        <v>363</v>
      </c>
      <c r="G11" s="1068" t="s">
        <v>363</v>
      </c>
      <c r="H11" s="1069" t="s">
        <v>363</v>
      </c>
      <c r="I11" s="1066"/>
      <c r="J11" s="1066"/>
      <c r="K11" s="1066"/>
      <c r="L11" s="1066"/>
      <c r="M11" s="1066"/>
      <c r="N11" s="1066"/>
      <c r="O11" s="1066"/>
    </row>
    <row r="12" spans="1:18" ht="15" customHeight="1" x14ac:dyDescent="0.25">
      <c r="B12" s="1070" t="s">
        <v>7</v>
      </c>
      <c r="C12" s="1071" t="s">
        <v>363</v>
      </c>
      <c r="D12" s="1072" t="s">
        <v>363</v>
      </c>
      <c r="E12" s="1071" t="s">
        <v>363</v>
      </c>
      <c r="F12" s="1072" t="s">
        <v>363</v>
      </c>
      <c r="G12" s="1071" t="s">
        <v>363</v>
      </c>
      <c r="H12" s="1072" t="s">
        <v>363</v>
      </c>
      <c r="I12" s="1066"/>
      <c r="J12" s="1066"/>
      <c r="K12" s="1066"/>
      <c r="L12" s="1066"/>
      <c r="M12" s="1066"/>
      <c r="N12" s="1066"/>
      <c r="O12" s="1066"/>
    </row>
    <row r="13" spans="1:18" ht="15" customHeight="1" x14ac:dyDescent="0.25">
      <c r="B13" s="1070" t="s">
        <v>37</v>
      </c>
      <c r="C13" s="1071">
        <v>384.40901653612104</v>
      </c>
      <c r="D13" s="1072">
        <v>0.41438448789401555</v>
      </c>
      <c r="E13" s="1071" t="s">
        <v>363</v>
      </c>
      <c r="F13" s="1072" t="s">
        <v>363</v>
      </c>
      <c r="G13" s="1071" t="s">
        <v>363</v>
      </c>
      <c r="H13" s="1072" t="s">
        <v>363</v>
      </c>
      <c r="I13" s="1066"/>
      <c r="J13" s="1066"/>
      <c r="K13" s="1066"/>
      <c r="L13" s="1066"/>
      <c r="M13" s="1066"/>
      <c r="N13" s="1066"/>
      <c r="O13" s="1066"/>
    </row>
    <row r="14" spans="1:18" ht="15" customHeight="1" x14ac:dyDescent="0.25">
      <c r="B14" s="1070" t="s">
        <v>38</v>
      </c>
      <c r="C14" s="1071" t="s">
        <v>363</v>
      </c>
      <c r="D14" s="1072" t="s">
        <v>363</v>
      </c>
      <c r="E14" s="1071" t="s">
        <v>363</v>
      </c>
      <c r="F14" s="1072" t="s">
        <v>363</v>
      </c>
      <c r="G14" s="1071" t="s">
        <v>363</v>
      </c>
      <c r="H14" s="1072" t="s">
        <v>363</v>
      </c>
      <c r="I14" s="1066"/>
      <c r="J14" s="1066"/>
      <c r="K14" s="1066"/>
      <c r="L14" s="1066"/>
      <c r="M14" s="1066"/>
      <c r="N14" s="1066"/>
      <c r="O14" s="1066"/>
    </row>
    <row r="15" spans="1:18" ht="15" customHeight="1" x14ac:dyDescent="0.25">
      <c r="B15" s="1070" t="s">
        <v>6</v>
      </c>
      <c r="C15" s="1071">
        <v>215.67121212121293</v>
      </c>
      <c r="D15" s="1072">
        <v>0.59583710626134967</v>
      </c>
      <c r="E15" s="1071">
        <v>313.73631840796202</v>
      </c>
      <c r="F15" s="1072">
        <v>0.55041192636429404</v>
      </c>
      <c r="G15" s="1071">
        <v>521.22601983002835</v>
      </c>
      <c r="H15" s="1072">
        <v>0.51248229275113055</v>
      </c>
      <c r="I15" s="1066"/>
      <c r="J15" s="1066"/>
      <c r="K15" s="1066"/>
      <c r="L15" s="1066"/>
      <c r="M15" s="1066"/>
      <c r="N15" s="1066"/>
      <c r="O15" s="1066"/>
    </row>
    <row r="16" spans="1:18" ht="15" customHeight="1" x14ac:dyDescent="0.25">
      <c r="B16" s="1070" t="s">
        <v>5</v>
      </c>
      <c r="C16" s="1071">
        <v>133.33333333333334</v>
      </c>
      <c r="D16" s="1072">
        <v>0.43301270189221924</v>
      </c>
      <c r="E16" s="1071">
        <v>140</v>
      </c>
      <c r="F16" s="1072">
        <v>0.12371791482634839</v>
      </c>
      <c r="G16" s="1071" t="s">
        <v>363</v>
      </c>
      <c r="H16" s="1072" t="s">
        <v>363</v>
      </c>
      <c r="I16" s="1066"/>
      <c r="J16" s="1066"/>
      <c r="K16" s="1066"/>
      <c r="L16" s="1066"/>
      <c r="M16" s="1066"/>
      <c r="N16" s="1066"/>
      <c r="O16" s="1066"/>
    </row>
    <row r="17" spans="1:15" ht="15" customHeight="1" x14ac:dyDescent="0.25">
      <c r="B17" s="1070" t="s">
        <v>4</v>
      </c>
      <c r="C17" s="1071">
        <v>162.32196693272499</v>
      </c>
      <c r="D17" s="1072">
        <v>0.92190147797391175</v>
      </c>
      <c r="E17" s="1071">
        <v>202.12185259969695</v>
      </c>
      <c r="F17" s="1072">
        <v>1.0780092909391068</v>
      </c>
      <c r="G17" s="1071">
        <v>258.72170945157529</v>
      </c>
      <c r="H17" s="1072">
        <v>0.96959634339523337</v>
      </c>
      <c r="I17" s="1066"/>
      <c r="J17" s="1066"/>
      <c r="K17" s="1066"/>
      <c r="L17" s="1066"/>
      <c r="M17" s="1066"/>
      <c r="N17" s="1066"/>
      <c r="O17" s="1066"/>
    </row>
    <row r="18" spans="1:15" ht="15" customHeight="1" x14ac:dyDescent="0.25">
      <c r="B18" s="1070" t="s">
        <v>40</v>
      </c>
      <c r="C18" s="1071">
        <v>140.64062421972531</v>
      </c>
      <c r="D18" s="1072">
        <v>0.45677276491903845</v>
      </c>
      <c r="E18" s="1071">
        <v>186.87083926031275</v>
      </c>
      <c r="F18" s="1072">
        <v>0.49630860152007594</v>
      </c>
      <c r="G18" s="1071">
        <v>232.64787418655104</v>
      </c>
      <c r="H18" s="1072">
        <v>0.7084344246067078</v>
      </c>
      <c r="I18" s="1066"/>
      <c r="J18" s="1066"/>
      <c r="K18" s="1066"/>
      <c r="L18" s="1066"/>
      <c r="M18" s="1066"/>
      <c r="N18" s="1066"/>
      <c r="O18" s="1066"/>
    </row>
    <row r="19" spans="1:15" ht="15" customHeight="1" x14ac:dyDescent="0.25">
      <c r="B19" s="1070" t="s">
        <v>41</v>
      </c>
      <c r="C19" s="1071" t="s">
        <v>363</v>
      </c>
      <c r="D19" s="1072" t="s">
        <v>363</v>
      </c>
      <c r="E19" s="1071" t="s">
        <v>363</v>
      </c>
      <c r="F19" s="1072" t="s">
        <v>363</v>
      </c>
      <c r="G19" s="1071" t="s">
        <v>363</v>
      </c>
      <c r="H19" s="1072" t="s">
        <v>363</v>
      </c>
      <c r="I19" s="1066"/>
      <c r="J19" s="1066"/>
      <c r="K19" s="1066"/>
      <c r="L19" s="1066"/>
      <c r="M19" s="1066"/>
      <c r="N19" s="1066"/>
      <c r="O19" s="1066"/>
    </row>
    <row r="20" spans="1:15" ht="15" customHeight="1" x14ac:dyDescent="0.25">
      <c r="B20" s="1070" t="s">
        <v>3</v>
      </c>
      <c r="C20" s="1071">
        <v>268.20133695652174</v>
      </c>
      <c r="D20" s="1072">
        <v>0.27806233376822631</v>
      </c>
      <c r="E20" s="1071">
        <v>349.12389598539949</v>
      </c>
      <c r="F20" s="1072">
        <v>0.32061965527988212</v>
      </c>
      <c r="G20" s="1071">
        <v>463.6949174528304</v>
      </c>
      <c r="H20" s="1072">
        <v>0.43373513261862101</v>
      </c>
      <c r="I20" s="1066"/>
      <c r="J20" s="1066"/>
      <c r="K20" s="1066"/>
      <c r="L20" s="1066"/>
      <c r="M20" s="1066"/>
      <c r="N20" s="1066"/>
      <c r="O20" s="1066"/>
    </row>
    <row r="21" spans="1:15" ht="15" customHeight="1" x14ac:dyDescent="0.25">
      <c r="B21" s="1070" t="s">
        <v>2</v>
      </c>
      <c r="C21" s="1071">
        <v>276.28040621266422</v>
      </c>
      <c r="D21" s="1072">
        <v>0.23588714071484179</v>
      </c>
      <c r="E21" s="1071">
        <v>353.40538461538404</v>
      </c>
      <c r="F21" s="1072">
        <v>0.30503588815324123</v>
      </c>
      <c r="G21" s="1071">
        <v>356.75620817843873</v>
      </c>
      <c r="H21" s="1072">
        <v>0.46476273333431678</v>
      </c>
      <c r="I21" s="1066"/>
      <c r="J21" s="1066"/>
      <c r="K21" s="1066"/>
      <c r="L21" s="1066"/>
      <c r="M21" s="1066"/>
      <c r="N21" s="1066"/>
      <c r="O21" s="1066"/>
    </row>
    <row r="22" spans="1:15" ht="15" customHeight="1" x14ac:dyDescent="0.25">
      <c r="B22" s="1070" t="s">
        <v>35</v>
      </c>
      <c r="C22" s="1071">
        <v>238.54580861779516</v>
      </c>
      <c r="D22" s="1072">
        <v>0.34183905158953237</v>
      </c>
      <c r="E22" s="1071">
        <v>333.42758620689489</v>
      </c>
      <c r="F22" s="1072">
        <v>0.36992843204736997</v>
      </c>
      <c r="G22" s="1071">
        <v>531.4843812709039</v>
      </c>
      <c r="H22" s="1072">
        <v>0.40944874743078524</v>
      </c>
      <c r="I22" s="1066"/>
      <c r="J22" s="1066"/>
      <c r="K22" s="1066"/>
      <c r="L22" s="1066"/>
      <c r="M22" s="1066"/>
      <c r="N22" s="1066"/>
      <c r="O22" s="1066"/>
    </row>
    <row r="23" spans="1:15" ht="15" customHeight="1" x14ac:dyDescent="0.25">
      <c r="B23" s="1070" t="s">
        <v>42</v>
      </c>
      <c r="C23" s="1071">
        <v>305.0843452082288</v>
      </c>
      <c r="D23" s="1072">
        <v>0.10243085188246895</v>
      </c>
      <c r="E23" s="1071">
        <v>332.29877308707177</v>
      </c>
      <c r="F23" s="1072">
        <v>0.21541017958489359</v>
      </c>
      <c r="G23" s="1071">
        <v>451.07670956910408</v>
      </c>
      <c r="H23" s="1072">
        <v>0.33315343044889073</v>
      </c>
      <c r="I23" s="1066"/>
      <c r="J23" s="1066"/>
      <c r="K23" s="1066"/>
      <c r="L23" s="1066"/>
      <c r="M23" s="1066"/>
      <c r="N23" s="1066"/>
      <c r="O23" s="1066"/>
    </row>
    <row r="24" spans="1:15" ht="15" customHeight="1" x14ac:dyDescent="0.25">
      <c r="B24" s="1070" t="s">
        <v>43</v>
      </c>
      <c r="C24" s="1071">
        <v>296.0093798449613</v>
      </c>
      <c r="D24" s="1072">
        <v>0.17500087611798754</v>
      </c>
      <c r="E24" s="1071">
        <v>415.07779220779327</v>
      </c>
      <c r="F24" s="1072">
        <v>0.17444439461652839</v>
      </c>
      <c r="G24" s="1071">
        <v>683.80131249999988</v>
      </c>
      <c r="H24" s="1072">
        <v>0.16643470635168112</v>
      </c>
      <c r="I24" s="1066"/>
      <c r="J24" s="1066"/>
      <c r="K24" s="1066"/>
      <c r="L24" s="1066"/>
      <c r="M24" s="1066"/>
      <c r="N24" s="1066"/>
      <c r="O24" s="1066"/>
    </row>
    <row r="25" spans="1:15" ht="15" customHeight="1" x14ac:dyDescent="0.25">
      <c r="B25" s="1070" t="s">
        <v>44</v>
      </c>
      <c r="C25" s="1071">
        <v>294.30187500000017</v>
      </c>
      <c r="D25" s="1072">
        <v>7.5462689713109266E-2</v>
      </c>
      <c r="E25" s="1071" t="s">
        <v>363</v>
      </c>
      <c r="F25" s="1072" t="s">
        <v>363</v>
      </c>
      <c r="G25" s="1071" t="s">
        <v>363</v>
      </c>
      <c r="H25" s="1072" t="s">
        <v>363</v>
      </c>
      <c r="I25" s="1066"/>
      <c r="J25" s="1066"/>
      <c r="K25" s="1066"/>
      <c r="L25" s="1066"/>
      <c r="M25" s="1066"/>
      <c r="N25" s="1066"/>
      <c r="O25" s="1066"/>
    </row>
    <row r="26" spans="1:15" ht="15" customHeight="1" x14ac:dyDescent="0.25">
      <c r="B26" s="1070" t="s">
        <v>45</v>
      </c>
      <c r="C26" s="1071" t="s">
        <v>363</v>
      </c>
      <c r="D26" s="1072" t="s">
        <v>363</v>
      </c>
      <c r="E26" s="1071" t="s">
        <v>363</v>
      </c>
      <c r="F26" s="1072" t="s">
        <v>363</v>
      </c>
      <c r="G26" s="1071" t="s">
        <v>363</v>
      </c>
      <c r="H26" s="1072" t="s">
        <v>363</v>
      </c>
      <c r="I26" s="1066"/>
      <c r="J26" s="1066"/>
      <c r="K26" s="1066"/>
      <c r="L26" s="1066"/>
      <c r="M26" s="1066"/>
      <c r="N26" s="1066"/>
      <c r="O26" s="1066"/>
    </row>
    <row r="27" spans="1:15" ht="15" customHeight="1" x14ac:dyDescent="0.25">
      <c r="B27" s="1070" t="s">
        <v>46</v>
      </c>
      <c r="C27" s="1071" t="s">
        <v>363</v>
      </c>
      <c r="D27" s="1072" t="s">
        <v>363</v>
      </c>
      <c r="E27" s="1071" t="s">
        <v>363</v>
      </c>
      <c r="F27" s="1072" t="s">
        <v>363</v>
      </c>
      <c r="G27" s="1071" t="s">
        <v>363</v>
      </c>
      <c r="H27" s="1072" t="s">
        <v>363</v>
      </c>
      <c r="I27" s="1066"/>
      <c r="J27" s="1066"/>
      <c r="K27" s="1066"/>
      <c r="L27" s="1066"/>
      <c r="M27" s="1066"/>
      <c r="N27" s="1066"/>
      <c r="O27" s="1066"/>
    </row>
    <row r="28" spans="1:15" ht="15" customHeight="1" x14ac:dyDescent="0.25">
      <c r="B28" s="1073" t="s">
        <v>1</v>
      </c>
      <c r="C28" s="1074" t="s">
        <v>363</v>
      </c>
      <c r="D28" s="1075" t="s">
        <v>363</v>
      </c>
      <c r="E28" s="1074" t="s">
        <v>363</v>
      </c>
      <c r="F28" s="1075" t="s">
        <v>363</v>
      </c>
      <c r="G28" s="1074" t="s">
        <v>363</v>
      </c>
      <c r="H28" s="1075" t="s">
        <v>363</v>
      </c>
      <c r="I28" s="1066"/>
      <c r="J28" s="1066"/>
      <c r="K28" s="1066"/>
      <c r="L28" s="1066"/>
      <c r="M28" s="1066"/>
      <c r="N28" s="1066"/>
      <c r="O28" s="1066"/>
    </row>
    <row r="29" spans="1:15" ht="15" customHeight="1" x14ac:dyDescent="0.25">
      <c r="B29" s="1299" t="s">
        <v>0</v>
      </c>
      <c r="C29" s="1300">
        <v>257.9207573802862</v>
      </c>
      <c r="D29" s="1301">
        <v>0.45700229632597533</v>
      </c>
      <c r="E29" s="1300">
        <v>293.03562341261278</v>
      </c>
      <c r="F29" s="1301">
        <v>0.53941375809137881</v>
      </c>
      <c r="G29" s="1300">
        <v>397.54357463165718</v>
      </c>
      <c r="H29" s="1301">
        <v>0.59801781092645223</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8.6"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2578125" defaultRowHeight="15" x14ac:dyDescent="0.25"/>
  <cols>
    <col min="1" max="1" width="5.85546875" style="662" customWidth="1"/>
    <col min="2" max="2" width="28.85546875" style="662" customWidth="1"/>
    <col min="3" max="3" width="10.85546875" style="662" bestFit="1" customWidth="1"/>
    <col min="4" max="4" width="12.5703125" style="662" customWidth="1"/>
    <col min="5" max="5" width="10.85546875" style="662" bestFit="1" customWidth="1"/>
    <col min="6" max="6" width="12.85546875" style="662" customWidth="1"/>
    <col min="7" max="7" width="10.85546875" style="662" bestFit="1" customWidth="1"/>
    <col min="8" max="8" width="12.85546875" style="662" customWidth="1"/>
    <col min="9" max="9" width="28.140625" style="662" customWidth="1"/>
    <col min="10" max="10" width="7" style="662" customWidth="1"/>
    <col min="11" max="11" width="10.85546875" style="662" customWidth="1"/>
    <col min="12" max="12" width="7" style="662" customWidth="1"/>
    <col min="13" max="13" width="10.85546875" style="662" customWidth="1"/>
    <col min="14" max="14" width="7" style="662" customWidth="1"/>
    <col min="15" max="15" width="10.85546875" style="662" customWidth="1"/>
    <col min="16" max="16" width="11.42578125" style="662"/>
    <col min="17" max="17" width="25.140625" style="662" bestFit="1" customWidth="1"/>
    <col min="18" max="18" width="6.7109375" style="662" customWidth="1"/>
    <col min="19" max="19" width="10.7109375" style="662" customWidth="1"/>
    <col min="20" max="20" width="6.7109375" style="662" customWidth="1"/>
    <col min="21" max="21" width="10.7109375" style="662" customWidth="1"/>
    <col min="22" max="22" width="6.7109375" style="662" customWidth="1"/>
    <col min="23" max="23" width="10.7109375" style="662" customWidth="1"/>
    <col min="24" max="16384" width="11.42578125" style="662"/>
  </cols>
  <sheetData>
    <row r="1" spans="1:18" s="696" customFormat="1" x14ac:dyDescent="0.25">
      <c r="A1" s="696" t="s">
        <v>96</v>
      </c>
      <c r="B1" s="696" t="s">
        <v>67</v>
      </c>
      <c r="C1" s="696" t="s">
        <v>197</v>
      </c>
      <c r="I1" s="696" t="s">
        <v>96</v>
      </c>
      <c r="J1" s="696" t="s">
        <v>67</v>
      </c>
      <c r="Q1" s="696" t="s">
        <v>81</v>
      </c>
    </row>
    <row r="2" spans="1:18" s="696" customFormat="1" x14ac:dyDescent="0.25"/>
    <row r="3" spans="1:18" s="696" customFormat="1" x14ac:dyDescent="0.25"/>
    <row r="4" spans="1:18" s="696" customFormat="1" x14ac:dyDescent="0.25"/>
    <row r="5" spans="1:18" s="696" customFormat="1" ht="16.5" customHeight="1" x14ac:dyDescent="0.25"/>
    <row r="6" spans="1:18" s="617" customFormat="1" ht="42.75" customHeight="1" x14ac:dyDescent="0.2">
      <c r="A6" s="1011"/>
      <c r="B6" s="1550" t="s">
        <v>451</v>
      </c>
      <c r="C6" s="1550"/>
      <c r="D6" s="1550"/>
      <c r="E6" s="1550"/>
      <c r="F6" s="1550"/>
      <c r="G6" s="1550"/>
      <c r="H6" s="1550"/>
      <c r="I6" s="1550"/>
      <c r="J6" s="1012"/>
      <c r="K6" s="1012"/>
      <c r="L6" s="1012"/>
      <c r="M6" s="1063"/>
      <c r="N6" s="1063"/>
      <c r="O6" s="1063"/>
      <c r="P6" s="1063"/>
      <c r="Q6" s="1063"/>
      <c r="R6" s="1063"/>
    </row>
    <row r="7" spans="1:18" s="617" customFormat="1" ht="15.75" customHeight="1" x14ac:dyDescent="0.2">
      <c r="A7" s="1011"/>
      <c r="B7" s="1689" t="str">
        <f>porsaad!$B$6</f>
        <v>Situación a 30 de septiembre de 2025</v>
      </c>
      <c r="C7" s="1689"/>
      <c r="D7" s="1689"/>
      <c r="E7" s="1689"/>
      <c r="F7" s="1689"/>
      <c r="G7" s="1689"/>
      <c r="H7" s="1689"/>
      <c r="I7" s="1689"/>
      <c r="J7" s="1064"/>
      <c r="K7" s="1064"/>
      <c r="L7" s="1064"/>
      <c r="M7" s="1065"/>
      <c r="N7" s="1065"/>
      <c r="O7" s="1065"/>
      <c r="P7" s="1065"/>
      <c r="Q7" s="1065"/>
      <c r="R7" s="1065"/>
    </row>
    <row r="8" spans="1:18" s="696" customFormat="1" ht="6" customHeight="1" x14ac:dyDescent="0.25">
      <c r="A8" s="1014"/>
      <c r="B8" s="1014"/>
      <c r="C8" s="1014"/>
      <c r="D8" s="1014"/>
      <c r="E8" s="1014"/>
      <c r="F8" s="1014"/>
      <c r="G8" s="1014"/>
      <c r="H8" s="1014"/>
      <c r="I8" s="1014"/>
      <c r="J8" s="1014"/>
      <c r="K8" s="1014"/>
      <c r="L8" s="1014"/>
    </row>
    <row r="9" spans="1:18" x14ac:dyDescent="0.25">
      <c r="B9" s="1702" t="s">
        <v>12</v>
      </c>
      <c r="C9" s="1704" t="s">
        <v>48</v>
      </c>
      <c r="D9" s="1704"/>
      <c r="E9" s="1705" t="s">
        <v>33</v>
      </c>
      <c r="F9" s="1706"/>
      <c r="G9" s="1707" t="s">
        <v>32</v>
      </c>
      <c r="H9" s="1708"/>
      <c r="I9" s="1066"/>
      <c r="J9" s="1066"/>
      <c r="K9" s="1066"/>
      <c r="L9" s="1066"/>
      <c r="M9" s="1066"/>
      <c r="N9" s="1066"/>
      <c r="O9" s="1066"/>
    </row>
    <row r="10" spans="1:18" ht="46.5" customHeight="1" x14ac:dyDescent="0.25">
      <c r="B10" s="1703"/>
      <c r="C10" s="1062" t="s">
        <v>132</v>
      </c>
      <c r="D10" s="856" t="s">
        <v>157</v>
      </c>
      <c r="E10" s="1062" t="s">
        <v>132</v>
      </c>
      <c r="F10" s="814" t="s">
        <v>157</v>
      </c>
      <c r="G10" s="814" t="s">
        <v>132</v>
      </c>
      <c r="H10" s="815" t="s">
        <v>157</v>
      </c>
      <c r="I10" s="1066"/>
      <c r="J10" s="1066"/>
      <c r="K10" s="1066"/>
      <c r="L10" s="1066"/>
      <c r="M10" s="1066"/>
      <c r="N10" s="1066"/>
      <c r="O10" s="1066"/>
    </row>
    <row r="11" spans="1:18" ht="15" customHeight="1" x14ac:dyDescent="0.25">
      <c r="B11" s="1067" t="s">
        <v>8</v>
      </c>
      <c r="C11" s="1068" t="s">
        <v>363</v>
      </c>
      <c r="D11" s="1069" t="s">
        <v>363</v>
      </c>
      <c r="E11" s="1068" t="s">
        <v>363</v>
      </c>
      <c r="F11" s="1069" t="s">
        <v>363</v>
      </c>
      <c r="G11" s="1068" t="s">
        <v>363</v>
      </c>
      <c r="H11" s="1069" t="s">
        <v>363</v>
      </c>
      <c r="I11" s="1066"/>
      <c r="J11" s="1066"/>
      <c r="K11" s="1066"/>
      <c r="L11" s="1066"/>
      <c r="M11" s="1066"/>
      <c r="N11" s="1066"/>
      <c r="O11" s="1066"/>
    </row>
    <row r="12" spans="1:18" ht="15" customHeight="1" x14ac:dyDescent="0.25">
      <c r="B12" s="1070" t="s">
        <v>7</v>
      </c>
      <c r="C12" s="1071" t="s">
        <v>363</v>
      </c>
      <c r="D12" s="1072" t="s">
        <v>363</v>
      </c>
      <c r="E12" s="1071" t="s">
        <v>363</v>
      </c>
      <c r="F12" s="1072" t="s">
        <v>363</v>
      </c>
      <c r="G12" s="1071" t="s">
        <v>363</v>
      </c>
      <c r="H12" s="1072" t="s">
        <v>363</v>
      </c>
      <c r="I12" s="1066"/>
      <c r="J12" s="1066"/>
      <c r="K12" s="1066"/>
      <c r="L12" s="1066"/>
      <c r="M12" s="1066"/>
      <c r="N12" s="1066"/>
      <c r="O12" s="1066"/>
    </row>
    <row r="13" spans="1:18" ht="15" customHeight="1" x14ac:dyDescent="0.25">
      <c r="B13" s="1070" t="s">
        <v>37</v>
      </c>
      <c r="C13" s="1099">
        <v>15.355826086956563</v>
      </c>
      <c r="D13" s="1072">
        <v>3.6975390459677723E-2</v>
      </c>
      <c r="E13" s="1099">
        <v>15.194687499999985</v>
      </c>
      <c r="F13" s="1072">
        <v>0.11862698722827987</v>
      </c>
      <c r="G13" s="1099">
        <v>15.203200000000002</v>
      </c>
      <c r="H13" s="1072">
        <v>7.1300778783411789E-2</v>
      </c>
      <c r="I13" s="1066"/>
      <c r="J13" s="1066"/>
      <c r="K13" s="1066"/>
      <c r="L13" s="1066"/>
      <c r="M13" s="1066"/>
      <c r="N13" s="1066"/>
      <c r="O13" s="1066"/>
    </row>
    <row r="14" spans="1:18" ht="15" customHeight="1" x14ac:dyDescent="0.25">
      <c r="B14" s="1070" t="s">
        <v>38</v>
      </c>
      <c r="C14" s="1071" t="s">
        <v>363</v>
      </c>
      <c r="D14" s="1072" t="s">
        <v>363</v>
      </c>
      <c r="E14" s="1071" t="s">
        <v>363</v>
      </c>
      <c r="F14" s="1072" t="s">
        <v>363</v>
      </c>
      <c r="G14" s="1071" t="s">
        <v>363</v>
      </c>
      <c r="H14" s="1072" t="s">
        <v>363</v>
      </c>
      <c r="I14" s="1066"/>
      <c r="J14" s="1066"/>
      <c r="K14" s="1066"/>
      <c r="L14" s="1066"/>
      <c r="M14" s="1066"/>
      <c r="N14" s="1066"/>
      <c r="O14" s="1066"/>
    </row>
    <row r="15" spans="1:18" ht="15" customHeight="1" x14ac:dyDescent="0.25">
      <c r="B15" s="1070" t="s">
        <v>6</v>
      </c>
      <c r="C15" s="1071">
        <v>51.666666666666664</v>
      </c>
      <c r="D15" s="1072">
        <v>0.81015279708866839</v>
      </c>
      <c r="E15" s="1071">
        <v>13.75</v>
      </c>
      <c r="F15" s="1072">
        <v>1.4142135623730951</v>
      </c>
      <c r="G15" s="1071">
        <v>27.5</v>
      </c>
      <c r="H15" s="1072">
        <v>0</v>
      </c>
      <c r="I15" s="1066"/>
      <c r="J15" s="1066"/>
      <c r="K15" s="1066"/>
      <c r="L15" s="1066"/>
      <c r="M15" s="1066"/>
      <c r="N15" s="1066"/>
      <c r="O15" s="1066"/>
    </row>
    <row r="16" spans="1:18" ht="15" customHeight="1" x14ac:dyDescent="0.25">
      <c r="B16" s="1070" t="s">
        <v>5</v>
      </c>
      <c r="C16" s="1071" t="s">
        <v>363</v>
      </c>
      <c r="D16" s="1072" t="s">
        <v>363</v>
      </c>
      <c r="E16" s="1071" t="s">
        <v>363</v>
      </c>
      <c r="F16" s="1072" t="s">
        <v>363</v>
      </c>
      <c r="G16" s="1071" t="s">
        <v>363</v>
      </c>
      <c r="H16" s="1072" t="s">
        <v>363</v>
      </c>
      <c r="I16" s="1066"/>
      <c r="J16" s="1066"/>
      <c r="K16" s="1066"/>
      <c r="L16" s="1066"/>
      <c r="M16" s="1066"/>
      <c r="N16" s="1066"/>
      <c r="O16" s="1066"/>
    </row>
    <row r="17" spans="1:15" ht="15" customHeight="1" x14ac:dyDescent="0.25">
      <c r="B17" s="1070" t="s">
        <v>4</v>
      </c>
      <c r="C17" s="1071" t="s">
        <v>363</v>
      </c>
      <c r="D17" s="1072" t="s">
        <v>363</v>
      </c>
      <c r="E17" s="1071" t="s">
        <v>363</v>
      </c>
      <c r="F17" s="1072" t="s">
        <v>363</v>
      </c>
      <c r="G17" s="1071" t="s">
        <v>363</v>
      </c>
      <c r="H17" s="1072" t="s">
        <v>363</v>
      </c>
      <c r="I17" s="1066"/>
      <c r="J17" s="1066"/>
      <c r="K17" s="1066"/>
      <c r="L17" s="1066"/>
      <c r="M17" s="1066"/>
      <c r="N17" s="1066"/>
      <c r="O17" s="1066"/>
    </row>
    <row r="18" spans="1:15" ht="15" customHeight="1" x14ac:dyDescent="0.25">
      <c r="B18" s="1070" t="s">
        <v>40</v>
      </c>
      <c r="C18" s="1071" t="s">
        <v>363</v>
      </c>
      <c r="D18" s="1072" t="s">
        <v>363</v>
      </c>
      <c r="E18" s="1071" t="s">
        <v>363</v>
      </c>
      <c r="F18" s="1072" t="s">
        <v>363</v>
      </c>
      <c r="G18" s="1071" t="s">
        <v>363</v>
      </c>
      <c r="H18" s="1072" t="s">
        <v>363</v>
      </c>
      <c r="I18" s="1066"/>
      <c r="J18" s="1066"/>
      <c r="K18" s="1066"/>
      <c r="L18" s="1066"/>
      <c r="M18" s="1066"/>
      <c r="N18" s="1066"/>
      <c r="O18" s="1066"/>
    </row>
    <row r="19" spans="1:15" ht="15" customHeight="1" x14ac:dyDescent="0.25">
      <c r="B19" s="1070" t="s">
        <v>41</v>
      </c>
      <c r="C19" s="1071" t="s">
        <v>363</v>
      </c>
      <c r="D19" s="1072" t="s">
        <v>363</v>
      </c>
      <c r="E19" s="1071" t="s">
        <v>363</v>
      </c>
      <c r="F19" s="1072" t="s">
        <v>363</v>
      </c>
      <c r="G19" s="1071" t="s">
        <v>363</v>
      </c>
      <c r="H19" s="1072" t="s">
        <v>363</v>
      </c>
      <c r="I19" s="1066"/>
      <c r="J19" s="1066"/>
      <c r="K19" s="1066"/>
      <c r="L19" s="1066"/>
      <c r="M19" s="1066"/>
      <c r="N19" s="1066"/>
      <c r="O19" s="1066"/>
    </row>
    <row r="20" spans="1:15" ht="15" customHeight="1" x14ac:dyDescent="0.25">
      <c r="B20" s="1070" t="s">
        <v>3</v>
      </c>
      <c r="C20" s="1071" t="s">
        <v>363</v>
      </c>
      <c r="D20" s="1072" t="s">
        <v>363</v>
      </c>
      <c r="E20" s="1071" t="s">
        <v>363</v>
      </c>
      <c r="F20" s="1072" t="s">
        <v>363</v>
      </c>
      <c r="G20" s="1071" t="s">
        <v>363</v>
      </c>
      <c r="H20" s="1072" t="s">
        <v>363</v>
      </c>
      <c r="I20" s="1066"/>
      <c r="J20" s="1066"/>
      <c r="K20" s="1066"/>
      <c r="L20" s="1066"/>
      <c r="M20" s="1066"/>
      <c r="N20" s="1066"/>
      <c r="O20" s="1066"/>
    </row>
    <row r="21" spans="1:15" ht="15" customHeight="1" x14ac:dyDescent="0.25">
      <c r="B21" s="1070" t="s">
        <v>2</v>
      </c>
      <c r="C21" s="1071" t="s">
        <v>363</v>
      </c>
      <c r="D21" s="1072" t="s">
        <v>363</v>
      </c>
      <c r="E21" s="1071" t="s">
        <v>363</v>
      </c>
      <c r="F21" s="1072" t="s">
        <v>363</v>
      </c>
      <c r="G21" s="1071" t="s">
        <v>363</v>
      </c>
      <c r="H21" s="1072" t="s">
        <v>363</v>
      </c>
      <c r="I21" s="1066"/>
      <c r="J21" s="1066"/>
      <c r="K21" s="1066"/>
      <c r="L21" s="1066"/>
      <c r="M21" s="1066"/>
      <c r="N21" s="1066"/>
      <c r="O21" s="1066"/>
    </row>
    <row r="22" spans="1:15" ht="15" customHeight="1" x14ac:dyDescent="0.25">
      <c r="B22" s="1070" t="s">
        <v>35</v>
      </c>
      <c r="C22" s="1071" t="s">
        <v>363</v>
      </c>
      <c r="D22" s="1072" t="s">
        <v>363</v>
      </c>
      <c r="E22" s="1071" t="s">
        <v>363</v>
      </c>
      <c r="F22" s="1072" t="s">
        <v>363</v>
      </c>
      <c r="G22" s="1071" t="s">
        <v>363</v>
      </c>
      <c r="H22" s="1072" t="s">
        <v>363</v>
      </c>
      <c r="I22" s="1066"/>
      <c r="J22" s="1066"/>
      <c r="K22" s="1066"/>
      <c r="L22" s="1066"/>
      <c r="M22" s="1066"/>
      <c r="N22" s="1066"/>
      <c r="O22" s="1066"/>
    </row>
    <row r="23" spans="1:15" ht="15" customHeight="1" x14ac:dyDescent="0.25">
      <c r="B23" s="1070" t="s">
        <v>42</v>
      </c>
      <c r="C23" s="1071" t="s">
        <v>363</v>
      </c>
      <c r="D23" s="1072" t="s">
        <v>363</v>
      </c>
      <c r="E23" s="1071" t="s">
        <v>363</v>
      </c>
      <c r="F23" s="1072" t="s">
        <v>363</v>
      </c>
      <c r="G23" s="1071" t="s">
        <v>363</v>
      </c>
      <c r="H23" s="1072" t="s">
        <v>363</v>
      </c>
      <c r="I23" s="1066"/>
      <c r="J23" s="1066"/>
      <c r="K23" s="1066"/>
      <c r="L23" s="1066"/>
      <c r="M23" s="1066"/>
      <c r="N23" s="1066"/>
      <c r="O23" s="1066"/>
    </row>
    <row r="24" spans="1:15" ht="15" customHeight="1" x14ac:dyDescent="0.25">
      <c r="B24" s="1070" t="s">
        <v>43</v>
      </c>
      <c r="C24" s="1071" t="s">
        <v>363</v>
      </c>
      <c r="D24" s="1072" t="s">
        <v>363</v>
      </c>
      <c r="E24" s="1071" t="s">
        <v>363</v>
      </c>
      <c r="F24" s="1072" t="s">
        <v>363</v>
      </c>
      <c r="G24" s="1071" t="s">
        <v>363</v>
      </c>
      <c r="H24" s="1072" t="s">
        <v>363</v>
      </c>
      <c r="I24" s="1066"/>
      <c r="J24" s="1066"/>
      <c r="K24" s="1066"/>
      <c r="L24" s="1066"/>
      <c r="M24" s="1066"/>
      <c r="N24" s="1066"/>
      <c r="O24" s="1066"/>
    </row>
    <row r="25" spans="1:15" ht="15" customHeight="1" x14ac:dyDescent="0.25">
      <c r="B25" s="1070" t="s">
        <v>44</v>
      </c>
      <c r="C25" s="1071" t="s">
        <v>363</v>
      </c>
      <c r="D25" s="1072" t="s">
        <v>363</v>
      </c>
      <c r="E25" s="1071" t="s">
        <v>363</v>
      </c>
      <c r="F25" s="1072" t="s">
        <v>363</v>
      </c>
      <c r="G25" s="1071" t="s">
        <v>363</v>
      </c>
      <c r="H25" s="1072" t="s">
        <v>363</v>
      </c>
      <c r="I25" s="1066"/>
      <c r="J25" s="1066"/>
      <c r="K25" s="1066"/>
      <c r="L25" s="1066"/>
      <c r="M25" s="1066"/>
      <c r="N25" s="1066"/>
      <c r="O25" s="1066"/>
    </row>
    <row r="26" spans="1:15" ht="15" customHeight="1" x14ac:dyDescent="0.25">
      <c r="B26" s="1070" t="s">
        <v>45</v>
      </c>
      <c r="C26" s="1071" t="s">
        <v>363</v>
      </c>
      <c r="D26" s="1072" t="s">
        <v>363</v>
      </c>
      <c r="E26" s="1071" t="s">
        <v>363</v>
      </c>
      <c r="F26" s="1072" t="s">
        <v>363</v>
      </c>
      <c r="G26" s="1071" t="s">
        <v>363</v>
      </c>
      <c r="H26" s="1072" t="s">
        <v>363</v>
      </c>
      <c r="I26" s="1066"/>
      <c r="J26" s="1066"/>
      <c r="K26" s="1066"/>
      <c r="L26" s="1066"/>
      <c r="M26" s="1066"/>
      <c r="N26" s="1066"/>
      <c r="O26" s="1066"/>
    </row>
    <row r="27" spans="1:15" ht="15" customHeight="1" x14ac:dyDescent="0.25">
      <c r="B27" s="1070" t="s">
        <v>46</v>
      </c>
      <c r="C27" s="1071" t="s">
        <v>363</v>
      </c>
      <c r="D27" s="1072" t="s">
        <v>363</v>
      </c>
      <c r="E27" s="1071" t="s">
        <v>363</v>
      </c>
      <c r="F27" s="1072" t="s">
        <v>363</v>
      </c>
      <c r="G27" s="1071" t="s">
        <v>363</v>
      </c>
      <c r="H27" s="1072" t="s">
        <v>363</v>
      </c>
      <c r="I27" s="1066"/>
      <c r="J27" s="1066"/>
      <c r="K27" s="1066"/>
      <c r="L27" s="1066"/>
      <c r="M27" s="1066"/>
      <c r="N27" s="1066"/>
      <c r="O27" s="1066"/>
    </row>
    <row r="28" spans="1:15" ht="15" customHeight="1" x14ac:dyDescent="0.25">
      <c r="B28" s="1073" t="s">
        <v>1</v>
      </c>
      <c r="C28" s="1074" t="s">
        <v>363</v>
      </c>
      <c r="D28" s="1075" t="s">
        <v>363</v>
      </c>
      <c r="E28" s="1074" t="s">
        <v>363</v>
      </c>
      <c r="F28" s="1075" t="s">
        <v>363</v>
      </c>
      <c r="G28" s="1074" t="s">
        <v>363</v>
      </c>
      <c r="H28" s="1075" t="s">
        <v>363</v>
      </c>
      <c r="I28" s="1066"/>
      <c r="J28" s="1066"/>
      <c r="K28" s="1066"/>
      <c r="L28" s="1066"/>
      <c r="M28" s="1066"/>
      <c r="N28" s="1066"/>
      <c r="O28" s="1066"/>
    </row>
    <row r="29" spans="1:15" ht="15" customHeight="1" x14ac:dyDescent="0.25">
      <c r="B29" s="1299" t="s">
        <v>0</v>
      </c>
      <c r="C29" s="1300">
        <v>15.938352941176511</v>
      </c>
      <c r="D29" s="1301">
        <v>0.39721709668961475</v>
      </c>
      <c r="E29" s="1300">
        <v>15.150909090909076</v>
      </c>
      <c r="F29" s="1301">
        <v>0.19832247690198093</v>
      </c>
      <c r="G29" s="1300">
        <v>16.114074074074075</v>
      </c>
      <c r="H29" s="1301">
        <v>0.21366823612506816</v>
      </c>
      <c r="I29" s="668"/>
      <c r="J29" s="668"/>
      <c r="K29" s="668"/>
      <c r="L29" s="668"/>
      <c r="M29" s="668"/>
      <c r="N29" s="668"/>
      <c r="O29" s="668"/>
    </row>
    <row r="30" spans="1:15" x14ac:dyDescent="0.25">
      <c r="A30" s="1066"/>
      <c r="B30" s="1066"/>
      <c r="C30" s="1066"/>
      <c r="D30" s="1066"/>
      <c r="E30" s="1066"/>
      <c r="F30" s="1066"/>
      <c r="G30" s="1066"/>
      <c r="H30" s="1066"/>
      <c r="I30" s="1066"/>
      <c r="J30" s="1066"/>
      <c r="K30" s="1066"/>
      <c r="L30" s="1066"/>
      <c r="M30" s="1066"/>
      <c r="N30" s="1066"/>
      <c r="O30" s="1066"/>
    </row>
    <row r="31" spans="1:15" ht="12.75" customHeight="1" x14ac:dyDescent="0.25">
      <c r="B31" s="1076" t="s">
        <v>188</v>
      </c>
      <c r="C31" s="1076"/>
      <c r="D31" s="1076"/>
      <c r="E31" s="1076"/>
      <c r="F31" s="1076"/>
      <c r="G31" s="1076"/>
      <c r="H31" s="1076"/>
      <c r="I31" s="1077"/>
      <c r="J31" s="1077"/>
      <c r="K31" s="1077"/>
      <c r="L31" s="1077"/>
      <c r="M31" s="1077"/>
      <c r="N31" s="1077"/>
      <c r="O31" s="1077"/>
    </row>
    <row r="32" spans="1:15" ht="47.45" customHeight="1" x14ac:dyDescent="0.2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09" customFormat="1" ht="9" customHeight="1" x14ac:dyDescent="0.25">
      <c r="A1" s="340"/>
      <c r="B1" s="311"/>
      <c r="C1" s="340"/>
      <c r="D1" s="311"/>
      <c r="E1" s="311"/>
      <c r="F1" s="341"/>
      <c r="G1" s="1101"/>
      <c r="H1" s="340"/>
      <c r="I1" s="341"/>
      <c r="J1" s="340"/>
      <c r="K1" s="744"/>
      <c r="L1" s="744"/>
      <c r="M1" s="744"/>
      <c r="N1" s="744"/>
      <c r="O1" s="340"/>
      <c r="P1" s="340"/>
      <c r="Q1" s="340"/>
      <c r="R1" s="744"/>
      <c r="S1" s="744"/>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5" customFormat="1" ht="49.5" customHeight="1" x14ac:dyDescent="0.25">
      <c r="A2" s="343"/>
      <c r="B2" s="745"/>
      <c r="C2" s="343"/>
      <c r="D2" s="745"/>
      <c r="E2" s="745"/>
      <c r="F2" s="745"/>
      <c r="G2" s="745"/>
      <c r="H2" s="745"/>
      <c r="I2" s="745"/>
      <c r="J2" s="343"/>
      <c r="K2" s="744"/>
      <c r="L2" s="744"/>
      <c r="M2" s="744"/>
      <c r="N2" s="744"/>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17" customFormat="1" ht="6.95" customHeight="1" x14ac:dyDescent="0.25">
      <c r="A3" s="345"/>
      <c r="B3" s="1444"/>
      <c r="C3" s="1444"/>
      <c r="D3" s="1444"/>
      <c r="E3" s="1444"/>
      <c r="F3" s="1444"/>
      <c r="G3" s="1444"/>
      <c r="H3" s="1444"/>
      <c r="I3" s="1444"/>
      <c r="J3" s="345"/>
      <c r="K3" s="744"/>
      <c r="L3" s="744"/>
      <c r="M3" s="744"/>
      <c r="N3" s="744"/>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17" customFormat="1" ht="21.75" customHeight="1" x14ac:dyDescent="0.2">
      <c r="A4" s="1710" t="s">
        <v>333</v>
      </c>
      <c r="B4" s="1710"/>
      <c r="C4" s="1710"/>
      <c r="D4" s="1710"/>
      <c r="E4" s="1710"/>
      <c r="F4" s="1710"/>
      <c r="G4" s="1710"/>
      <c r="H4" s="1710"/>
      <c r="I4" s="1710"/>
      <c r="J4" s="1710"/>
      <c r="K4" s="1710"/>
      <c r="L4" s="1710"/>
      <c r="M4" s="1710"/>
      <c r="N4" s="1710"/>
      <c r="O4" s="1710"/>
      <c r="P4" s="1710"/>
      <c r="Q4" s="1710"/>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17" customFormat="1" ht="17.25" customHeight="1" x14ac:dyDescent="0.2">
      <c r="A5" s="489"/>
      <c r="B5" s="1471" t="str">
        <f>porsaad!$B$6</f>
        <v>Situación a 30 de septiembre de 2025</v>
      </c>
      <c r="C5" s="1471"/>
      <c r="D5" s="1471"/>
      <c r="E5" s="1471"/>
      <c r="F5" s="1471"/>
      <c r="G5" s="1471"/>
      <c r="H5" s="1471"/>
      <c r="I5" s="1471"/>
      <c r="J5" s="1471"/>
      <c r="K5" s="1471"/>
      <c r="L5" s="1471"/>
      <c r="M5" s="1471"/>
      <c r="N5" s="1471"/>
      <c r="O5" s="1471"/>
      <c r="P5" s="1471"/>
      <c r="Q5" s="1471"/>
      <c r="R5" s="871"/>
      <c r="S5" s="871"/>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17" customFormat="1" ht="6.95" customHeight="1" x14ac:dyDescent="0.2">
      <c r="A6" s="489"/>
      <c r="B6" s="489"/>
      <c r="C6" s="345"/>
      <c r="D6" s="489"/>
      <c r="E6" s="489"/>
      <c r="F6" s="489"/>
      <c r="G6" s="489"/>
      <c r="H6" s="489"/>
      <c r="I6" s="489"/>
      <c r="J6" s="489"/>
      <c r="K6" s="489"/>
      <c r="L6" s="1102"/>
      <c r="M6" s="1102"/>
      <c r="N6" s="489"/>
      <c r="O6" s="489"/>
      <c r="P6" s="489"/>
      <c r="Q6" s="489"/>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17" customFormat="1" ht="4.5" customHeight="1" x14ac:dyDescent="0.2">
      <c r="A7" s="489"/>
      <c r="B7" s="489"/>
      <c r="C7" s="345"/>
      <c r="D7" s="489"/>
      <c r="E7" s="489"/>
      <c r="F7" s="489"/>
      <c r="G7" s="489"/>
      <c r="H7" s="489"/>
      <c r="I7" s="489"/>
      <c r="J7" s="489"/>
      <c r="K7" s="489"/>
      <c r="L7" s="749"/>
      <c r="M7" s="749"/>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17" customFormat="1" ht="27" customHeight="1" x14ac:dyDescent="0.2">
      <c r="A8" s="489"/>
      <c r="B8" s="1711" t="s">
        <v>500</v>
      </c>
      <c r="C8" s="1712"/>
      <c r="D8" s="1713"/>
      <c r="E8" s="1713"/>
      <c r="F8" s="1713"/>
      <c r="G8" s="1713"/>
      <c r="H8" s="1713"/>
      <c r="I8" s="1713"/>
      <c r="J8" s="1713"/>
      <c r="K8" s="1714"/>
      <c r="L8" s="749"/>
      <c r="M8" s="749"/>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17" customFormat="1" ht="5.25" customHeight="1" x14ac:dyDescent="0.2">
      <c r="A9" s="345"/>
      <c r="C9" s="345"/>
      <c r="D9" s="437"/>
      <c r="E9" s="437"/>
      <c r="F9" s="437"/>
      <c r="G9" s="437"/>
      <c r="H9" s="437"/>
      <c r="I9" s="437"/>
      <c r="J9" s="437"/>
      <c r="K9" s="1103"/>
      <c r="L9" s="736"/>
      <c r="M9" s="736"/>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17" customFormat="1" ht="65.25" customHeight="1" x14ac:dyDescent="0.2">
      <c r="A10" s="345"/>
      <c r="B10" s="1556" t="s">
        <v>12</v>
      </c>
      <c r="C10" s="887"/>
      <c r="D10" s="1558" t="s">
        <v>165</v>
      </c>
      <c r="E10" s="1559"/>
      <c r="F10" s="740"/>
      <c r="G10" s="1558" t="s">
        <v>164</v>
      </c>
      <c r="H10" s="1559"/>
      <c r="I10" s="740"/>
      <c r="J10" s="1558" t="s">
        <v>166</v>
      </c>
      <c r="K10" s="1559"/>
      <c r="L10" s="1104"/>
      <c r="M10" s="1104"/>
      <c r="N10" s="320"/>
      <c r="O10" s="320"/>
      <c r="P10" s="320"/>
      <c r="Q10" s="320"/>
      <c r="R10" s="320"/>
      <c r="S10" s="320"/>
      <c r="T10" s="887"/>
      <c r="U10" s="887"/>
      <c r="V10" s="887"/>
      <c r="W10" s="887"/>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2" customFormat="1" ht="37.5" customHeight="1" x14ac:dyDescent="0.2">
      <c r="A11" s="322"/>
      <c r="B11" s="1613"/>
      <c r="C11" s="320"/>
      <c r="D11" s="787" t="s">
        <v>159</v>
      </c>
      <c r="E11" s="786" t="s">
        <v>158</v>
      </c>
      <c r="F11" s="740"/>
      <c r="G11" s="787" t="s">
        <v>160</v>
      </c>
      <c r="H11" s="786" t="s">
        <v>158</v>
      </c>
      <c r="I11" s="740"/>
      <c r="J11" s="787" t="s">
        <v>160</v>
      </c>
      <c r="K11" s="786" t="s">
        <v>158</v>
      </c>
      <c r="L11" s="1100"/>
      <c r="M11" s="1100"/>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2" customFormat="1" ht="7.5" customHeight="1" x14ac:dyDescent="0.2">
      <c r="A12" s="322"/>
      <c r="B12" s="322"/>
      <c r="C12" s="320"/>
      <c r="D12" s="327"/>
      <c r="E12" s="327"/>
      <c r="F12" s="322"/>
      <c r="G12" s="322"/>
      <c r="H12" s="322"/>
      <c r="I12" s="322"/>
      <c r="J12" s="322"/>
      <c r="K12" s="322"/>
      <c r="L12" s="545"/>
      <c r="M12" s="750"/>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27" customFormat="1" ht="18" customHeight="1" x14ac:dyDescent="0.2">
      <c r="A13" s="328"/>
      <c r="B13" s="751" t="s">
        <v>8</v>
      </c>
      <c r="C13" s="329"/>
      <c r="D13" s="753">
        <v>49839</v>
      </c>
      <c r="E13" s="1105">
        <v>496.36</v>
      </c>
      <c r="F13" s="752"/>
      <c r="G13" s="754">
        <v>52285</v>
      </c>
      <c r="H13" s="1105">
        <v>80.16</v>
      </c>
      <c r="I13" s="752"/>
      <c r="J13" s="754">
        <v>52285</v>
      </c>
      <c r="K13" s="1105">
        <v>559.37</v>
      </c>
      <c r="L13" s="329"/>
      <c r="M13" s="329">
        <f>_xlfn.RANK.EQ(K13,K$13:K$33,0)</f>
        <v>2</v>
      </c>
      <c r="N13" s="329">
        <v>1</v>
      </c>
      <c r="O13" s="329">
        <f>MATCH(N13,M$13:M$33,0)</f>
        <v>14</v>
      </c>
      <c r="P13" s="361" t="str">
        <f t="shared" ref="P13:P32" si="0">INDEX(B$13:B$33,O13,1)</f>
        <v>Murcia, Región de</v>
      </c>
      <c r="Q13" s="1106">
        <f>INDEX(K$13:K$33,O13,1)</f>
        <v>562.9</v>
      </c>
      <c r="R13" s="329"/>
      <c r="S13" s="329"/>
      <c r="T13" s="329"/>
      <c r="U13" s="329"/>
      <c r="V13" s="570"/>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29" customFormat="1" ht="18" customHeight="1" x14ac:dyDescent="0.2">
      <c r="A14" s="331"/>
      <c r="B14" s="759" t="s">
        <v>7</v>
      </c>
      <c r="C14" s="329"/>
      <c r="D14" s="760">
        <v>9556</v>
      </c>
      <c r="E14" s="1105">
        <v>128.02000000000001</v>
      </c>
      <c r="F14" s="752"/>
      <c r="G14" s="761">
        <v>8842</v>
      </c>
      <c r="H14" s="1105">
        <v>22.64</v>
      </c>
      <c r="I14" s="752"/>
      <c r="J14" s="761">
        <v>8842</v>
      </c>
      <c r="K14" s="1105">
        <v>151.69</v>
      </c>
      <c r="L14" s="329"/>
      <c r="M14" s="329">
        <f t="shared" ref="M14:M33" si="1">_xlfn.RANK.EQ(K14,K$13:K$33,0)</f>
        <v>17</v>
      </c>
      <c r="N14" s="329">
        <v>2</v>
      </c>
      <c r="O14" s="329">
        <f t="shared" ref="O14:O32" si="2">MATCH(N14,M$13:M$33,0)</f>
        <v>1</v>
      </c>
      <c r="P14" s="361" t="str">
        <f t="shared" si="0"/>
        <v>Andalucía</v>
      </c>
      <c r="Q14" s="1106">
        <f t="shared" ref="Q14:Q32" si="3">INDEX(K$13:K$33,O14,1)</f>
        <v>559.37</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29" customFormat="1" ht="18" customHeight="1" x14ac:dyDescent="0.2">
      <c r="A15" s="331"/>
      <c r="B15" s="759" t="s">
        <v>37</v>
      </c>
      <c r="C15" s="329"/>
      <c r="D15" s="760">
        <v>7583</v>
      </c>
      <c r="E15" s="1105">
        <v>310.22000000000003</v>
      </c>
      <c r="F15" s="752"/>
      <c r="G15" s="761">
        <v>7113</v>
      </c>
      <c r="H15" s="1105">
        <v>2.34</v>
      </c>
      <c r="I15" s="752"/>
      <c r="J15" s="761">
        <v>7113</v>
      </c>
      <c r="K15" s="1105">
        <v>325.82</v>
      </c>
      <c r="L15" s="329"/>
      <c r="M15" s="329">
        <f t="shared" si="1"/>
        <v>7</v>
      </c>
      <c r="N15" s="329">
        <v>3</v>
      </c>
      <c r="O15" s="329">
        <f>MATCH(N15,M$13:M$33,0)</f>
        <v>5</v>
      </c>
      <c r="P15" s="361" t="str">
        <f t="shared" si="0"/>
        <v>Canarias</v>
      </c>
      <c r="Q15" s="1106">
        <f t="shared" si="3"/>
        <v>478.46</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29" customFormat="1" ht="18" customHeight="1" x14ac:dyDescent="0.2">
      <c r="A16" s="331"/>
      <c r="B16" s="759" t="s">
        <v>38</v>
      </c>
      <c r="C16" s="329"/>
      <c r="D16" s="760">
        <v>7679</v>
      </c>
      <c r="E16" s="1105">
        <v>125.18</v>
      </c>
      <c r="F16" s="752"/>
      <c r="G16" s="761">
        <v>6110</v>
      </c>
      <c r="H16" s="1105">
        <v>98.02</v>
      </c>
      <c r="I16" s="752"/>
      <c r="J16" s="761">
        <v>6110</v>
      </c>
      <c r="K16" s="1105">
        <v>222.73</v>
      </c>
      <c r="L16" s="329"/>
      <c r="M16" s="329">
        <f t="shared" si="1"/>
        <v>11</v>
      </c>
      <c r="N16" s="329">
        <v>4</v>
      </c>
      <c r="O16" s="329">
        <f t="shared" si="2"/>
        <v>21</v>
      </c>
      <c r="P16" s="361" t="str">
        <f t="shared" si="0"/>
        <v>TOTAL</v>
      </c>
      <c r="Q16" s="1106">
        <f t="shared" si="3"/>
        <v>349.46</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29" customFormat="1" ht="18" customHeight="1" x14ac:dyDescent="0.2">
      <c r="A17" s="331"/>
      <c r="B17" s="759" t="s">
        <v>6</v>
      </c>
      <c r="C17" s="329"/>
      <c r="D17" s="760">
        <v>22419</v>
      </c>
      <c r="E17" s="1105">
        <v>334.61</v>
      </c>
      <c r="F17" s="752"/>
      <c r="G17" s="761">
        <v>19176</v>
      </c>
      <c r="H17" s="1105">
        <v>127.75</v>
      </c>
      <c r="I17" s="752"/>
      <c r="J17" s="761">
        <v>19176</v>
      </c>
      <c r="K17" s="1105">
        <v>478.46</v>
      </c>
      <c r="L17" s="329"/>
      <c r="M17" s="329">
        <f t="shared" si="1"/>
        <v>3</v>
      </c>
      <c r="N17" s="329">
        <v>5</v>
      </c>
      <c r="O17" s="329">
        <f t="shared" si="2"/>
        <v>12</v>
      </c>
      <c r="P17" s="361" t="str">
        <f t="shared" si="0"/>
        <v>Galicia</v>
      </c>
      <c r="Q17" s="1106">
        <f t="shared" si="3"/>
        <v>348.57</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29" customFormat="1" ht="18" customHeight="1" x14ac:dyDescent="0.2">
      <c r="A18" s="331"/>
      <c r="B18" s="759" t="s">
        <v>5</v>
      </c>
      <c r="C18" s="329"/>
      <c r="D18" s="764">
        <v>3565</v>
      </c>
      <c r="E18" s="1105">
        <v>158.13999999999999</v>
      </c>
      <c r="F18" s="752"/>
      <c r="G18" s="765">
        <v>2206</v>
      </c>
      <c r="H18" s="1105">
        <v>53.07</v>
      </c>
      <c r="I18" s="752"/>
      <c r="J18" s="765">
        <v>2206</v>
      </c>
      <c r="K18" s="1105">
        <v>210.63</v>
      </c>
      <c r="L18" s="329"/>
      <c r="M18" s="329">
        <f t="shared" si="1"/>
        <v>13</v>
      </c>
      <c r="N18" s="329">
        <v>6</v>
      </c>
      <c r="O18" s="329">
        <f t="shared" si="2"/>
        <v>13</v>
      </c>
      <c r="P18" s="361" t="str">
        <f t="shared" si="0"/>
        <v>Madrid, Comunidad de*</v>
      </c>
      <c r="Q18" s="1107">
        <f t="shared" si="3"/>
        <v>345.89</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38" customFormat="1" ht="18" customHeight="1" x14ac:dyDescent="0.2">
      <c r="A19" s="447"/>
      <c r="B19" s="767" t="s">
        <v>161</v>
      </c>
      <c r="C19" s="329"/>
      <c r="D19" s="760">
        <v>19478</v>
      </c>
      <c r="E19" s="1105">
        <v>109.18</v>
      </c>
      <c r="F19" s="752"/>
      <c r="G19" s="768">
        <v>14165</v>
      </c>
      <c r="H19" s="1105">
        <v>0.14000000000000001</v>
      </c>
      <c r="I19" s="752"/>
      <c r="J19" s="768">
        <v>14165</v>
      </c>
      <c r="K19" s="1105">
        <v>113.1</v>
      </c>
      <c r="L19" s="329"/>
      <c r="M19" s="329">
        <f t="shared" si="1"/>
        <v>19</v>
      </c>
      <c r="N19" s="329">
        <v>7</v>
      </c>
      <c r="O19" s="329">
        <f t="shared" si="2"/>
        <v>3</v>
      </c>
      <c r="P19" s="361" t="str">
        <f t="shared" si="0"/>
        <v>Asturias, Principado de</v>
      </c>
      <c r="Q19" s="1106">
        <f t="shared" si="3"/>
        <v>325.82</v>
      </c>
      <c r="R19" s="329"/>
      <c r="S19" s="329"/>
      <c r="T19" s="329"/>
      <c r="U19" s="329"/>
      <c r="V19" s="329"/>
      <c r="W19" s="329"/>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7"/>
      <c r="CS19" s="447"/>
      <c r="CT19" s="447"/>
      <c r="CU19" s="447"/>
      <c r="CV19" s="447"/>
      <c r="CW19" s="447"/>
      <c r="CX19" s="447"/>
      <c r="CY19" s="447"/>
      <c r="CZ19" s="447"/>
      <c r="DA19" s="447"/>
      <c r="DB19" s="447"/>
      <c r="DC19" s="447"/>
      <c r="DD19" s="447"/>
      <c r="DE19" s="447"/>
      <c r="DF19" s="447"/>
      <c r="DG19" s="447"/>
      <c r="DH19" s="447"/>
      <c r="DI19" s="447"/>
      <c r="DJ19" s="447"/>
      <c r="DK19" s="447"/>
      <c r="DL19" s="447"/>
      <c r="DM19" s="447"/>
      <c r="DN19" s="447"/>
      <c r="DO19" s="447"/>
      <c r="DP19" s="447"/>
      <c r="DQ19" s="447"/>
      <c r="DR19" s="447"/>
      <c r="DS19" s="447"/>
      <c r="DT19" s="447"/>
      <c r="DU19" s="447"/>
      <c r="DV19" s="447"/>
      <c r="DW19" s="447"/>
      <c r="DX19" s="447"/>
      <c r="DY19" s="447"/>
      <c r="DZ19" s="447"/>
      <c r="EA19" s="447"/>
      <c r="EB19" s="447"/>
      <c r="EC19" s="447"/>
      <c r="ED19" s="447"/>
      <c r="EE19" s="447"/>
      <c r="EF19" s="447"/>
      <c r="EG19" s="447"/>
      <c r="EH19" s="447"/>
      <c r="EI19" s="447"/>
      <c r="EJ19" s="447"/>
      <c r="EK19" s="447"/>
      <c r="EL19" s="447"/>
      <c r="EM19" s="447"/>
      <c r="EN19" s="447"/>
      <c r="EO19" s="447"/>
      <c r="EP19" s="447"/>
      <c r="EQ19" s="447"/>
      <c r="ER19" s="447"/>
      <c r="ES19" s="447"/>
      <c r="ET19" s="447"/>
      <c r="EU19" s="447"/>
      <c r="EV19" s="447"/>
      <c r="EW19" s="447"/>
      <c r="EX19" s="447"/>
      <c r="EY19" s="447"/>
      <c r="EZ19" s="447"/>
      <c r="FA19" s="447"/>
      <c r="FB19" s="447"/>
      <c r="FC19" s="447"/>
      <c r="FD19" s="447"/>
      <c r="FE19" s="447"/>
      <c r="FF19" s="447"/>
      <c r="FG19" s="447"/>
      <c r="FH19" s="447"/>
      <c r="FI19" s="447"/>
      <c r="FJ19" s="447"/>
      <c r="FK19" s="447"/>
      <c r="FL19" s="447"/>
      <c r="FM19" s="447"/>
      <c r="FN19" s="447"/>
      <c r="FO19" s="447"/>
      <c r="FP19" s="447"/>
      <c r="FQ19" s="447"/>
      <c r="FR19" s="447"/>
      <c r="FS19" s="447"/>
      <c r="FT19" s="447"/>
      <c r="FU19" s="447"/>
      <c r="FV19" s="447"/>
      <c r="FW19" s="447"/>
      <c r="FX19" s="447"/>
      <c r="FY19" s="447"/>
      <c r="FZ19" s="447"/>
      <c r="GA19" s="447"/>
      <c r="GB19" s="447"/>
      <c r="GC19" s="447"/>
      <c r="GD19" s="447"/>
      <c r="GE19" s="447"/>
      <c r="GF19" s="447"/>
      <c r="GG19" s="447"/>
      <c r="GH19" s="447"/>
      <c r="GI19" s="447"/>
      <c r="GJ19" s="447"/>
      <c r="GK19" s="447"/>
      <c r="GL19" s="447"/>
      <c r="GM19" s="447"/>
      <c r="GN19" s="447"/>
      <c r="GO19" s="447"/>
      <c r="GP19" s="447"/>
      <c r="GQ19" s="447"/>
      <c r="GR19" s="447"/>
      <c r="GS19" s="447"/>
      <c r="GT19" s="447"/>
      <c r="GU19" s="447"/>
      <c r="GV19" s="447"/>
      <c r="GW19" s="447"/>
      <c r="GX19" s="447"/>
      <c r="GY19" s="447"/>
      <c r="GZ19" s="447"/>
      <c r="HA19" s="447"/>
      <c r="HB19" s="447"/>
      <c r="HC19" s="447"/>
      <c r="HD19" s="447"/>
      <c r="HE19" s="447"/>
      <c r="HF19" s="447"/>
      <c r="HG19" s="447"/>
      <c r="HH19" s="447"/>
      <c r="HI19" s="447"/>
      <c r="HJ19" s="447"/>
      <c r="HK19" s="447"/>
      <c r="HL19" s="447"/>
      <c r="HM19" s="447"/>
      <c r="HN19" s="447"/>
      <c r="HO19" s="447"/>
      <c r="HP19" s="447"/>
      <c r="HQ19" s="447"/>
      <c r="HR19" s="447"/>
      <c r="HS19" s="447"/>
      <c r="HT19" s="447"/>
      <c r="HU19" s="447"/>
      <c r="HV19" s="447"/>
      <c r="HW19" s="447"/>
      <c r="HX19" s="447"/>
      <c r="HY19" s="447"/>
      <c r="HZ19" s="447"/>
      <c r="IA19" s="447"/>
      <c r="IB19" s="447"/>
      <c r="IC19" s="447"/>
      <c r="ID19" s="447"/>
      <c r="IE19" s="447"/>
      <c r="IF19" s="447"/>
      <c r="IG19" s="447"/>
      <c r="IH19" s="447"/>
      <c r="II19" s="447"/>
      <c r="IJ19" s="447"/>
      <c r="IK19" s="447"/>
      <c r="IL19" s="447"/>
      <c r="IM19" s="447"/>
      <c r="IN19" s="447"/>
      <c r="IO19" s="447"/>
      <c r="IP19" s="447"/>
      <c r="IQ19" s="447"/>
      <c r="IR19" s="447"/>
      <c r="IS19" s="447"/>
      <c r="IT19" s="447"/>
      <c r="IU19" s="447"/>
      <c r="IV19" s="447"/>
      <c r="IW19" s="447"/>
      <c r="IX19" s="447"/>
      <c r="IY19" s="447"/>
    </row>
    <row r="20" spans="1:259" s="738" customFormat="1" ht="18" customHeight="1" x14ac:dyDescent="0.2">
      <c r="A20" s="447"/>
      <c r="B20" s="767" t="s">
        <v>40</v>
      </c>
      <c r="C20" s="329"/>
      <c r="D20" s="760">
        <v>15232</v>
      </c>
      <c r="E20" s="1105">
        <v>106.12</v>
      </c>
      <c r="F20" s="752"/>
      <c r="G20" s="768">
        <v>13558</v>
      </c>
      <c r="H20" s="1105">
        <v>59.74</v>
      </c>
      <c r="I20" s="752"/>
      <c r="J20" s="768">
        <v>13558</v>
      </c>
      <c r="K20" s="1105">
        <v>169.03</v>
      </c>
      <c r="L20" s="329"/>
      <c r="M20" s="329">
        <f t="shared" si="1"/>
        <v>16</v>
      </c>
      <c r="N20" s="329">
        <v>8</v>
      </c>
      <c r="O20" s="329">
        <f t="shared" si="2"/>
        <v>10</v>
      </c>
      <c r="P20" s="361" t="str">
        <f t="shared" si="0"/>
        <v>Comunitat Valenciana</v>
      </c>
      <c r="Q20" s="1106">
        <f t="shared" si="3"/>
        <v>304.83</v>
      </c>
      <c r="R20" s="329"/>
      <c r="S20" s="329"/>
      <c r="T20" s="329"/>
      <c r="U20" s="329"/>
      <c r="V20" s="329"/>
      <c r="W20" s="329"/>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47"/>
      <c r="GD20" s="447"/>
      <c r="GE20" s="447"/>
      <c r="GF20" s="447"/>
      <c r="GG20" s="447"/>
      <c r="GH20" s="447"/>
      <c r="GI20" s="447"/>
      <c r="GJ20" s="447"/>
      <c r="GK20" s="447"/>
      <c r="GL20" s="447"/>
      <c r="GM20" s="447"/>
      <c r="GN20" s="447"/>
      <c r="GO20" s="447"/>
      <c r="GP20" s="447"/>
      <c r="GQ20" s="447"/>
      <c r="GR20" s="447"/>
      <c r="GS20" s="447"/>
      <c r="GT20" s="447"/>
      <c r="GU20" s="447"/>
      <c r="GV20" s="447"/>
      <c r="GW20" s="447"/>
      <c r="GX20" s="447"/>
      <c r="GY20" s="447"/>
      <c r="GZ20" s="447"/>
      <c r="HA20" s="447"/>
      <c r="HB20" s="447"/>
      <c r="HC20" s="447"/>
      <c r="HD20" s="447"/>
      <c r="HE20" s="447"/>
      <c r="HF20" s="447"/>
      <c r="HG20" s="447"/>
      <c r="HH20" s="447"/>
      <c r="HI20" s="447"/>
      <c r="HJ20" s="447"/>
      <c r="HK20" s="447"/>
      <c r="HL20" s="447"/>
      <c r="HM20" s="447"/>
      <c r="HN20" s="447"/>
      <c r="HO20" s="447"/>
      <c r="HP20" s="447"/>
      <c r="HQ20" s="447"/>
      <c r="HR20" s="447"/>
      <c r="HS20" s="447"/>
      <c r="HT20" s="447"/>
      <c r="HU20" s="447"/>
      <c r="HV20" s="447"/>
      <c r="HW20" s="447"/>
      <c r="HX20" s="447"/>
      <c r="HY20" s="447"/>
      <c r="HZ20" s="447"/>
      <c r="IA20" s="447"/>
      <c r="IB20" s="447"/>
      <c r="IC20" s="447"/>
      <c r="ID20" s="447"/>
      <c r="IE20" s="447"/>
      <c r="IF20" s="447"/>
      <c r="IG20" s="447"/>
      <c r="IH20" s="447"/>
      <c r="II20" s="447"/>
      <c r="IJ20" s="447"/>
      <c r="IK20" s="447"/>
      <c r="IL20" s="447"/>
      <c r="IM20" s="447"/>
      <c r="IN20" s="447"/>
      <c r="IO20" s="447"/>
      <c r="IP20" s="447"/>
      <c r="IQ20" s="447"/>
      <c r="IR20" s="447"/>
      <c r="IS20" s="447"/>
      <c r="IT20" s="447"/>
      <c r="IU20" s="447"/>
      <c r="IV20" s="447"/>
      <c r="IW20" s="447"/>
      <c r="IX20" s="447"/>
      <c r="IY20" s="447"/>
    </row>
    <row r="21" spans="1:259" s="738" customFormat="1" ht="18" customHeight="1" x14ac:dyDescent="0.2">
      <c r="A21" s="447"/>
      <c r="B21" s="767" t="s">
        <v>41</v>
      </c>
      <c r="C21" s="329"/>
      <c r="D21" s="760">
        <v>60092</v>
      </c>
      <c r="E21" s="1105">
        <v>201.43</v>
      </c>
      <c r="F21" s="752"/>
      <c r="G21" s="768">
        <v>19522</v>
      </c>
      <c r="H21" s="1105">
        <v>74.95</v>
      </c>
      <c r="I21" s="752"/>
      <c r="J21" s="768">
        <v>19522</v>
      </c>
      <c r="K21" s="1105">
        <v>275.39</v>
      </c>
      <c r="L21" s="329"/>
      <c r="M21" s="329">
        <f t="shared" si="1"/>
        <v>9</v>
      </c>
      <c r="N21" s="329">
        <v>9</v>
      </c>
      <c r="O21" s="329">
        <f>MATCH(N21,M$13:M$33,0)</f>
        <v>9</v>
      </c>
      <c r="P21" s="361" t="str">
        <f t="shared" si="0"/>
        <v>Cataluña</v>
      </c>
      <c r="Q21" s="1106">
        <f t="shared" si="3"/>
        <v>275.39</v>
      </c>
      <c r="R21" s="329"/>
      <c r="S21" s="329"/>
      <c r="T21" s="329"/>
      <c r="U21" s="329"/>
      <c r="V21" s="329"/>
      <c r="W21" s="329"/>
      <c r="X21" s="447"/>
      <c r="Y21" s="447"/>
      <c r="Z21" s="447"/>
      <c r="AA21" s="447"/>
      <c r="AB21" s="447"/>
      <c r="AC21" s="447"/>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7"/>
      <c r="AZ21" s="447"/>
      <c r="BA21" s="447"/>
      <c r="BB21" s="447"/>
      <c r="BC21" s="447"/>
      <c r="BD21" s="447"/>
      <c r="BE21" s="447"/>
      <c r="BF21" s="447"/>
      <c r="BG21" s="447"/>
      <c r="BH21" s="447"/>
      <c r="BI21" s="447"/>
      <c r="BJ21" s="447"/>
      <c r="BK21" s="447"/>
      <c r="BL21" s="447"/>
      <c r="BM21" s="447"/>
      <c r="BN21" s="447"/>
      <c r="BO21" s="447"/>
      <c r="BP21" s="447"/>
      <c r="BQ21" s="447"/>
      <c r="BR21" s="447"/>
      <c r="BS21" s="447"/>
      <c r="BT21" s="447"/>
      <c r="BU21" s="447"/>
      <c r="BV21" s="447"/>
      <c r="BW21" s="447"/>
      <c r="BX21" s="447"/>
      <c r="BY21" s="447"/>
      <c r="BZ21" s="447"/>
      <c r="CA21" s="447"/>
      <c r="CB21" s="447"/>
      <c r="CC21" s="447"/>
      <c r="CD21" s="447"/>
      <c r="CE21" s="447"/>
      <c r="CF21" s="447"/>
      <c r="CG21" s="447"/>
      <c r="CH21" s="447"/>
      <c r="CI21" s="447"/>
      <c r="CJ21" s="447"/>
      <c r="CK21" s="447"/>
      <c r="CL21" s="447"/>
      <c r="CM21" s="447"/>
      <c r="CN21" s="447"/>
      <c r="CO21" s="447"/>
      <c r="CP21" s="447"/>
      <c r="CQ21" s="447"/>
      <c r="CR21" s="447"/>
      <c r="CS21" s="447"/>
      <c r="CT21" s="447"/>
      <c r="CU21" s="447"/>
      <c r="CV21" s="447"/>
      <c r="CW21" s="447"/>
      <c r="CX21" s="447"/>
      <c r="CY21" s="447"/>
      <c r="CZ21" s="447"/>
      <c r="DA21" s="447"/>
      <c r="DB21" s="447"/>
      <c r="DC21" s="447"/>
      <c r="DD21" s="447"/>
      <c r="DE21" s="447"/>
      <c r="DF21" s="447"/>
      <c r="DG21" s="447"/>
      <c r="DH21" s="447"/>
      <c r="DI21" s="447"/>
      <c r="DJ21" s="447"/>
      <c r="DK21" s="447"/>
      <c r="DL21" s="447"/>
      <c r="DM21" s="447"/>
      <c r="DN21" s="447"/>
      <c r="DO21" s="447"/>
      <c r="DP21" s="447"/>
      <c r="DQ21" s="447"/>
      <c r="DR21" s="447"/>
      <c r="DS21" s="447"/>
      <c r="DT21" s="447"/>
      <c r="DU21" s="447"/>
      <c r="DV21" s="447"/>
      <c r="DW21" s="447"/>
      <c r="DX21" s="447"/>
      <c r="DY21" s="447"/>
      <c r="DZ21" s="447"/>
      <c r="EA21" s="447"/>
      <c r="EB21" s="447"/>
      <c r="EC21" s="447"/>
      <c r="ED21" s="447"/>
      <c r="EE21" s="447"/>
      <c r="EF21" s="447"/>
      <c r="EG21" s="447"/>
      <c r="EH21" s="447"/>
      <c r="EI21" s="447"/>
      <c r="EJ21" s="447"/>
      <c r="EK21" s="447"/>
      <c r="EL21" s="447"/>
      <c r="EM21" s="447"/>
      <c r="EN21" s="447"/>
      <c r="EO21" s="447"/>
      <c r="EP21" s="447"/>
      <c r="EQ21" s="447"/>
      <c r="ER21" s="447"/>
      <c r="ES21" s="447"/>
      <c r="ET21" s="447"/>
      <c r="EU21" s="447"/>
      <c r="EV21" s="447"/>
      <c r="EW21" s="447"/>
      <c r="EX21" s="447"/>
      <c r="EY21" s="447"/>
      <c r="EZ21" s="447"/>
      <c r="FA21" s="447"/>
      <c r="FB21" s="447"/>
      <c r="FC21" s="447"/>
      <c r="FD21" s="447"/>
      <c r="FE21" s="447"/>
      <c r="FF21" s="447"/>
      <c r="FG21" s="447"/>
      <c r="FH21" s="447"/>
      <c r="FI21" s="447"/>
      <c r="FJ21" s="447"/>
      <c r="FK21" s="447"/>
      <c r="FL21" s="447"/>
      <c r="FM21" s="447"/>
      <c r="FN21" s="447"/>
      <c r="FO21" s="447"/>
      <c r="FP21" s="447"/>
      <c r="FQ21" s="447"/>
      <c r="FR21" s="447"/>
      <c r="FS21" s="447"/>
      <c r="FT21" s="447"/>
      <c r="FU21" s="447"/>
      <c r="FV21" s="447"/>
      <c r="FW21" s="447"/>
      <c r="FX21" s="447"/>
      <c r="FY21" s="447"/>
      <c r="FZ21" s="447"/>
      <c r="GA21" s="447"/>
      <c r="GB21" s="447"/>
      <c r="GC21" s="447"/>
      <c r="GD21" s="447"/>
      <c r="GE21" s="447"/>
      <c r="GF21" s="447"/>
      <c r="GG21" s="447"/>
      <c r="GH21" s="447"/>
      <c r="GI21" s="447"/>
      <c r="GJ21" s="447"/>
      <c r="GK21" s="447"/>
      <c r="GL21" s="447"/>
      <c r="GM21" s="447"/>
      <c r="GN21" s="447"/>
      <c r="GO21" s="447"/>
      <c r="GP21" s="447"/>
      <c r="GQ21" s="447"/>
      <c r="GR21" s="447"/>
      <c r="GS21" s="447"/>
      <c r="GT21" s="447"/>
      <c r="GU21" s="447"/>
      <c r="GV21" s="447"/>
      <c r="GW21" s="447"/>
      <c r="GX21" s="447"/>
      <c r="GY21" s="447"/>
      <c r="GZ21" s="447"/>
      <c r="HA21" s="447"/>
      <c r="HB21" s="447"/>
      <c r="HC21" s="447"/>
      <c r="HD21" s="447"/>
      <c r="HE21" s="447"/>
      <c r="HF21" s="447"/>
      <c r="HG21" s="447"/>
      <c r="HH21" s="447"/>
      <c r="HI21" s="447"/>
      <c r="HJ21" s="447"/>
      <c r="HK21" s="447"/>
      <c r="HL21" s="447"/>
      <c r="HM21" s="447"/>
      <c r="HN21" s="447"/>
      <c r="HO21" s="447"/>
      <c r="HP21" s="447"/>
      <c r="HQ21" s="447"/>
      <c r="HR21" s="447"/>
      <c r="HS21" s="447"/>
      <c r="HT21" s="447"/>
      <c r="HU21" s="447"/>
      <c r="HV21" s="447"/>
      <c r="HW21" s="447"/>
      <c r="HX21" s="447"/>
      <c r="HY21" s="447"/>
      <c r="HZ21" s="447"/>
      <c r="IA21" s="447"/>
      <c r="IB21" s="447"/>
      <c r="IC21" s="447"/>
      <c r="ID21" s="447"/>
      <c r="IE21" s="447"/>
      <c r="IF21" s="447"/>
      <c r="IG21" s="447"/>
      <c r="IH21" s="447"/>
      <c r="II21" s="447"/>
      <c r="IJ21" s="447"/>
      <c r="IK21" s="447"/>
      <c r="IL21" s="447"/>
      <c r="IM21" s="447"/>
      <c r="IN21" s="447"/>
      <c r="IO21" s="447"/>
      <c r="IP21" s="447"/>
      <c r="IQ21" s="447"/>
      <c r="IR21" s="447"/>
      <c r="IS21" s="447"/>
      <c r="IT21" s="447"/>
      <c r="IU21" s="447"/>
      <c r="IV21" s="447"/>
      <c r="IW21" s="447"/>
      <c r="IX21" s="447"/>
      <c r="IY21" s="447"/>
    </row>
    <row r="22" spans="1:259" s="738" customFormat="1" ht="18" customHeight="1" x14ac:dyDescent="0.2">
      <c r="A22" s="447"/>
      <c r="B22" s="767" t="s">
        <v>3</v>
      </c>
      <c r="C22" s="329"/>
      <c r="D22" s="760">
        <v>38064</v>
      </c>
      <c r="E22" s="1105">
        <v>262.64</v>
      </c>
      <c r="F22" s="752"/>
      <c r="G22" s="768">
        <v>30439</v>
      </c>
      <c r="H22" s="1105">
        <v>44.09</v>
      </c>
      <c r="I22" s="752"/>
      <c r="J22" s="768">
        <v>30439</v>
      </c>
      <c r="K22" s="1105">
        <v>304.83</v>
      </c>
      <c r="L22" s="329"/>
      <c r="M22" s="329">
        <f t="shared" si="1"/>
        <v>8</v>
      </c>
      <c r="N22" s="329">
        <v>10</v>
      </c>
      <c r="O22" s="329">
        <f t="shared" si="2"/>
        <v>11</v>
      </c>
      <c r="P22" s="361" t="str">
        <f t="shared" si="0"/>
        <v>Extremadura</v>
      </c>
      <c r="Q22" s="1106">
        <f t="shared" si="3"/>
        <v>256.8</v>
      </c>
      <c r="R22" s="329"/>
      <c r="S22" s="329"/>
      <c r="T22" s="329"/>
      <c r="U22" s="329"/>
      <c r="V22" s="329"/>
      <c r="W22" s="329"/>
      <c r="X22" s="447"/>
      <c r="Y22" s="447"/>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47"/>
      <c r="CI22" s="447"/>
      <c r="CJ22" s="447"/>
      <c r="CK22" s="447"/>
      <c r="CL22" s="447"/>
      <c r="CM22" s="447"/>
      <c r="CN22" s="447"/>
      <c r="CO22" s="447"/>
      <c r="CP22" s="447"/>
      <c r="CQ22" s="447"/>
      <c r="CR22" s="447"/>
      <c r="CS22" s="447"/>
      <c r="CT22" s="447"/>
      <c r="CU22" s="447"/>
      <c r="CV22" s="447"/>
      <c r="CW22" s="447"/>
      <c r="CX22" s="447"/>
      <c r="CY22" s="447"/>
      <c r="CZ22" s="447"/>
      <c r="DA22" s="447"/>
      <c r="DB22" s="447"/>
      <c r="DC22" s="447"/>
      <c r="DD22" s="447"/>
      <c r="DE22" s="447"/>
      <c r="DF22" s="447"/>
      <c r="DG22" s="447"/>
      <c r="DH22" s="447"/>
      <c r="DI22" s="447"/>
      <c r="DJ22" s="447"/>
      <c r="DK22" s="447"/>
      <c r="DL22" s="447"/>
      <c r="DM22" s="447"/>
      <c r="DN22" s="447"/>
      <c r="DO22" s="447"/>
      <c r="DP22" s="447"/>
      <c r="DQ22" s="447"/>
      <c r="DR22" s="447"/>
      <c r="DS22" s="447"/>
      <c r="DT22" s="447"/>
      <c r="DU22" s="447"/>
      <c r="DV22" s="447"/>
      <c r="DW22" s="447"/>
      <c r="DX22" s="447"/>
      <c r="DY22" s="447"/>
      <c r="DZ22" s="447"/>
      <c r="EA22" s="447"/>
      <c r="EB22" s="447"/>
      <c r="EC22" s="447"/>
      <c r="ED22" s="447"/>
      <c r="EE22" s="447"/>
      <c r="EF22" s="447"/>
      <c r="EG22" s="447"/>
      <c r="EH22" s="447"/>
      <c r="EI22" s="447"/>
      <c r="EJ22" s="447"/>
      <c r="EK22" s="447"/>
      <c r="EL22" s="447"/>
      <c r="EM22" s="447"/>
      <c r="EN22" s="447"/>
      <c r="EO22" s="447"/>
      <c r="EP22" s="447"/>
      <c r="EQ22" s="447"/>
      <c r="ER22" s="447"/>
      <c r="ES22" s="447"/>
      <c r="ET22" s="447"/>
      <c r="EU22" s="447"/>
      <c r="EV22" s="447"/>
      <c r="EW22" s="447"/>
      <c r="EX22" s="447"/>
      <c r="EY22" s="447"/>
      <c r="EZ22" s="447"/>
      <c r="FA22" s="447"/>
      <c r="FB22" s="447"/>
      <c r="FC22" s="447"/>
      <c r="FD22" s="447"/>
      <c r="FE22" s="447"/>
      <c r="FF22" s="447"/>
      <c r="FG22" s="447"/>
      <c r="FH22" s="447"/>
      <c r="FI22" s="447"/>
      <c r="FJ22" s="447"/>
      <c r="FK22" s="447"/>
      <c r="FL22" s="447"/>
      <c r="FM22" s="447"/>
      <c r="FN22" s="447"/>
      <c r="FO22" s="447"/>
      <c r="FP22" s="447"/>
      <c r="FQ22" s="447"/>
      <c r="FR22" s="447"/>
      <c r="FS22" s="447"/>
      <c r="FT22" s="447"/>
      <c r="FU22" s="447"/>
      <c r="FV22" s="447"/>
      <c r="FW22" s="447"/>
      <c r="FX22" s="447"/>
      <c r="FY22" s="447"/>
      <c r="FZ22" s="447"/>
      <c r="GA22" s="447"/>
      <c r="GB22" s="447"/>
      <c r="GC22" s="447"/>
      <c r="GD22" s="447"/>
      <c r="GE22" s="447"/>
      <c r="GF22" s="447"/>
      <c r="GG22" s="447"/>
      <c r="GH22" s="447"/>
      <c r="GI22" s="447"/>
      <c r="GJ22" s="447"/>
      <c r="GK22" s="447"/>
      <c r="GL22" s="447"/>
      <c r="GM22" s="447"/>
      <c r="GN22" s="447"/>
      <c r="GO22" s="447"/>
      <c r="GP22" s="447"/>
      <c r="GQ22" s="447"/>
      <c r="GR22" s="447"/>
      <c r="GS22" s="447"/>
      <c r="GT22" s="447"/>
      <c r="GU22" s="447"/>
      <c r="GV22" s="447"/>
      <c r="GW22" s="447"/>
      <c r="GX22" s="447"/>
      <c r="GY22" s="447"/>
      <c r="GZ22" s="447"/>
      <c r="HA22" s="447"/>
      <c r="HB22" s="447"/>
      <c r="HC22" s="447"/>
      <c r="HD22" s="447"/>
      <c r="HE22" s="447"/>
      <c r="HF22" s="447"/>
      <c r="HG22" s="447"/>
      <c r="HH22" s="447"/>
      <c r="HI22" s="447"/>
      <c r="HJ22" s="447"/>
      <c r="HK22" s="447"/>
      <c r="HL22" s="447"/>
      <c r="HM22" s="447"/>
      <c r="HN22" s="447"/>
      <c r="HO22" s="447"/>
      <c r="HP22" s="447"/>
      <c r="HQ22" s="447"/>
      <c r="HR22" s="447"/>
      <c r="HS22" s="447"/>
      <c r="HT22" s="447"/>
      <c r="HU22" s="447"/>
      <c r="HV22" s="447"/>
      <c r="HW22" s="447"/>
      <c r="HX22" s="447"/>
      <c r="HY22" s="447"/>
      <c r="HZ22" s="447"/>
      <c r="IA22" s="447"/>
      <c r="IB22" s="447"/>
      <c r="IC22" s="447"/>
      <c r="ID22" s="447"/>
      <c r="IE22" s="447"/>
      <c r="IF22" s="447"/>
      <c r="IG22" s="447"/>
      <c r="IH22" s="447"/>
      <c r="II22" s="447"/>
      <c r="IJ22" s="447"/>
      <c r="IK22" s="447"/>
      <c r="IL22" s="447"/>
      <c r="IM22" s="447"/>
      <c r="IN22" s="447"/>
      <c r="IO22" s="447"/>
      <c r="IP22" s="447"/>
      <c r="IQ22" s="447"/>
      <c r="IR22" s="447"/>
      <c r="IS22" s="447"/>
      <c r="IT22" s="447"/>
      <c r="IU22" s="447"/>
      <c r="IV22" s="447"/>
      <c r="IW22" s="447"/>
      <c r="IX22" s="447"/>
      <c r="IY22" s="447"/>
    </row>
    <row r="23" spans="1:259" s="629" customFormat="1" ht="18" customHeight="1" x14ac:dyDescent="0.2">
      <c r="A23" s="331"/>
      <c r="B23" s="759" t="s">
        <v>2</v>
      </c>
      <c r="C23" s="329"/>
      <c r="D23" s="760">
        <v>6839</v>
      </c>
      <c r="E23" s="1105">
        <v>139.41</v>
      </c>
      <c r="F23" s="752"/>
      <c r="G23" s="761">
        <v>4464</v>
      </c>
      <c r="H23" s="1105">
        <v>123.86</v>
      </c>
      <c r="I23" s="752"/>
      <c r="J23" s="761">
        <v>4464</v>
      </c>
      <c r="K23" s="1105">
        <v>256.8</v>
      </c>
      <c r="L23" s="329"/>
      <c r="M23" s="329">
        <f t="shared" si="1"/>
        <v>10</v>
      </c>
      <c r="N23" s="329">
        <v>11</v>
      </c>
      <c r="O23" s="329">
        <f t="shared" si="2"/>
        <v>4</v>
      </c>
      <c r="P23" s="361" t="str">
        <f t="shared" si="0"/>
        <v>Balears, Illes</v>
      </c>
      <c r="Q23" s="1106">
        <f t="shared" si="3"/>
        <v>222.73</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29" customFormat="1" ht="18" customHeight="1" x14ac:dyDescent="0.2">
      <c r="A24" s="331"/>
      <c r="B24" s="759" t="s">
        <v>35</v>
      </c>
      <c r="C24" s="329"/>
      <c r="D24" s="760">
        <v>11604</v>
      </c>
      <c r="E24" s="1105">
        <v>169.6</v>
      </c>
      <c r="F24" s="752"/>
      <c r="G24" s="761">
        <v>18220</v>
      </c>
      <c r="H24" s="1105">
        <v>158.4</v>
      </c>
      <c r="I24" s="752"/>
      <c r="J24" s="761">
        <v>18220</v>
      </c>
      <c r="K24" s="1105">
        <v>348.57</v>
      </c>
      <c r="L24" s="329"/>
      <c r="M24" s="329">
        <f t="shared" si="1"/>
        <v>5</v>
      </c>
      <c r="N24" s="329">
        <v>12</v>
      </c>
      <c r="O24" s="329">
        <f t="shared" si="2"/>
        <v>17</v>
      </c>
      <c r="P24" s="361" t="str">
        <f t="shared" si="0"/>
        <v>Rioja, La</v>
      </c>
      <c r="Q24" s="1106">
        <f t="shared" si="3"/>
        <v>212.92</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29" customFormat="1" ht="18" customHeight="1" x14ac:dyDescent="0.2">
      <c r="A25" s="331"/>
      <c r="B25" s="759" t="s">
        <v>162</v>
      </c>
      <c r="C25" s="329"/>
      <c r="D25" s="760">
        <v>45574</v>
      </c>
      <c r="E25" s="1105">
        <v>222.05</v>
      </c>
      <c r="F25" s="752"/>
      <c r="G25" s="761">
        <v>34603</v>
      </c>
      <c r="H25" s="1105">
        <v>67.099999999999994</v>
      </c>
      <c r="I25" s="752"/>
      <c r="J25" s="761">
        <v>34603</v>
      </c>
      <c r="K25" s="1105">
        <v>345.89</v>
      </c>
      <c r="L25" s="329"/>
      <c r="M25" s="329">
        <f t="shared" si="1"/>
        <v>6</v>
      </c>
      <c r="N25" s="329">
        <v>13</v>
      </c>
      <c r="O25" s="329">
        <f t="shared" si="2"/>
        <v>6</v>
      </c>
      <c r="P25" s="361" t="str">
        <f t="shared" si="0"/>
        <v>Cantabria</v>
      </c>
      <c r="Q25" s="1106">
        <f t="shared" si="3"/>
        <v>210.63</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29" customFormat="1" ht="18" customHeight="1" x14ac:dyDescent="0.2">
      <c r="A26" s="331"/>
      <c r="B26" s="759" t="s">
        <v>43</v>
      </c>
      <c r="C26" s="329"/>
      <c r="D26" s="760">
        <v>11770</v>
      </c>
      <c r="E26" s="1105">
        <v>344.87</v>
      </c>
      <c r="F26" s="752"/>
      <c r="G26" s="761">
        <v>6112</v>
      </c>
      <c r="H26" s="1105">
        <v>243.07</v>
      </c>
      <c r="I26" s="752"/>
      <c r="J26" s="761">
        <v>6112</v>
      </c>
      <c r="K26" s="1105">
        <v>562.9</v>
      </c>
      <c r="L26" s="329"/>
      <c r="M26" s="329">
        <f t="shared" si="1"/>
        <v>1</v>
      </c>
      <c r="N26" s="329">
        <v>14</v>
      </c>
      <c r="O26" s="329">
        <f t="shared" si="2"/>
        <v>19</v>
      </c>
      <c r="P26" s="361" t="str">
        <f t="shared" si="0"/>
        <v>Melilla</v>
      </c>
      <c r="Q26" s="1106">
        <f t="shared" si="3"/>
        <v>207.88</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29" customFormat="1" ht="18" customHeight="1" x14ac:dyDescent="0.2">
      <c r="A27" s="331"/>
      <c r="B27" s="759" t="s">
        <v>44</v>
      </c>
      <c r="C27" s="329"/>
      <c r="D27" s="764">
        <v>2905</v>
      </c>
      <c r="E27" s="1105">
        <v>130.06</v>
      </c>
      <c r="F27" s="752"/>
      <c r="G27" s="765">
        <v>2302</v>
      </c>
      <c r="H27" s="1105">
        <v>71.11</v>
      </c>
      <c r="I27" s="752"/>
      <c r="J27" s="765">
        <v>2302</v>
      </c>
      <c r="K27" s="1105">
        <v>200.34</v>
      </c>
      <c r="L27" s="329"/>
      <c r="M27" s="329">
        <f t="shared" si="1"/>
        <v>15</v>
      </c>
      <c r="N27" s="329">
        <v>15</v>
      </c>
      <c r="O27" s="329">
        <f t="shared" si="2"/>
        <v>15</v>
      </c>
      <c r="P27" s="361" t="str">
        <f t="shared" si="0"/>
        <v>Navarra, Comunidad Foral de</v>
      </c>
      <c r="Q27" s="1107">
        <f t="shared" si="3"/>
        <v>200.34</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29" customFormat="1" ht="18" customHeight="1" x14ac:dyDescent="0.2">
      <c r="A28" s="331"/>
      <c r="B28" s="759" t="s">
        <v>163</v>
      </c>
      <c r="C28" s="329"/>
      <c r="D28" s="764">
        <v>17027</v>
      </c>
      <c r="E28" s="1105">
        <v>76.64</v>
      </c>
      <c r="F28" s="752"/>
      <c r="G28" s="765">
        <v>9272</v>
      </c>
      <c r="H28" s="1105">
        <v>53.09</v>
      </c>
      <c r="I28" s="752"/>
      <c r="J28" s="765">
        <v>9272</v>
      </c>
      <c r="K28" s="1105">
        <v>130.4</v>
      </c>
      <c r="L28" s="329"/>
      <c r="M28" s="329">
        <f t="shared" si="1"/>
        <v>18</v>
      </c>
      <c r="N28" s="329">
        <v>16</v>
      </c>
      <c r="O28" s="329">
        <f t="shared" si="2"/>
        <v>8</v>
      </c>
      <c r="P28" s="361" t="str">
        <f t="shared" si="0"/>
        <v>Castilla - La Mancha</v>
      </c>
      <c r="Q28" s="1106">
        <f t="shared" si="3"/>
        <v>169.03</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29" customFormat="1" ht="18" customHeight="1" x14ac:dyDescent="0.2">
      <c r="A29" s="331"/>
      <c r="B29" s="759" t="s">
        <v>46</v>
      </c>
      <c r="C29" s="329"/>
      <c r="D29" s="764">
        <v>2163</v>
      </c>
      <c r="E29" s="1105">
        <v>72.16</v>
      </c>
      <c r="F29" s="752"/>
      <c r="G29" s="765">
        <v>969</v>
      </c>
      <c r="H29" s="1105">
        <v>160.66</v>
      </c>
      <c r="I29" s="752"/>
      <c r="J29" s="765">
        <v>969</v>
      </c>
      <c r="K29" s="1105">
        <v>212.92</v>
      </c>
      <c r="L29" s="329"/>
      <c r="M29" s="329">
        <f t="shared" si="1"/>
        <v>12</v>
      </c>
      <c r="N29" s="329">
        <v>17</v>
      </c>
      <c r="O29" s="329">
        <f t="shared" si="2"/>
        <v>2</v>
      </c>
      <c r="P29" s="361" t="str">
        <f t="shared" si="0"/>
        <v>Aragón</v>
      </c>
      <c r="Q29" s="1106">
        <f t="shared" si="3"/>
        <v>151.69</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29" customFormat="1" ht="18" customHeight="1" x14ac:dyDescent="0.2">
      <c r="A30" s="331"/>
      <c r="B30" s="759" t="s">
        <v>39</v>
      </c>
      <c r="C30" s="329"/>
      <c r="D30" s="765">
        <v>350</v>
      </c>
      <c r="E30" s="1105">
        <v>36.42</v>
      </c>
      <c r="F30" s="752"/>
      <c r="G30" s="765">
        <v>189</v>
      </c>
      <c r="H30" s="1105">
        <v>35.159999999999997</v>
      </c>
      <c r="I30" s="752"/>
      <c r="J30" s="765">
        <v>189</v>
      </c>
      <c r="K30" s="1105">
        <v>65.81</v>
      </c>
      <c r="L30" s="329"/>
      <c r="M30" s="329">
        <f t="shared" si="1"/>
        <v>20</v>
      </c>
      <c r="N30" s="329">
        <v>18</v>
      </c>
      <c r="O30" s="329">
        <f t="shared" si="2"/>
        <v>16</v>
      </c>
      <c r="P30" s="361" t="str">
        <f t="shared" si="0"/>
        <v>País Vasco*</v>
      </c>
      <c r="Q30" s="1106">
        <f t="shared" si="3"/>
        <v>130.4</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29" customFormat="1" ht="18" customHeight="1" x14ac:dyDescent="0.2">
      <c r="A31" s="331"/>
      <c r="B31" s="1108" t="s">
        <v>47</v>
      </c>
      <c r="C31" s="329"/>
      <c r="D31" s="1109">
        <v>454</v>
      </c>
      <c r="E31" s="1105">
        <v>122.27</v>
      </c>
      <c r="F31" s="331"/>
      <c r="G31" s="1109">
        <v>312</v>
      </c>
      <c r="H31" s="1105">
        <v>80.3</v>
      </c>
      <c r="I31" s="331"/>
      <c r="J31" s="1109">
        <v>312</v>
      </c>
      <c r="K31" s="1105">
        <v>207.88</v>
      </c>
      <c r="L31" s="329"/>
      <c r="M31" s="329">
        <f t="shared" si="1"/>
        <v>14</v>
      </c>
      <c r="N31" s="329">
        <v>19</v>
      </c>
      <c r="O31" s="329">
        <f t="shared" si="2"/>
        <v>7</v>
      </c>
      <c r="P31" s="361" t="str">
        <f t="shared" si="0"/>
        <v>Castilla y León*</v>
      </c>
      <c r="Q31" s="1106">
        <f t="shared" si="3"/>
        <v>113.1</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29" customFormat="1" ht="5.25" customHeight="1" x14ac:dyDescent="0.2">
      <c r="A32" s="331"/>
      <c r="B32" s="775"/>
      <c r="C32" s="329"/>
      <c r="D32" s="327"/>
      <c r="E32" s="1110"/>
      <c r="F32" s="775"/>
      <c r="G32" s="775"/>
      <c r="H32" s="776"/>
      <c r="I32" s="775"/>
      <c r="J32" s="328"/>
      <c r="K32" s="776"/>
      <c r="L32" s="1100"/>
      <c r="M32" s="329"/>
      <c r="N32" s="329">
        <v>20</v>
      </c>
      <c r="O32" s="329">
        <f t="shared" si="2"/>
        <v>18</v>
      </c>
      <c r="P32" s="361" t="str">
        <f t="shared" si="0"/>
        <v>Ceuta</v>
      </c>
      <c r="Q32" s="1106">
        <f t="shared" si="3"/>
        <v>65.81</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4" customFormat="1" ht="15.75" customHeight="1" x14ac:dyDescent="0.2">
      <c r="A33" s="329"/>
      <c r="B33" s="1252" t="s">
        <v>0</v>
      </c>
      <c r="C33" s="329"/>
      <c r="D33" s="1253">
        <f>SUM(D13:D31)</f>
        <v>332193</v>
      </c>
      <c r="E33" s="1304">
        <v>247.42</v>
      </c>
      <c r="F33" s="320"/>
      <c r="G33" s="1253">
        <f>SUM(G13:G31)</f>
        <v>249859</v>
      </c>
      <c r="H33" s="1304">
        <v>77.17</v>
      </c>
      <c r="I33" s="320"/>
      <c r="J33" s="1253">
        <f>SUM(J13:J31)</f>
        <v>249859</v>
      </c>
      <c r="K33" s="1304">
        <v>349.46</v>
      </c>
      <c r="L33" s="329"/>
      <c r="M33" s="329">
        <f t="shared" si="1"/>
        <v>4</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27" customFormat="1" ht="9.75" customHeight="1" x14ac:dyDescent="0.2">
      <c r="A34" s="328"/>
      <c r="B34" s="779"/>
      <c r="C34" s="328"/>
      <c r="D34" s="779"/>
      <c r="E34" s="779"/>
      <c r="F34" s="322"/>
      <c r="G34" s="742"/>
      <c r="H34" s="743"/>
      <c r="I34" s="322"/>
      <c r="J34" s="742"/>
      <c r="K34" s="743"/>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46" customFormat="1" ht="30.75" customHeight="1" x14ac:dyDescent="0.25">
      <c r="A35" s="394"/>
      <c r="B35" s="1475" t="s">
        <v>182</v>
      </c>
      <c r="C35" s="1475"/>
      <c r="D35" s="1475"/>
      <c r="E35" s="1475"/>
      <c r="F35" s="1475"/>
      <c r="G35" s="1475"/>
      <c r="H35" s="1475"/>
      <c r="I35" s="1475"/>
      <c r="J35" s="1475"/>
      <c r="K35" s="1475"/>
      <c r="L35" s="1237"/>
      <c r="M35" s="1237"/>
      <c r="N35" s="1237"/>
      <c r="O35" s="1237"/>
      <c r="P35" s="493"/>
      <c r="Q35" s="493"/>
      <c r="R35" s="744"/>
      <c r="S35" s="74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76" t="s">
        <v>183</v>
      </c>
      <c r="C36" s="1476"/>
      <c r="D36" s="1476"/>
      <c r="E36" s="1476"/>
      <c r="F36" s="1476"/>
      <c r="G36" s="1476"/>
      <c r="H36" s="1476"/>
      <c r="I36" s="1476"/>
      <c r="J36" s="1476"/>
      <c r="K36" s="1476"/>
      <c r="L36" s="781"/>
      <c r="M36" s="781"/>
      <c r="N36" s="781"/>
      <c r="O36" s="781"/>
      <c r="P36" s="781"/>
      <c r="Q36" s="1219"/>
    </row>
    <row r="37" spans="1:259" ht="42" customHeight="1" x14ac:dyDescent="0.2">
      <c r="B37" s="1709" t="s">
        <v>498</v>
      </c>
      <c r="C37" s="1709"/>
      <c r="D37" s="1709"/>
      <c r="E37" s="1709"/>
      <c r="F37" s="1709"/>
      <c r="G37" s="1709"/>
      <c r="H37" s="1709"/>
      <c r="I37" s="1709"/>
      <c r="J37" s="1709"/>
      <c r="K37" s="1709"/>
      <c r="L37" s="493"/>
      <c r="M37" s="493"/>
      <c r="N37" s="493"/>
      <c r="O37" s="493"/>
      <c r="P37" s="493"/>
      <c r="Q37" s="618"/>
      <c r="R37" s="329"/>
    </row>
    <row r="38" spans="1:259" x14ac:dyDescent="0.25">
      <c r="L38" s="444"/>
      <c r="M38" s="360"/>
      <c r="N38" s="360"/>
      <c r="O38" s="360"/>
      <c r="P38" s="361"/>
      <c r="Q38" s="782"/>
      <c r="R38" s="329"/>
    </row>
    <row r="39" spans="1:259" x14ac:dyDescent="0.25">
      <c r="L39" s="444"/>
      <c r="M39" s="360"/>
      <c r="N39" s="360"/>
      <c r="O39" s="360"/>
      <c r="P39" s="361"/>
      <c r="Q39" s="783"/>
      <c r="R39" s="329"/>
    </row>
    <row r="40" spans="1:259" x14ac:dyDescent="0.25">
      <c r="L40" s="444"/>
      <c r="M40" s="360"/>
      <c r="N40" s="360"/>
      <c r="O40" s="360"/>
      <c r="P40" s="361"/>
      <c r="Q40" s="782"/>
      <c r="R40" s="329"/>
    </row>
    <row r="41" spans="1:259" x14ac:dyDescent="0.25">
      <c r="L41" s="444"/>
      <c r="M41" s="360"/>
      <c r="N41" s="360"/>
      <c r="O41" s="360"/>
      <c r="P41" s="361"/>
      <c r="Q41" s="782"/>
      <c r="R41" s="329"/>
    </row>
    <row r="42" spans="1:259" x14ac:dyDescent="0.25">
      <c r="L42" s="444"/>
      <c r="M42" s="360"/>
      <c r="N42" s="360"/>
      <c r="O42" s="360"/>
      <c r="P42" s="361"/>
      <c r="Q42" s="782"/>
      <c r="R42" s="329"/>
    </row>
    <row r="43" spans="1:259" x14ac:dyDescent="0.25">
      <c r="L43" s="444"/>
      <c r="M43" s="360"/>
      <c r="N43" s="360"/>
      <c r="O43" s="360"/>
      <c r="P43" s="361"/>
      <c r="Q43" s="782"/>
      <c r="R43" s="329"/>
    </row>
    <row r="44" spans="1:259" x14ac:dyDescent="0.25">
      <c r="L44" s="444"/>
      <c r="M44" s="360"/>
      <c r="N44" s="360"/>
      <c r="O44" s="360"/>
      <c r="P44" s="361"/>
      <c r="Q44" s="782"/>
      <c r="R44" s="329"/>
    </row>
    <row r="45" spans="1:259" x14ac:dyDescent="0.25">
      <c r="L45" s="444"/>
      <c r="M45" s="360"/>
      <c r="N45" s="360"/>
      <c r="O45" s="360"/>
      <c r="P45" s="361"/>
      <c r="Q45" s="782"/>
      <c r="R45" s="329"/>
    </row>
    <row r="46" spans="1:259" x14ac:dyDescent="0.25">
      <c r="L46" s="444"/>
      <c r="M46" s="360"/>
      <c r="N46" s="360"/>
      <c r="O46" s="360"/>
      <c r="P46" s="361"/>
      <c r="Q46" s="783"/>
      <c r="R46" s="329"/>
    </row>
    <row r="47" spans="1:259" x14ac:dyDescent="0.25">
      <c r="L47" s="444"/>
      <c r="M47" s="360"/>
      <c r="N47" s="360"/>
      <c r="O47" s="360"/>
      <c r="P47" s="361"/>
      <c r="Q47" s="782"/>
      <c r="R47" s="329"/>
    </row>
    <row r="48" spans="1:259" x14ac:dyDescent="0.25">
      <c r="L48" s="444"/>
      <c r="M48" s="360"/>
      <c r="N48" s="360"/>
      <c r="O48" s="360"/>
      <c r="P48" s="361"/>
      <c r="Q48" s="782"/>
      <c r="R48" s="329"/>
    </row>
    <row r="49" spans="12:18" x14ac:dyDescent="0.25">
      <c r="L49" s="444"/>
      <c r="M49" s="360"/>
      <c r="N49" s="360"/>
      <c r="O49" s="360"/>
      <c r="P49" s="361"/>
      <c r="Q49" s="782"/>
      <c r="R49" s="329"/>
    </row>
    <row r="50" spans="12:18" x14ac:dyDescent="0.25">
      <c r="L50" s="444"/>
      <c r="M50" s="360"/>
      <c r="N50" s="360"/>
      <c r="O50" s="360"/>
      <c r="P50" s="361"/>
      <c r="Q50" s="782"/>
      <c r="R50" s="329"/>
    </row>
    <row r="51" spans="12:18" x14ac:dyDescent="0.25">
      <c r="L51" s="444"/>
      <c r="M51" s="360"/>
      <c r="N51" s="360"/>
      <c r="O51" s="360"/>
      <c r="P51" s="361"/>
      <c r="Q51" s="782"/>
      <c r="R51" s="329"/>
    </row>
    <row r="52" spans="12:18" x14ac:dyDescent="0.25">
      <c r="L52" s="444"/>
      <c r="M52" s="360"/>
      <c r="N52" s="360"/>
      <c r="O52" s="360"/>
      <c r="P52" s="361"/>
      <c r="Q52" s="783"/>
      <c r="R52" s="329"/>
    </row>
    <row r="53" spans="12:18" x14ac:dyDescent="0.25">
      <c r="L53" s="444"/>
      <c r="M53" s="360"/>
      <c r="N53" s="360"/>
      <c r="O53" s="360"/>
      <c r="P53" s="361"/>
      <c r="Q53" s="782"/>
      <c r="R53" s="329"/>
    </row>
    <row r="54" spans="12:18" x14ac:dyDescent="0.25">
      <c r="L54" s="444"/>
      <c r="M54" s="360"/>
      <c r="N54" s="360"/>
      <c r="O54" s="360"/>
      <c r="P54" s="361"/>
      <c r="Q54" s="782"/>
      <c r="R54" s="329"/>
    </row>
    <row r="55" spans="12:18" x14ac:dyDescent="0.25">
      <c r="L55" s="444"/>
      <c r="M55" s="329"/>
      <c r="N55" s="329"/>
      <c r="O55" s="360"/>
      <c r="P55" s="361"/>
      <c r="Q55" s="782"/>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19" customWidth="1"/>
    <col min="2" max="2" width="28.42578125" style="1119" customWidth="1"/>
    <col min="3" max="3" width="16.7109375" style="1119" customWidth="1"/>
    <col min="4" max="4" width="10.28515625" style="1119" customWidth="1"/>
    <col min="5" max="5" width="15" style="1119" customWidth="1"/>
    <col min="6" max="6" width="10" style="1119" customWidth="1"/>
    <col min="7" max="7" width="15.42578125" style="1119" customWidth="1"/>
    <col min="8" max="8" width="9.7109375" style="1119" customWidth="1"/>
    <col min="9" max="9" width="14.5703125" style="1119" customWidth="1"/>
    <col min="10" max="16384" width="11.42578125" style="1119"/>
  </cols>
  <sheetData>
    <row r="1" spans="1:17" s="1112" customFormat="1" x14ac:dyDescent="0.25">
      <c r="A1" s="1112" t="s">
        <v>96</v>
      </c>
      <c r="B1" s="1112" t="s">
        <v>56</v>
      </c>
      <c r="H1" s="1112" t="s">
        <v>96</v>
      </c>
      <c r="I1" s="1112" t="s">
        <v>67</v>
      </c>
      <c r="P1" s="1112" t="s">
        <v>81</v>
      </c>
    </row>
    <row r="2" spans="1:17" s="1112" customFormat="1" x14ac:dyDescent="0.25"/>
    <row r="3" spans="1:17" s="1112" customFormat="1" x14ac:dyDescent="0.25"/>
    <row r="4" spans="1:17" s="1112" customFormat="1" x14ac:dyDescent="0.25"/>
    <row r="5" spans="1:17" s="1112" customFormat="1" ht="16.5" customHeight="1" x14ac:dyDescent="0.25"/>
    <row r="6" spans="1:17" s="1116" customFormat="1" ht="38.25" customHeight="1" x14ac:dyDescent="0.2">
      <c r="A6" s="1113"/>
      <c r="B6" s="1716" t="s">
        <v>458</v>
      </c>
      <c r="C6" s="1716"/>
      <c r="D6" s="1716"/>
      <c r="E6" s="1716"/>
      <c r="F6" s="1716"/>
      <c r="G6" s="1716"/>
      <c r="H6" s="1716"/>
      <c r="I6" s="1716"/>
      <c r="J6" s="1114"/>
      <c r="K6" s="1114"/>
      <c r="L6" s="1115"/>
      <c r="M6" s="1115"/>
      <c r="N6" s="1115"/>
      <c r="O6" s="1115"/>
      <c r="P6" s="1115"/>
      <c r="Q6" s="1115"/>
    </row>
    <row r="7" spans="1:17" s="1116" customFormat="1" ht="15.75" customHeight="1" x14ac:dyDescent="0.2">
      <c r="A7" s="1113"/>
      <c r="B7" s="1717" t="str">
        <f>porsaad!$B$6</f>
        <v>Situación a 30 de septiembre de 2025</v>
      </c>
      <c r="C7" s="1717"/>
      <c r="D7" s="1717"/>
      <c r="E7" s="1717"/>
      <c r="F7" s="1717"/>
      <c r="G7" s="1717"/>
      <c r="H7" s="1717"/>
      <c r="I7" s="1717"/>
      <c r="J7" s="1117"/>
      <c r="K7" s="1117"/>
      <c r="L7" s="1118"/>
      <c r="M7" s="1118"/>
      <c r="N7" s="1118"/>
      <c r="O7" s="1118"/>
      <c r="P7" s="1118"/>
      <c r="Q7" s="1118"/>
    </row>
    <row r="8" spans="1:17" ht="8.25" customHeight="1" x14ac:dyDescent="0.25">
      <c r="H8" s="1120"/>
    </row>
    <row r="9" spans="1:17" ht="15" customHeight="1" x14ac:dyDescent="0.25">
      <c r="B9" s="1718" t="s">
        <v>12</v>
      </c>
      <c r="C9" s="1721" t="s">
        <v>184</v>
      </c>
      <c r="D9" s="1129"/>
      <c r="E9" s="1129"/>
      <c r="F9" s="1129"/>
      <c r="G9" s="1129"/>
      <c r="H9" s="1129"/>
      <c r="I9" s="1130"/>
    </row>
    <row r="10" spans="1:17" ht="15.75" customHeight="1" x14ac:dyDescent="0.25">
      <c r="B10" s="1719"/>
      <c r="C10" s="1722"/>
      <c r="D10" s="1724" t="s">
        <v>133</v>
      </c>
      <c r="E10" s="1725"/>
      <c r="F10" s="1728" t="s">
        <v>134</v>
      </c>
      <c r="G10" s="1729"/>
      <c r="H10" s="1729"/>
      <c r="I10" s="1729"/>
    </row>
    <row r="11" spans="1:17" ht="40.5" customHeight="1" x14ac:dyDescent="0.25">
      <c r="B11" s="1719"/>
      <c r="C11" s="1722"/>
      <c r="D11" s="1726"/>
      <c r="E11" s="1727"/>
      <c r="F11" s="1730" t="s">
        <v>187</v>
      </c>
      <c r="G11" s="1731"/>
      <c r="H11" s="1728" t="s">
        <v>483</v>
      </c>
      <c r="I11" s="1729"/>
    </row>
    <row r="12" spans="1:17" ht="52.5" customHeight="1" x14ac:dyDescent="0.25">
      <c r="B12" s="1720"/>
      <c r="C12" s="1723"/>
      <c r="D12" s="1132" t="s">
        <v>9</v>
      </c>
      <c r="E12" s="1134" t="s">
        <v>185</v>
      </c>
      <c r="F12" s="1134" t="s">
        <v>9</v>
      </c>
      <c r="G12" s="1131" t="s">
        <v>185</v>
      </c>
      <c r="H12" s="1132" t="s">
        <v>9</v>
      </c>
      <c r="I12" s="1133" t="s">
        <v>185</v>
      </c>
    </row>
    <row r="13" spans="1:17" ht="12.75" customHeight="1" x14ac:dyDescent="0.25">
      <c r="B13" s="1121" t="s">
        <v>8</v>
      </c>
      <c r="C13" s="925">
        <f>'31dictsaad'!D10-'31dictsaad'!H10</f>
        <v>29762</v>
      </c>
      <c r="D13" s="923">
        <v>0</v>
      </c>
      <c r="E13" s="1122">
        <v>0</v>
      </c>
      <c r="F13" s="923">
        <v>2554</v>
      </c>
      <c r="G13" s="1122">
        <v>8.5814125394798744</v>
      </c>
      <c r="H13" s="923">
        <v>27208</v>
      </c>
      <c r="I13" s="1122">
        <f>H13/C13*100</f>
        <v>91.418587460520129</v>
      </c>
    </row>
    <row r="14" spans="1:17" x14ac:dyDescent="0.25">
      <c r="B14" s="1121" t="s">
        <v>7</v>
      </c>
      <c r="C14" s="930">
        <f>'31dictsaad'!D11-'31dictsaad'!H11</f>
        <v>4474</v>
      </c>
      <c r="D14" s="928">
        <v>0</v>
      </c>
      <c r="E14" s="1123">
        <v>0</v>
      </c>
      <c r="F14" s="928">
        <v>4102</v>
      </c>
      <c r="G14" s="1123">
        <v>91.685292802860971</v>
      </c>
      <c r="H14" s="928">
        <v>372</v>
      </c>
      <c r="I14" s="1123">
        <f t="shared" ref="I14:I31" si="0">H14/C14*100</f>
        <v>8.3147071971390254</v>
      </c>
    </row>
    <row r="15" spans="1:17" x14ac:dyDescent="0.25">
      <c r="B15" s="1121" t="s">
        <v>37</v>
      </c>
      <c r="C15" s="930">
        <f>'31dictsaad'!D12-'31dictsaad'!H12</f>
        <v>7257</v>
      </c>
      <c r="D15" s="928">
        <v>0</v>
      </c>
      <c r="E15" s="1123">
        <v>0</v>
      </c>
      <c r="F15" s="928">
        <v>1906</v>
      </c>
      <c r="G15" s="1123">
        <v>26.2642965412705</v>
      </c>
      <c r="H15" s="928">
        <v>5351</v>
      </c>
      <c r="I15" s="1123">
        <f t="shared" si="0"/>
        <v>73.735703458729503</v>
      </c>
    </row>
    <row r="16" spans="1:17" x14ac:dyDescent="0.25">
      <c r="B16" s="1121" t="s">
        <v>38</v>
      </c>
      <c r="C16" s="930">
        <f>'31dictsaad'!D13-'31dictsaad'!H13</f>
        <v>3441</v>
      </c>
      <c r="D16" s="928">
        <v>0</v>
      </c>
      <c r="E16" s="1123">
        <v>0</v>
      </c>
      <c r="F16" s="928">
        <v>1991</v>
      </c>
      <c r="G16" s="1123">
        <v>57.861086893344961</v>
      </c>
      <c r="H16" s="928">
        <v>1450</v>
      </c>
      <c r="I16" s="1123">
        <f t="shared" si="0"/>
        <v>42.138913106655039</v>
      </c>
    </row>
    <row r="17" spans="2:9" x14ac:dyDescent="0.25">
      <c r="B17" s="1121" t="s">
        <v>6</v>
      </c>
      <c r="C17" s="930">
        <f>'31dictsaad'!D14-'31dictsaad'!H14</f>
        <v>5628</v>
      </c>
      <c r="D17" s="928">
        <v>0</v>
      </c>
      <c r="E17" s="1123">
        <v>0</v>
      </c>
      <c r="F17" s="928">
        <v>2134</v>
      </c>
      <c r="G17" s="1123">
        <v>37.917555081734186</v>
      </c>
      <c r="H17" s="928">
        <v>3494</v>
      </c>
      <c r="I17" s="1123">
        <f t="shared" si="0"/>
        <v>62.082444918265814</v>
      </c>
    </row>
    <row r="18" spans="2:9" x14ac:dyDescent="0.25">
      <c r="B18" s="1121" t="s">
        <v>5</v>
      </c>
      <c r="C18" s="930">
        <f>'31dictsaad'!D15-'31dictsaad'!H15</f>
        <v>452</v>
      </c>
      <c r="D18" s="928">
        <v>0</v>
      </c>
      <c r="E18" s="1123">
        <v>0</v>
      </c>
      <c r="F18" s="928">
        <v>247</v>
      </c>
      <c r="G18" s="1123">
        <v>54.646017699115049</v>
      </c>
      <c r="H18" s="928">
        <v>205</v>
      </c>
      <c r="I18" s="1123">
        <f t="shared" si="0"/>
        <v>45.353982300884951</v>
      </c>
    </row>
    <row r="19" spans="2:9" x14ac:dyDescent="0.25">
      <c r="B19" s="1121" t="s">
        <v>4</v>
      </c>
      <c r="C19" s="930">
        <f>'31dictsaad'!D16-'31dictsaad'!H16</f>
        <v>2789</v>
      </c>
      <c r="D19" s="928">
        <v>2168</v>
      </c>
      <c r="E19" s="1123">
        <v>77.73395482251702</v>
      </c>
      <c r="F19" s="928">
        <v>619</v>
      </c>
      <c r="G19" s="1123">
        <v>22.194334887056293</v>
      </c>
      <c r="H19" s="928">
        <v>2</v>
      </c>
      <c r="I19" s="1123">
        <f t="shared" si="0"/>
        <v>7.1710290426676232E-2</v>
      </c>
    </row>
    <row r="20" spans="2:9" x14ac:dyDescent="0.25">
      <c r="B20" s="1121" t="s">
        <v>40</v>
      </c>
      <c r="C20" s="930">
        <f>'31dictsaad'!D17-'31dictsaad'!H17</f>
        <v>3458</v>
      </c>
      <c r="D20" s="928">
        <v>1</v>
      </c>
      <c r="E20" s="1123">
        <v>2.8918449971081547E-2</v>
      </c>
      <c r="F20" s="928">
        <v>2955</v>
      </c>
      <c r="G20" s="1123">
        <v>85.454019664545982</v>
      </c>
      <c r="H20" s="928">
        <v>502</v>
      </c>
      <c r="I20" s="1123">
        <f t="shared" si="0"/>
        <v>14.517061885482937</v>
      </c>
    </row>
    <row r="21" spans="2:9" x14ac:dyDescent="0.25">
      <c r="B21" s="1121" t="s">
        <v>41</v>
      </c>
      <c r="C21" s="930">
        <f>'31dictsaad'!D18-'31dictsaad'!H18</f>
        <v>43892</v>
      </c>
      <c r="D21" s="928">
        <v>0</v>
      </c>
      <c r="E21" s="1123">
        <v>0</v>
      </c>
      <c r="F21" s="928">
        <v>30363</v>
      </c>
      <c r="G21" s="1123">
        <v>69.176615328533671</v>
      </c>
      <c r="H21" s="928">
        <v>13529</v>
      </c>
      <c r="I21" s="1123">
        <f t="shared" si="0"/>
        <v>30.823384671466325</v>
      </c>
    </row>
    <row r="22" spans="2:9" x14ac:dyDescent="0.25">
      <c r="B22" s="1121" t="s">
        <v>3</v>
      </c>
      <c r="C22" s="930">
        <f>'31dictsaad'!D19-'31dictsaad'!H19</f>
        <v>18440</v>
      </c>
      <c r="D22" s="928">
        <v>204</v>
      </c>
      <c r="E22" s="1123">
        <v>1.1062906724511929</v>
      </c>
      <c r="F22" s="928">
        <v>8817</v>
      </c>
      <c r="G22" s="1123">
        <v>47.814533622559651</v>
      </c>
      <c r="H22" s="928">
        <v>9419</v>
      </c>
      <c r="I22" s="1123">
        <f t="shared" si="0"/>
        <v>51.079175704989154</v>
      </c>
    </row>
    <row r="23" spans="2:9" x14ac:dyDescent="0.25">
      <c r="B23" s="1121" t="s">
        <v>2</v>
      </c>
      <c r="C23" s="930">
        <f>'31dictsaad'!D20-'31dictsaad'!H20</f>
        <v>3903</v>
      </c>
      <c r="D23" s="928">
        <v>0</v>
      </c>
      <c r="E23" s="1123">
        <v>0</v>
      </c>
      <c r="F23" s="928">
        <v>2743</v>
      </c>
      <c r="G23" s="1123">
        <v>70.27927235459903</v>
      </c>
      <c r="H23" s="928">
        <v>1160</v>
      </c>
      <c r="I23" s="1123">
        <f t="shared" si="0"/>
        <v>29.720727645400974</v>
      </c>
    </row>
    <row r="24" spans="2:9" x14ac:dyDescent="0.25">
      <c r="B24" s="1121" t="s">
        <v>35</v>
      </c>
      <c r="C24" s="930">
        <f>'31dictsaad'!D21-'31dictsaad'!H21</f>
        <v>112</v>
      </c>
      <c r="D24" s="928">
        <v>0</v>
      </c>
      <c r="E24" s="1123">
        <v>0</v>
      </c>
      <c r="F24" s="928">
        <v>4</v>
      </c>
      <c r="G24" s="1123">
        <v>3.5714285714285712</v>
      </c>
      <c r="H24" s="928">
        <v>108</v>
      </c>
      <c r="I24" s="1123">
        <f t="shared" si="0"/>
        <v>96.428571428571431</v>
      </c>
    </row>
    <row r="25" spans="2:9" x14ac:dyDescent="0.25">
      <c r="B25" s="1121" t="s">
        <v>42</v>
      </c>
      <c r="C25" s="930">
        <f>'31dictsaad'!D22-'31dictsaad'!H22</f>
        <v>589</v>
      </c>
      <c r="D25" s="928">
        <v>1</v>
      </c>
      <c r="E25" s="1123">
        <v>0.1697792869269949</v>
      </c>
      <c r="F25" s="928">
        <v>324</v>
      </c>
      <c r="G25" s="1123">
        <v>55.008488964346348</v>
      </c>
      <c r="H25" s="928">
        <v>264</v>
      </c>
      <c r="I25" s="1123">
        <f t="shared" si="0"/>
        <v>44.821731748726656</v>
      </c>
    </row>
    <row r="26" spans="2:9" x14ac:dyDescent="0.25">
      <c r="B26" s="1121" t="s">
        <v>43</v>
      </c>
      <c r="C26" s="930">
        <f>'31dictsaad'!D23-'31dictsaad'!H23</f>
        <v>8728</v>
      </c>
      <c r="D26" s="928">
        <v>0</v>
      </c>
      <c r="E26" s="1123">
        <v>0</v>
      </c>
      <c r="F26" s="928">
        <v>3824</v>
      </c>
      <c r="G26" s="1123">
        <v>43.813015582034829</v>
      </c>
      <c r="H26" s="928">
        <v>4904</v>
      </c>
      <c r="I26" s="1123">
        <f t="shared" si="0"/>
        <v>56.186984417965171</v>
      </c>
    </row>
    <row r="27" spans="2:9" x14ac:dyDescent="0.25">
      <c r="B27" s="1121" t="s">
        <v>44</v>
      </c>
      <c r="C27" s="930">
        <f>'31dictsaad'!D24-'31dictsaad'!H24</f>
        <v>101</v>
      </c>
      <c r="D27" s="928">
        <v>0</v>
      </c>
      <c r="E27" s="1123">
        <v>0</v>
      </c>
      <c r="F27" s="928">
        <v>6</v>
      </c>
      <c r="G27" s="1123">
        <v>5.9405940594059405</v>
      </c>
      <c r="H27" s="928">
        <v>95</v>
      </c>
      <c r="I27" s="1123">
        <f t="shared" si="0"/>
        <v>94.059405940594047</v>
      </c>
    </row>
    <row r="28" spans="2:9" x14ac:dyDescent="0.25">
      <c r="B28" s="1121" t="s">
        <v>45</v>
      </c>
      <c r="C28" s="930">
        <f>'31dictsaad'!D25-'31dictsaad'!H25</f>
        <v>145</v>
      </c>
      <c r="D28" s="928">
        <v>0</v>
      </c>
      <c r="E28" s="1123">
        <v>0</v>
      </c>
      <c r="F28" s="928">
        <v>6</v>
      </c>
      <c r="G28" s="1123">
        <v>4.1379310344827589</v>
      </c>
      <c r="H28" s="928">
        <v>139</v>
      </c>
      <c r="I28" s="1123">
        <f t="shared" si="0"/>
        <v>95.862068965517238</v>
      </c>
    </row>
    <row r="29" spans="2:9" x14ac:dyDescent="0.25">
      <c r="B29" s="1121" t="s">
        <v>46</v>
      </c>
      <c r="C29" s="930">
        <f>'31dictsaad'!D26-'31dictsaad'!H26</f>
        <v>12</v>
      </c>
      <c r="D29" s="928">
        <v>0</v>
      </c>
      <c r="E29" s="1123">
        <v>0</v>
      </c>
      <c r="F29" s="928">
        <v>3</v>
      </c>
      <c r="G29" s="1123">
        <v>25</v>
      </c>
      <c r="H29" s="928">
        <v>9</v>
      </c>
      <c r="I29" s="1123">
        <f t="shared" si="0"/>
        <v>75</v>
      </c>
    </row>
    <row r="30" spans="2:9" x14ac:dyDescent="0.25">
      <c r="B30" s="1121" t="s">
        <v>1</v>
      </c>
      <c r="C30" s="1124">
        <f>'31dictsaad'!D27-'31dictsaad'!H27</f>
        <v>231</v>
      </c>
      <c r="D30" s="950">
        <v>0</v>
      </c>
      <c r="E30" s="1125">
        <v>0</v>
      </c>
      <c r="F30" s="950">
        <v>196</v>
      </c>
      <c r="G30" s="1125">
        <v>84.848484848484844</v>
      </c>
      <c r="H30" s="950">
        <v>35</v>
      </c>
      <c r="I30" s="1125">
        <f t="shared" si="0"/>
        <v>15.151515151515152</v>
      </c>
    </row>
    <row r="31" spans="2:9" x14ac:dyDescent="0.25">
      <c r="B31" s="1305" t="s">
        <v>0</v>
      </c>
      <c r="C31" s="1306">
        <f>SUM(C13:C30)</f>
        <v>133414</v>
      </c>
      <c r="D31" s="1281">
        <f>SUM(D13:D30)</f>
        <v>2374</v>
      </c>
      <c r="E31" s="1307">
        <f t="shared" ref="E31" si="1">D31/C31*100</f>
        <v>1.7794234488134677</v>
      </c>
      <c r="F31" s="1281">
        <f>SUM(F13:F30)</f>
        <v>62794</v>
      </c>
      <c r="G31" s="1307">
        <f t="shared" ref="G31" si="2">F31/C31*100</f>
        <v>47.067024450207626</v>
      </c>
      <c r="H31" s="1281">
        <f>SUM(H13:H30)</f>
        <v>68246</v>
      </c>
      <c r="I31" s="1307">
        <f t="shared" si="0"/>
        <v>51.153552100978906</v>
      </c>
    </row>
    <row r="32" spans="2:9" ht="5.0999999999999996" customHeight="1" x14ac:dyDescent="0.25">
      <c r="B32" s="1126"/>
      <c r="C32" s="1126"/>
      <c r="D32" s="1126"/>
      <c r="E32" s="1126"/>
      <c r="F32" s="1126"/>
      <c r="G32" s="1126"/>
      <c r="H32" s="1126"/>
      <c r="I32" s="1126"/>
    </row>
    <row r="33" spans="2:9" x14ac:dyDescent="0.25">
      <c r="B33" s="1127" t="s">
        <v>281</v>
      </c>
      <c r="C33" s="1126"/>
      <c r="D33" s="1126"/>
      <c r="E33" s="1126"/>
      <c r="F33" s="1126"/>
      <c r="G33" s="1126"/>
      <c r="H33" s="1126"/>
      <c r="I33" s="1126"/>
    </row>
    <row r="34" spans="2:9" x14ac:dyDescent="0.25">
      <c r="B34" s="1127" t="s">
        <v>466</v>
      </c>
      <c r="C34" s="1126"/>
      <c r="D34" s="1126"/>
      <c r="E34" s="1126"/>
      <c r="F34" s="1126"/>
      <c r="G34" s="1126"/>
      <c r="H34" s="1126"/>
      <c r="I34" s="1126"/>
    </row>
    <row r="35" spans="2:9" x14ac:dyDescent="0.25">
      <c r="B35" s="1715" t="s">
        <v>467</v>
      </c>
      <c r="C35" s="1715"/>
      <c r="D35" s="1715"/>
      <c r="E35" s="1715"/>
      <c r="F35" s="1715"/>
      <c r="G35" s="1715"/>
      <c r="H35" s="1715"/>
      <c r="I35" s="1715"/>
    </row>
    <row r="36" spans="2:9" ht="17.25" x14ac:dyDescent="0.25">
      <c r="B36" s="1127" t="s">
        <v>482</v>
      </c>
      <c r="C36" s="1126"/>
      <c r="D36" s="1126"/>
      <c r="E36" s="1126"/>
      <c r="F36" s="1126"/>
      <c r="G36" s="1126"/>
      <c r="H36" s="1126"/>
      <c r="I36" s="112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19" customWidth="1"/>
    <col min="2" max="2" width="28.42578125" style="1119" customWidth="1"/>
    <col min="3" max="3" width="16.7109375" style="1119" customWidth="1"/>
    <col min="4" max="4" width="10.28515625" style="1119" customWidth="1"/>
    <col min="5" max="5" width="15" style="1119" customWidth="1"/>
    <col min="6" max="6" width="10" style="1119" customWidth="1"/>
    <col min="7" max="7" width="15.42578125" style="1119" customWidth="1"/>
    <col min="8" max="8" width="9.7109375" style="1119" customWidth="1"/>
    <col min="9" max="9" width="14.5703125" style="1119" customWidth="1"/>
    <col min="10" max="16384" width="11.42578125" style="1119"/>
  </cols>
  <sheetData>
    <row r="1" spans="1:17" s="1112" customFormat="1" x14ac:dyDescent="0.25">
      <c r="A1" s="1112" t="s">
        <v>96</v>
      </c>
      <c r="B1" s="1112" t="s">
        <v>56</v>
      </c>
      <c r="I1" s="1112" t="s">
        <v>96</v>
      </c>
      <c r="J1" s="1112" t="s">
        <v>67</v>
      </c>
      <c r="Q1" s="1112" t="s">
        <v>81</v>
      </c>
    </row>
    <row r="2" spans="1:17" s="1112" customFormat="1" x14ac:dyDescent="0.25"/>
    <row r="3" spans="1:17" s="1112" customFormat="1" x14ac:dyDescent="0.25"/>
    <row r="4" spans="1:17" s="1112" customFormat="1" x14ac:dyDescent="0.25"/>
    <row r="5" spans="1:17" s="1112" customFormat="1" ht="16.5" customHeight="1" x14ac:dyDescent="0.25"/>
    <row r="6" spans="1:17" s="1116" customFormat="1" ht="38.25" customHeight="1" x14ac:dyDescent="0.2">
      <c r="A6" s="1113"/>
      <c r="B6" s="1716" t="s">
        <v>459</v>
      </c>
      <c r="C6" s="1716"/>
      <c r="D6" s="1716"/>
      <c r="E6" s="1716"/>
      <c r="F6" s="1716"/>
      <c r="G6" s="1716"/>
      <c r="H6" s="1716"/>
      <c r="I6" s="1716"/>
      <c r="J6" s="1114"/>
      <c r="K6" s="1114"/>
      <c r="L6" s="1115"/>
      <c r="M6" s="1115"/>
      <c r="N6" s="1115"/>
      <c r="O6" s="1115"/>
      <c r="P6" s="1115"/>
      <c r="Q6" s="1115"/>
    </row>
    <row r="7" spans="1:17" s="1116" customFormat="1" ht="15.75" customHeight="1" x14ac:dyDescent="0.2">
      <c r="A7" s="1113"/>
      <c r="B7" s="1717" t="str">
        <f>porsaad!$B$6</f>
        <v>Situación a 30 de septiembre de 2025</v>
      </c>
      <c r="C7" s="1717"/>
      <c r="D7" s="1717"/>
      <c r="E7" s="1717"/>
      <c r="F7" s="1717"/>
      <c r="G7" s="1717"/>
      <c r="H7" s="1717"/>
      <c r="I7" s="1717"/>
      <c r="J7" s="1117"/>
      <c r="K7" s="1117"/>
      <c r="L7" s="1118"/>
      <c r="M7" s="1118"/>
      <c r="N7" s="1118"/>
      <c r="O7" s="1118"/>
      <c r="P7" s="1118"/>
      <c r="Q7" s="1118"/>
    </row>
    <row r="8" spans="1:17" ht="8.25" customHeight="1" x14ac:dyDescent="0.25">
      <c r="H8" s="1120"/>
    </row>
    <row r="9" spans="1:17" ht="15" customHeight="1" x14ac:dyDescent="0.25">
      <c r="B9" s="1718" t="s">
        <v>12</v>
      </c>
      <c r="C9" s="1721" t="s">
        <v>277</v>
      </c>
      <c r="D9" s="1129"/>
      <c r="E9" s="1129"/>
      <c r="F9" s="1129"/>
      <c r="G9" s="1129"/>
      <c r="H9" s="1129"/>
      <c r="I9" s="1130"/>
    </row>
    <row r="10" spans="1:17" ht="15.75" customHeight="1" x14ac:dyDescent="0.25">
      <c r="B10" s="1719"/>
      <c r="C10" s="1722"/>
      <c r="D10" s="1724" t="s">
        <v>133</v>
      </c>
      <c r="E10" s="1725"/>
      <c r="F10" s="1728" t="s">
        <v>134</v>
      </c>
      <c r="G10" s="1729"/>
      <c r="H10" s="1729"/>
      <c r="I10" s="1729"/>
    </row>
    <row r="11" spans="1:17" ht="40.5" customHeight="1" x14ac:dyDescent="0.25">
      <c r="B11" s="1719"/>
      <c r="C11" s="1722"/>
      <c r="D11" s="1726"/>
      <c r="E11" s="1727"/>
      <c r="F11" s="1730" t="s">
        <v>278</v>
      </c>
      <c r="G11" s="1731"/>
      <c r="H11" s="1728" t="s">
        <v>279</v>
      </c>
      <c r="I11" s="1729"/>
    </row>
    <row r="12" spans="1:17" ht="52.5" customHeight="1" x14ac:dyDescent="0.25">
      <c r="B12" s="1720"/>
      <c r="C12" s="1723"/>
      <c r="D12" s="1132" t="s">
        <v>9</v>
      </c>
      <c r="E12" s="1134" t="s">
        <v>280</v>
      </c>
      <c r="F12" s="1134" t="s">
        <v>9</v>
      </c>
      <c r="G12" s="1131" t="s">
        <v>280</v>
      </c>
      <c r="H12" s="1132" t="s">
        <v>9</v>
      </c>
      <c r="I12" s="1133" t="s">
        <v>280</v>
      </c>
    </row>
    <row r="13" spans="1:17" ht="12.75" customHeight="1" x14ac:dyDescent="0.25">
      <c r="B13" s="1121" t="s">
        <v>8</v>
      </c>
      <c r="C13" s="925">
        <f>D13+F13+H13</f>
        <v>13357</v>
      </c>
      <c r="D13" s="923">
        <v>46</v>
      </c>
      <c r="E13" s="1122">
        <v>0.34438871003967958</v>
      </c>
      <c r="F13" s="923">
        <v>351</v>
      </c>
      <c r="G13" s="1122">
        <v>2.6278355918245113</v>
      </c>
      <c r="H13" s="923">
        <v>12960</v>
      </c>
      <c r="I13" s="1122">
        <f>H13/C13*100</f>
        <v>97.027775698135812</v>
      </c>
    </row>
    <row r="14" spans="1:17" x14ac:dyDescent="0.25">
      <c r="B14" s="1121" t="s">
        <v>7</v>
      </c>
      <c r="C14" s="930">
        <f t="shared" ref="C14:C30" si="0">D14+F14+H14</f>
        <v>120</v>
      </c>
      <c r="D14" s="928">
        <v>3</v>
      </c>
      <c r="E14" s="1123">
        <v>2.5</v>
      </c>
      <c r="F14" s="928">
        <v>73</v>
      </c>
      <c r="G14" s="1123">
        <v>60.833333333333329</v>
      </c>
      <c r="H14" s="928">
        <v>44</v>
      </c>
      <c r="I14" s="1123">
        <f t="shared" ref="I14:I31" si="1">H14/C14*100</f>
        <v>36.666666666666664</v>
      </c>
    </row>
    <row r="15" spans="1:17" x14ac:dyDescent="0.25">
      <c r="B15" s="1121" t="s">
        <v>37</v>
      </c>
      <c r="C15" s="930">
        <f t="shared" si="0"/>
        <v>360</v>
      </c>
      <c r="D15" s="928">
        <v>8</v>
      </c>
      <c r="E15" s="1123">
        <v>2.2222222222222223</v>
      </c>
      <c r="F15" s="928">
        <v>112</v>
      </c>
      <c r="G15" s="1123">
        <v>31.111111111111111</v>
      </c>
      <c r="H15" s="928">
        <v>240</v>
      </c>
      <c r="I15" s="1123">
        <f t="shared" si="1"/>
        <v>66.666666666666657</v>
      </c>
    </row>
    <row r="16" spans="1:17" x14ac:dyDescent="0.25">
      <c r="B16" s="1121" t="s">
        <v>38</v>
      </c>
      <c r="C16" s="930">
        <f t="shared" si="0"/>
        <v>3576</v>
      </c>
      <c r="D16" s="928">
        <v>2</v>
      </c>
      <c r="E16" s="1123">
        <v>5.5928411633109618E-2</v>
      </c>
      <c r="F16" s="928">
        <v>1243</v>
      </c>
      <c r="G16" s="1123">
        <v>34.759507829977629</v>
      </c>
      <c r="H16" s="928">
        <v>2331</v>
      </c>
      <c r="I16" s="1123">
        <f t="shared" si="1"/>
        <v>65.18456375838926</v>
      </c>
    </row>
    <row r="17" spans="2:9" x14ac:dyDescent="0.25">
      <c r="B17" s="1121" t="s">
        <v>6</v>
      </c>
      <c r="C17" s="930">
        <f t="shared" si="0"/>
        <v>6386</v>
      </c>
      <c r="D17" s="928">
        <v>69</v>
      </c>
      <c r="E17" s="1123">
        <v>1.0804885687441277</v>
      </c>
      <c r="F17" s="928">
        <v>99</v>
      </c>
      <c r="G17" s="1123">
        <v>1.5502662073285312</v>
      </c>
      <c r="H17" s="928">
        <v>6218</v>
      </c>
      <c r="I17" s="1123">
        <f t="shared" si="1"/>
        <v>97.369245223927336</v>
      </c>
    </row>
    <row r="18" spans="2:9" x14ac:dyDescent="0.25">
      <c r="B18" s="1121" t="s">
        <v>5</v>
      </c>
      <c r="C18" s="930">
        <f t="shared" si="0"/>
        <v>273</v>
      </c>
      <c r="D18" s="928">
        <v>4</v>
      </c>
      <c r="E18" s="1123">
        <v>1.4652014652014651</v>
      </c>
      <c r="F18" s="928">
        <v>143</v>
      </c>
      <c r="G18" s="1123">
        <v>52.380952380952387</v>
      </c>
      <c r="H18" s="928">
        <v>126</v>
      </c>
      <c r="I18" s="1123">
        <f t="shared" si="1"/>
        <v>46.153846153846153</v>
      </c>
    </row>
    <row r="19" spans="2:9" x14ac:dyDescent="0.25">
      <c r="B19" s="1121" t="s">
        <v>4</v>
      </c>
      <c r="C19" s="930">
        <f t="shared" si="0"/>
        <v>202</v>
      </c>
      <c r="D19" s="928">
        <v>47</v>
      </c>
      <c r="E19" s="1123">
        <v>23.267326732673268</v>
      </c>
      <c r="F19" s="928">
        <v>151</v>
      </c>
      <c r="G19" s="1123">
        <v>74.752475247524757</v>
      </c>
      <c r="H19" s="928">
        <v>4</v>
      </c>
      <c r="I19" s="1123">
        <f t="shared" si="1"/>
        <v>1.9801980198019802</v>
      </c>
    </row>
    <row r="20" spans="2:9" x14ac:dyDescent="0.25">
      <c r="B20" s="1121" t="s">
        <v>40</v>
      </c>
      <c r="C20" s="930">
        <f t="shared" si="0"/>
        <v>3610</v>
      </c>
      <c r="D20" s="928">
        <v>14</v>
      </c>
      <c r="E20" s="1123">
        <v>0.38781163434903049</v>
      </c>
      <c r="F20" s="928">
        <v>1970</v>
      </c>
      <c r="G20" s="1123">
        <v>54.570637119113577</v>
      </c>
      <c r="H20" s="928">
        <v>1626</v>
      </c>
      <c r="I20" s="1123">
        <f t="shared" si="1"/>
        <v>45.041551246537395</v>
      </c>
    </row>
    <row r="21" spans="2:9" x14ac:dyDescent="0.25">
      <c r="B21" s="1121" t="s">
        <v>41</v>
      </c>
      <c r="C21" s="930">
        <f t="shared" si="0"/>
        <v>38002</v>
      </c>
      <c r="D21" s="928">
        <v>23</v>
      </c>
      <c r="E21" s="1123">
        <v>6.0523130361559915E-2</v>
      </c>
      <c r="F21" s="928">
        <v>1693</v>
      </c>
      <c r="G21" s="1123">
        <v>4.4550286827009105</v>
      </c>
      <c r="H21" s="928">
        <v>36286</v>
      </c>
      <c r="I21" s="1123">
        <f t="shared" si="1"/>
        <v>95.484448186937527</v>
      </c>
    </row>
    <row r="22" spans="2:9" x14ac:dyDescent="0.25">
      <c r="B22" s="1121" t="s">
        <v>3</v>
      </c>
      <c r="C22" s="930">
        <f t="shared" si="0"/>
        <v>8873</v>
      </c>
      <c r="D22" s="928">
        <v>1132</v>
      </c>
      <c r="E22" s="1123">
        <v>12.757804575679026</v>
      </c>
      <c r="F22" s="928">
        <v>1489</v>
      </c>
      <c r="G22" s="1123">
        <v>16.781246478079566</v>
      </c>
      <c r="H22" s="928">
        <v>6252</v>
      </c>
      <c r="I22" s="1123">
        <f t="shared" si="1"/>
        <v>70.460948946241402</v>
      </c>
    </row>
    <row r="23" spans="2:9" x14ac:dyDescent="0.25">
      <c r="B23" s="1121" t="s">
        <v>2</v>
      </c>
      <c r="C23" s="930">
        <f t="shared" si="0"/>
        <v>3892</v>
      </c>
      <c r="D23" s="928">
        <v>13</v>
      </c>
      <c r="E23" s="1123">
        <v>0.33401849948612539</v>
      </c>
      <c r="F23" s="928">
        <v>823</v>
      </c>
      <c r="G23" s="1123">
        <v>21.145940390544705</v>
      </c>
      <c r="H23" s="928">
        <v>3056</v>
      </c>
      <c r="I23" s="1123">
        <f t="shared" si="1"/>
        <v>78.520041109969156</v>
      </c>
    </row>
    <row r="24" spans="2:9" x14ac:dyDescent="0.25">
      <c r="B24" s="1121" t="s">
        <v>35</v>
      </c>
      <c r="C24" s="930">
        <f t="shared" si="0"/>
        <v>1073</v>
      </c>
      <c r="D24" s="928">
        <v>17</v>
      </c>
      <c r="E24" s="1123">
        <v>1.5843429636533086</v>
      </c>
      <c r="F24" s="928">
        <v>31</v>
      </c>
      <c r="G24" s="1123">
        <v>2.8890959925442683</v>
      </c>
      <c r="H24" s="928">
        <v>1025</v>
      </c>
      <c r="I24" s="1123">
        <f t="shared" si="1"/>
        <v>95.526561043802431</v>
      </c>
    </row>
    <row r="25" spans="2:9" x14ac:dyDescent="0.25">
      <c r="B25" s="1121" t="s">
        <v>42</v>
      </c>
      <c r="C25" s="930">
        <f t="shared" si="0"/>
        <v>13619</v>
      </c>
      <c r="D25" s="928">
        <v>451</v>
      </c>
      <c r="E25" s="1123">
        <v>3.3115500403847564</v>
      </c>
      <c r="F25" s="928">
        <v>932</v>
      </c>
      <c r="G25" s="1123">
        <v>6.843380571260739</v>
      </c>
      <c r="H25" s="928">
        <v>12236</v>
      </c>
      <c r="I25" s="1123">
        <f t="shared" si="1"/>
        <v>89.845069388354503</v>
      </c>
    </row>
    <row r="26" spans="2:9" x14ac:dyDescent="0.25">
      <c r="B26" s="1121" t="s">
        <v>43</v>
      </c>
      <c r="C26" s="930">
        <f t="shared" si="0"/>
        <v>7325</v>
      </c>
      <c r="D26" s="928">
        <v>7</v>
      </c>
      <c r="E26" s="1123">
        <v>9.556313993174062E-2</v>
      </c>
      <c r="F26" s="928">
        <v>230</v>
      </c>
      <c r="G26" s="1123">
        <v>3.1399317406143346</v>
      </c>
      <c r="H26" s="928">
        <v>7088</v>
      </c>
      <c r="I26" s="1123">
        <f t="shared" si="1"/>
        <v>96.764505119453929</v>
      </c>
    </row>
    <row r="27" spans="2:9" x14ac:dyDescent="0.25">
      <c r="B27" s="1121" t="s">
        <v>44</v>
      </c>
      <c r="C27" s="930">
        <f t="shared" si="0"/>
        <v>378</v>
      </c>
      <c r="D27" s="928">
        <v>109</v>
      </c>
      <c r="E27" s="1123">
        <v>28.835978835978835</v>
      </c>
      <c r="F27" s="928">
        <v>14</v>
      </c>
      <c r="G27" s="1123">
        <v>3.7037037037037033</v>
      </c>
      <c r="H27" s="928">
        <v>255</v>
      </c>
      <c r="I27" s="1123">
        <f t="shared" si="1"/>
        <v>67.460317460317469</v>
      </c>
    </row>
    <row r="28" spans="2:9" x14ac:dyDescent="0.25">
      <c r="B28" s="1121" t="s">
        <v>45</v>
      </c>
      <c r="C28" s="930">
        <f t="shared" si="0"/>
        <v>13714</v>
      </c>
      <c r="D28" s="928">
        <v>1233</v>
      </c>
      <c r="E28" s="1123">
        <v>8.9908123085897635</v>
      </c>
      <c r="F28" s="928">
        <v>3093</v>
      </c>
      <c r="G28" s="1123">
        <v>22.55359486655972</v>
      </c>
      <c r="H28" s="928">
        <v>9388</v>
      </c>
      <c r="I28" s="1123">
        <f t="shared" si="1"/>
        <v>68.455592824850527</v>
      </c>
    </row>
    <row r="29" spans="2:9" x14ac:dyDescent="0.25">
      <c r="B29" s="1121" t="s">
        <v>46</v>
      </c>
      <c r="C29" s="930">
        <f t="shared" si="0"/>
        <v>936</v>
      </c>
      <c r="D29" s="928">
        <v>84</v>
      </c>
      <c r="E29" s="1123">
        <v>8.9743589743589745</v>
      </c>
      <c r="F29" s="928">
        <v>414</v>
      </c>
      <c r="G29" s="1123">
        <v>44.230769230769226</v>
      </c>
      <c r="H29" s="928">
        <v>438</v>
      </c>
      <c r="I29" s="1123">
        <f t="shared" si="1"/>
        <v>46.794871794871796</v>
      </c>
    </row>
    <row r="30" spans="2:9" x14ac:dyDescent="0.25">
      <c r="B30" s="1121" t="s">
        <v>1</v>
      </c>
      <c r="C30" s="1124">
        <f t="shared" si="0"/>
        <v>326</v>
      </c>
      <c r="D30" s="950">
        <v>1</v>
      </c>
      <c r="E30" s="1125">
        <v>0.30674846625766872</v>
      </c>
      <c r="F30" s="950">
        <v>147</v>
      </c>
      <c r="G30" s="1125">
        <v>45.092024539877301</v>
      </c>
      <c r="H30" s="950">
        <v>178</v>
      </c>
      <c r="I30" s="1125">
        <f t="shared" si="1"/>
        <v>54.601226993865026</v>
      </c>
    </row>
    <row r="31" spans="2:9" x14ac:dyDescent="0.25">
      <c r="B31" s="1305" t="s">
        <v>0</v>
      </c>
      <c r="C31" s="1306">
        <f>SUM(C13:C30)</f>
        <v>116022</v>
      </c>
      <c r="D31" s="1281">
        <f>SUM(D13:D30)</f>
        <v>3263</v>
      </c>
      <c r="E31" s="1307">
        <f t="shared" ref="E31" si="2">D31/C31*100</f>
        <v>2.8123976487217943</v>
      </c>
      <c r="F31" s="1281">
        <f>SUM(F13:F30)</f>
        <v>13008</v>
      </c>
      <c r="G31" s="1307">
        <f t="shared" ref="G31" si="3">F31/C31*100</f>
        <v>11.211666752857216</v>
      </c>
      <c r="H31" s="1281">
        <f>SUM(H13:H30)</f>
        <v>99751</v>
      </c>
      <c r="I31" s="1307">
        <f t="shared" si="1"/>
        <v>85.975935598420989</v>
      </c>
    </row>
    <row r="32" spans="2:9" x14ac:dyDescent="0.25">
      <c r="B32" s="1126"/>
      <c r="C32" s="1126"/>
      <c r="D32" s="1126"/>
      <c r="E32" s="1126"/>
      <c r="F32" s="1126"/>
      <c r="G32" s="1126"/>
      <c r="H32" s="1126"/>
      <c r="I32" s="1126"/>
    </row>
    <row r="33" spans="2:9" x14ac:dyDescent="0.25">
      <c r="B33" s="1127" t="s">
        <v>281</v>
      </c>
      <c r="C33" s="1126"/>
      <c r="D33" s="1126"/>
      <c r="E33" s="1126"/>
      <c r="F33" s="1126"/>
      <c r="G33" s="1126"/>
      <c r="H33" s="1126"/>
      <c r="I33" s="1126"/>
    </row>
    <row r="34" spans="2:9" x14ac:dyDescent="0.25">
      <c r="B34" s="1127"/>
      <c r="C34" s="1126"/>
      <c r="D34" s="1126"/>
      <c r="E34" s="1126"/>
      <c r="F34" s="1126"/>
      <c r="G34" s="1126"/>
      <c r="H34" s="1126"/>
      <c r="I34" s="1126"/>
    </row>
    <row r="35" spans="2:9" x14ac:dyDescent="0.25">
      <c r="B35" s="1715"/>
      <c r="C35" s="1715"/>
      <c r="D35" s="1715"/>
      <c r="E35" s="1715"/>
      <c r="F35" s="1715"/>
      <c r="G35" s="1715"/>
      <c r="H35" s="1715"/>
      <c r="I35" s="1715"/>
    </row>
    <row r="36" spans="2:9" x14ac:dyDescent="0.25">
      <c r="B36" s="1127"/>
      <c r="C36" s="1126"/>
      <c r="D36" s="1126"/>
      <c r="E36" s="1126"/>
      <c r="F36" s="1126"/>
      <c r="G36" s="1126"/>
      <c r="H36" s="1126"/>
      <c r="I36" s="112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19" customWidth="1"/>
    <col min="2" max="2" width="28.42578125" style="1119" customWidth="1"/>
    <col min="3" max="3" width="1.140625" style="1119" customWidth="1"/>
    <col min="4" max="4" width="12.28515625" style="1119" bestFit="1" customWidth="1"/>
    <col min="5" max="5" width="15.140625" style="1119" customWidth="1"/>
    <col min="6" max="6" width="13.5703125" style="1119" customWidth="1"/>
    <col min="7" max="7" width="1.140625" style="1119" customWidth="1"/>
    <col min="8" max="8" width="12.42578125" style="1119" customWidth="1"/>
    <col min="9" max="9" width="14.85546875" style="1119" customWidth="1"/>
    <col min="10" max="10" width="1.140625" style="1119" customWidth="1"/>
    <col min="11" max="11" width="12.42578125" style="1119" customWidth="1"/>
    <col min="12" max="12" width="14.7109375" style="1119" customWidth="1"/>
    <col min="13" max="16384" width="11.42578125" style="1119"/>
  </cols>
  <sheetData>
    <row r="1" spans="1:15" s="1112" customFormat="1" x14ac:dyDescent="0.25">
      <c r="A1" s="1112" t="s">
        <v>96</v>
      </c>
      <c r="B1" s="1112" t="s">
        <v>56</v>
      </c>
      <c r="N1" s="1112" t="s">
        <v>81</v>
      </c>
    </row>
    <row r="2" spans="1:15" s="1112" customFormat="1" x14ac:dyDescent="0.25"/>
    <row r="3" spans="1:15" s="1112" customFormat="1" x14ac:dyDescent="0.25"/>
    <row r="4" spans="1:15" s="1112" customFormat="1" x14ac:dyDescent="0.25"/>
    <row r="5" spans="1:15" s="1112" customFormat="1" ht="16.5" customHeight="1" x14ac:dyDescent="0.25"/>
    <row r="6" spans="1:15" s="1116" customFormat="1" ht="38.25" customHeight="1" x14ac:dyDescent="0.2">
      <c r="A6" s="1113"/>
      <c r="B6" s="1716" t="s">
        <v>460</v>
      </c>
      <c r="C6" s="1716"/>
      <c r="D6" s="1716"/>
      <c r="E6" s="1716"/>
      <c r="F6" s="1716"/>
      <c r="G6" s="1716"/>
      <c r="H6" s="1716"/>
      <c r="I6" s="1716"/>
      <c r="J6" s="1716"/>
      <c r="K6" s="1716"/>
      <c r="L6" s="1716"/>
      <c r="M6" s="1115"/>
      <c r="N6" s="1115"/>
      <c r="O6" s="1115"/>
    </row>
    <row r="7" spans="1:15" s="1116" customFormat="1" ht="15.75" customHeight="1" x14ac:dyDescent="0.2">
      <c r="A7" s="1113"/>
      <c r="B7" s="1717" t="str">
        <f>porsaad!$B$6</f>
        <v>Situación a 30 de septiembre de 2025</v>
      </c>
      <c r="C7" s="1717"/>
      <c r="D7" s="1717"/>
      <c r="E7" s="1717"/>
      <c r="F7" s="1717"/>
      <c r="G7" s="1717"/>
      <c r="H7" s="1717"/>
      <c r="I7" s="1717"/>
      <c r="J7" s="1717"/>
      <c r="K7" s="1717"/>
      <c r="L7" s="1717"/>
      <c r="M7" s="1118"/>
      <c r="N7" s="1118"/>
      <c r="O7" s="1118"/>
    </row>
    <row r="8" spans="1:15" ht="8.25" customHeight="1" x14ac:dyDescent="0.25"/>
    <row r="9" spans="1:15" ht="15" customHeight="1" x14ac:dyDescent="0.25">
      <c r="B9" s="1735" t="s">
        <v>12</v>
      </c>
      <c r="D9" s="1732" t="s">
        <v>29</v>
      </c>
      <c r="E9" s="1741" t="s">
        <v>210</v>
      </c>
      <c r="F9" s="1737"/>
      <c r="G9" s="1135"/>
      <c r="H9" s="1718" t="s">
        <v>283</v>
      </c>
      <c r="I9" s="1737"/>
      <c r="J9" s="1135"/>
      <c r="K9" s="1718" t="s">
        <v>282</v>
      </c>
      <c r="L9" s="1737"/>
    </row>
    <row r="10" spans="1:15" ht="15.75" customHeight="1" x14ac:dyDescent="0.25">
      <c r="B10" s="1736"/>
      <c r="D10" s="1733"/>
      <c r="E10" s="1742"/>
      <c r="F10" s="1738"/>
      <c r="G10" s="1135"/>
      <c r="H10" s="1719"/>
      <c r="I10" s="1738"/>
      <c r="J10" s="1135"/>
      <c r="K10" s="1719"/>
      <c r="L10" s="1738"/>
    </row>
    <row r="11" spans="1:15" x14ac:dyDescent="0.25">
      <c r="B11" s="1736"/>
      <c r="D11" s="1733"/>
      <c r="E11" s="1742"/>
      <c r="F11" s="1738"/>
      <c r="G11" s="1135"/>
      <c r="H11" s="1719"/>
      <c r="I11" s="1738"/>
      <c r="J11" s="1135"/>
      <c r="K11" s="1719"/>
      <c r="L11" s="1738"/>
    </row>
    <row r="12" spans="1:15" ht="33" customHeight="1" x14ac:dyDescent="0.25">
      <c r="B12" s="1736"/>
      <c r="D12" s="1734"/>
      <c r="E12" s="1742"/>
      <c r="F12" s="1738"/>
      <c r="G12" s="1135"/>
      <c r="H12" s="1739"/>
      <c r="I12" s="1740"/>
      <c r="J12" s="1135"/>
      <c r="K12" s="1739"/>
      <c r="L12" s="1740"/>
    </row>
    <row r="13" spans="1:15" ht="30" x14ac:dyDescent="0.25">
      <c r="B13" s="1719"/>
      <c r="D13" s="1139" t="s">
        <v>9</v>
      </c>
      <c r="E13" s="1141" t="s">
        <v>9</v>
      </c>
      <c r="F13" s="1140" t="s">
        <v>186</v>
      </c>
      <c r="G13" s="1135"/>
      <c r="H13" s="1128" t="s">
        <v>9</v>
      </c>
      <c r="I13" s="1140" t="s">
        <v>284</v>
      </c>
      <c r="J13" s="1135"/>
      <c r="K13" s="1128" t="s">
        <v>9</v>
      </c>
      <c r="L13" s="1140" t="s">
        <v>186</v>
      </c>
    </row>
    <row r="14" spans="1:15" ht="12.75" customHeight="1" x14ac:dyDescent="0.25">
      <c r="B14" s="1136" t="s">
        <v>8</v>
      </c>
      <c r="D14" s="925">
        <f>'21solsaad'!D10</f>
        <v>430507</v>
      </c>
      <c r="E14" s="925">
        <f>'10pendResol'!H13</f>
        <v>27208</v>
      </c>
      <c r="F14" s="1040">
        <f>E14/$D14*100</f>
        <v>6.3199901511473682</v>
      </c>
      <c r="G14" s="926"/>
      <c r="H14" s="925">
        <f>'10pendPrest'!H13</f>
        <v>12960</v>
      </c>
      <c r="I14" s="1040">
        <f t="shared" ref="I14:I32" si="0">H14/$K14*100</f>
        <v>32.264489145588527</v>
      </c>
      <c r="J14" s="926"/>
      <c r="K14" s="925">
        <f t="shared" ref="K14:K31" si="1">E14+H14</f>
        <v>40168</v>
      </c>
      <c r="L14" s="1040">
        <f t="shared" ref="L14:L32" si="2">K14/D14*100</f>
        <v>9.3303941631611096</v>
      </c>
    </row>
    <row r="15" spans="1:15" x14ac:dyDescent="0.25">
      <c r="B15" s="1137" t="s">
        <v>7</v>
      </c>
      <c r="D15" s="930">
        <f>'21solsaad'!D11</f>
        <v>60372</v>
      </c>
      <c r="E15" s="930">
        <f>'10pendResol'!H14</f>
        <v>372</v>
      </c>
      <c r="F15" s="1041">
        <f t="shared" ref="F15:F31" si="3">E15/$D15*100</f>
        <v>0.6161796859471278</v>
      </c>
      <c r="G15" s="926"/>
      <c r="H15" s="930">
        <f>'10pendPrest'!H14</f>
        <v>44</v>
      </c>
      <c r="I15" s="1041">
        <f t="shared" si="0"/>
        <v>10.576923076923077</v>
      </c>
      <c r="J15" s="926"/>
      <c r="K15" s="930">
        <f t="shared" si="1"/>
        <v>416</v>
      </c>
      <c r="L15" s="1041">
        <f t="shared" si="2"/>
        <v>0.6890611541774333</v>
      </c>
    </row>
    <row r="16" spans="1:15" x14ac:dyDescent="0.25">
      <c r="B16" s="1137" t="s">
        <v>37</v>
      </c>
      <c r="D16" s="930">
        <f>'21solsaad'!D12</f>
        <v>50778</v>
      </c>
      <c r="E16" s="930">
        <f>'10pendResol'!H15</f>
        <v>5351</v>
      </c>
      <c r="F16" s="1041">
        <f t="shared" si="3"/>
        <v>10.538028279963765</v>
      </c>
      <c r="G16" s="926"/>
      <c r="H16" s="930">
        <f>'10pendPrest'!H15</f>
        <v>240</v>
      </c>
      <c r="I16" s="1041">
        <f t="shared" si="0"/>
        <v>4.2926131282418174</v>
      </c>
      <c r="J16" s="926"/>
      <c r="K16" s="930">
        <f t="shared" si="1"/>
        <v>5591</v>
      </c>
      <c r="L16" s="1041">
        <f t="shared" si="2"/>
        <v>11.010673913899719</v>
      </c>
    </row>
    <row r="17" spans="2:12" x14ac:dyDescent="0.25">
      <c r="B17" s="1137" t="s">
        <v>38</v>
      </c>
      <c r="D17" s="930">
        <f>'21solsaad'!D13</f>
        <v>49903</v>
      </c>
      <c r="E17" s="930">
        <f>'10pendResol'!H16</f>
        <v>1450</v>
      </c>
      <c r="F17" s="1041">
        <f t="shared" si="3"/>
        <v>2.905636935655171</v>
      </c>
      <c r="G17" s="926"/>
      <c r="H17" s="930">
        <f>'10pendPrest'!H16</f>
        <v>2331</v>
      </c>
      <c r="I17" s="1041">
        <f t="shared" si="0"/>
        <v>61.650357048399897</v>
      </c>
      <c r="J17" s="926"/>
      <c r="K17" s="930">
        <f t="shared" si="1"/>
        <v>3781</v>
      </c>
      <c r="L17" s="1041">
        <f t="shared" si="2"/>
        <v>7.5766987956635878</v>
      </c>
    </row>
    <row r="18" spans="2:12" x14ac:dyDescent="0.25">
      <c r="B18" s="1137" t="s">
        <v>6</v>
      </c>
      <c r="D18" s="930">
        <f>'21solsaad'!D14</f>
        <v>78043</v>
      </c>
      <c r="E18" s="930">
        <f>'10pendResol'!H17</f>
        <v>3494</v>
      </c>
      <c r="F18" s="1041">
        <f>E18/$D18*100</f>
        <v>4.4770190792255553</v>
      </c>
      <c r="G18" s="926"/>
      <c r="H18" s="930">
        <f>'10pendPrest'!H17</f>
        <v>6218</v>
      </c>
      <c r="I18" s="1041">
        <f t="shared" si="0"/>
        <v>64.023887973640853</v>
      </c>
      <c r="J18" s="926"/>
      <c r="K18" s="930">
        <f t="shared" si="1"/>
        <v>9712</v>
      </c>
      <c r="L18" s="1041">
        <f t="shared" si="2"/>
        <v>12.444421664979563</v>
      </c>
    </row>
    <row r="19" spans="2:12" x14ac:dyDescent="0.25">
      <c r="B19" s="1137" t="s">
        <v>5</v>
      </c>
      <c r="D19" s="930">
        <f>'21solsaad'!D15</f>
        <v>23666</v>
      </c>
      <c r="E19" s="930">
        <f>'10pendResol'!H18</f>
        <v>205</v>
      </c>
      <c r="F19" s="1041">
        <f t="shared" si="3"/>
        <v>0.8662215837065832</v>
      </c>
      <c r="G19" s="926"/>
      <c r="H19" s="930">
        <f>'10pendPrest'!H18</f>
        <v>126</v>
      </c>
      <c r="I19" s="1041">
        <f t="shared" si="0"/>
        <v>38.066465256797585</v>
      </c>
      <c r="J19" s="926"/>
      <c r="K19" s="930">
        <f t="shared" si="1"/>
        <v>331</v>
      </c>
      <c r="L19" s="1041">
        <f t="shared" si="2"/>
        <v>1.3986309473506295</v>
      </c>
    </row>
    <row r="20" spans="2:12" x14ac:dyDescent="0.25">
      <c r="B20" s="1137" t="s">
        <v>4</v>
      </c>
      <c r="D20" s="930">
        <f>'21solsaad'!D16</f>
        <v>161623</v>
      </c>
      <c r="E20" s="930">
        <f>'10pendResol'!H19</f>
        <v>2</v>
      </c>
      <c r="F20" s="1041">
        <f t="shared" si="3"/>
        <v>1.2374476404967115E-3</v>
      </c>
      <c r="G20" s="926"/>
      <c r="H20" s="930">
        <f>'10pendPrest'!H19</f>
        <v>4</v>
      </c>
      <c r="I20" s="1041">
        <f t="shared" si="0"/>
        <v>66.666666666666657</v>
      </c>
      <c r="J20" s="926"/>
      <c r="K20" s="930">
        <f t="shared" si="1"/>
        <v>6</v>
      </c>
      <c r="L20" s="1041">
        <f t="shared" si="2"/>
        <v>3.7123429214901342E-3</v>
      </c>
    </row>
    <row r="21" spans="2:12" x14ac:dyDescent="0.25">
      <c r="B21" s="1137" t="s">
        <v>40</v>
      </c>
      <c r="D21" s="930">
        <f>'21solsaad'!D17</f>
        <v>103929</v>
      </c>
      <c r="E21" s="930">
        <f>'10pendResol'!H20</f>
        <v>502</v>
      </c>
      <c r="F21" s="1041">
        <f t="shared" si="3"/>
        <v>0.48302206313925855</v>
      </c>
      <c r="G21" s="926"/>
      <c r="H21" s="930">
        <f>'10pendPrest'!H20</f>
        <v>1626</v>
      </c>
      <c r="I21" s="1041">
        <f t="shared" si="0"/>
        <v>76.409774436090231</v>
      </c>
      <c r="J21" s="926"/>
      <c r="K21" s="930">
        <f t="shared" si="1"/>
        <v>2128</v>
      </c>
      <c r="L21" s="1041">
        <f t="shared" si="2"/>
        <v>2.0475516939449045</v>
      </c>
    </row>
    <row r="22" spans="2:12" x14ac:dyDescent="0.25">
      <c r="B22" s="1137" t="s">
        <v>41</v>
      </c>
      <c r="D22" s="930">
        <f>'21solsaad'!D18</f>
        <v>411492</v>
      </c>
      <c r="E22" s="930">
        <f>'10pendResol'!H21</f>
        <v>13529</v>
      </c>
      <c r="F22" s="1041">
        <f t="shared" si="3"/>
        <v>3.2877917432173649</v>
      </c>
      <c r="G22" s="926"/>
      <c r="H22" s="930">
        <f>'10pendPrest'!H21</f>
        <v>36286</v>
      </c>
      <c r="I22" s="1041">
        <f t="shared" si="0"/>
        <v>72.841513600321179</v>
      </c>
      <c r="J22" s="926"/>
      <c r="K22" s="930">
        <f t="shared" si="1"/>
        <v>49815</v>
      </c>
      <c r="L22" s="1041">
        <f t="shared" si="2"/>
        <v>12.105946166632645</v>
      </c>
    </row>
    <row r="23" spans="2:12" x14ac:dyDescent="0.25">
      <c r="B23" s="1137" t="s">
        <v>3</v>
      </c>
      <c r="D23" s="930">
        <f>'21solsaad'!D19</f>
        <v>232662</v>
      </c>
      <c r="E23" s="930">
        <f>'10pendResol'!H22</f>
        <v>9419</v>
      </c>
      <c r="F23" s="1041">
        <f t="shared" si="3"/>
        <v>4.0483620015301165</v>
      </c>
      <c r="G23" s="926"/>
      <c r="H23" s="930">
        <f>'10pendPrest'!H22</f>
        <v>6252</v>
      </c>
      <c r="I23" s="1041">
        <f t="shared" si="0"/>
        <v>39.895348095207709</v>
      </c>
      <c r="J23" s="926"/>
      <c r="K23" s="930">
        <f t="shared" si="1"/>
        <v>15671</v>
      </c>
      <c r="L23" s="1041">
        <f t="shared" si="2"/>
        <v>6.7355219159123543</v>
      </c>
    </row>
    <row r="24" spans="2:12" x14ac:dyDescent="0.25">
      <c r="B24" s="1137" t="s">
        <v>2</v>
      </c>
      <c r="D24" s="930">
        <f>'21solsaad'!D20</f>
        <v>60913</v>
      </c>
      <c r="E24" s="930">
        <f>'10pendResol'!H23</f>
        <v>1160</v>
      </c>
      <c r="F24" s="1041">
        <f t="shared" si="3"/>
        <v>1.9043553921166252</v>
      </c>
      <c r="G24" s="926"/>
      <c r="H24" s="930">
        <f>'10pendPrest'!H23</f>
        <v>3056</v>
      </c>
      <c r="I24" s="1041">
        <f t="shared" si="0"/>
        <v>72.485768500948765</v>
      </c>
      <c r="J24" s="926"/>
      <c r="K24" s="930">
        <f t="shared" si="1"/>
        <v>4216</v>
      </c>
      <c r="L24" s="1041">
        <f t="shared" si="2"/>
        <v>6.921346838934217</v>
      </c>
    </row>
    <row r="25" spans="2:12" x14ac:dyDescent="0.25">
      <c r="B25" s="1137" t="s">
        <v>35</v>
      </c>
      <c r="D25" s="930">
        <f>'21solsaad'!D21</f>
        <v>95826</v>
      </c>
      <c r="E25" s="930">
        <f>'10pendResol'!H24</f>
        <v>108</v>
      </c>
      <c r="F25" s="1041">
        <f t="shared" si="3"/>
        <v>0.11270427650115836</v>
      </c>
      <c r="G25" s="926"/>
      <c r="H25" s="930">
        <f>'10pendPrest'!H24</f>
        <v>1025</v>
      </c>
      <c r="I25" s="1041">
        <f t="shared" si="0"/>
        <v>90.467784642541929</v>
      </c>
      <c r="J25" s="926"/>
      <c r="K25" s="930">
        <f t="shared" si="1"/>
        <v>1133</v>
      </c>
      <c r="L25" s="1041">
        <f t="shared" si="2"/>
        <v>1.1823513451464112</v>
      </c>
    </row>
    <row r="26" spans="2:12" x14ac:dyDescent="0.25">
      <c r="B26" s="1137" t="s">
        <v>42</v>
      </c>
      <c r="D26" s="930">
        <f>'21solsaad'!D22</f>
        <v>274638</v>
      </c>
      <c r="E26" s="930">
        <f>'10pendResol'!H25</f>
        <v>264</v>
      </c>
      <c r="F26" s="1041">
        <f t="shared" si="3"/>
        <v>9.6126537478426144E-2</v>
      </c>
      <c r="G26" s="926"/>
      <c r="H26" s="930">
        <f>'10pendPrest'!H25</f>
        <v>12236</v>
      </c>
      <c r="I26" s="1041">
        <f t="shared" si="0"/>
        <v>97.887999999999991</v>
      </c>
      <c r="J26" s="926"/>
      <c r="K26" s="930">
        <f t="shared" si="1"/>
        <v>12500</v>
      </c>
      <c r="L26" s="1041">
        <f t="shared" si="2"/>
        <v>4.5514459033345718</v>
      </c>
    </row>
    <row r="27" spans="2:12" x14ac:dyDescent="0.25">
      <c r="B27" s="1137" t="s">
        <v>43</v>
      </c>
      <c r="D27" s="930">
        <f>'21solsaad'!D23</f>
        <v>73141</v>
      </c>
      <c r="E27" s="930">
        <f>'10pendResol'!H26</f>
        <v>4904</v>
      </c>
      <c r="F27" s="1041">
        <f t="shared" si="3"/>
        <v>6.7048577405285679</v>
      </c>
      <c r="G27" s="926"/>
      <c r="H27" s="930">
        <f>'10pendPrest'!H26</f>
        <v>7088</v>
      </c>
      <c r="I27" s="1041">
        <f t="shared" si="0"/>
        <v>59.10607071380921</v>
      </c>
      <c r="J27" s="926"/>
      <c r="K27" s="930">
        <f t="shared" si="1"/>
        <v>11992</v>
      </c>
      <c r="L27" s="1041">
        <f t="shared" si="2"/>
        <v>16.395728797801507</v>
      </c>
    </row>
    <row r="28" spans="2:12" x14ac:dyDescent="0.25">
      <c r="B28" s="1137" t="s">
        <v>44</v>
      </c>
      <c r="D28" s="930">
        <f>'21solsaad'!D24</f>
        <v>23677</v>
      </c>
      <c r="E28" s="930">
        <f>'10pendResol'!H27</f>
        <v>95</v>
      </c>
      <c r="F28" s="1041">
        <f t="shared" si="3"/>
        <v>0.40123326434936857</v>
      </c>
      <c r="G28" s="926"/>
      <c r="H28" s="930">
        <f>'10pendPrest'!H27</f>
        <v>255</v>
      </c>
      <c r="I28" s="1041">
        <f t="shared" si="0"/>
        <v>72.857142857142847</v>
      </c>
      <c r="J28" s="926"/>
      <c r="K28" s="930">
        <f t="shared" si="1"/>
        <v>350</v>
      </c>
      <c r="L28" s="1041">
        <f t="shared" si="2"/>
        <v>1.4782278160239894</v>
      </c>
    </row>
    <row r="29" spans="2:12" x14ac:dyDescent="0.25">
      <c r="B29" s="1137" t="s">
        <v>45</v>
      </c>
      <c r="D29" s="930">
        <f>'21solsaad'!D25</f>
        <v>120805</v>
      </c>
      <c r="E29" s="930">
        <f>'10pendResol'!H28</f>
        <v>139</v>
      </c>
      <c r="F29" s="1041">
        <f t="shared" si="3"/>
        <v>0.11506146268780267</v>
      </c>
      <c r="G29" s="926"/>
      <c r="H29" s="930">
        <f>'10pendPrest'!H28</f>
        <v>9388</v>
      </c>
      <c r="I29" s="1041">
        <f t="shared" si="0"/>
        <v>98.54098876876246</v>
      </c>
      <c r="J29" s="926"/>
      <c r="K29" s="930">
        <f t="shared" si="1"/>
        <v>9527</v>
      </c>
      <c r="L29" s="1041">
        <f t="shared" si="2"/>
        <v>7.8862629858035671</v>
      </c>
    </row>
    <row r="30" spans="2:12" x14ac:dyDescent="0.25">
      <c r="B30" s="1137" t="s">
        <v>46</v>
      </c>
      <c r="D30" s="930">
        <f>'21solsaad'!D26</f>
        <v>14704</v>
      </c>
      <c r="E30" s="930">
        <f>'10pendResol'!H29</f>
        <v>9</v>
      </c>
      <c r="F30" s="1041">
        <f t="shared" si="3"/>
        <v>6.1207834602829157E-2</v>
      </c>
      <c r="G30" s="926"/>
      <c r="H30" s="930">
        <f>'10pendPrest'!H29</f>
        <v>438</v>
      </c>
      <c r="I30" s="1041">
        <f t="shared" si="0"/>
        <v>97.986577181208062</v>
      </c>
      <c r="J30" s="926"/>
      <c r="K30" s="930">
        <f t="shared" si="1"/>
        <v>447</v>
      </c>
      <c r="L30" s="1041">
        <f t="shared" si="2"/>
        <v>3.0399891186071817</v>
      </c>
    </row>
    <row r="31" spans="2:12" x14ac:dyDescent="0.25">
      <c r="B31" s="1138" t="s">
        <v>1</v>
      </c>
      <c r="D31" s="1124">
        <f>'21solsaad'!D27</f>
        <v>5886</v>
      </c>
      <c r="E31" s="1124">
        <f>'10pendResol'!H30</f>
        <v>35</v>
      </c>
      <c r="F31" s="1042">
        <f t="shared" si="3"/>
        <v>0.59463132857628276</v>
      </c>
      <c r="G31" s="926"/>
      <c r="H31" s="1124">
        <f>'10pendPrest'!H30</f>
        <v>178</v>
      </c>
      <c r="I31" s="1042">
        <f t="shared" si="0"/>
        <v>83.568075117370881</v>
      </c>
      <c r="J31" s="926"/>
      <c r="K31" s="1124">
        <f t="shared" si="1"/>
        <v>213</v>
      </c>
      <c r="L31" s="1042">
        <f t="shared" si="2"/>
        <v>3.6187563710499493</v>
      </c>
    </row>
    <row r="32" spans="2:12" x14ac:dyDescent="0.25">
      <c r="B32" s="1305" t="s">
        <v>0</v>
      </c>
      <c r="D32" s="1306">
        <f>SUM(D14:D31)</f>
        <v>2272565</v>
      </c>
      <c r="E32" s="1306">
        <f>SUM(E14:E31)</f>
        <v>68246</v>
      </c>
      <c r="F32" s="1295">
        <f>E32/$D32*100</f>
        <v>3.0030384169429696</v>
      </c>
      <c r="G32" s="1273"/>
      <c r="H32" s="1306">
        <f>SUM(H14:H31)</f>
        <v>99751</v>
      </c>
      <c r="I32" s="1295">
        <f t="shared" si="0"/>
        <v>59.376655535515511</v>
      </c>
      <c r="J32" s="1273"/>
      <c r="K32" s="1306">
        <f>SUM(K14:K31)</f>
        <v>167997</v>
      </c>
      <c r="L32" s="1295">
        <f t="shared" si="2"/>
        <v>7.3923958170613382</v>
      </c>
    </row>
    <row r="34" spans="2:2" x14ac:dyDescent="0.25">
      <c r="B34" s="1127"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550" t="s">
        <v>461</v>
      </c>
      <c r="C6" s="1550"/>
      <c r="D6" s="1550"/>
      <c r="E6" s="1550"/>
      <c r="F6" s="1550"/>
      <c r="G6" s="1550"/>
      <c r="H6" s="1550"/>
      <c r="I6" s="1550"/>
      <c r="J6" s="1550"/>
      <c r="K6" s="1550"/>
      <c r="L6" s="1550"/>
      <c r="M6" s="1550"/>
      <c r="N6" s="1550"/>
      <c r="O6" s="99"/>
    </row>
    <row r="7" spans="1:17" s="4" customFormat="1" ht="11.25" customHeight="1" x14ac:dyDescent="0.2">
      <c r="A7" s="97"/>
      <c r="B7" s="1550"/>
      <c r="C7" s="1550"/>
      <c r="D7" s="1550"/>
      <c r="E7" s="1550"/>
      <c r="F7" s="1550"/>
      <c r="G7" s="1550"/>
      <c r="H7" s="1550"/>
      <c r="I7" s="1550"/>
      <c r="J7" s="1550"/>
      <c r="K7" s="1550"/>
      <c r="L7" s="1550"/>
      <c r="M7" s="1550"/>
      <c r="N7" s="1550"/>
      <c r="O7" s="99"/>
    </row>
    <row r="8" spans="1:17" s="4" customFormat="1" ht="15.75" customHeight="1" x14ac:dyDescent="0.2">
      <c r="A8" s="97"/>
      <c r="B8" s="1689" t="s">
        <v>499</v>
      </c>
      <c r="C8" s="1689"/>
      <c r="D8" s="1689"/>
      <c r="E8" s="1689"/>
      <c r="F8" s="1689"/>
      <c r="G8" s="1689"/>
      <c r="H8" s="1689"/>
      <c r="I8" s="1689"/>
      <c r="J8" s="1689"/>
      <c r="K8" s="1689"/>
      <c r="L8" s="1689"/>
      <c r="M8" s="1689"/>
      <c r="N8" s="1689"/>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743" t="s">
        <v>0</v>
      </c>
      <c r="D11" s="1743"/>
      <c r="E11" s="1743"/>
      <c r="L11" s="100">
        <v>1</v>
      </c>
      <c r="M11" s="100">
        <v>3</v>
      </c>
      <c r="N11" s="100">
        <v>4</v>
      </c>
      <c r="O11" s="100">
        <v>5</v>
      </c>
      <c r="P11" s="100">
        <v>6</v>
      </c>
    </row>
    <row r="12" spans="1:17" s="100" customFormat="1" ht="15" x14ac:dyDescent="0.2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325029</v>
      </c>
      <c r="D13" s="102">
        <v>311672</v>
      </c>
      <c r="E13" s="102">
        <v>13357</v>
      </c>
      <c r="F13" s="103">
        <v>0.95890520538167368</v>
      </c>
      <c r="G13" s="103">
        <v>4.1094794618326366E-2</v>
      </c>
      <c r="I13" s="101">
        <v>7</v>
      </c>
      <c r="J13" s="101">
        <v>1</v>
      </c>
      <c r="K13" s="101">
        <v>8</v>
      </c>
      <c r="L13" s="100" t="s">
        <v>4</v>
      </c>
      <c r="M13" s="102">
        <v>127461</v>
      </c>
      <c r="N13" s="102">
        <v>202</v>
      </c>
      <c r="O13" s="103">
        <f t="shared" ref="O13:P28" si="0">INDEX($B$13:$G$32,$K13,O$11)</f>
        <v>0.9984177091248051</v>
      </c>
      <c r="P13" s="103">
        <f t="shared" si="0"/>
        <v>1.582290875194849E-3</v>
      </c>
      <c r="Q13" s="103">
        <f>$F$32</f>
        <v>0.93279105224620684</v>
      </c>
    </row>
    <row r="14" spans="1:17" s="100" customFormat="1" ht="15" x14ac:dyDescent="0.25">
      <c r="B14" s="100" t="s">
        <v>7</v>
      </c>
      <c r="C14" s="102">
        <v>48061</v>
      </c>
      <c r="D14" s="102">
        <v>47941</v>
      </c>
      <c r="E14" s="102">
        <v>120</v>
      </c>
      <c r="F14" s="103">
        <v>0.99750317305091452</v>
      </c>
      <c r="G14" s="103">
        <v>2.4968269490855373E-3</v>
      </c>
      <c r="I14" s="101">
        <v>2</v>
      </c>
      <c r="J14" s="101">
        <v>2</v>
      </c>
      <c r="K14" s="101">
        <v>2</v>
      </c>
      <c r="L14" s="100" t="s">
        <v>7</v>
      </c>
      <c r="M14" s="102">
        <v>47941</v>
      </c>
      <c r="N14" s="102">
        <v>120</v>
      </c>
      <c r="O14" s="103">
        <f t="shared" si="0"/>
        <v>0.99750317305091452</v>
      </c>
      <c r="P14" s="103">
        <f t="shared" si="0"/>
        <v>2.4968269490855373E-3</v>
      </c>
      <c r="Q14" s="103">
        <f t="shared" ref="Q14:Q32" si="1">$F$32</f>
        <v>0.93279105224620684</v>
      </c>
    </row>
    <row r="15" spans="1:17" s="100" customFormat="1" ht="15" x14ac:dyDescent="0.25">
      <c r="B15" s="100" t="s">
        <v>37</v>
      </c>
      <c r="C15" s="102">
        <v>34648</v>
      </c>
      <c r="D15" s="102">
        <v>34288</v>
      </c>
      <c r="E15" s="102">
        <v>360</v>
      </c>
      <c r="F15" s="103">
        <v>0.9896097898868621</v>
      </c>
      <c r="G15" s="103">
        <v>1.0390210113137843E-2</v>
      </c>
      <c r="I15" s="101">
        <v>3</v>
      </c>
      <c r="J15" s="101">
        <v>3</v>
      </c>
      <c r="K15" s="101">
        <v>3</v>
      </c>
      <c r="L15" s="100" t="s">
        <v>37</v>
      </c>
      <c r="M15" s="102">
        <v>34288</v>
      </c>
      <c r="N15" s="102">
        <v>360</v>
      </c>
      <c r="O15" s="103">
        <f t="shared" si="0"/>
        <v>0.9896097898868621</v>
      </c>
      <c r="P15" s="103">
        <f t="shared" si="0"/>
        <v>1.0390210113137843E-2</v>
      </c>
      <c r="Q15" s="103">
        <f t="shared" si="1"/>
        <v>0.93279105224620684</v>
      </c>
    </row>
    <row r="16" spans="1:17" s="100" customFormat="1" ht="15" x14ac:dyDescent="0.25">
      <c r="B16" s="100" t="s">
        <v>38</v>
      </c>
      <c r="C16" s="102">
        <v>37229</v>
      </c>
      <c r="D16" s="102">
        <v>33653</v>
      </c>
      <c r="E16" s="102">
        <v>3576</v>
      </c>
      <c r="F16" s="103">
        <v>0.90394584866636229</v>
      </c>
      <c r="G16" s="103">
        <v>9.6054151333637761E-2</v>
      </c>
      <c r="I16" s="101">
        <v>16</v>
      </c>
      <c r="J16" s="101">
        <v>4</v>
      </c>
      <c r="K16" s="101">
        <v>13</v>
      </c>
      <c r="L16" s="100" t="s">
        <v>35</v>
      </c>
      <c r="M16" s="102">
        <v>88362</v>
      </c>
      <c r="N16" s="102">
        <v>1073</v>
      </c>
      <c r="O16" s="103">
        <f t="shared" si="0"/>
        <v>0.98800245988706881</v>
      </c>
      <c r="P16" s="103">
        <f t="shared" si="0"/>
        <v>1.1997540112931179E-2</v>
      </c>
      <c r="Q16" s="103">
        <f t="shared" si="1"/>
        <v>0.93279105224620684</v>
      </c>
    </row>
    <row r="17" spans="2:17" s="100" customFormat="1" ht="15" x14ac:dyDescent="0.25">
      <c r="B17" s="100" t="s">
        <v>6</v>
      </c>
      <c r="C17" s="102">
        <v>64382</v>
      </c>
      <c r="D17" s="102">
        <v>57996</v>
      </c>
      <c r="E17" s="102">
        <v>6386</v>
      </c>
      <c r="F17" s="103">
        <v>0.90081078562331085</v>
      </c>
      <c r="G17" s="103">
        <v>9.9189214376689136E-2</v>
      </c>
      <c r="I17" s="101">
        <v>17</v>
      </c>
      <c r="J17" s="101">
        <v>5</v>
      </c>
      <c r="K17" s="101">
        <v>6</v>
      </c>
      <c r="L17" s="100" t="s">
        <v>5</v>
      </c>
      <c r="M17" s="102">
        <v>18185</v>
      </c>
      <c r="N17" s="102">
        <v>273</v>
      </c>
      <c r="O17" s="103">
        <f t="shared" si="0"/>
        <v>0.98520966518582731</v>
      </c>
      <c r="P17" s="103">
        <f t="shared" si="0"/>
        <v>1.4790334814172716E-2</v>
      </c>
      <c r="Q17" s="103">
        <f t="shared" si="1"/>
        <v>0.93279105224620684</v>
      </c>
    </row>
    <row r="18" spans="2:17" s="100" customFormat="1" ht="15" x14ac:dyDescent="0.25">
      <c r="B18" s="100" t="s">
        <v>5</v>
      </c>
      <c r="C18" s="102">
        <v>18458</v>
      </c>
      <c r="D18" s="102">
        <v>18185</v>
      </c>
      <c r="E18" s="102">
        <v>273</v>
      </c>
      <c r="F18" s="103">
        <v>0.98520966518582731</v>
      </c>
      <c r="G18" s="103">
        <v>1.4790334814172716E-2</v>
      </c>
      <c r="I18" s="101">
        <v>5</v>
      </c>
      <c r="J18" s="101">
        <v>6</v>
      </c>
      <c r="K18" s="101">
        <v>17</v>
      </c>
      <c r="L18" s="100" t="s">
        <v>44</v>
      </c>
      <c r="M18" s="102">
        <v>17318</v>
      </c>
      <c r="N18" s="102">
        <v>378</v>
      </c>
      <c r="O18" s="103">
        <f t="shared" si="0"/>
        <v>0.97863924050632911</v>
      </c>
      <c r="P18" s="103">
        <f t="shared" si="0"/>
        <v>2.1360759493670885E-2</v>
      </c>
      <c r="Q18" s="103">
        <f t="shared" si="1"/>
        <v>0.93279105224620684</v>
      </c>
    </row>
    <row r="19" spans="2:17" s="100" customFormat="1" ht="15" x14ac:dyDescent="0.25">
      <c r="B19" s="100" t="s">
        <v>40</v>
      </c>
      <c r="C19" s="102">
        <v>83244</v>
      </c>
      <c r="D19" s="102">
        <v>79634</v>
      </c>
      <c r="E19" s="102">
        <v>3610</v>
      </c>
      <c r="F19" s="103">
        <v>0.95663351112392481</v>
      </c>
      <c r="G19" s="103">
        <v>4.3366488876075152E-2</v>
      </c>
      <c r="I19" s="101">
        <v>8</v>
      </c>
      <c r="J19" s="101">
        <v>7</v>
      </c>
      <c r="K19" s="101">
        <v>1</v>
      </c>
      <c r="L19" s="100" t="s">
        <v>8</v>
      </c>
      <c r="M19" s="102">
        <v>311672</v>
      </c>
      <c r="N19" s="102">
        <v>13357</v>
      </c>
      <c r="O19" s="103">
        <f t="shared" si="0"/>
        <v>0.95890520538167368</v>
      </c>
      <c r="P19" s="103">
        <f t="shared" si="0"/>
        <v>4.1094794618326366E-2</v>
      </c>
      <c r="Q19" s="103">
        <f t="shared" si="1"/>
        <v>0.93279105224620684</v>
      </c>
    </row>
    <row r="20" spans="2:17" s="100" customFormat="1" ht="15" x14ac:dyDescent="0.25">
      <c r="B20" s="100" t="s">
        <v>4</v>
      </c>
      <c r="C20" s="102">
        <v>127663</v>
      </c>
      <c r="D20" s="102">
        <v>127461</v>
      </c>
      <c r="E20" s="102">
        <v>202</v>
      </c>
      <c r="F20" s="103">
        <v>0.9984177091248051</v>
      </c>
      <c r="G20" s="103">
        <v>1.582290875194849E-3</v>
      </c>
      <c r="I20" s="101">
        <v>1</v>
      </c>
      <c r="J20" s="101">
        <v>8</v>
      </c>
      <c r="K20" s="101">
        <v>7</v>
      </c>
      <c r="L20" s="100" t="s">
        <v>40</v>
      </c>
      <c r="M20" s="102">
        <v>79634</v>
      </c>
      <c r="N20" s="102">
        <v>3610</v>
      </c>
      <c r="O20" s="103">
        <f t="shared" si="0"/>
        <v>0.95663351112392481</v>
      </c>
      <c r="P20" s="103">
        <f t="shared" si="0"/>
        <v>4.3366488876075152E-2</v>
      </c>
      <c r="Q20" s="103">
        <f t="shared" si="1"/>
        <v>0.93279105224620684</v>
      </c>
    </row>
    <row r="21" spans="2:17" s="100" customFormat="1" ht="15" x14ac:dyDescent="0.25">
      <c r="B21" s="100" t="s">
        <v>41</v>
      </c>
      <c r="C21" s="102">
        <v>280432</v>
      </c>
      <c r="D21" s="102">
        <v>242430</v>
      </c>
      <c r="E21" s="102">
        <v>38002</v>
      </c>
      <c r="F21" s="103">
        <v>0.8644876476293718</v>
      </c>
      <c r="G21" s="103">
        <v>0.13551235237062817</v>
      </c>
      <c r="I21" s="101">
        <v>19</v>
      </c>
      <c r="J21" s="101">
        <v>9</v>
      </c>
      <c r="K21" s="101">
        <v>11</v>
      </c>
      <c r="L21" s="100" t="s">
        <v>3</v>
      </c>
      <c r="M21" s="102">
        <v>174972</v>
      </c>
      <c r="N21" s="102">
        <v>8873</v>
      </c>
      <c r="O21" s="103">
        <f t="shared" si="0"/>
        <v>0.95173651717479402</v>
      </c>
      <c r="P21" s="103">
        <f t="shared" si="0"/>
        <v>4.8263482825206018E-2</v>
      </c>
      <c r="Q21" s="103">
        <f t="shared" si="1"/>
        <v>0.93279105224620684</v>
      </c>
    </row>
    <row r="22" spans="2:17" s="100" customFormat="1" ht="15" x14ac:dyDescent="0.25">
      <c r="B22" s="100" t="s">
        <v>39</v>
      </c>
      <c r="C22" s="102">
        <v>1750</v>
      </c>
      <c r="D22" s="102">
        <v>1644</v>
      </c>
      <c r="E22" s="102">
        <v>106</v>
      </c>
      <c r="F22" s="103">
        <v>0.93942857142857139</v>
      </c>
      <c r="G22" s="103">
        <v>6.0571428571428575E-2</v>
      </c>
      <c r="I22" s="101">
        <v>10</v>
      </c>
      <c r="J22" s="101">
        <v>10</v>
      </c>
      <c r="K22" s="101">
        <v>10</v>
      </c>
      <c r="L22" s="100" t="s">
        <v>39</v>
      </c>
      <c r="M22" s="102">
        <v>1644</v>
      </c>
      <c r="N22" s="102">
        <v>106</v>
      </c>
      <c r="O22" s="103">
        <f t="shared" si="0"/>
        <v>0.93942857142857139</v>
      </c>
      <c r="P22" s="103">
        <f t="shared" si="0"/>
        <v>6.0571428571428575E-2</v>
      </c>
      <c r="Q22" s="103">
        <f t="shared" si="1"/>
        <v>0.93279105224620684</v>
      </c>
    </row>
    <row r="23" spans="2:17" s="100" customFormat="1" ht="15" x14ac:dyDescent="0.25">
      <c r="B23" s="100" t="s">
        <v>3</v>
      </c>
      <c r="C23" s="102">
        <v>183845</v>
      </c>
      <c r="D23" s="102">
        <v>174972</v>
      </c>
      <c r="E23" s="102">
        <v>8873</v>
      </c>
      <c r="F23" s="103">
        <v>0.95173651717479402</v>
      </c>
      <c r="G23" s="103">
        <v>4.8263482825206018E-2</v>
      </c>
      <c r="I23" s="101">
        <v>9</v>
      </c>
      <c r="J23" s="101">
        <v>11</v>
      </c>
      <c r="K23" s="101">
        <v>14</v>
      </c>
      <c r="L23" s="100" t="s">
        <v>42</v>
      </c>
      <c r="M23" s="102">
        <v>203981</v>
      </c>
      <c r="N23" s="102">
        <v>13619</v>
      </c>
      <c r="O23" s="103">
        <f t="shared" si="0"/>
        <v>0.93741268382352938</v>
      </c>
      <c r="P23" s="103">
        <f t="shared" si="0"/>
        <v>6.2587316176470592E-2</v>
      </c>
      <c r="Q23" s="103">
        <f t="shared" si="1"/>
        <v>0.93279105224620684</v>
      </c>
    </row>
    <row r="24" spans="2:17" s="100" customFormat="1" ht="15" x14ac:dyDescent="0.25">
      <c r="B24" s="100" t="s">
        <v>2</v>
      </c>
      <c r="C24" s="102">
        <v>41365</v>
      </c>
      <c r="D24" s="102">
        <v>37473</v>
      </c>
      <c r="E24" s="102">
        <v>3892</v>
      </c>
      <c r="F24" s="103">
        <v>0.90591079414964337</v>
      </c>
      <c r="G24" s="103">
        <v>9.4089205850356586E-2</v>
      </c>
      <c r="I24" s="101">
        <v>15</v>
      </c>
      <c r="J24" s="101">
        <v>12</v>
      </c>
      <c r="K24" s="101">
        <v>20</v>
      </c>
      <c r="L24" s="100" t="s">
        <v>108</v>
      </c>
      <c r="M24" s="102">
        <v>1610266</v>
      </c>
      <c r="N24" s="102">
        <v>116022</v>
      </c>
      <c r="O24" s="103">
        <f t="shared" si="0"/>
        <v>0.93279105224620684</v>
      </c>
      <c r="P24" s="103">
        <f t="shared" si="0"/>
        <v>6.7208947753793116E-2</v>
      </c>
      <c r="Q24" s="103">
        <f t="shared" si="1"/>
        <v>0.93279105224620684</v>
      </c>
    </row>
    <row r="25" spans="2:17" s="100" customFormat="1" ht="15" x14ac:dyDescent="0.25">
      <c r="B25" s="100" t="s">
        <v>35</v>
      </c>
      <c r="C25" s="102">
        <v>89435</v>
      </c>
      <c r="D25" s="102">
        <v>88362</v>
      </c>
      <c r="E25" s="102">
        <v>1073</v>
      </c>
      <c r="F25" s="103">
        <v>0.98800245988706881</v>
      </c>
      <c r="G25" s="103">
        <v>1.1997540112931179E-2</v>
      </c>
      <c r="I25" s="101">
        <v>4</v>
      </c>
      <c r="J25" s="101">
        <v>13</v>
      </c>
      <c r="K25" s="101">
        <v>15</v>
      </c>
      <c r="L25" s="100" t="s">
        <v>47</v>
      </c>
      <c r="M25" s="102">
        <v>2228</v>
      </c>
      <c r="N25" s="102">
        <v>220</v>
      </c>
      <c r="O25" s="103">
        <f t="shared" si="0"/>
        <v>0.91013071895424835</v>
      </c>
      <c r="P25" s="103">
        <f t="shared" si="0"/>
        <v>8.9869281045751634E-2</v>
      </c>
      <c r="Q25" s="103">
        <f t="shared" si="1"/>
        <v>0.93279105224620684</v>
      </c>
    </row>
    <row r="26" spans="2:17" s="100" customFormat="1" ht="15" x14ac:dyDescent="0.25">
      <c r="B26" s="100" t="s">
        <v>42</v>
      </c>
      <c r="C26" s="102">
        <v>217600</v>
      </c>
      <c r="D26" s="102">
        <v>203981</v>
      </c>
      <c r="E26" s="102">
        <v>13619</v>
      </c>
      <c r="F26" s="103">
        <v>0.93741268382352938</v>
      </c>
      <c r="G26" s="103">
        <v>6.2587316176470592E-2</v>
      </c>
      <c r="I26" s="101">
        <v>11</v>
      </c>
      <c r="J26" s="101">
        <v>14</v>
      </c>
      <c r="K26" s="101">
        <v>19</v>
      </c>
      <c r="L26" s="100" t="s">
        <v>46</v>
      </c>
      <c r="M26" s="102">
        <v>9321</v>
      </c>
      <c r="N26" s="102">
        <v>936</v>
      </c>
      <c r="O26" s="103">
        <f t="shared" si="0"/>
        <v>0.90874524714828897</v>
      </c>
      <c r="P26" s="103">
        <f t="shared" si="0"/>
        <v>9.125475285171103E-2</v>
      </c>
      <c r="Q26" s="103">
        <f t="shared" si="1"/>
        <v>0.93279105224620684</v>
      </c>
    </row>
    <row r="27" spans="2:17" s="100" customFormat="1" ht="15" x14ac:dyDescent="0.25">
      <c r="B27" s="100" t="s">
        <v>47</v>
      </c>
      <c r="C27" s="102">
        <v>2448</v>
      </c>
      <c r="D27" s="102">
        <v>2228</v>
      </c>
      <c r="E27" s="102">
        <v>220</v>
      </c>
      <c r="F27" s="103">
        <v>0.91013071895424835</v>
      </c>
      <c r="G27" s="103">
        <v>8.9869281045751634E-2</v>
      </c>
      <c r="I27" s="101">
        <v>13</v>
      </c>
      <c r="J27" s="101">
        <v>15</v>
      </c>
      <c r="K27" s="101">
        <v>12</v>
      </c>
      <c r="L27" s="100" t="s">
        <v>2</v>
      </c>
      <c r="M27" s="102">
        <v>37473</v>
      </c>
      <c r="N27" s="102">
        <v>3892</v>
      </c>
      <c r="O27" s="103">
        <f t="shared" si="0"/>
        <v>0.90591079414964337</v>
      </c>
      <c r="P27" s="103">
        <f t="shared" si="0"/>
        <v>9.4089205850356586E-2</v>
      </c>
      <c r="Q27" s="103">
        <f t="shared" si="1"/>
        <v>0.93279105224620684</v>
      </c>
    </row>
    <row r="28" spans="2:17" s="100" customFormat="1" ht="15" x14ac:dyDescent="0.25">
      <c r="B28" s="100" t="s">
        <v>43</v>
      </c>
      <c r="C28" s="102">
        <v>55345</v>
      </c>
      <c r="D28" s="102">
        <v>48020</v>
      </c>
      <c r="E28" s="102">
        <v>7325</v>
      </c>
      <c r="F28" s="103">
        <v>0.86764838738820127</v>
      </c>
      <c r="G28" s="103">
        <v>0.13235161261179873</v>
      </c>
      <c r="I28" s="101">
        <v>18</v>
      </c>
      <c r="J28" s="101">
        <v>16</v>
      </c>
      <c r="K28" s="101">
        <v>4</v>
      </c>
      <c r="L28" s="100" t="s">
        <v>38</v>
      </c>
      <c r="M28" s="102">
        <v>33653</v>
      </c>
      <c r="N28" s="102">
        <v>3576</v>
      </c>
      <c r="O28" s="103">
        <f t="shared" si="0"/>
        <v>0.90394584866636229</v>
      </c>
      <c r="P28" s="103">
        <f t="shared" si="0"/>
        <v>9.6054151333637761E-2</v>
      </c>
      <c r="Q28" s="103">
        <f t="shared" si="1"/>
        <v>0.93279105224620684</v>
      </c>
    </row>
    <row r="29" spans="2:17" s="100" customFormat="1" ht="15" x14ac:dyDescent="0.25">
      <c r="B29" s="100" t="s">
        <v>44</v>
      </c>
      <c r="C29" s="102">
        <v>17696</v>
      </c>
      <c r="D29" s="102">
        <v>17318</v>
      </c>
      <c r="E29" s="102">
        <v>378</v>
      </c>
      <c r="F29" s="103">
        <v>0.97863924050632911</v>
      </c>
      <c r="G29" s="103">
        <v>2.1360759493670885E-2</v>
      </c>
      <c r="I29" s="101">
        <v>6</v>
      </c>
      <c r="J29" s="101">
        <v>17</v>
      </c>
      <c r="K29" s="101">
        <v>5</v>
      </c>
      <c r="L29" s="100" t="s">
        <v>6</v>
      </c>
      <c r="M29" s="102">
        <v>57996</v>
      </c>
      <c r="N29" s="102">
        <v>6386</v>
      </c>
      <c r="O29" s="103">
        <f t="shared" ref="O29:P32" si="2">INDEX($B$13:$G$32,$K29,O$11)</f>
        <v>0.90081078562331085</v>
      </c>
      <c r="P29" s="103">
        <f t="shared" si="2"/>
        <v>9.9189214376689136E-2</v>
      </c>
      <c r="Q29" s="103">
        <f t="shared" si="1"/>
        <v>0.93279105224620684</v>
      </c>
    </row>
    <row r="30" spans="2:17" s="100" customFormat="1" ht="15" x14ac:dyDescent="0.25">
      <c r="B30" s="100" t="s">
        <v>45</v>
      </c>
      <c r="C30" s="102">
        <v>87401</v>
      </c>
      <c r="D30" s="102">
        <v>73687</v>
      </c>
      <c r="E30" s="102">
        <v>13714</v>
      </c>
      <c r="F30" s="103">
        <v>0.84309104014828207</v>
      </c>
      <c r="G30" s="103">
        <v>0.15690895985171793</v>
      </c>
      <c r="I30" s="101">
        <v>20</v>
      </c>
      <c r="J30" s="101">
        <v>18</v>
      </c>
      <c r="K30" s="101">
        <v>16</v>
      </c>
      <c r="L30" s="100" t="s">
        <v>43</v>
      </c>
      <c r="M30" s="102">
        <v>48020</v>
      </c>
      <c r="N30" s="102">
        <v>7325</v>
      </c>
      <c r="O30" s="103">
        <f t="shared" si="2"/>
        <v>0.86764838738820127</v>
      </c>
      <c r="P30" s="103">
        <f t="shared" si="2"/>
        <v>0.13235161261179873</v>
      </c>
      <c r="Q30" s="103">
        <f t="shared" si="1"/>
        <v>0.93279105224620684</v>
      </c>
    </row>
    <row r="31" spans="2:17" s="100" customFormat="1" ht="15" x14ac:dyDescent="0.25">
      <c r="B31" s="100" t="s">
        <v>46</v>
      </c>
      <c r="C31" s="102">
        <v>10257</v>
      </c>
      <c r="D31" s="102">
        <v>9321</v>
      </c>
      <c r="E31" s="102">
        <v>936</v>
      </c>
      <c r="F31" s="103">
        <v>0.90874524714828897</v>
      </c>
      <c r="G31" s="103">
        <v>9.125475285171103E-2</v>
      </c>
      <c r="I31" s="101">
        <v>14</v>
      </c>
      <c r="J31" s="101">
        <v>19</v>
      </c>
      <c r="K31" s="101">
        <v>9</v>
      </c>
      <c r="L31" s="100" t="s">
        <v>41</v>
      </c>
      <c r="M31" s="102">
        <v>242430</v>
      </c>
      <c r="N31" s="102">
        <v>38002</v>
      </c>
      <c r="O31" s="103">
        <f t="shared" si="2"/>
        <v>0.8644876476293718</v>
      </c>
      <c r="P31" s="103">
        <f t="shared" si="2"/>
        <v>0.13551235237062817</v>
      </c>
      <c r="Q31" s="103">
        <f t="shared" si="1"/>
        <v>0.93279105224620684</v>
      </c>
    </row>
    <row r="32" spans="2:17" s="100" customFormat="1" ht="15" x14ac:dyDescent="0.25">
      <c r="B32" s="104" t="s">
        <v>108</v>
      </c>
      <c r="C32" s="105">
        <v>1726288</v>
      </c>
      <c r="D32" s="105">
        <v>1610266</v>
      </c>
      <c r="E32" s="105">
        <v>116022</v>
      </c>
      <c r="F32" s="106">
        <v>0.93279105224620684</v>
      </c>
      <c r="G32" s="106">
        <v>6.7208947753793116E-2</v>
      </c>
      <c r="I32" s="101">
        <v>12</v>
      </c>
      <c r="J32" s="101">
        <v>20</v>
      </c>
      <c r="K32" s="101">
        <v>18</v>
      </c>
      <c r="L32" s="100" t="s">
        <v>45</v>
      </c>
      <c r="M32" s="102">
        <v>73687</v>
      </c>
      <c r="N32" s="102">
        <v>13714</v>
      </c>
      <c r="O32" s="103">
        <f t="shared" si="2"/>
        <v>0.84309104014828207</v>
      </c>
      <c r="P32" s="103">
        <f t="shared" si="2"/>
        <v>0.15690895985171793</v>
      </c>
      <c r="Q32" s="103">
        <f t="shared" si="1"/>
        <v>0.93279105224620684</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2" customWidth="1"/>
    <col min="2" max="2" width="7.28515625" style="662" customWidth="1"/>
    <col min="3" max="3" width="10.85546875" style="662" bestFit="1" customWidth="1"/>
    <col min="4" max="4" width="9.5703125" style="662" customWidth="1"/>
    <col min="5" max="5" width="10.85546875" style="662" bestFit="1" customWidth="1"/>
    <col min="6" max="6" width="11.7109375" style="662" customWidth="1"/>
    <col min="7" max="7" width="10.85546875" style="662" bestFit="1" customWidth="1"/>
    <col min="8" max="8" width="11.42578125" style="662"/>
    <col min="9" max="9" width="28.140625" style="662" customWidth="1"/>
    <col min="10" max="10" width="7" style="662" customWidth="1"/>
    <col min="11" max="11" width="10.85546875" style="662" customWidth="1"/>
    <col min="12" max="12" width="7" style="662" customWidth="1"/>
    <col min="13" max="16384" width="11.42578125" style="662"/>
  </cols>
  <sheetData>
    <row r="1" spans="1:17" s="696" customFormat="1" x14ac:dyDescent="0.25"/>
    <row r="2" spans="1:17" s="696" customFormat="1" x14ac:dyDescent="0.25"/>
    <row r="3" spans="1:17" s="696" customFormat="1" x14ac:dyDescent="0.25"/>
    <row r="4" spans="1:17" s="696" customFormat="1" x14ac:dyDescent="0.25"/>
    <row r="5" spans="1:17" s="696" customFormat="1" ht="16.5" customHeight="1" x14ac:dyDescent="0.25"/>
    <row r="6" spans="1:17" s="617" customFormat="1" ht="24.75" customHeight="1" x14ac:dyDescent="0.2">
      <c r="A6" s="1011"/>
      <c r="B6" s="1550" t="s">
        <v>462</v>
      </c>
      <c r="C6" s="1550"/>
      <c r="D6" s="1550"/>
      <c r="E6" s="1550"/>
      <c r="F6" s="1550"/>
      <c r="G6" s="1550"/>
      <c r="H6" s="1550"/>
      <c r="I6" s="1550"/>
      <c r="J6" s="1550"/>
      <c r="K6" s="1550"/>
      <c r="L6" s="1550"/>
      <c r="M6" s="1550"/>
      <c r="N6" s="1550"/>
      <c r="O6" s="1012"/>
    </row>
    <row r="7" spans="1:17" s="617" customFormat="1" ht="24.75" customHeight="1" x14ac:dyDescent="0.2">
      <c r="A7" s="1011"/>
      <c r="B7" s="1550"/>
      <c r="C7" s="1550"/>
      <c r="D7" s="1550"/>
      <c r="E7" s="1550"/>
      <c r="F7" s="1550"/>
      <c r="G7" s="1550"/>
      <c r="H7" s="1550"/>
      <c r="I7" s="1550"/>
      <c r="J7" s="1550"/>
      <c r="K7" s="1550"/>
      <c r="L7" s="1550"/>
      <c r="M7" s="1550"/>
      <c r="N7" s="1550"/>
      <c r="O7" s="1012"/>
    </row>
    <row r="8" spans="1:17" s="617" customFormat="1" ht="15.75" customHeight="1" x14ac:dyDescent="0.2">
      <c r="A8" s="1011"/>
      <c r="B8" s="1689" t="s">
        <v>499</v>
      </c>
      <c r="C8" s="1689"/>
      <c r="D8" s="1689"/>
      <c r="E8" s="1689"/>
      <c r="F8" s="1689"/>
      <c r="G8" s="1689"/>
      <c r="H8" s="1689"/>
      <c r="I8" s="1689"/>
      <c r="J8" s="1689"/>
      <c r="K8" s="1689"/>
      <c r="L8" s="1689"/>
      <c r="M8" s="1689"/>
      <c r="N8" s="1689"/>
    </row>
    <row r="9" spans="1:17" s="696" customFormat="1" ht="6" customHeight="1" x14ac:dyDescent="0.25">
      <c r="A9" s="1014"/>
      <c r="B9" s="1014"/>
      <c r="C9" s="1014"/>
      <c r="D9" s="1014"/>
      <c r="E9" s="1014"/>
      <c r="F9" s="1014"/>
      <c r="G9" s="1014"/>
      <c r="H9" s="1014"/>
      <c r="I9" s="1014"/>
      <c r="J9" s="1014"/>
      <c r="K9" s="1014"/>
      <c r="L9" s="1014"/>
    </row>
    <row r="10" spans="1:17" s="113" customFormat="1" x14ac:dyDescent="0.25"/>
    <row r="11" spans="1:17" s="101" customFormat="1" x14ac:dyDescent="0.25">
      <c r="C11" s="1690" t="s">
        <v>32</v>
      </c>
      <c r="D11" s="1690"/>
      <c r="E11" s="1690"/>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5">
        <v>76325</v>
      </c>
      <c r="D13" s="1015">
        <v>74764</v>
      </c>
      <c r="E13" s="1015">
        <v>1561</v>
      </c>
      <c r="F13" s="1016">
        <v>0.97954798558794631</v>
      </c>
      <c r="G13" s="1016">
        <v>2.0452014412053719E-2</v>
      </c>
      <c r="I13" s="101">
        <v>7</v>
      </c>
      <c r="J13" s="101">
        <v>1</v>
      </c>
      <c r="K13" s="101">
        <v>2</v>
      </c>
      <c r="L13" s="101" t="s">
        <v>7</v>
      </c>
      <c r="M13" s="1015">
        <v>14003</v>
      </c>
      <c r="N13" s="1015">
        <v>9</v>
      </c>
      <c r="O13" s="1016">
        <v>0.99935769340565228</v>
      </c>
      <c r="P13" s="1016">
        <v>6.4230659434770195E-4</v>
      </c>
      <c r="Q13" s="1016">
        <v>0.96256516663919645</v>
      </c>
    </row>
    <row r="14" spans="1:17" s="101" customFormat="1" x14ac:dyDescent="0.25">
      <c r="B14" s="101" t="s">
        <v>7</v>
      </c>
      <c r="C14" s="1015">
        <v>14012</v>
      </c>
      <c r="D14" s="1015">
        <v>14003</v>
      </c>
      <c r="E14" s="1015">
        <v>9</v>
      </c>
      <c r="F14" s="1016">
        <v>0.99935769340565228</v>
      </c>
      <c r="G14" s="1016">
        <v>6.4230659434770195E-4</v>
      </c>
      <c r="I14" s="101">
        <v>1</v>
      </c>
      <c r="J14" s="101">
        <v>2</v>
      </c>
      <c r="K14" s="101">
        <v>8</v>
      </c>
      <c r="L14" s="101" t="s">
        <v>4</v>
      </c>
      <c r="M14" s="1015">
        <v>34618</v>
      </c>
      <c r="N14" s="1015">
        <v>38</v>
      </c>
      <c r="O14" s="1016">
        <v>0.99890350877192979</v>
      </c>
      <c r="P14" s="1016">
        <v>1.0964912280701754E-3</v>
      </c>
      <c r="Q14" s="1016">
        <v>0.96256516663919645</v>
      </c>
    </row>
    <row r="15" spans="1:17" s="101" customFormat="1" x14ac:dyDescent="0.25">
      <c r="B15" s="101" t="s">
        <v>37</v>
      </c>
      <c r="C15" s="1015">
        <v>7908</v>
      </c>
      <c r="D15" s="1015">
        <v>7849</v>
      </c>
      <c r="E15" s="1015">
        <v>59</v>
      </c>
      <c r="F15" s="1016">
        <v>0.99253920080930702</v>
      </c>
      <c r="G15" s="1016">
        <v>7.460799190692969E-3</v>
      </c>
      <c r="I15" s="101">
        <v>5</v>
      </c>
      <c r="J15" s="101">
        <v>3</v>
      </c>
      <c r="K15" s="101">
        <v>13</v>
      </c>
      <c r="L15" s="101" t="s">
        <v>35</v>
      </c>
      <c r="M15" s="1015">
        <v>27749</v>
      </c>
      <c r="N15" s="1015">
        <v>66</v>
      </c>
      <c r="O15" s="1016">
        <v>0.99762717957936364</v>
      </c>
      <c r="P15" s="1016">
        <v>2.3728204206363472E-3</v>
      </c>
      <c r="Q15" s="1016">
        <v>0.96256516663919645</v>
      </c>
    </row>
    <row r="16" spans="1:17" s="101" customFormat="1" x14ac:dyDescent="0.25">
      <c r="B16" s="101" t="s">
        <v>38</v>
      </c>
      <c r="C16" s="1015">
        <v>8750</v>
      </c>
      <c r="D16" s="1015">
        <v>8229</v>
      </c>
      <c r="E16" s="1015">
        <v>521</v>
      </c>
      <c r="F16" s="1016">
        <v>0.94045714285714288</v>
      </c>
      <c r="G16" s="1016">
        <v>5.954285714285714E-2</v>
      </c>
      <c r="I16" s="101">
        <v>15</v>
      </c>
      <c r="J16" s="101">
        <v>4</v>
      </c>
      <c r="K16" s="101">
        <v>6</v>
      </c>
      <c r="L16" s="101" t="s">
        <v>5</v>
      </c>
      <c r="M16" s="1015">
        <v>5136</v>
      </c>
      <c r="N16" s="1015">
        <v>34</v>
      </c>
      <c r="O16" s="1016">
        <v>0.99342359767891686</v>
      </c>
      <c r="P16" s="1016">
        <v>6.5764023210831725E-3</v>
      </c>
      <c r="Q16" s="1016">
        <v>0.96256516663919645</v>
      </c>
    </row>
    <row r="17" spans="2:17" s="101" customFormat="1" x14ac:dyDescent="0.25">
      <c r="B17" s="101" t="s">
        <v>6</v>
      </c>
      <c r="C17" s="1015">
        <v>21860</v>
      </c>
      <c r="D17" s="1015">
        <v>20109</v>
      </c>
      <c r="E17" s="1015">
        <v>1751</v>
      </c>
      <c r="F17" s="1016">
        <v>0.91989935956084168</v>
      </c>
      <c r="G17" s="1016">
        <v>8.010064043915828E-2</v>
      </c>
      <c r="I17" s="101">
        <v>18</v>
      </c>
      <c r="J17" s="101">
        <v>5</v>
      </c>
      <c r="K17" s="101">
        <v>3</v>
      </c>
      <c r="L17" s="101" t="s">
        <v>37</v>
      </c>
      <c r="M17" s="1015">
        <v>7849</v>
      </c>
      <c r="N17" s="1015">
        <v>59</v>
      </c>
      <c r="O17" s="1016">
        <v>0.99253920080930702</v>
      </c>
      <c r="P17" s="1016">
        <v>7.460799190692969E-3</v>
      </c>
      <c r="Q17" s="1016">
        <v>0.96256516663919645</v>
      </c>
    </row>
    <row r="18" spans="2:17" s="101" customFormat="1" x14ac:dyDescent="0.25">
      <c r="B18" s="101" t="s">
        <v>5</v>
      </c>
      <c r="C18" s="1015">
        <v>5170</v>
      </c>
      <c r="D18" s="1015">
        <v>5136</v>
      </c>
      <c r="E18" s="1015">
        <v>34</v>
      </c>
      <c r="F18" s="1016">
        <v>0.99342359767891686</v>
      </c>
      <c r="G18" s="1016">
        <v>6.5764023210831725E-3</v>
      </c>
      <c r="I18" s="101">
        <v>4</v>
      </c>
      <c r="J18" s="101">
        <v>6</v>
      </c>
      <c r="K18" s="101">
        <v>17</v>
      </c>
      <c r="L18" s="101" t="s">
        <v>44</v>
      </c>
      <c r="M18" s="1015">
        <v>3201</v>
      </c>
      <c r="N18" s="1015">
        <v>59</v>
      </c>
      <c r="O18" s="1016">
        <v>0.98190184049079754</v>
      </c>
      <c r="P18" s="1016">
        <v>1.8098159509202454E-2</v>
      </c>
      <c r="Q18" s="1016">
        <v>0.96256516663919645</v>
      </c>
    </row>
    <row r="19" spans="2:17" s="101" customFormat="1" x14ac:dyDescent="0.25">
      <c r="B19" s="101" t="s">
        <v>40</v>
      </c>
      <c r="C19" s="1015">
        <v>24491</v>
      </c>
      <c r="D19" s="1015">
        <v>23780</v>
      </c>
      <c r="E19" s="1015">
        <v>711</v>
      </c>
      <c r="F19" s="1016">
        <v>0.97096892736107143</v>
      </c>
      <c r="G19" s="1016">
        <v>2.9031072638928585E-2</v>
      </c>
      <c r="I19" s="101">
        <v>9</v>
      </c>
      <c r="J19" s="101">
        <v>7</v>
      </c>
      <c r="K19" s="101">
        <v>1</v>
      </c>
      <c r="L19" s="101" t="s">
        <v>8</v>
      </c>
      <c r="M19" s="1015">
        <v>74764</v>
      </c>
      <c r="N19" s="1015">
        <v>1561</v>
      </c>
      <c r="O19" s="1016">
        <v>0.97954798558794631</v>
      </c>
      <c r="P19" s="1016">
        <v>2.0452014412053719E-2</v>
      </c>
      <c r="Q19" s="1016">
        <v>0.96256516663919645</v>
      </c>
    </row>
    <row r="20" spans="2:17" s="101" customFormat="1" x14ac:dyDescent="0.25">
      <c r="B20" s="101" t="s">
        <v>4</v>
      </c>
      <c r="C20" s="1015">
        <v>34656</v>
      </c>
      <c r="D20" s="1015">
        <v>34618</v>
      </c>
      <c r="E20" s="1015">
        <v>38</v>
      </c>
      <c r="F20" s="1016">
        <v>0.99890350877192979</v>
      </c>
      <c r="G20" s="1016">
        <v>1.0964912280701754E-3</v>
      </c>
      <c r="I20" s="101">
        <v>2</v>
      </c>
      <c r="J20" s="101">
        <v>8</v>
      </c>
      <c r="K20" s="101">
        <v>14</v>
      </c>
      <c r="L20" s="101" t="s">
        <v>42</v>
      </c>
      <c r="M20" s="1015">
        <v>66243</v>
      </c>
      <c r="N20" s="1015">
        <v>1885</v>
      </c>
      <c r="O20" s="1016">
        <v>0.97233149365899485</v>
      </c>
      <c r="P20" s="1016">
        <v>2.7668506341005168E-2</v>
      </c>
      <c r="Q20" s="1016">
        <v>0.96256516663919645</v>
      </c>
    </row>
    <row r="21" spans="2:17" s="101" customFormat="1" x14ac:dyDescent="0.25">
      <c r="B21" s="101" t="s">
        <v>41</v>
      </c>
      <c r="C21" s="1015">
        <v>49225</v>
      </c>
      <c r="D21" s="1015">
        <v>45874</v>
      </c>
      <c r="E21" s="1015">
        <v>3351</v>
      </c>
      <c r="F21" s="1016">
        <v>0.93192483494159473</v>
      </c>
      <c r="G21" s="1016">
        <v>6.8075165058405288E-2</v>
      </c>
      <c r="I21" s="101">
        <v>17</v>
      </c>
      <c r="J21" s="101">
        <v>9</v>
      </c>
      <c r="K21" s="101">
        <v>7</v>
      </c>
      <c r="L21" s="101" t="s">
        <v>40</v>
      </c>
      <c r="M21" s="1015">
        <v>23780</v>
      </c>
      <c r="N21" s="1015">
        <v>711</v>
      </c>
      <c r="O21" s="1016">
        <v>0.97096892736107143</v>
      </c>
      <c r="P21" s="1016">
        <v>2.9031072638928585E-2</v>
      </c>
      <c r="Q21" s="1016">
        <v>0.96256516663919645</v>
      </c>
    </row>
    <row r="22" spans="2:17" s="101" customFormat="1" x14ac:dyDescent="0.25">
      <c r="B22" s="101" t="s">
        <v>39</v>
      </c>
      <c r="C22" s="1015">
        <v>444</v>
      </c>
      <c r="D22" s="1015">
        <v>419</v>
      </c>
      <c r="E22" s="1015">
        <v>25</v>
      </c>
      <c r="F22" s="1016">
        <v>0.94369369369369371</v>
      </c>
      <c r="G22" s="1016">
        <v>5.6306306306306307E-2</v>
      </c>
      <c r="I22" s="101">
        <v>14</v>
      </c>
      <c r="J22" s="101">
        <v>10</v>
      </c>
      <c r="K22" s="101">
        <v>11</v>
      </c>
      <c r="L22" s="101" t="s">
        <v>3</v>
      </c>
      <c r="M22" s="1015">
        <v>47533</v>
      </c>
      <c r="N22" s="1015">
        <v>1634</v>
      </c>
      <c r="O22" s="1016">
        <v>0.96676632700795251</v>
      </c>
      <c r="P22" s="1016">
        <v>3.3233672992047512E-2</v>
      </c>
      <c r="Q22" s="1016">
        <v>0.96256516663919645</v>
      </c>
    </row>
    <row r="23" spans="2:17" s="101" customFormat="1" x14ac:dyDescent="0.25">
      <c r="B23" s="101" t="s">
        <v>3</v>
      </c>
      <c r="C23" s="1015">
        <v>49167</v>
      </c>
      <c r="D23" s="1015">
        <v>47533</v>
      </c>
      <c r="E23" s="1015">
        <v>1634</v>
      </c>
      <c r="F23" s="1016">
        <v>0.96676632700795251</v>
      </c>
      <c r="G23" s="1016">
        <v>3.3233672992047512E-2</v>
      </c>
      <c r="I23" s="101">
        <v>10</v>
      </c>
      <c r="J23" s="101">
        <v>11</v>
      </c>
      <c r="K23" s="101">
        <v>20</v>
      </c>
      <c r="L23" s="101" t="s">
        <v>108</v>
      </c>
      <c r="M23" s="1015">
        <v>426323</v>
      </c>
      <c r="N23" s="1015">
        <v>16580</v>
      </c>
      <c r="O23" s="1016">
        <v>0.96256516663919645</v>
      </c>
      <c r="P23" s="1016">
        <v>3.743483336080361E-2</v>
      </c>
      <c r="Q23" s="1016">
        <v>0.96256516663919645</v>
      </c>
    </row>
    <row r="24" spans="2:17" s="101" customFormat="1" x14ac:dyDescent="0.25">
      <c r="B24" s="101" t="s">
        <v>2</v>
      </c>
      <c r="C24" s="1015">
        <v>13029</v>
      </c>
      <c r="D24" s="1015">
        <v>12316</v>
      </c>
      <c r="E24" s="1015">
        <v>713</v>
      </c>
      <c r="F24" s="1016">
        <v>0.94527592294113127</v>
      </c>
      <c r="G24" s="1016">
        <v>5.4724077058868677E-2</v>
      </c>
      <c r="I24" s="101">
        <v>13</v>
      </c>
      <c r="J24" s="101">
        <v>12</v>
      </c>
      <c r="K24" s="101">
        <v>19</v>
      </c>
      <c r="L24" s="101" t="s">
        <v>46</v>
      </c>
      <c r="M24" s="1015">
        <v>2181</v>
      </c>
      <c r="N24" s="1015">
        <v>108</v>
      </c>
      <c r="O24" s="1016">
        <v>0.95281782437745743</v>
      </c>
      <c r="P24" s="1016">
        <v>4.7182175622542594E-2</v>
      </c>
      <c r="Q24" s="1016">
        <v>0.96256516663919645</v>
      </c>
    </row>
    <row r="25" spans="2:17" s="101" customFormat="1" x14ac:dyDescent="0.25">
      <c r="B25" s="101" t="s">
        <v>35</v>
      </c>
      <c r="C25" s="1015">
        <v>27815</v>
      </c>
      <c r="D25" s="1015">
        <v>27749</v>
      </c>
      <c r="E25" s="1015">
        <v>66</v>
      </c>
      <c r="F25" s="1016">
        <v>0.99762717957936364</v>
      </c>
      <c r="G25" s="1016">
        <v>2.3728204206363472E-3</v>
      </c>
      <c r="I25" s="101">
        <v>3</v>
      </c>
      <c r="J25" s="101">
        <v>13</v>
      </c>
      <c r="K25" s="101">
        <v>12</v>
      </c>
      <c r="L25" s="101" t="s">
        <v>2</v>
      </c>
      <c r="M25" s="1015">
        <v>12316</v>
      </c>
      <c r="N25" s="1015">
        <v>713</v>
      </c>
      <c r="O25" s="1016">
        <v>0.94527592294113127</v>
      </c>
      <c r="P25" s="1016">
        <v>5.4724077058868677E-2</v>
      </c>
      <c r="Q25" s="1016">
        <v>0.96256516663919645</v>
      </c>
    </row>
    <row r="26" spans="2:17" s="101" customFormat="1" x14ac:dyDescent="0.25">
      <c r="B26" s="101" t="s">
        <v>42</v>
      </c>
      <c r="C26" s="1015">
        <v>68128</v>
      </c>
      <c r="D26" s="1015">
        <v>66243</v>
      </c>
      <c r="E26" s="1015">
        <v>1885</v>
      </c>
      <c r="F26" s="1016">
        <v>0.97233149365899485</v>
      </c>
      <c r="G26" s="1016">
        <v>2.7668506341005168E-2</v>
      </c>
      <c r="I26" s="101">
        <v>8</v>
      </c>
      <c r="J26" s="101">
        <v>14</v>
      </c>
      <c r="K26" s="101">
        <v>10</v>
      </c>
      <c r="L26" s="101" t="s">
        <v>39</v>
      </c>
      <c r="M26" s="1015">
        <v>419</v>
      </c>
      <c r="N26" s="1015">
        <v>25</v>
      </c>
      <c r="O26" s="1016">
        <v>0.94369369369369371</v>
      </c>
      <c r="P26" s="1016">
        <v>5.6306306306306307E-2</v>
      </c>
      <c r="Q26" s="1016">
        <v>0.96256516663919645</v>
      </c>
    </row>
    <row r="27" spans="2:17" s="101" customFormat="1" x14ac:dyDescent="0.25">
      <c r="B27" s="101" t="s">
        <v>47</v>
      </c>
      <c r="C27" s="1015">
        <v>812</v>
      </c>
      <c r="D27" s="1015">
        <v>763</v>
      </c>
      <c r="E27" s="1015">
        <v>49</v>
      </c>
      <c r="F27" s="1016">
        <v>0.93965517241379315</v>
      </c>
      <c r="G27" s="1016">
        <v>6.0344827586206899E-2</v>
      </c>
      <c r="I27" s="101">
        <v>16</v>
      </c>
      <c r="J27" s="101">
        <v>15</v>
      </c>
      <c r="K27" s="101">
        <v>4</v>
      </c>
      <c r="L27" s="101" t="s">
        <v>38</v>
      </c>
      <c r="M27" s="1015">
        <v>8229</v>
      </c>
      <c r="N27" s="1015">
        <v>521</v>
      </c>
      <c r="O27" s="1016">
        <v>0.94045714285714288</v>
      </c>
      <c r="P27" s="1016">
        <v>5.954285714285714E-2</v>
      </c>
      <c r="Q27" s="1016">
        <v>0.96256516663919645</v>
      </c>
    </row>
    <row r="28" spans="2:17" s="101" customFormat="1" x14ac:dyDescent="0.25">
      <c r="B28" s="101" t="s">
        <v>43</v>
      </c>
      <c r="C28" s="1015">
        <v>15757</v>
      </c>
      <c r="D28" s="1015">
        <v>14241</v>
      </c>
      <c r="E28" s="1015">
        <v>1516</v>
      </c>
      <c r="F28" s="1016">
        <v>0.90378879228279496</v>
      </c>
      <c r="G28" s="1016">
        <v>9.6211207717205052E-2</v>
      </c>
      <c r="I28" s="101">
        <v>19</v>
      </c>
      <c r="J28" s="101">
        <v>16</v>
      </c>
      <c r="K28" s="101">
        <v>15</v>
      </c>
      <c r="L28" s="101" t="s">
        <v>47</v>
      </c>
      <c r="M28" s="1015">
        <v>763</v>
      </c>
      <c r="N28" s="1015">
        <v>49</v>
      </c>
      <c r="O28" s="1016">
        <v>0.93965517241379315</v>
      </c>
      <c r="P28" s="1016">
        <v>6.0344827586206899E-2</v>
      </c>
      <c r="Q28" s="1016">
        <v>0.96256516663919645</v>
      </c>
    </row>
    <row r="29" spans="2:17" s="101" customFormat="1" x14ac:dyDescent="0.25">
      <c r="B29" s="101" t="s">
        <v>44</v>
      </c>
      <c r="C29" s="1015">
        <v>3260</v>
      </c>
      <c r="D29" s="1015">
        <v>3201</v>
      </c>
      <c r="E29" s="1015">
        <v>59</v>
      </c>
      <c r="F29" s="1016">
        <v>0.98190184049079754</v>
      </c>
      <c r="G29" s="1016">
        <v>1.8098159509202454E-2</v>
      </c>
      <c r="I29" s="101">
        <v>6</v>
      </c>
      <c r="J29" s="101">
        <v>17</v>
      </c>
      <c r="K29" s="101">
        <v>9</v>
      </c>
      <c r="L29" s="101" t="s">
        <v>41</v>
      </c>
      <c r="M29" s="1015">
        <v>45874</v>
      </c>
      <c r="N29" s="1015">
        <v>3351</v>
      </c>
      <c r="O29" s="1016">
        <v>0.93192483494159473</v>
      </c>
      <c r="P29" s="1016">
        <v>6.8075165058405288E-2</v>
      </c>
      <c r="Q29" s="1016">
        <v>0.96256516663919645</v>
      </c>
    </row>
    <row r="30" spans="2:17" s="101" customFormat="1" x14ac:dyDescent="0.25">
      <c r="B30" s="101" t="s">
        <v>45</v>
      </c>
      <c r="C30" s="1015">
        <v>19805</v>
      </c>
      <c r="D30" s="1015">
        <v>17315</v>
      </c>
      <c r="E30" s="1015">
        <v>2490</v>
      </c>
      <c r="F30" s="1016">
        <v>0.87427417318858869</v>
      </c>
      <c r="G30" s="1016">
        <v>0.12572582681141126</v>
      </c>
      <c r="I30" s="101">
        <v>20</v>
      </c>
      <c r="J30" s="101">
        <v>18</v>
      </c>
      <c r="K30" s="101">
        <v>5</v>
      </c>
      <c r="L30" s="101" t="s">
        <v>6</v>
      </c>
      <c r="M30" s="1015">
        <v>20109</v>
      </c>
      <c r="N30" s="1015">
        <v>1751</v>
      </c>
      <c r="O30" s="1016">
        <v>0.91989935956084168</v>
      </c>
      <c r="P30" s="1016">
        <v>8.010064043915828E-2</v>
      </c>
      <c r="Q30" s="1016">
        <v>0.96256516663919645</v>
      </c>
    </row>
    <row r="31" spans="2:17" s="101" customFormat="1" x14ac:dyDescent="0.25">
      <c r="B31" s="101" t="s">
        <v>46</v>
      </c>
      <c r="C31" s="1015">
        <v>2289</v>
      </c>
      <c r="D31" s="1015">
        <v>2181</v>
      </c>
      <c r="E31" s="1015">
        <v>108</v>
      </c>
      <c r="F31" s="1016">
        <v>0.95281782437745743</v>
      </c>
      <c r="G31" s="1016">
        <v>4.7182175622542594E-2</v>
      </c>
      <c r="I31" s="101">
        <v>12</v>
      </c>
      <c r="J31" s="101">
        <v>19</v>
      </c>
      <c r="K31" s="101">
        <v>16</v>
      </c>
      <c r="L31" s="101" t="s">
        <v>43</v>
      </c>
      <c r="M31" s="1015">
        <v>14241</v>
      </c>
      <c r="N31" s="1015">
        <v>1516</v>
      </c>
      <c r="O31" s="1016">
        <v>0.90378879228279496</v>
      </c>
      <c r="P31" s="1016">
        <v>9.6211207717205052E-2</v>
      </c>
      <c r="Q31" s="1016">
        <v>0.96256516663919645</v>
      </c>
    </row>
    <row r="32" spans="2:17" s="101" customFormat="1" x14ac:dyDescent="0.25">
      <c r="B32" s="104" t="s">
        <v>108</v>
      </c>
      <c r="C32" s="105">
        <v>442903</v>
      </c>
      <c r="D32" s="105">
        <v>426323</v>
      </c>
      <c r="E32" s="105">
        <v>16580</v>
      </c>
      <c r="F32" s="106">
        <v>0.96256516663919645</v>
      </c>
      <c r="G32" s="106">
        <v>3.743483336080361E-2</v>
      </c>
      <c r="I32" s="101">
        <v>11</v>
      </c>
      <c r="J32" s="101">
        <v>20</v>
      </c>
      <c r="K32" s="101">
        <v>18</v>
      </c>
      <c r="L32" s="101" t="s">
        <v>45</v>
      </c>
      <c r="M32" s="1015">
        <v>17315</v>
      </c>
      <c r="N32" s="1015">
        <v>2490</v>
      </c>
      <c r="O32" s="1016">
        <v>0.87427417318858869</v>
      </c>
      <c r="P32" s="1016">
        <v>0.12572582681141126</v>
      </c>
      <c r="Q32" s="1016">
        <v>0.96256516663919645</v>
      </c>
    </row>
    <row r="33" spans="13:16" s="113" customFormat="1" x14ac:dyDescent="0.25">
      <c r="M33" s="1142"/>
      <c r="N33" s="1142"/>
      <c r="O33" s="1143"/>
      <c r="P33" s="114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1" width="10.85546875" style="220" customWidth="1"/>
    <col min="12" max="12" width="7.140625" style="220" customWidth="1"/>
    <col min="13" max="13" width="1.140625" style="220" customWidth="1"/>
    <col min="14" max="14" width="7.140625" style="220" customWidth="1"/>
    <col min="15" max="15" width="7.7109375" style="220" customWidth="1"/>
    <col min="16" max="25" width="8.28515625" style="220" customWidth="1"/>
    <col min="26" max="27" width="7.7109375" style="220" customWidth="1"/>
    <col min="28" max="28" width="11.42578125" style="220" customWidth="1"/>
    <col min="29" max="29" width="11.42578125" style="220"/>
    <col min="30" max="30" width="11.85546875" style="220" bestFit="1" customWidth="1"/>
    <col min="31" max="16384" width="11.42578125" style="220"/>
  </cols>
  <sheetData>
    <row r="1" spans="1:29" x14ac:dyDescent="0.25">
      <c r="A1" s="219"/>
      <c r="B1" s="219"/>
      <c r="K1" s="221"/>
      <c r="L1" s="221"/>
    </row>
    <row r="2" spans="1:29" ht="48.75" customHeight="1" x14ac:dyDescent="0.25">
      <c r="A2" s="219"/>
      <c r="B2" s="219"/>
      <c r="K2" s="221"/>
      <c r="L2" s="221"/>
    </row>
    <row r="3" spans="1:29" ht="24" customHeight="1" x14ac:dyDescent="0.25">
      <c r="A3" s="219"/>
      <c r="B3" s="1418" t="s">
        <v>369</v>
      </c>
      <c r="C3" s="1418"/>
      <c r="D3" s="1418"/>
      <c r="E3" s="1418"/>
      <c r="F3" s="1418"/>
      <c r="G3" s="1418"/>
      <c r="H3" s="1418"/>
      <c r="I3" s="1418"/>
      <c r="J3" s="1418"/>
      <c r="K3" s="1418"/>
      <c r="L3" s="1418"/>
      <c r="M3" s="1418"/>
      <c r="N3" s="1418"/>
      <c r="O3" s="1418"/>
      <c r="P3" s="1418"/>
      <c r="Q3" s="1418"/>
      <c r="R3" s="1418"/>
      <c r="S3" s="1418"/>
      <c r="T3" s="1418"/>
      <c r="U3" s="1418"/>
      <c r="V3" s="1418"/>
      <c r="W3" s="1418"/>
      <c r="X3" s="1418"/>
      <c r="Y3" s="1418"/>
      <c r="Z3" s="1418"/>
    </row>
    <row r="5" spans="1:29" x14ac:dyDescent="0.25">
      <c r="B5" s="219"/>
      <c r="C5" s="219"/>
      <c r="D5" s="1419" t="s">
        <v>365</v>
      </c>
      <c r="E5" s="1419"/>
      <c r="F5" s="1419"/>
      <c r="G5" s="1419"/>
      <c r="H5" s="1419"/>
      <c r="I5" s="1419"/>
      <c r="J5" s="1419"/>
      <c r="K5" s="1419"/>
      <c r="L5" s="1419"/>
      <c r="M5" s="219"/>
      <c r="N5" s="1420" t="s">
        <v>339</v>
      </c>
      <c r="O5" s="1420"/>
      <c r="P5" s="1420"/>
      <c r="Q5" s="1420"/>
      <c r="R5" s="1420"/>
      <c r="S5" s="1420"/>
      <c r="T5" s="1420"/>
      <c r="U5" s="1420"/>
      <c r="V5" s="1420"/>
      <c r="W5" s="1420"/>
      <c r="X5" s="1420"/>
      <c r="Y5" s="1420"/>
      <c r="Z5" s="1420"/>
      <c r="AA5" s="1420"/>
    </row>
    <row r="6" spans="1:29" ht="21" customHeight="1" x14ac:dyDescent="0.25">
      <c r="B6" s="219"/>
      <c r="C6" s="219"/>
      <c r="D6" s="1420"/>
      <c r="E6" s="1420"/>
      <c r="F6" s="1420"/>
      <c r="G6" s="1420"/>
      <c r="H6" s="1420"/>
      <c r="I6" s="1420"/>
      <c r="J6" s="1420"/>
      <c r="K6" s="1420"/>
      <c r="L6" s="1420"/>
      <c r="M6" s="219"/>
      <c r="N6" s="1421">
        <v>43830</v>
      </c>
      <c r="O6" s="1422"/>
      <c r="P6" s="1423">
        <v>44196</v>
      </c>
      <c r="Q6" s="1424"/>
      <c r="R6" s="1423">
        <v>44561</v>
      </c>
      <c r="S6" s="1424"/>
      <c r="T6" s="1425">
        <v>44926</v>
      </c>
      <c r="U6" s="1426"/>
      <c r="V6" s="1413">
        <v>45291</v>
      </c>
      <c r="W6" s="1414"/>
      <c r="X6" s="1427">
        <v>45657</v>
      </c>
      <c r="Y6" s="1428"/>
      <c r="Z6" s="1413">
        <v>45930</v>
      </c>
      <c r="AA6" s="1415"/>
    </row>
    <row r="7" spans="1:29" x14ac:dyDescent="0.25">
      <c r="B7" s="225"/>
      <c r="C7" s="219"/>
      <c r="D7" s="226">
        <v>43465</v>
      </c>
      <c r="E7" s="227">
        <v>43830</v>
      </c>
      <c r="F7" s="228">
        <v>44196</v>
      </c>
      <c r="G7" s="228">
        <v>44561</v>
      </c>
      <c r="H7" s="228">
        <v>44926</v>
      </c>
      <c r="I7" s="228">
        <v>45291</v>
      </c>
      <c r="J7" s="228">
        <v>45657</v>
      </c>
      <c r="K7" s="228">
        <v>45930</v>
      </c>
      <c r="L7" s="229"/>
      <c r="M7" s="219"/>
      <c r="N7" s="230" t="s">
        <v>28</v>
      </c>
      <c r="O7" s="231" t="s">
        <v>340</v>
      </c>
      <c r="P7" s="232" t="s">
        <v>28</v>
      </c>
      <c r="Q7" s="233" t="s">
        <v>340</v>
      </c>
      <c r="R7" s="231" t="s">
        <v>28</v>
      </c>
      <c r="S7" s="232" t="s">
        <v>340</v>
      </c>
      <c r="T7" s="232" t="s">
        <v>28</v>
      </c>
      <c r="U7" s="232" t="s">
        <v>340</v>
      </c>
      <c r="V7" s="232" t="s">
        <v>28</v>
      </c>
      <c r="W7" s="1356" t="s">
        <v>340</v>
      </c>
      <c r="X7" s="232" t="s">
        <v>28</v>
      </c>
      <c r="Y7" s="227" t="s">
        <v>340</v>
      </c>
      <c r="Z7" s="231" t="s">
        <v>28</v>
      </c>
      <c r="AA7" s="229" t="s">
        <v>340</v>
      </c>
    </row>
    <row r="8" spans="1:29" ht="8.25" customHeight="1" x14ac:dyDescent="0.25">
      <c r="B8" s="225"/>
      <c r="C8" s="219"/>
      <c r="D8" s="234"/>
      <c r="E8" s="234"/>
      <c r="F8" s="234"/>
      <c r="G8" s="297"/>
      <c r="H8" s="297"/>
      <c r="I8" s="297"/>
      <c r="J8" s="234"/>
      <c r="K8" s="234"/>
      <c r="L8" s="234"/>
      <c r="M8" s="219"/>
    </row>
    <row r="9" spans="1:29" ht="15" customHeight="1" x14ac:dyDescent="0.25">
      <c r="B9" s="298" t="s">
        <v>8</v>
      </c>
      <c r="C9" s="219"/>
      <c r="D9" s="299">
        <v>75097</v>
      </c>
      <c r="E9" s="300">
        <v>73871</v>
      </c>
      <c r="F9" s="300">
        <v>56534</v>
      </c>
      <c r="G9" s="254">
        <v>38325</v>
      </c>
      <c r="H9" s="254">
        <v>36606</v>
      </c>
      <c r="I9" s="254">
        <v>35558</v>
      </c>
      <c r="J9" s="276">
        <v>17192</v>
      </c>
      <c r="K9" s="301">
        <v>13357</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-0.43210034013605447</v>
      </c>
      <c r="AA9" s="279">
        <v>-10163</v>
      </c>
    </row>
    <row r="10" spans="1:29" x14ac:dyDescent="0.25">
      <c r="B10" s="303" t="s">
        <v>7</v>
      </c>
      <c r="C10" s="219"/>
      <c r="D10" s="253">
        <v>6000</v>
      </c>
      <c r="E10" s="254">
        <v>6236</v>
      </c>
      <c r="F10" s="254">
        <v>4811</v>
      </c>
      <c r="G10" s="254">
        <v>2779</v>
      </c>
      <c r="H10" s="254">
        <v>1565</v>
      </c>
      <c r="I10" s="254">
        <v>186</v>
      </c>
      <c r="J10" s="254">
        <v>86</v>
      </c>
      <c r="K10" s="257">
        <v>120</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0.57894736842105265</v>
      </c>
      <c r="AA10" s="257">
        <v>44</v>
      </c>
    </row>
    <row r="11" spans="1:29" x14ac:dyDescent="0.25">
      <c r="B11" s="303" t="s">
        <v>37</v>
      </c>
      <c r="C11" s="219"/>
      <c r="D11" s="253">
        <v>3524</v>
      </c>
      <c r="E11" s="254">
        <v>5794</v>
      </c>
      <c r="F11" s="254">
        <v>3064</v>
      </c>
      <c r="G11" s="254">
        <v>2063</v>
      </c>
      <c r="H11" s="254">
        <v>2778</v>
      </c>
      <c r="I11" s="254">
        <v>1346</v>
      </c>
      <c r="J11" s="254">
        <v>445</v>
      </c>
      <c r="K11" s="257">
        <v>360</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-0.41747572815533984</v>
      </c>
      <c r="AA11" s="257">
        <v>-258</v>
      </c>
    </row>
    <row r="12" spans="1:29" x14ac:dyDescent="0.25">
      <c r="B12" s="303" t="s">
        <v>38</v>
      </c>
      <c r="C12" s="219"/>
      <c r="D12" s="253">
        <v>2811</v>
      </c>
      <c r="E12" s="254">
        <v>4317</v>
      </c>
      <c r="F12" s="254">
        <v>2454</v>
      </c>
      <c r="G12" s="254">
        <v>2514</v>
      </c>
      <c r="H12" s="254">
        <v>3293</v>
      </c>
      <c r="I12" s="254">
        <v>4117</v>
      </c>
      <c r="J12" s="254">
        <v>3750</v>
      </c>
      <c r="K12" s="257">
        <v>3576</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-4.7416089504528469E-2</v>
      </c>
      <c r="AA12" s="257">
        <v>-178</v>
      </c>
    </row>
    <row r="13" spans="1:29" x14ac:dyDescent="0.25">
      <c r="B13" s="303" t="s">
        <v>6</v>
      </c>
      <c r="C13" s="219"/>
      <c r="D13" s="253">
        <v>8956</v>
      </c>
      <c r="E13" s="254">
        <v>9040</v>
      </c>
      <c r="F13" s="254">
        <v>8082</v>
      </c>
      <c r="G13" s="254">
        <v>9950</v>
      </c>
      <c r="H13" s="254">
        <v>7071</v>
      </c>
      <c r="I13" s="254">
        <v>5826</v>
      </c>
      <c r="J13" s="254">
        <v>7478</v>
      </c>
      <c r="K13" s="257">
        <v>6386</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-1.7084808373095228E-2</v>
      </c>
      <c r="AA13" s="257">
        <v>-111</v>
      </c>
      <c r="AC13" s="224"/>
    </row>
    <row r="14" spans="1:29" x14ac:dyDescent="0.25">
      <c r="B14" s="303" t="s">
        <v>5</v>
      </c>
      <c r="C14" s="219"/>
      <c r="D14" s="253">
        <v>4667</v>
      </c>
      <c r="E14" s="254">
        <v>3990</v>
      </c>
      <c r="F14" s="254">
        <v>3899</v>
      </c>
      <c r="G14" s="254">
        <v>1365</v>
      </c>
      <c r="H14" s="254">
        <v>873</v>
      </c>
      <c r="I14" s="254">
        <v>1583</v>
      </c>
      <c r="J14" s="254">
        <v>376</v>
      </c>
      <c r="K14" s="257">
        <v>273</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-0.66949152542372881</v>
      </c>
      <c r="AA14" s="257">
        <v>-553</v>
      </c>
      <c r="AC14" s="224"/>
    </row>
    <row r="15" spans="1:29" x14ac:dyDescent="0.25">
      <c r="B15" s="303" t="s">
        <v>4</v>
      </c>
      <c r="C15" s="219"/>
      <c r="D15" s="253">
        <v>1471</v>
      </c>
      <c r="E15" s="254">
        <v>1593</v>
      </c>
      <c r="F15" s="254">
        <v>119</v>
      </c>
      <c r="G15" s="254">
        <v>186</v>
      </c>
      <c r="H15" s="254">
        <v>207</v>
      </c>
      <c r="I15" s="254">
        <v>157</v>
      </c>
      <c r="J15" s="254">
        <v>151</v>
      </c>
      <c r="K15" s="257">
        <v>202</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0.46376811594202905</v>
      </c>
      <c r="AA15" s="257">
        <v>64</v>
      </c>
      <c r="AC15" s="224"/>
    </row>
    <row r="16" spans="1:29" x14ac:dyDescent="0.25">
      <c r="B16" s="303" t="s">
        <v>40</v>
      </c>
      <c r="C16" s="219"/>
      <c r="D16" s="253">
        <v>7126</v>
      </c>
      <c r="E16" s="254">
        <v>5895</v>
      </c>
      <c r="F16" s="254">
        <v>4923</v>
      </c>
      <c r="G16" s="254">
        <v>3015</v>
      </c>
      <c r="H16" s="254">
        <v>2591</v>
      </c>
      <c r="I16" s="254">
        <v>2478</v>
      </c>
      <c r="J16" s="254">
        <v>2010</v>
      </c>
      <c r="K16" s="257">
        <v>3610</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-5.8178972084529046E-2</v>
      </c>
      <c r="AA16" s="257">
        <v>-223</v>
      </c>
      <c r="AC16" s="224"/>
    </row>
    <row r="17" spans="2:31" x14ac:dyDescent="0.25">
      <c r="B17" s="303" t="s">
        <v>41</v>
      </c>
      <c r="C17" s="219"/>
      <c r="D17" s="253">
        <v>75141</v>
      </c>
      <c r="E17" s="254">
        <v>76253</v>
      </c>
      <c r="F17" s="254">
        <v>73386</v>
      </c>
      <c r="G17" s="254">
        <v>78542</v>
      </c>
      <c r="H17" s="254">
        <v>69770</v>
      </c>
      <c r="I17" s="254">
        <v>48470</v>
      </c>
      <c r="J17" s="254">
        <v>39755</v>
      </c>
      <c r="K17" s="257">
        <v>38002</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-4.7926844544657343E-2</v>
      </c>
      <c r="AA17" s="257">
        <v>-1913</v>
      </c>
      <c r="AC17" s="224"/>
    </row>
    <row r="18" spans="2:31" x14ac:dyDescent="0.25">
      <c r="B18" s="303" t="s">
        <v>3</v>
      </c>
      <c r="C18" s="219"/>
      <c r="D18" s="253">
        <v>10677</v>
      </c>
      <c r="E18" s="254">
        <v>14865</v>
      </c>
      <c r="F18" s="254">
        <v>13381</v>
      </c>
      <c r="G18" s="254">
        <v>11826</v>
      </c>
      <c r="H18" s="254">
        <v>10571</v>
      </c>
      <c r="I18" s="254">
        <v>15501</v>
      </c>
      <c r="J18" s="254">
        <v>7989</v>
      </c>
      <c r="K18" s="257">
        <v>8873</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-0.12105002476473503</v>
      </c>
      <c r="AA18" s="257">
        <v>-1222</v>
      </c>
      <c r="AC18" s="224"/>
    </row>
    <row r="19" spans="2:31" x14ac:dyDescent="0.25">
      <c r="B19" s="303" t="s">
        <v>2</v>
      </c>
      <c r="C19" s="219"/>
      <c r="D19" s="253">
        <v>4152</v>
      </c>
      <c r="E19" s="254">
        <v>7206</v>
      </c>
      <c r="F19" s="254">
        <v>5685</v>
      </c>
      <c r="G19" s="254">
        <v>5272</v>
      </c>
      <c r="H19" s="254">
        <v>6122</v>
      </c>
      <c r="I19" s="254">
        <v>5753</v>
      </c>
      <c r="J19" s="254">
        <v>3823</v>
      </c>
      <c r="K19" s="257">
        <v>3892</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-0.10198431010613751</v>
      </c>
      <c r="AA19" s="257">
        <v>-442</v>
      </c>
      <c r="AC19" s="224"/>
    </row>
    <row r="20" spans="2:31" x14ac:dyDescent="0.25">
      <c r="B20" s="303" t="s">
        <v>35</v>
      </c>
      <c r="C20" s="219"/>
      <c r="D20" s="253">
        <v>7804</v>
      </c>
      <c r="E20" s="254">
        <v>8456</v>
      </c>
      <c r="F20" s="254">
        <v>4923</v>
      </c>
      <c r="G20" s="254">
        <v>4018</v>
      </c>
      <c r="H20" s="254">
        <v>3271</v>
      </c>
      <c r="I20" s="254">
        <v>1893</v>
      </c>
      <c r="J20" s="254">
        <v>1256</v>
      </c>
      <c r="K20" s="257">
        <v>1073</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-0.23411848679514635</v>
      </c>
      <c r="AA20" s="257">
        <v>-328</v>
      </c>
      <c r="AC20" s="224"/>
    </row>
    <row r="21" spans="2:31" x14ac:dyDescent="0.25">
      <c r="B21" s="303" t="s">
        <v>42</v>
      </c>
      <c r="C21" s="219"/>
      <c r="D21" s="253">
        <v>19669</v>
      </c>
      <c r="E21" s="254">
        <v>28300</v>
      </c>
      <c r="F21" s="254">
        <v>28494</v>
      </c>
      <c r="G21" s="254">
        <v>10563</v>
      </c>
      <c r="H21" s="254">
        <v>9303</v>
      </c>
      <c r="I21" s="254">
        <v>8062</v>
      </c>
      <c r="J21" s="254">
        <v>10859</v>
      </c>
      <c r="K21" s="257">
        <v>13619</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2.2908216914526047E-2</v>
      </c>
      <c r="AA21" s="257">
        <v>305</v>
      </c>
      <c r="AC21" s="224"/>
    </row>
    <row r="22" spans="2:31" x14ac:dyDescent="0.25">
      <c r="B22" s="303" t="s">
        <v>43</v>
      </c>
      <c r="C22" s="219"/>
      <c r="D22" s="253">
        <v>4430</v>
      </c>
      <c r="E22" s="254">
        <v>6258</v>
      </c>
      <c r="F22" s="254">
        <v>4718</v>
      </c>
      <c r="G22" s="254">
        <v>5035</v>
      </c>
      <c r="H22" s="254">
        <v>6525</v>
      </c>
      <c r="I22" s="254">
        <v>7096</v>
      </c>
      <c r="J22" s="254">
        <v>6987</v>
      </c>
      <c r="K22" s="257">
        <v>7325</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0.18546690402977828</v>
      </c>
      <c r="AA22" s="257">
        <v>1146</v>
      </c>
      <c r="AC22" s="224"/>
    </row>
    <row r="23" spans="2:31" x14ac:dyDescent="0.25">
      <c r="B23" s="303" t="s">
        <v>44</v>
      </c>
      <c r="C23" s="219"/>
      <c r="D23" s="253">
        <v>1465</v>
      </c>
      <c r="E23" s="254">
        <v>836</v>
      </c>
      <c r="F23" s="254">
        <v>801</v>
      </c>
      <c r="G23" s="254">
        <v>1019</v>
      </c>
      <c r="H23" s="254">
        <v>768</v>
      </c>
      <c r="I23" s="254">
        <v>659</v>
      </c>
      <c r="J23" s="254">
        <v>458</v>
      </c>
      <c r="K23" s="257">
        <v>378</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-0.31891891891891888</v>
      </c>
      <c r="AA23" s="257">
        <v>-177</v>
      </c>
      <c r="AC23" s="224"/>
    </row>
    <row r="24" spans="2:31" x14ac:dyDescent="0.25">
      <c r="B24" s="303" t="s">
        <v>45</v>
      </c>
      <c r="C24" s="219"/>
      <c r="D24" s="253">
        <v>13794</v>
      </c>
      <c r="E24" s="254">
        <v>13680</v>
      </c>
      <c r="F24" s="254">
        <v>13558</v>
      </c>
      <c r="G24" s="254">
        <v>13090</v>
      </c>
      <c r="H24" s="254">
        <v>13861</v>
      </c>
      <c r="I24" s="254">
        <v>14769</v>
      </c>
      <c r="J24" s="254">
        <v>14321</v>
      </c>
      <c r="K24" s="257">
        <v>13714</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-5.2769719574526919E-2</v>
      </c>
      <c r="AA24" s="257">
        <v>-764</v>
      </c>
      <c r="AC24" s="224"/>
    </row>
    <row r="25" spans="2:31" x14ac:dyDescent="0.25">
      <c r="B25" s="303" t="s">
        <v>46</v>
      </c>
      <c r="C25" s="219"/>
      <c r="D25" s="253">
        <v>3067</v>
      </c>
      <c r="E25" s="254">
        <v>3116</v>
      </c>
      <c r="F25" s="254">
        <v>3168</v>
      </c>
      <c r="G25" s="254">
        <v>3686</v>
      </c>
      <c r="H25" s="254">
        <v>1997</v>
      </c>
      <c r="I25" s="254">
        <v>1466</v>
      </c>
      <c r="J25" s="254">
        <v>1072</v>
      </c>
      <c r="K25" s="257">
        <v>936</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-0.30097087378640774</v>
      </c>
      <c r="AA25" s="257">
        <v>-403</v>
      </c>
      <c r="AC25" s="224"/>
    </row>
    <row r="26" spans="2:31" x14ac:dyDescent="0.25">
      <c r="B26" s="305" t="s">
        <v>1</v>
      </c>
      <c r="C26" s="219"/>
      <c r="D26" s="260">
        <v>186</v>
      </c>
      <c r="E26" s="261">
        <v>148</v>
      </c>
      <c r="F26" s="261">
        <v>243</v>
      </c>
      <c r="G26" s="261">
        <v>188</v>
      </c>
      <c r="H26" s="261">
        <v>251</v>
      </c>
      <c r="I26" s="261">
        <v>321</v>
      </c>
      <c r="J26" s="254">
        <v>325</v>
      </c>
      <c r="K26" s="265">
        <v>326</v>
      </c>
      <c r="L26" s="1217"/>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9.3959731543624248E-2</v>
      </c>
      <c r="AA26" s="257">
        <v>28</v>
      </c>
      <c r="AC26" s="224"/>
      <c r="AD26" s="224"/>
      <c r="AE26" s="286"/>
    </row>
    <row r="27" spans="2:31" x14ac:dyDescent="0.25">
      <c r="B27" s="235" t="s">
        <v>0</v>
      </c>
      <c r="C27" s="219"/>
      <c r="D27" s="1218">
        <f>SUM(D9:D26)</f>
        <v>250037</v>
      </c>
      <c r="E27" s="306">
        <f>SUM(E9:E26)</f>
        <v>269854</v>
      </c>
      <c r="F27" s="307">
        <f>SUM(F9:F26)</f>
        <v>232243</v>
      </c>
      <c r="G27" s="306">
        <f>SUM(G9:G26)</f>
        <v>193436</v>
      </c>
      <c r="H27" s="307">
        <v>177423</v>
      </c>
      <c r="I27" s="306">
        <v>155241</v>
      </c>
      <c r="J27" s="306">
        <f>SUM(J9:J26)</f>
        <v>118333</v>
      </c>
      <c r="K27" s="306">
        <f>SUM(K9:K26)</f>
        <v>116022</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-0.11548372341236568</v>
      </c>
      <c r="AA27" s="243">
        <v>-15148</v>
      </c>
    </row>
    <row r="28" spans="2:31" x14ac:dyDescent="0.2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2" customWidth="1"/>
    <col min="2" max="2" width="7.28515625" style="662" customWidth="1"/>
    <col min="3" max="3" width="10.85546875" style="662" bestFit="1" customWidth="1"/>
    <col min="4" max="4" width="9.5703125" style="662" customWidth="1"/>
    <col min="5" max="5" width="10.85546875" style="662" bestFit="1" customWidth="1"/>
    <col min="6" max="6" width="11.7109375" style="662" customWidth="1"/>
    <col min="7" max="7" width="10.85546875" style="662" bestFit="1" customWidth="1"/>
    <col min="8" max="8" width="11.42578125" style="662"/>
    <col min="9" max="9" width="28.140625" style="662" customWidth="1"/>
    <col min="10" max="10" width="7" style="662" customWidth="1"/>
    <col min="11" max="11" width="10.85546875" style="662" customWidth="1"/>
    <col min="12" max="12" width="7" style="662" customWidth="1"/>
    <col min="13" max="16384" width="11.42578125" style="662"/>
  </cols>
  <sheetData>
    <row r="1" spans="1:17" s="696" customFormat="1" x14ac:dyDescent="0.25"/>
    <row r="2" spans="1:17" s="696" customFormat="1" x14ac:dyDescent="0.25"/>
    <row r="3" spans="1:17" s="696" customFormat="1" x14ac:dyDescent="0.25"/>
    <row r="4" spans="1:17" s="696" customFormat="1" x14ac:dyDescent="0.25"/>
    <row r="5" spans="1:17" s="696" customFormat="1" ht="16.5" customHeight="1" x14ac:dyDescent="0.25"/>
    <row r="6" spans="1:17" s="617" customFormat="1" ht="24.75" customHeight="1" x14ac:dyDescent="0.2">
      <c r="A6" s="1011"/>
      <c r="B6" s="1550" t="s">
        <v>463</v>
      </c>
      <c r="C6" s="1550"/>
      <c r="D6" s="1550"/>
      <c r="E6" s="1550"/>
      <c r="F6" s="1550"/>
      <c r="G6" s="1550"/>
      <c r="H6" s="1550"/>
      <c r="I6" s="1550"/>
      <c r="J6" s="1550"/>
      <c r="K6" s="1550"/>
      <c r="L6" s="1550"/>
      <c r="M6" s="1550"/>
      <c r="N6" s="1550"/>
      <c r="O6" s="1012"/>
    </row>
    <row r="7" spans="1:17" s="617" customFormat="1" ht="24.75" customHeight="1" x14ac:dyDescent="0.2">
      <c r="A7" s="1011"/>
      <c r="B7" s="1550"/>
      <c r="C7" s="1550"/>
      <c r="D7" s="1550"/>
      <c r="E7" s="1550"/>
      <c r="F7" s="1550"/>
      <c r="G7" s="1550"/>
      <c r="H7" s="1550"/>
      <c r="I7" s="1550"/>
      <c r="J7" s="1550"/>
      <c r="K7" s="1550"/>
      <c r="L7" s="1550"/>
      <c r="M7" s="1550"/>
      <c r="N7" s="1550"/>
      <c r="O7" s="1012"/>
    </row>
    <row r="8" spans="1:17" s="617" customFormat="1" ht="15.75" customHeight="1" x14ac:dyDescent="0.2">
      <c r="A8" s="1011"/>
      <c r="B8" s="1689" t="s">
        <v>499</v>
      </c>
      <c r="C8" s="1689"/>
      <c r="D8" s="1689"/>
      <c r="E8" s="1689"/>
      <c r="F8" s="1689"/>
      <c r="G8" s="1689"/>
      <c r="H8" s="1689"/>
      <c r="I8" s="1689"/>
      <c r="J8" s="1689"/>
      <c r="K8" s="1689"/>
      <c r="L8" s="1689"/>
      <c r="M8" s="1689"/>
      <c r="N8" s="1689"/>
    </row>
    <row r="9" spans="1:17" s="696" customFormat="1" ht="6" customHeight="1" x14ac:dyDescent="0.25">
      <c r="A9" s="1014"/>
      <c r="B9" s="1014"/>
      <c r="C9" s="1014"/>
      <c r="D9" s="1014"/>
      <c r="E9" s="1014"/>
      <c r="F9" s="1014"/>
      <c r="G9" s="1014"/>
      <c r="H9" s="1014"/>
      <c r="I9" s="1014"/>
      <c r="J9" s="1014"/>
      <c r="K9" s="1014"/>
      <c r="L9" s="1014"/>
    </row>
    <row r="10" spans="1:17" s="113" customFormat="1" x14ac:dyDescent="0.25"/>
    <row r="11" spans="1:17" s="101" customFormat="1" x14ac:dyDescent="0.25">
      <c r="C11" s="1690" t="s">
        <v>33</v>
      </c>
      <c r="D11" s="1690"/>
      <c r="E11" s="1690"/>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5">
        <v>140467</v>
      </c>
      <c r="D13" s="1015">
        <v>135957</v>
      </c>
      <c r="E13" s="1015">
        <v>4510</v>
      </c>
      <c r="F13" s="1016">
        <v>0.96789281468245214</v>
      </c>
      <c r="G13" s="1016">
        <v>3.2107185317547894E-2</v>
      </c>
      <c r="I13" s="101">
        <v>7</v>
      </c>
      <c r="J13" s="101">
        <v>1</v>
      </c>
      <c r="K13" s="101">
        <v>8</v>
      </c>
      <c r="L13" s="101" t="s">
        <v>4</v>
      </c>
      <c r="M13" s="1015">
        <v>42006</v>
      </c>
      <c r="N13" s="1015">
        <v>79</v>
      </c>
      <c r="O13" s="1016">
        <v>0.99812284661993589</v>
      </c>
      <c r="P13" s="1016">
        <v>1.8771533800641558E-3</v>
      </c>
      <c r="Q13" s="1016">
        <v>0.94678456566527491</v>
      </c>
    </row>
    <row r="14" spans="1:17" s="101" customFormat="1" x14ac:dyDescent="0.25">
      <c r="B14" s="101" t="s">
        <v>7</v>
      </c>
      <c r="C14" s="1015">
        <v>17157</v>
      </c>
      <c r="D14" s="1015">
        <v>17120</v>
      </c>
      <c r="E14" s="1015">
        <v>37</v>
      </c>
      <c r="F14" s="1016">
        <v>0.99784344582386197</v>
      </c>
      <c r="G14" s="1016">
        <v>2.1565541761380193E-3</v>
      </c>
      <c r="I14" s="101">
        <v>2</v>
      </c>
      <c r="J14" s="101">
        <v>2</v>
      </c>
      <c r="K14" s="101">
        <v>2</v>
      </c>
      <c r="L14" s="101" t="s">
        <v>7</v>
      </c>
      <c r="M14" s="1015">
        <v>17120</v>
      </c>
      <c r="N14" s="1015">
        <v>37</v>
      </c>
      <c r="O14" s="1016">
        <v>0.99784344582386197</v>
      </c>
      <c r="P14" s="1016">
        <v>2.1565541761380193E-3</v>
      </c>
      <c r="Q14" s="1016">
        <v>0.94678456566527491</v>
      </c>
    </row>
    <row r="15" spans="1:17" s="101" customFormat="1" x14ac:dyDescent="0.25">
      <c r="B15" s="101" t="s">
        <v>37</v>
      </c>
      <c r="C15" s="1015">
        <v>11391</v>
      </c>
      <c r="D15" s="1015">
        <v>11262</v>
      </c>
      <c r="E15" s="1015">
        <v>129</v>
      </c>
      <c r="F15" s="1016">
        <v>0.98867526994996047</v>
      </c>
      <c r="G15" s="1016">
        <v>1.1324730050039505E-2</v>
      </c>
      <c r="I15" s="101">
        <v>5</v>
      </c>
      <c r="J15" s="101">
        <v>3</v>
      </c>
      <c r="K15" s="101">
        <v>13</v>
      </c>
      <c r="L15" s="101" t="s">
        <v>35</v>
      </c>
      <c r="M15" s="1015">
        <v>29946</v>
      </c>
      <c r="N15" s="1015">
        <v>170</v>
      </c>
      <c r="O15" s="1016">
        <v>0.9943551600478151</v>
      </c>
      <c r="P15" s="1016">
        <v>5.6448399521848852E-3</v>
      </c>
      <c r="Q15" s="1016">
        <v>0.94678456566527491</v>
      </c>
    </row>
    <row r="16" spans="1:17" s="101" customFormat="1" x14ac:dyDescent="0.25">
      <c r="B16" s="101" t="s">
        <v>38</v>
      </c>
      <c r="C16" s="1015">
        <v>11902</v>
      </c>
      <c r="D16" s="1015">
        <v>10975</v>
      </c>
      <c r="E16" s="1015">
        <v>927</v>
      </c>
      <c r="F16" s="1016">
        <v>0.92211393043186018</v>
      </c>
      <c r="G16" s="1016">
        <v>7.7886069568139815E-2</v>
      </c>
      <c r="I16" s="101">
        <v>14</v>
      </c>
      <c r="J16" s="101">
        <v>4</v>
      </c>
      <c r="K16" s="101">
        <v>17</v>
      </c>
      <c r="L16" s="101" t="s">
        <v>44</v>
      </c>
      <c r="M16" s="1015">
        <v>6559</v>
      </c>
      <c r="N16" s="1015">
        <v>74</v>
      </c>
      <c r="O16" s="1016">
        <v>0.98884366048545158</v>
      </c>
      <c r="P16" s="1016">
        <v>1.1156339514548469E-2</v>
      </c>
      <c r="Q16" s="1016">
        <v>0.94678456566527491</v>
      </c>
    </row>
    <row r="17" spans="2:17" s="101" customFormat="1" x14ac:dyDescent="0.25">
      <c r="B17" s="101" t="s">
        <v>6</v>
      </c>
      <c r="C17" s="1015">
        <v>22919</v>
      </c>
      <c r="D17" s="1015">
        <v>20679</v>
      </c>
      <c r="E17" s="1015">
        <v>2240</v>
      </c>
      <c r="F17" s="1016">
        <v>0.90226449670579001</v>
      </c>
      <c r="G17" s="1016">
        <v>9.7735503294210047E-2</v>
      </c>
      <c r="I17" s="101">
        <v>17</v>
      </c>
      <c r="J17" s="101">
        <v>5</v>
      </c>
      <c r="K17" s="101">
        <v>3</v>
      </c>
      <c r="L17" s="101" t="s">
        <v>37</v>
      </c>
      <c r="M17" s="1015">
        <v>11262</v>
      </c>
      <c r="N17" s="1015">
        <v>129</v>
      </c>
      <c r="O17" s="1016">
        <v>0.98867526994996047</v>
      </c>
      <c r="P17" s="1016">
        <v>1.1324730050039505E-2</v>
      </c>
      <c r="Q17" s="1016">
        <v>0.94678456566527491</v>
      </c>
    </row>
    <row r="18" spans="2:17" s="101" customFormat="1" x14ac:dyDescent="0.25">
      <c r="B18" s="101" t="s">
        <v>5</v>
      </c>
      <c r="C18" s="1015">
        <v>8005</v>
      </c>
      <c r="D18" s="1015">
        <v>7902</v>
      </c>
      <c r="E18" s="1015">
        <v>103</v>
      </c>
      <c r="F18" s="1016">
        <v>0.98713304184884443</v>
      </c>
      <c r="G18" s="1016">
        <v>1.2866958151155529E-2</v>
      </c>
      <c r="I18" s="101">
        <v>6</v>
      </c>
      <c r="J18" s="101">
        <v>6</v>
      </c>
      <c r="K18" s="101">
        <v>6</v>
      </c>
      <c r="L18" s="101" t="s">
        <v>5</v>
      </c>
      <c r="M18" s="1015">
        <v>7902</v>
      </c>
      <c r="N18" s="1015">
        <v>103</v>
      </c>
      <c r="O18" s="1016">
        <v>0.98713304184884443</v>
      </c>
      <c r="P18" s="1016">
        <v>1.2866958151155529E-2</v>
      </c>
      <c r="Q18" s="1016">
        <v>0.94678456566527491</v>
      </c>
    </row>
    <row r="19" spans="2:17" s="101" customFormat="1" x14ac:dyDescent="0.25">
      <c r="B19" s="101" t="s">
        <v>40</v>
      </c>
      <c r="C19" s="1015">
        <v>27080</v>
      </c>
      <c r="D19" s="1015">
        <v>25930</v>
      </c>
      <c r="E19" s="1015">
        <v>1150</v>
      </c>
      <c r="F19" s="1016">
        <v>0.95753323485967501</v>
      </c>
      <c r="G19" s="1016">
        <v>4.2466765140324964E-2</v>
      </c>
      <c r="I19" s="101">
        <v>8</v>
      </c>
      <c r="J19" s="101">
        <v>7</v>
      </c>
      <c r="K19" s="101">
        <v>1</v>
      </c>
      <c r="L19" s="101" t="s">
        <v>8</v>
      </c>
      <c r="M19" s="1015">
        <v>135957</v>
      </c>
      <c r="N19" s="1015">
        <v>4510</v>
      </c>
      <c r="O19" s="1016">
        <v>0.96789281468245214</v>
      </c>
      <c r="P19" s="1016">
        <v>3.2107185317547894E-2</v>
      </c>
      <c r="Q19" s="1016">
        <v>0.94678456566527491</v>
      </c>
    </row>
    <row r="20" spans="2:17" s="101" customFormat="1" x14ac:dyDescent="0.25">
      <c r="B20" s="101" t="s">
        <v>4</v>
      </c>
      <c r="C20" s="1015">
        <v>42085</v>
      </c>
      <c r="D20" s="1015">
        <v>42006</v>
      </c>
      <c r="E20" s="1015">
        <v>79</v>
      </c>
      <c r="F20" s="1016">
        <v>0.99812284661993589</v>
      </c>
      <c r="G20" s="1016">
        <v>1.8771533800641558E-3</v>
      </c>
      <c r="I20" s="101">
        <v>1</v>
      </c>
      <c r="J20" s="101">
        <v>8</v>
      </c>
      <c r="K20" s="101">
        <v>7</v>
      </c>
      <c r="L20" s="101" t="s">
        <v>40</v>
      </c>
      <c r="M20" s="1015">
        <v>25930</v>
      </c>
      <c r="N20" s="1015">
        <v>1150</v>
      </c>
      <c r="O20" s="1016">
        <v>0.95753323485967501</v>
      </c>
      <c r="P20" s="1016">
        <v>4.2466765140324964E-2</v>
      </c>
      <c r="Q20" s="1016">
        <v>0.94678456566527491</v>
      </c>
    </row>
    <row r="21" spans="2:17" s="101" customFormat="1" x14ac:dyDescent="0.25">
      <c r="B21" s="101" t="s">
        <v>41</v>
      </c>
      <c r="C21" s="1015">
        <v>104789</v>
      </c>
      <c r="D21" s="1015">
        <v>94523</v>
      </c>
      <c r="E21" s="1015">
        <v>10266</v>
      </c>
      <c r="F21" s="1016">
        <v>0.90203170180076153</v>
      </c>
      <c r="G21" s="1016">
        <v>9.7968298199238468E-2</v>
      </c>
      <c r="I21" s="101">
        <v>18</v>
      </c>
      <c r="J21" s="101">
        <v>9</v>
      </c>
      <c r="K21" s="101">
        <v>11</v>
      </c>
      <c r="L21" s="101" t="s">
        <v>3</v>
      </c>
      <c r="M21" s="1015">
        <v>65797</v>
      </c>
      <c r="N21" s="1015">
        <v>3133</v>
      </c>
      <c r="O21" s="1016">
        <v>0.9545480922675178</v>
      </c>
      <c r="P21" s="1016">
        <v>4.5451907732482227E-2</v>
      </c>
      <c r="Q21" s="1016">
        <v>0.94678456566527491</v>
      </c>
    </row>
    <row r="22" spans="2:17" s="101" customFormat="1" x14ac:dyDescent="0.25">
      <c r="B22" s="101" t="s">
        <v>39</v>
      </c>
      <c r="C22" s="1015">
        <v>624</v>
      </c>
      <c r="D22" s="1015">
        <v>591</v>
      </c>
      <c r="E22" s="1015">
        <v>33</v>
      </c>
      <c r="F22" s="1016">
        <v>0.94711538461538458</v>
      </c>
      <c r="G22" s="1016">
        <v>5.2884615384615384E-2</v>
      </c>
      <c r="I22" s="101">
        <v>10</v>
      </c>
      <c r="J22" s="101">
        <v>10</v>
      </c>
      <c r="K22" s="101">
        <v>10</v>
      </c>
      <c r="L22" s="101" t="s">
        <v>39</v>
      </c>
      <c r="M22" s="1015">
        <v>591</v>
      </c>
      <c r="N22" s="1015">
        <v>33</v>
      </c>
      <c r="O22" s="1016">
        <v>0.94711538461538458</v>
      </c>
      <c r="P22" s="1016">
        <v>5.2884615384615384E-2</v>
      </c>
      <c r="Q22" s="1016">
        <v>0.94678456566527491</v>
      </c>
    </row>
    <row r="23" spans="2:17" s="101" customFormat="1" x14ac:dyDescent="0.25">
      <c r="B23" s="101" t="s">
        <v>3</v>
      </c>
      <c r="C23" s="1015">
        <v>68930</v>
      </c>
      <c r="D23" s="1015">
        <v>65797</v>
      </c>
      <c r="E23" s="1015">
        <v>3133</v>
      </c>
      <c r="F23" s="1016">
        <v>0.9545480922675178</v>
      </c>
      <c r="G23" s="1016">
        <v>4.5451907732482227E-2</v>
      </c>
      <c r="I23" s="101">
        <v>9</v>
      </c>
      <c r="J23" s="101">
        <v>11</v>
      </c>
      <c r="K23" s="101">
        <v>20</v>
      </c>
      <c r="L23" s="101" t="s">
        <v>108</v>
      </c>
      <c r="M23" s="1015">
        <v>606140</v>
      </c>
      <c r="N23" s="1015">
        <v>34069</v>
      </c>
      <c r="O23" s="1016">
        <v>0.94678456566527491</v>
      </c>
      <c r="P23" s="1016">
        <v>5.3215434334725066E-2</v>
      </c>
      <c r="Q23" s="1016">
        <v>0.94678456566527491</v>
      </c>
    </row>
    <row r="24" spans="2:17" s="101" customFormat="1" x14ac:dyDescent="0.25">
      <c r="B24" s="101" t="s">
        <v>2</v>
      </c>
      <c r="C24" s="1015">
        <v>13733</v>
      </c>
      <c r="D24" s="1015">
        <v>12649</v>
      </c>
      <c r="E24" s="1015">
        <v>1084</v>
      </c>
      <c r="F24" s="1016">
        <v>0.92106604529236147</v>
      </c>
      <c r="G24" s="1016">
        <v>7.8933954707638532E-2</v>
      </c>
      <c r="I24" s="101">
        <v>15</v>
      </c>
      <c r="J24" s="101">
        <v>12</v>
      </c>
      <c r="K24" s="101">
        <v>14</v>
      </c>
      <c r="L24" s="101" t="s">
        <v>42</v>
      </c>
      <c r="M24" s="1015">
        <v>76953</v>
      </c>
      <c r="N24" s="1015">
        <v>4549</v>
      </c>
      <c r="O24" s="1016">
        <v>0.94418541876272977</v>
      </c>
      <c r="P24" s="1016">
        <v>5.5814581237270254E-2</v>
      </c>
      <c r="Q24" s="1016">
        <v>0.94678456566527491</v>
      </c>
    </row>
    <row r="25" spans="2:17" s="101" customFormat="1" x14ac:dyDescent="0.25">
      <c r="B25" s="101" t="s">
        <v>35</v>
      </c>
      <c r="C25" s="1015">
        <v>30116</v>
      </c>
      <c r="D25" s="1015">
        <v>29946</v>
      </c>
      <c r="E25" s="1015">
        <v>170</v>
      </c>
      <c r="F25" s="1016">
        <v>0.9943551600478151</v>
      </c>
      <c r="G25" s="1016">
        <v>5.6448399521848852E-3</v>
      </c>
      <c r="I25" s="101">
        <v>3</v>
      </c>
      <c r="J25" s="101">
        <v>13</v>
      </c>
      <c r="K25" s="101">
        <v>19</v>
      </c>
      <c r="L25" s="101" t="s">
        <v>46</v>
      </c>
      <c r="M25" s="1015">
        <v>4135</v>
      </c>
      <c r="N25" s="1015">
        <v>263</v>
      </c>
      <c r="O25" s="1016">
        <v>0.940200090950432</v>
      </c>
      <c r="P25" s="1016">
        <v>5.9799909049567987E-2</v>
      </c>
      <c r="Q25" s="1016">
        <v>0.94678456566527491</v>
      </c>
    </row>
    <row r="26" spans="2:17" s="101" customFormat="1" x14ac:dyDescent="0.25">
      <c r="B26" s="101" t="s">
        <v>42</v>
      </c>
      <c r="C26" s="1015">
        <v>81502</v>
      </c>
      <c r="D26" s="1015">
        <v>76953</v>
      </c>
      <c r="E26" s="1015">
        <v>4549</v>
      </c>
      <c r="F26" s="1016">
        <v>0.94418541876272977</v>
      </c>
      <c r="G26" s="1016">
        <v>5.5814581237270254E-2</v>
      </c>
      <c r="I26" s="101">
        <v>12</v>
      </c>
      <c r="J26" s="101">
        <v>14</v>
      </c>
      <c r="K26" s="101">
        <v>4</v>
      </c>
      <c r="L26" s="101" t="s">
        <v>38</v>
      </c>
      <c r="M26" s="1015">
        <v>10975</v>
      </c>
      <c r="N26" s="1015">
        <v>927</v>
      </c>
      <c r="O26" s="1016">
        <v>0.92211393043186018</v>
      </c>
      <c r="P26" s="1016">
        <v>7.7886069568139815E-2</v>
      </c>
      <c r="Q26" s="1016">
        <v>0.94678456566527491</v>
      </c>
    </row>
    <row r="27" spans="2:17" s="101" customFormat="1" x14ac:dyDescent="0.25">
      <c r="B27" s="101" t="s">
        <v>47</v>
      </c>
      <c r="C27" s="1015">
        <v>940</v>
      </c>
      <c r="D27" s="1015">
        <v>859</v>
      </c>
      <c r="E27" s="1015">
        <v>81</v>
      </c>
      <c r="F27" s="1016">
        <v>0.91382978723404251</v>
      </c>
      <c r="G27" s="1016">
        <v>8.6170212765957446E-2</v>
      </c>
      <c r="I27" s="101">
        <v>16</v>
      </c>
      <c r="J27" s="101">
        <v>15</v>
      </c>
      <c r="K27" s="101">
        <v>12</v>
      </c>
      <c r="L27" s="101" t="s">
        <v>2</v>
      </c>
      <c r="M27" s="1015">
        <v>12649</v>
      </c>
      <c r="N27" s="1015">
        <v>1084</v>
      </c>
      <c r="O27" s="1016">
        <v>0.92106604529236147</v>
      </c>
      <c r="P27" s="1016">
        <v>7.8933954707638532E-2</v>
      </c>
      <c r="Q27" s="1016">
        <v>0.94678456566527491</v>
      </c>
    </row>
    <row r="28" spans="2:17" s="101" customFormat="1" x14ac:dyDescent="0.25">
      <c r="B28" s="101" t="s">
        <v>43</v>
      </c>
      <c r="C28" s="1015">
        <v>20071</v>
      </c>
      <c r="D28" s="1015">
        <v>18028</v>
      </c>
      <c r="E28" s="1015">
        <v>2043</v>
      </c>
      <c r="F28" s="1016">
        <v>0.89821134970853467</v>
      </c>
      <c r="G28" s="1016">
        <v>0.1017886502914653</v>
      </c>
      <c r="I28" s="101">
        <v>19</v>
      </c>
      <c r="J28" s="101">
        <v>16</v>
      </c>
      <c r="K28" s="101">
        <v>15</v>
      </c>
      <c r="L28" s="101" t="s">
        <v>47</v>
      </c>
      <c r="M28" s="1015">
        <v>859</v>
      </c>
      <c r="N28" s="1015">
        <v>81</v>
      </c>
      <c r="O28" s="1016">
        <v>0.91382978723404251</v>
      </c>
      <c r="P28" s="1016">
        <v>8.6170212765957446E-2</v>
      </c>
      <c r="Q28" s="1016">
        <v>0.94678456566527491</v>
      </c>
    </row>
    <row r="29" spans="2:17" s="101" customFormat="1" x14ac:dyDescent="0.25">
      <c r="B29" s="101" t="s">
        <v>44</v>
      </c>
      <c r="C29" s="1015">
        <v>6633</v>
      </c>
      <c r="D29" s="1015">
        <v>6559</v>
      </c>
      <c r="E29" s="1015">
        <v>74</v>
      </c>
      <c r="F29" s="1016">
        <v>0.98884366048545158</v>
      </c>
      <c r="G29" s="1016">
        <v>1.1156339514548469E-2</v>
      </c>
      <c r="I29" s="101">
        <v>4</v>
      </c>
      <c r="J29" s="101">
        <v>17</v>
      </c>
      <c r="K29" s="101">
        <v>5</v>
      </c>
      <c r="L29" s="101" t="s">
        <v>6</v>
      </c>
      <c r="M29" s="1015">
        <v>20679</v>
      </c>
      <c r="N29" s="1015">
        <v>2240</v>
      </c>
      <c r="O29" s="1016">
        <v>0.90226449670579001</v>
      </c>
      <c r="P29" s="1016">
        <v>9.7735503294210047E-2</v>
      </c>
      <c r="Q29" s="1016">
        <v>0.94678456566527491</v>
      </c>
    </row>
    <row r="30" spans="2:17" s="101" customFormat="1" x14ac:dyDescent="0.25">
      <c r="B30" s="101" t="s">
        <v>45</v>
      </c>
      <c r="C30" s="1015">
        <v>27467</v>
      </c>
      <c r="D30" s="1015">
        <v>24269</v>
      </c>
      <c r="E30" s="1015">
        <v>3198</v>
      </c>
      <c r="F30" s="1016">
        <v>0.88356937415808057</v>
      </c>
      <c r="G30" s="1016">
        <v>0.11643062584191939</v>
      </c>
      <c r="I30" s="101">
        <v>20</v>
      </c>
      <c r="J30" s="101">
        <v>18</v>
      </c>
      <c r="K30" s="101">
        <v>9</v>
      </c>
      <c r="L30" s="101" t="s">
        <v>41</v>
      </c>
      <c r="M30" s="1015">
        <v>94523</v>
      </c>
      <c r="N30" s="1015">
        <v>10266</v>
      </c>
      <c r="O30" s="1016">
        <v>0.90203170180076153</v>
      </c>
      <c r="P30" s="1016">
        <v>9.7968298199238468E-2</v>
      </c>
      <c r="Q30" s="1016">
        <v>0.94678456566527491</v>
      </c>
    </row>
    <row r="31" spans="2:17" s="101" customFormat="1" x14ac:dyDescent="0.25">
      <c r="B31" s="101" t="s">
        <v>46</v>
      </c>
      <c r="C31" s="1015">
        <v>4398</v>
      </c>
      <c r="D31" s="1015">
        <v>4135</v>
      </c>
      <c r="E31" s="1015">
        <v>263</v>
      </c>
      <c r="F31" s="1016">
        <v>0.940200090950432</v>
      </c>
      <c r="G31" s="1016">
        <v>5.9799909049567987E-2</v>
      </c>
      <c r="I31" s="101">
        <v>13</v>
      </c>
      <c r="J31" s="101">
        <v>19</v>
      </c>
      <c r="K31" s="101">
        <v>16</v>
      </c>
      <c r="L31" s="101" t="s">
        <v>43</v>
      </c>
      <c r="M31" s="1015">
        <v>18028</v>
      </c>
      <c r="N31" s="1015">
        <v>2043</v>
      </c>
      <c r="O31" s="1016">
        <v>0.89821134970853467</v>
      </c>
      <c r="P31" s="1016">
        <v>0.1017886502914653</v>
      </c>
      <c r="Q31" s="1016">
        <v>0.94678456566527491</v>
      </c>
    </row>
    <row r="32" spans="2:17" s="101" customFormat="1" x14ac:dyDescent="0.25">
      <c r="B32" s="104" t="s">
        <v>108</v>
      </c>
      <c r="C32" s="105">
        <v>640209</v>
      </c>
      <c r="D32" s="105">
        <v>606140</v>
      </c>
      <c r="E32" s="105">
        <v>34069</v>
      </c>
      <c r="F32" s="106">
        <v>0.94678456566527491</v>
      </c>
      <c r="G32" s="106">
        <v>5.3215434334725066E-2</v>
      </c>
      <c r="I32" s="101">
        <v>11</v>
      </c>
      <c r="J32" s="101">
        <v>20</v>
      </c>
      <c r="K32" s="101">
        <v>18</v>
      </c>
      <c r="L32" s="101" t="s">
        <v>45</v>
      </c>
      <c r="M32" s="1015">
        <v>24269</v>
      </c>
      <c r="N32" s="1015">
        <v>3198</v>
      </c>
      <c r="O32" s="1016">
        <v>0.88356937415808057</v>
      </c>
      <c r="P32" s="1016">
        <v>0.11643062584191939</v>
      </c>
      <c r="Q32" s="1016">
        <v>0.94678456566527491</v>
      </c>
    </row>
    <row r="33" spans="13:16" s="113" customFormat="1" x14ac:dyDescent="0.25">
      <c r="M33" s="1142"/>
      <c r="N33" s="1142"/>
      <c r="O33" s="1143"/>
      <c r="P33" s="114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2" customWidth="1"/>
    <col min="2" max="2" width="7.28515625" style="662" customWidth="1"/>
    <col min="3" max="3" width="10.85546875" style="662" bestFit="1" customWidth="1"/>
    <col min="4" max="4" width="9.5703125" style="662" customWidth="1"/>
    <col min="5" max="5" width="10.85546875" style="662" bestFit="1" customWidth="1"/>
    <col min="6" max="6" width="11.7109375" style="662" customWidth="1"/>
    <col min="7" max="7" width="10.85546875" style="662" bestFit="1" customWidth="1"/>
    <col min="8" max="8" width="11.42578125" style="662"/>
    <col min="9" max="9" width="28.140625" style="662" customWidth="1"/>
    <col min="10" max="10" width="7" style="662" customWidth="1"/>
    <col min="11" max="11" width="10.85546875" style="662" customWidth="1"/>
    <col min="12" max="12" width="7" style="662" customWidth="1"/>
    <col min="13" max="16384" width="11.42578125" style="662"/>
  </cols>
  <sheetData>
    <row r="1" spans="1:17" s="696" customFormat="1" x14ac:dyDescent="0.25"/>
    <row r="2" spans="1:17" s="696" customFormat="1" x14ac:dyDescent="0.25"/>
    <row r="3" spans="1:17" s="696" customFormat="1" x14ac:dyDescent="0.25"/>
    <row r="4" spans="1:17" s="696" customFormat="1" x14ac:dyDescent="0.25"/>
    <row r="5" spans="1:17" s="696" customFormat="1" ht="16.5" customHeight="1" x14ac:dyDescent="0.25"/>
    <row r="6" spans="1:17" s="617" customFormat="1" ht="24.75" customHeight="1" x14ac:dyDescent="0.2">
      <c r="A6" s="1011"/>
      <c r="B6" s="1550" t="s">
        <v>464</v>
      </c>
      <c r="C6" s="1550"/>
      <c r="D6" s="1550"/>
      <c r="E6" s="1550"/>
      <c r="F6" s="1550"/>
      <c r="G6" s="1550"/>
      <c r="H6" s="1550"/>
      <c r="I6" s="1550"/>
      <c r="J6" s="1550"/>
      <c r="K6" s="1550"/>
      <c r="L6" s="1550"/>
      <c r="M6" s="1550"/>
      <c r="N6" s="1550"/>
      <c r="O6" s="1012"/>
    </row>
    <row r="7" spans="1:17" s="617" customFormat="1" ht="24.75" customHeight="1" x14ac:dyDescent="0.2">
      <c r="A7" s="1011"/>
      <c r="B7" s="1550"/>
      <c r="C7" s="1550"/>
      <c r="D7" s="1550"/>
      <c r="E7" s="1550"/>
      <c r="F7" s="1550"/>
      <c r="G7" s="1550"/>
      <c r="H7" s="1550"/>
      <c r="I7" s="1550"/>
      <c r="J7" s="1550"/>
      <c r="K7" s="1550"/>
      <c r="L7" s="1550"/>
      <c r="M7" s="1550"/>
      <c r="N7" s="1550"/>
      <c r="O7" s="1012"/>
    </row>
    <row r="8" spans="1:17" s="617" customFormat="1" ht="15.75" customHeight="1" x14ac:dyDescent="0.2">
      <c r="A8" s="1011"/>
      <c r="B8" s="1689" t="s">
        <v>499</v>
      </c>
      <c r="C8" s="1689"/>
      <c r="D8" s="1689"/>
      <c r="E8" s="1689"/>
      <c r="F8" s="1689"/>
      <c r="G8" s="1689"/>
      <c r="H8" s="1689"/>
      <c r="I8" s="1689"/>
      <c r="J8" s="1689"/>
      <c r="K8" s="1689"/>
      <c r="L8" s="1689"/>
      <c r="M8" s="1689"/>
      <c r="N8" s="1689"/>
    </row>
    <row r="9" spans="1:17" s="696" customFormat="1" ht="6" customHeight="1" x14ac:dyDescent="0.25">
      <c r="A9" s="1014"/>
      <c r="B9" s="1014"/>
      <c r="C9" s="1014"/>
      <c r="D9" s="1014"/>
      <c r="E9" s="1014"/>
      <c r="F9" s="1014"/>
      <c r="G9" s="1014"/>
      <c r="H9" s="1014"/>
      <c r="I9" s="1014"/>
      <c r="J9" s="1014"/>
      <c r="K9" s="1014"/>
      <c r="L9" s="1014"/>
    </row>
    <row r="10" spans="1:17" s="113" customFormat="1" x14ac:dyDescent="0.25"/>
    <row r="11" spans="1:17" s="101" customFormat="1" x14ac:dyDescent="0.25">
      <c r="C11" s="1690" t="s">
        <v>48</v>
      </c>
      <c r="D11" s="1690"/>
      <c r="E11" s="1690"/>
      <c r="L11" s="101">
        <v>1</v>
      </c>
      <c r="M11" s="101">
        <v>3</v>
      </c>
      <c r="N11" s="101">
        <v>4</v>
      </c>
      <c r="O11" s="101">
        <v>5</v>
      </c>
      <c r="P11" s="101">
        <v>6</v>
      </c>
    </row>
    <row r="12" spans="1:17" s="101" customFormat="1" x14ac:dyDescent="0.2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15">
        <v>108237</v>
      </c>
      <c r="D13" s="1015">
        <v>100951</v>
      </c>
      <c r="E13" s="1015">
        <v>7286</v>
      </c>
      <c r="F13" s="1016">
        <v>0.9326847565989449</v>
      </c>
      <c r="G13" s="1016">
        <v>6.7315243401055089E-2</v>
      </c>
      <c r="I13" s="101">
        <v>9</v>
      </c>
      <c r="J13" s="101">
        <v>1</v>
      </c>
      <c r="K13" s="101">
        <v>8</v>
      </c>
      <c r="L13" s="101" t="s">
        <v>4</v>
      </c>
      <c r="M13" s="1015">
        <v>50837</v>
      </c>
      <c r="N13" s="1015">
        <v>85</v>
      </c>
      <c r="O13" s="1016">
        <v>0.99833078040925338</v>
      </c>
      <c r="P13" s="1016">
        <v>1.6692195907466322E-3</v>
      </c>
      <c r="Q13" s="1016">
        <v>0.89835908056270752</v>
      </c>
    </row>
    <row r="14" spans="1:17" s="101" customFormat="1" x14ac:dyDescent="0.25">
      <c r="B14" s="101" t="s">
        <v>7</v>
      </c>
      <c r="C14" s="1015">
        <v>16892</v>
      </c>
      <c r="D14" s="1015">
        <v>16818</v>
      </c>
      <c r="E14" s="1015">
        <v>74</v>
      </c>
      <c r="F14" s="1016">
        <v>0.99561922803694058</v>
      </c>
      <c r="G14" s="1016">
        <v>4.3807719630594363E-3</v>
      </c>
      <c r="I14" s="101">
        <v>2</v>
      </c>
      <c r="J14" s="101">
        <v>2</v>
      </c>
      <c r="K14" s="101">
        <v>2</v>
      </c>
      <c r="L14" s="101" t="s">
        <v>7</v>
      </c>
      <c r="M14" s="1015">
        <v>16818</v>
      </c>
      <c r="N14" s="1015">
        <v>74</v>
      </c>
      <c r="O14" s="1016">
        <v>0.99561922803694058</v>
      </c>
      <c r="P14" s="1016">
        <v>4.3807719630594363E-3</v>
      </c>
      <c r="Q14" s="1016">
        <v>0.89835908056270752</v>
      </c>
    </row>
    <row r="15" spans="1:17" s="101" customFormat="1" x14ac:dyDescent="0.25">
      <c r="B15" s="101" t="s">
        <v>37</v>
      </c>
      <c r="C15" s="1015">
        <v>15349</v>
      </c>
      <c r="D15" s="1015">
        <v>15177</v>
      </c>
      <c r="E15" s="1015">
        <v>172</v>
      </c>
      <c r="F15" s="1016">
        <v>0.98879405824483679</v>
      </c>
      <c r="G15" s="1016">
        <v>1.1205941755163203E-2</v>
      </c>
      <c r="I15" s="101">
        <v>3</v>
      </c>
      <c r="J15" s="101">
        <v>3</v>
      </c>
      <c r="K15" s="101">
        <v>3</v>
      </c>
      <c r="L15" s="101" t="s">
        <v>37</v>
      </c>
      <c r="M15" s="1015">
        <v>15177</v>
      </c>
      <c r="N15" s="1015">
        <v>172</v>
      </c>
      <c r="O15" s="1016">
        <v>0.98879405824483679</v>
      </c>
      <c r="P15" s="1016">
        <v>1.1205941755163203E-2</v>
      </c>
      <c r="Q15" s="1016">
        <v>0.89835908056270752</v>
      </c>
    </row>
    <row r="16" spans="1:17" s="101" customFormat="1" x14ac:dyDescent="0.25">
      <c r="B16" s="101" t="s">
        <v>38</v>
      </c>
      <c r="C16" s="1015">
        <v>16577</v>
      </c>
      <c r="D16" s="1015">
        <v>14449</v>
      </c>
      <c r="E16" s="1015">
        <v>2128</v>
      </c>
      <c r="F16" s="1016">
        <v>0.87162936598902097</v>
      </c>
      <c r="G16" s="1016">
        <v>0.12837063401097906</v>
      </c>
      <c r="I16" s="101">
        <v>14</v>
      </c>
      <c r="J16" s="101">
        <v>4</v>
      </c>
      <c r="K16" s="101">
        <v>6</v>
      </c>
      <c r="L16" s="101" t="s">
        <v>5</v>
      </c>
      <c r="M16" s="1015">
        <v>5147</v>
      </c>
      <c r="N16" s="1015">
        <v>136</v>
      </c>
      <c r="O16" s="1016">
        <v>0.97425705091803905</v>
      </c>
      <c r="P16" s="1016">
        <v>2.5742949081961009E-2</v>
      </c>
      <c r="Q16" s="1016">
        <v>0.89835908056270752</v>
      </c>
    </row>
    <row r="17" spans="2:17" s="101" customFormat="1" x14ac:dyDescent="0.25">
      <c r="B17" s="101" t="s">
        <v>6</v>
      </c>
      <c r="C17" s="1015">
        <v>19603</v>
      </c>
      <c r="D17" s="1015">
        <v>17208</v>
      </c>
      <c r="E17" s="1015">
        <v>2395</v>
      </c>
      <c r="F17" s="1016">
        <v>0.87782482273121465</v>
      </c>
      <c r="G17" s="1016">
        <v>0.12217517726878539</v>
      </c>
      <c r="I17" s="101">
        <v>13</v>
      </c>
      <c r="J17" s="101">
        <v>5</v>
      </c>
      <c r="K17" s="101">
        <v>13</v>
      </c>
      <c r="L17" s="101" t="s">
        <v>35</v>
      </c>
      <c r="M17" s="1015">
        <v>30667</v>
      </c>
      <c r="N17" s="1015">
        <v>837</v>
      </c>
      <c r="O17" s="1016">
        <v>0.97343194514982223</v>
      </c>
      <c r="P17" s="1016">
        <v>2.6568054850177755E-2</v>
      </c>
      <c r="Q17" s="1016">
        <v>0.89835908056270752</v>
      </c>
    </row>
    <row r="18" spans="2:17" s="101" customFormat="1" x14ac:dyDescent="0.25">
      <c r="B18" s="101" t="s">
        <v>5</v>
      </c>
      <c r="C18" s="1015">
        <v>5283</v>
      </c>
      <c r="D18" s="1015">
        <v>5147</v>
      </c>
      <c r="E18" s="1015">
        <v>136</v>
      </c>
      <c r="F18" s="1016">
        <v>0.97425705091803905</v>
      </c>
      <c r="G18" s="1016">
        <v>2.5742949081961009E-2</v>
      </c>
      <c r="I18" s="101">
        <v>4</v>
      </c>
      <c r="J18" s="101">
        <v>6</v>
      </c>
      <c r="K18" s="101">
        <v>17</v>
      </c>
      <c r="L18" s="101" t="s">
        <v>44</v>
      </c>
      <c r="M18" s="1015">
        <v>7558</v>
      </c>
      <c r="N18" s="1015">
        <v>245</v>
      </c>
      <c r="O18" s="1016">
        <v>0.96860181981289251</v>
      </c>
      <c r="P18" s="1016">
        <v>3.1398180187107522E-2</v>
      </c>
      <c r="Q18" s="1016">
        <v>0.89835908056270752</v>
      </c>
    </row>
    <row r="19" spans="2:17" s="101" customFormat="1" x14ac:dyDescent="0.25">
      <c r="B19" s="101" t="s">
        <v>40</v>
      </c>
      <c r="C19" s="1015">
        <v>31673</v>
      </c>
      <c r="D19" s="1015">
        <v>29924</v>
      </c>
      <c r="E19" s="1015">
        <v>1749</v>
      </c>
      <c r="F19" s="1016">
        <v>0.94477946515959965</v>
      </c>
      <c r="G19" s="1016">
        <v>5.5220534840400341E-2</v>
      </c>
      <c r="I19" s="101">
        <v>7</v>
      </c>
      <c r="J19" s="101">
        <v>7</v>
      </c>
      <c r="K19" s="101">
        <v>7</v>
      </c>
      <c r="L19" s="101" t="s">
        <v>40</v>
      </c>
      <c r="M19" s="1015">
        <v>29924</v>
      </c>
      <c r="N19" s="1015">
        <v>1749</v>
      </c>
      <c r="O19" s="1016">
        <v>0.94477946515959965</v>
      </c>
      <c r="P19" s="1016">
        <v>5.5220534840400341E-2</v>
      </c>
      <c r="Q19" s="1016">
        <v>0.89835908056270752</v>
      </c>
    </row>
    <row r="20" spans="2:17" s="101" customFormat="1" x14ac:dyDescent="0.25">
      <c r="B20" s="101" t="s">
        <v>4</v>
      </c>
      <c r="C20" s="1015">
        <v>50922</v>
      </c>
      <c r="D20" s="1015">
        <v>50837</v>
      </c>
      <c r="E20" s="1015">
        <v>85</v>
      </c>
      <c r="F20" s="1016">
        <v>0.99833078040925338</v>
      </c>
      <c r="G20" s="1016">
        <v>1.6692195907466322E-3</v>
      </c>
      <c r="I20" s="101">
        <v>1</v>
      </c>
      <c r="J20" s="101">
        <v>8</v>
      </c>
      <c r="K20" s="101">
        <v>11</v>
      </c>
      <c r="L20" s="101" t="s">
        <v>3</v>
      </c>
      <c r="M20" s="1015">
        <v>61642</v>
      </c>
      <c r="N20" s="1015">
        <v>4106</v>
      </c>
      <c r="O20" s="1016">
        <v>0.9375494311614041</v>
      </c>
      <c r="P20" s="1016">
        <v>6.245056883859585E-2</v>
      </c>
      <c r="Q20" s="1016">
        <v>0.89835908056270752</v>
      </c>
    </row>
    <row r="21" spans="2:17" s="101" customFormat="1" x14ac:dyDescent="0.25">
      <c r="B21" s="101" t="s">
        <v>41</v>
      </c>
      <c r="C21" s="1015">
        <v>126418</v>
      </c>
      <c r="D21" s="1015">
        <v>102033</v>
      </c>
      <c r="E21" s="1015">
        <v>24385</v>
      </c>
      <c r="F21" s="1016">
        <v>0.8071081649765065</v>
      </c>
      <c r="G21" s="1016">
        <v>0.1928918350234935</v>
      </c>
      <c r="I21" s="101">
        <v>18</v>
      </c>
      <c r="J21" s="101">
        <v>9</v>
      </c>
      <c r="K21" s="101">
        <v>1</v>
      </c>
      <c r="L21" s="101" t="s">
        <v>8</v>
      </c>
      <c r="M21" s="1015">
        <v>100951</v>
      </c>
      <c r="N21" s="1015">
        <v>7286</v>
      </c>
      <c r="O21" s="1016">
        <v>0.9326847565989449</v>
      </c>
      <c r="P21" s="1016">
        <v>6.7315243401055089E-2</v>
      </c>
      <c r="Q21" s="1016">
        <v>0.89835908056270752</v>
      </c>
    </row>
    <row r="22" spans="2:17" s="101" customFormat="1" x14ac:dyDescent="0.25">
      <c r="B22" s="101" t="s">
        <v>39</v>
      </c>
      <c r="C22" s="1015">
        <v>682</v>
      </c>
      <c r="D22" s="1015">
        <v>634</v>
      </c>
      <c r="E22" s="1015">
        <v>48</v>
      </c>
      <c r="F22" s="1016">
        <v>0.9296187683284457</v>
      </c>
      <c r="G22" s="1016">
        <v>7.0381231671554259E-2</v>
      </c>
      <c r="I22" s="101">
        <v>10</v>
      </c>
      <c r="J22" s="101">
        <v>10</v>
      </c>
      <c r="K22" s="101">
        <v>10</v>
      </c>
      <c r="L22" s="101" t="s">
        <v>39</v>
      </c>
      <c r="M22" s="1015">
        <v>634</v>
      </c>
      <c r="N22" s="1015">
        <v>48</v>
      </c>
      <c r="O22" s="1016">
        <v>0.9296187683284457</v>
      </c>
      <c r="P22" s="1016">
        <v>7.0381231671554259E-2</v>
      </c>
      <c r="Q22" s="1016">
        <v>0.89835908056270752</v>
      </c>
    </row>
    <row r="23" spans="2:17" s="101" customFormat="1" x14ac:dyDescent="0.25">
      <c r="B23" s="101" t="s">
        <v>3</v>
      </c>
      <c r="C23" s="1015">
        <v>65748</v>
      </c>
      <c r="D23" s="1015">
        <v>61642</v>
      </c>
      <c r="E23" s="1015">
        <v>4106</v>
      </c>
      <c r="F23" s="1016">
        <v>0.9375494311614041</v>
      </c>
      <c r="G23" s="1016">
        <v>6.245056883859585E-2</v>
      </c>
      <c r="I23" s="101">
        <v>8</v>
      </c>
      <c r="J23" s="101">
        <v>11</v>
      </c>
      <c r="K23" s="101">
        <v>20</v>
      </c>
      <c r="L23" s="101" t="s">
        <v>108</v>
      </c>
      <c r="M23" s="1015">
        <v>577803</v>
      </c>
      <c r="N23" s="1015">
        <v>65373</v>
      </c>
      <c r="O23" s="1016">
        <v>0.89835908056270752</v>
      </c>
      <c r="P23" s="1016">
        <v>0.10164091943729243</v>
      </c>
      <c r="Q23" s="1016">
        <v>0.89835908056270752</v>
      </c>
    </row>
    <row r="24" spans="2:17" s="101" customFormat="1" x14ac:dyDescent="0.25">
      <c r="B24" s="101" t="s">
        <v>2</v>
      </c>
      <c r="C24" s="1015">
        <v>14603</v>
      </c>
      <c r="D24" s="1015">
        <v>12508</v>
      </c>
      <c r="E24" s="1015">
        <v>2095</v>
      </c>
      <c r="F24" s="1016">
        <v>0.85653632815174963</v>
      </c>
      <c r="G24" s="1016">
        <v>0.14346367184825035</v>
      </c>
      <c r="I24" s="101">
        <v>16</v>
      </c>
      <c r="J24" s="101">
        <v>12</v>
      </c>
      <c r="K24" s="101">
        <v>14</v>
      </c>
      <c r="L24" s="101" t="s">
        <v>42</v>
      </c>
      <c r="M24" s="1015">
        <v>60785</v>
      </c>
      <c r="N24" s="1015">
        <v>7185</v>
      </c>
      <c r="O24" s="1016">
        <v>0.8942915992349566</v>
      </c>
      <c r="P24" s="1016">
        <v>0.1057084007650434</v>
      </c>
      <c r="Q24" s="1016">
        <v>0.89835908056270752</v>
      </c>
    </row>
    <row r="25" spans="2:17" s="101" customFormat="1" x14ac:dyDescent="0.25">
      <c r="B25" s="101" t="s">
        <v>35</v>
      </c>
      <c r="C25" s="1015">
        <v>31504</v>
      </c>
      <c r="D25" s="1015">
        <v>30667</v>
      </c>
      <c r="E25" s="1015">
        <v>837</v>
      </c>
      <c r="F25" s="1016">
        <v>0.97343194514982223</v>
      </c>
      <c r="G25" s="1016">
        <v>2.6568054850177755E-2</v>
      </c>
      <c r="I25" s="101">
        <v>5</v>
      </c>
      <c r="J25" s="101">
        <v>13</v>
      </c>
      <c r="K25" s="101">
        <v>5</v>
      </c>
      <c r="L25" s="101" t="s">
        <v>6</v>
      </c>
      <c r="M25" s="1015">
        <v>17208</v>
      </c>
      <c r="N25" s="1015">
        <v>2395</v>
      </c>
      <c r="O25" s="1016">
        <v>0.87782482273121465</v>
      </c>
      <c r="P25" s="1016">
        <v>0.12217517726878539</v>
      </c>
      <c r="Q25" s="1016">
        <v>0.89835908056270752</v>
      </c>
    </row>
    <row r="26" spans="2:17" s="101" customFormat="1" x14ac:dyDescent="0.25">
      <c r="B26" s="101" t="s">
        <v>42</v>
      </c>
      <c r="C26" s="1015">
        <v>67970</v>
      </c>
      <c r="D26" s="1015">
        <v>60785</v>
      </c>
      <c r="E26" s="1015">
        <v>7185</v>
      </c>
      <c r="F26" s="1016">
        <v>0.8942915992349566</v>
      </c>
      <c r="G26" s="1016">
        <v>0.1057084007650434</v>
      </c>
      <c r="I26" s="101">
        <v>12</v>
      </c>
      <c r="J26" s="101">
        <v>14</v>
      </c>
      <c r="K26" s="101">
        <v>4</v>
      </c>
      <c r="L26" s="101" t="s">
        <v>38</v>
      </c>
      <c r="M26" s="1015">
        <v>14449</v>
      </c>
      <c r="N26" s="1015">
        <v>2128</v>
      </c>
      <c r="O26" s="1016">
        <v>0.87162936598902097</v>
      </c>
      <c r="P26" s="1016">
        <v>0.12837063401097906</v>
      </c>
      <c r="Q26" s="1016">
        <v>0.89835908056270752</v>
      </c>
    </row>
    <row r="27" spans="2:17" s="101" customFormat="1" x14ac:dyDescent="0.25">
      <c r="B27" s="101" t="s">
        <v>47</v>
      </c>
      <c r="C27" s="1015">
        <v>696</v>
      </c>
      <c r="D27" s="1015">
        <v>606</v>
      </c>
      <c r="E27" s="1015">
        <v>90</v>
      </c>
      <c r="F27" s="1016">
        <v>0.87068965517241381</v>
      </c>
      <c r="G27" s="1016">
        <v>0.12931034482758622</v>
      </c>
      <c r="I27" s="101">
        <v>15</v>
      </c>
      <c r="J27" s="101">
        <v>15</v>
      </c>
      <c r="K27" s="101">
        <v>15</v>
      </c>
      <c r="L27" s="101" t="s">
        <v>47</v>
      </c>
      <c r="M27" s="1015">
        <v>606</v>
      </c>
      <c r="N27" s="1015">
        <v>90</v>
      </c>
      <c r="O27" s="1016">
        <v>0.87068965517241381</v>
      </c>
      <c r="P27" s="1016">
        <v>0.12931034482758622</v>
      </c>
      <c r="Q27" s="1016">
        <v>0.89835908056270752</v>
      </c>
    </row>
    <row r="28" spans="2:17" s="101" customFormat="1" x14ac:dyDescent="0.25">
      <c r="B28" s="101" t="s">
        <v>43</v>
      </c>
      <c r="C28" s="1015">
        <v>19517</v>
      </c>
      <c r="D28" s="1015">
        <v>15751</v>
      </c>
      <c r="E28" s="1015">
        <v>3766</v>
      </c>
      <c r="F28" s="1016">
        <v>0.80704001639596246</v>
      </c>
      <c r="G28" s="1016">
        <v>0.19295998360403752</v>
      </c>
      <c r="I28" s="101">
        <v>19</v>
      </c>
      <c r="J28" s="101">
        <v>16</v>
      </c>
      <c r="K28" s="101">
        <v>12</v>
      </c>
      <c r="L28" s="101" t="s">
        <v>2</v>
      </c>
      <c r="M28" s="1015">
        <v>12508</v>
      </c>
      <c r="N28" s="1015">
        <v>2095</v>
      </c>
      <c r="O28" s="1016">
        <v>0.85653632815174963</v>
      </c>
      <c r="P28" s="1016">
        <v>0.14346367184825035</v>
      </c>
      <c r="Q28" s="1016">
        <v>0.89835908056270752</v>
      </c>
    </row>
    <row r="29" spans="2:17" s="101" customFormat="1" x14ac:dyDescent="0.25">
      <c r="B29" s="101" t="s">
        <v>44</v>
      </c>
      <c r="C29" s="1015">
        <v>7803</v>
      </c>
      <c r="D29" s="1015">
        <v>7558</v>
      </c>
      <c r="E29" s="1015">
        <v>245</v>
      </c>
      <c r="F29" s="1016">
        <v>0.96860181981289251</v>
      </c>
      <c r="G29" s="1016">
        <v>3.1398180187107522E-2</v>
      </c>
      <c r="I29" s="101">
        <v>6</v>
      </c>
      <c r="J29" s="101">
        <v>17</v>
      </c>
      <c r="K29" s="101">
        <v>19</v>
      </c>
      <c r="L29" s="101" t="s">
        <v>46</v>
      </c>
      <c r="M29" s="1015">
        <v>3005</v>
      </c>
      <c r="N29" s="1015">
        <v>565</v>
      </c>
      <c r="O29" s="1016">
        <v>0.84173669467787116</v>
      </c>
      <c r="P29" s="1016">
        <v>0.15826330532212884</v>
      </c>
      <c r="Q29" s="1016">
        <v>0.89835908056270752</v>
      </c>
    </row>
    <row r="30" spans="2:17" s="101" customFormat="1" x14ac:dyDescent="0.25">
      <c r="B30" s="101" t="s">
        <v>45</v>
      </c>
      <c r="C30" s="1015">
        <v>40129</v>
      </c>
      <c r="D30" s="1015">
        <v>32103</v>
      </c>
      <c r="E30" s="1015">
        <v>8026</v>
      </c>
      <c r="F30" s="1016">
        <v>0.79999501607316403</v>
      </c>
      <c r="G30" s="1016">
        <v>0.20000498392683597</v>
      </c>
      <c r="I30" s="101">
        <v>20</v>
      </c>
      <c r="J30" s="101">
        <v>18</v>
      </c>
      <c r="K30" s="101">
        <v>9</v>
      </c>
      <c r="L30" s="101" t="s">
        <v>41</v>
      </c>
      <c r="M30" s="1015">
        <v>102033</v>
      </c>
      <c r="N30" s="1015">
        <v>24385</v>
      </c>
      <c r="O30" s="1016">
        <v>0.8071081649765065</v>
      </c>
      <c r="P30" s="1016">
        <v>0.1928918350234935</v>
      </c>
      <c r="Q30" s="1016">
        <v>0.89835908056270752</v>
      </c>
    </row>
    <row r="31" spans="2:17" s="101" customFormat="1" x14ac:dyDescent="0.25">
      <c r="B31" s="101" t="s">
        <v>46</v>
      </c>
      <c r="C31" s="1015">
        <v>3570</v>
      </c>
      <c r="D31" s="1015">
        <v>3005</v>
      </c>
      <c r="E31" s="1015">
        <v>565</v>
      </c>
      <c r="F31" s="1016">
        <v>0.84173669467787116</v>
      </c>
      <c r="G31" s="1016">
        <v>0.15826330532212884</v>
      </c>
      <c r="I31" s="101">
        <v>17</v>
      </c>
      <c r="J31" s="101">
        <v>19</v>
      </c>
      <c r="K31" s="101">
        <v>16</v>
      </c>
      <c r="L31" s="101" t="s">
        <v>43</v>
      </c>
      <c r="M31" s="1015">
        <v>15751</v>
      </c>
      <c r="N31" s="1015">
        <v>3766</v>
      </c>
      <c r="O31" s="1016">
        <v>0.80704001639596246</v>
      </c>
      <c r="P31" s="1016">
        <v>0.19295998360403752</v>
      </c>
      <c r="Q31" s="1016">
        <v>0.89835908056270752</v>
      </c>
    </row>
    <row r="32" spans="2:17" s="101" customFormat="1" x14ac:dyDescent="0.25">
      <c r="B32" s="104" t="s">
        <v>108</v>
      </c>
      <c r="C32" s="105">
        <v>643176</v>
      </c>
      <c r="D32" s="105">
        <v>577803</v>
      </c>
      <c r="E32" s="105">
        <v>65373</v>
      </c>
      <c r="F32" s="106">
        <v>0.89835908056270752</v>
      </c>
      <c r="G32" s="106">
        <v>0.10164091943729243</v>
      </c>
      <c r="I32" s="101">
        <v>11</v>
      </c>
      <c r="J32" s="101">
        <v>20</v>
      </c>
      <c r="K32" s="101">
        <v>18</v>
      </c>
      <c r="L32" s="101" t="s">
        <v>45</v>
      </c>
      <c r="M32" s="1015">
        <v>32103</v>
      </c>
      <c r="N32" s="1015">
        <v>8026</v>
      </c>
      <c r="O32" s="1016">
        <v>0.79999501607316403</v>
      </c>
      <c r="P32" s="1016">
        <v>0.20000498392683597</v>
      </c>
      <c r="Q32" s="1016">
        <v>0.89835908056270752</v>
      </c>
    </row>
    <row r="33" spans="13:16" s="113" customFormat="1" x14ac:dyDescent="0.25">
      <c r="M33" s="1142"/>
      <c r="N33" s="1142"/>
      <c r="O33" s="1143"/>
      <c r="P33" s="114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2" zoomScale="80" zoomScaleNormal="80" workbookViewId="0">
      <selection activeCell="P31" activeCellId="2" sqref="L31 N31 P31"/>
    </sheetView>
  </sheetViews>
  <sheetFormatPr baseColWidth="10" defaultColWidth="11.42578125" defaultRowHeight="15" x14ac:dyDescent="0.25"/>
  <cols>
    <col min="1" max="1" width="4.42578125" style="1010" customWidth="1"/>
    <col min="2" max="2" width="28.7109375" style="1010" customWidth="1"/>
    <col min="3" max="3" width="0.5703125" style="1010" customWidth="1"/>
    <col min="4" max="4" width="13.42578125" style="1010" customWidth="1"/>
    <col min="5" max="5" width="0.5703125" style="1010" customWidth="1"/>
    <col min="6" max="6" width="13.42578125" style="1010" customWidth="1"/>
    <col min="7" max="7" width="10.42578125" style="1010" customWidth="1"/>
    <col min="8" max="8" width="0.7109375" style="1010" customWidth="1"/>
    <col min="9" max="9" width="11.140625" style="1010" customWidth="1"/>
    <col min="10" max="10" width="10.42578125" style="1010" customWidth="1"/>
    <col min="11" max="11" width="0.7109375" style="1010" customWidth="1"/>
    <col min="12" max="12" width="9.5703125" style="1010" customWidth="1"/>
    <col min="13" max="13" width="11.42578125" style="1010"/>
    <col min="14" max="14" width="9.5703125" style="1010" customWidth="1"/>
    <col min="15" max="15" width="11.42578125" style="1010"/>
    <col min="16" max="16" width="9.5703125" style="1010" customWidth="1"/>
    <col min="17" max="16384" width="11.42578125" style="1010"/>
  </cols>
  <sheetData>
    <row r="2" spans="1:19" s="961" customFormat="1" x14ac:dyDescent="0.25">
      <c r="B2" s="1745"/>
      <c r="C2" s="1745"/>
      <c r="D2" s="1152"/>
      <c r="E2" s="1153"/>
      <c r="F2" s="1151"/>
      <c r="G2" s="1153"/>
    </row>
    <row r="3" spans="1:19" s="961" customFormat="1" ht="38.25" customHeight="1" x14ac:dyDescent="0.25">
      <c r="B3" s="1151"/>
      <c r="C3" s="1151"/>
      <c r="D3" s="1151"/>
      <c r="E3" s="1153"/>
      <c r="F3" s="1151"/>
      <c r="G3" s="1153"/>
    </row>
    <row r="4" spans="1:19" s="963" customFormat="1" ht="37.5" customHeight="1" x14ac:dyDescent="0.2">
      <c r="B4" s="1766" t="s">
        <v>336</v>
      </c>
      <c r="C4" s="1766"/>
      <c r="D4" s="1766"/>
      <c r="E4" s="1766"/>
      <c r="F4" s="1766"/>
      <c r="G4" s="1766"/>
      <c r="H4" s="1766"/>
      <c r="I4" s="1766"/>
      <c r="J4" s="1766"/>
      <c r="K4" s="1766"/>
      <c r="L4" s="1766"/>
      <c r="M4" s="1766"/>
      <c r="N4" s="1766"/>
      <c r="O4" s="1766"/>
      <c r="P4" s="1766"/>
      <c r="Q4" s="1766"/>
    </row>
    <row r="5" spans="1:19" s="963" customFormat="1" ht="15.75" x14ac:dyDescent="0.2">
      <c r="B5" s="1471" t="str">
        <f>porsaad!$B$6</f>
        <v>Situación a 30 de septiembre de 2025</v>
      </c>
      <c r="C5" s="1471"/>
      <c r="D5" s="1471"/>
      <c r="E5" s="1471"/>
      <c r="F5" s="1471"/>
      <c r="G5" s="1471"/>
      <c r="H5" s="1471"/>
      <c r="I5" s="1471"/>
      <c r="J5" s="1471"/>
      <c r="K5" s="1471"/>
      <c r="L5" s="1471"/>
      <c r="M5" s="1471"/>
      <c r="N5" s="1471"/>
      <c r="O5" s="1471"/>
      <c r="P5" s="1471"/>
      <c r="Q5" s="1471"/>
    </row>
    <row r="6" spans="1:19" s="963" customFormat="1" ht="6" customHeight="1" x14ac:dyDescent="0.2">
      <c r="B6" s="964"/>
      <c r="C6" s="964"/>
      <c r="D6" s="1154"/>
      <c r="E6" s="1154"/>
      <c r="F6" s="1154"/>
      <c r="G6" s="1154"/>
      <c r="H6" s="964"/>
      <c r="I6" s="964"/>
      <c r="J6" s="964"/>
      <c r="K6" s="964"/>
      <c r="L6" s="964"/>
      <c r="M6" s="964"/>
      <c r="N6" s="964"/>
      <c r="O6" s="964"/>
      <c r="P6" s="964"/>
      <c r="Q6" s="964"/>
    </row>
    <row r="7" spans="1:19" s="968" customFormat="1" ht="4.5" customHeight="1" x14ac:dyDescent="0.2">
      <c r="A7" s="1144"/>
      <c r="B7" s="1746" t="s">
        <v>12</v>
      </c>
      <c r="C7" s="1145"/>
      <c r="D7" s="1746" t="s">
        <v>273</v>
      </c>
      <c r="E7" s="1146"/>
      <c r="F7" s="1749" t="s">
        <v>465</v>
      </c>
      <c r="G7" s="1750"/>
      <c r="H7" s="1147"/>
      <c r="I7" s="1749" t="s">
        <v>274</v>
      </c>
      <c r="J7" s="1753"/>
      <c r="K7" s="1155"/>
      <c r="L7" s="1155"/>
      <c r="M7" s="1155"/>
      <c r="N7" s="1155"/>
      <c r="O7" s="1155"/>
      <c r="P7" s="1155"/>
      <c r="Q7" s="1156"/>
    </row>
    <row r="8" spans="1:19" s="968" customFormat="1" ht="15" customHeight="1" x14ac:dyDescent="0.2">
      <c r="A8" s="1144"/>
      <c r="B8" s="1747"/>
      <c r="C8" s="1145"/>
      <c r="D8" s="1747"/>
      <c r="E8" s="1146"/>
      <c r="F8" s="1751"/>
      <c r="G8" s="1752"/>
      <c r="H8" s="1147"/>
      <c r="I8" s="1751"/>
      <c r="J8" s="1754"/>
      <c r="K8" s="1148"/>
      <c r="L8" s="1757" t="s">
        <v>133</v>
      </c>
      <c r="M8" s="1758"/>
      <c r="N8" s="1761" t="s">
        <v>134</v>
      </c>
      <c r="O8" s="1735"/>
      <c r="P8" s="1735"/>
      <c r="Q8" s="1735"/>
    </row>
    <row r="9" spans="1:19" s="968" customFormat="1" ht="44.25" customHeight="1" x14ac:dyDescent="0.2">
      <c r="A9" s="1144"/>
      <c r="B9" s="1747"/>
      <c r="C9" s="1145"/>
      <c r="D9" s="1747"/>
      <c r="E9" s="1146"/>
      <c r="F9" s="1751"/>
      <c r="G9" s="1752"/>
      <c r="H9" s="1147"/>
      <c r="I9" s="1755"/>
      <c r="J9" s="1756"/>
      <c r="K9" s="1148"/>
      <c r="L9" s="1759"/>
      <c r="M9" s="1760"/>
      <c r="N9" s="1762" t="s">
        <v>468</v>
      </c>
      <c r="O9" s="1763"/>
      <c r="P9" s="1764" t="s">
        <v>469</v>
      </c>
      <c r="Q9" s="1765"/>
    </row>
    <row r="10" spans="1:19" s="968" customFormat="1" ht="90" x14ac:dyDescent="0.2">
      <c r="A10" s="1144"/>
      <c r="B10" s="1748"/>
      <c r="C10" s="1147"/>
      <c r="D10" s="1189" t="s">
        <v>9</v>
      </c>
      <c r="E10" s="1157"/>
      <c r="F10" s="1190" t="s">
        <v>9</v>
      </c>
      <c r="G10" s="1191" t="s">
        <v>275</v>
      </c>
      <c r="H10" s="1147"/>
      <c r="I10" s="1190" t="s">
        <v>9</v>
      </c>
      <c r="J10" s="1187" t="s">
        <v>275</v>
      </c>
      <c r="K10" s="1158"/>
      <c r="L10" s="1192" t="s">
        <v>9</v>
      </c>
      <c r="M10" s="1188" t="s">
        <v>470</v>
      </c>
      <c r="N10" s="1141" t="s">
        <v>9</v>
      </c>
      <c r="O10" s="1194" t="s">
        <v>470</v>
      </c>
      <c r="P10" s="1193" t="s">
        <v>9</v>
      </c>
      <c r="Q10" s="1140" t="s">
        <v>470</v>
      </c>
    </row>
    <row r="11" spans="1:19" s="957" customFormat="1" ht="9" customHeight="1" x14ac:dyDescent="0.25">
      <c r="A11" s="1149"/>
      <c r="B11" s="1150"/>
      <c r="D11" s="127"/>
      <c r="E11" s="1150"/>
      <c r="F11" s="127"/>
      <c r="G11" s="1150"/>
      <c r="I11" s="1150"/>
      <c r="J11" s="1150"/>
    </row>
    <row r="12" spans="1:19" s="958" customFormat="1" x14ac:dyDescent="0.2">
      <c r="A12" s="1159"/>
      <c r="B12" s="1160" t="s">
        <v>8</v>
      </c>
      <c r="D12" s="1161">
        <f>'41benpresaad'!D10</f>
        <v>311672</v>
      </c>
      <c r="E12" s="1162">
        <v>53364</v>
      </c>
      <c r="F12" s="1163">
        <f>D12-I12</f>
        <v>303244</v>
      </c>
      <c r="G12" s="1164">
        <f>F12*100/D12</f>
        <v>97.29587515079956</v>
      </c>
      <c r="I12" s="1163">
        <f>L12+N12+P12</f>
        <v>8428</v>
      </c>
      <c r="J12" s="1164">
        <f t="shared" ref="J12:J29" si="0">I12*100/D12</f>
        <v>2.7041248492004413</v>
      </c>
      <c r="L12" s="1163">
        <v>1</v>
      </c>
      <c r="M12" s="1165">
        <f>L12/$I12*100</f>
        <v>1.1865211200759373E-2</v>
      </c>
      <c r="N12" s="1163">
        <v>6667</v>
      </c>
      <c r="O12" s="1122">
        <f>N12/$I12*100</f>
        <v>79.105363075462748</v>
      </c>
      <c r="P12" s="1163">
        <v>1760</v>
      </c>
      <c r="Q12" s="1122">
        <f>P12/$I12*100</f>
        <v>20.882771713336499</v>
      </c>
      <c r="R12" s="1166"/>
      <c r="S12" s="1166"/>
    </row>
    <row r="13" spans="1:19" s="958" customFormat="1" x14ac:dyDescent="0.2">
      <c r="A13" s="1159"/>
      <c r="B13" s="1167" t="s">
        <v>7</v>
      </c>
      <c r="D13" s="1168">
        <f>'41benpresaad'!D11</f>
        <v>47941</v>
      </c>
      <c r="E13" s="1162">
        <v>5161</v>
      </c>
      <c r="F13" s="1169">
        <f t="shared" ref="F13:F29" si="1">D13-I13</f>
        <v>47346</v>
      </c>
      <c r="G13" s="1170">
        <f t="shared" ref="G13:G29" si="2">F13*100/D13</f>
        <v>98.758891137022587</v>
      </c>
      <c r="I13" s="1169">
        <f t="shared" ref="I13:I29" si="3">L13+N13+P13</f>
        <v>595</v>
      </c>
      <c r="J13" s="1170">
        <f t="shared" si="0"/>
        <v>1.2411088629774096</v>
      </c>
      <c r="L13" s="1169">
        <v>0</v>
      </c>
      <c r="M13" s="1171">
        <f>L13/$I13*100</f>
        <v>0</v>
      </c>
      <c r="N13" s="1169">
        <v>307</v>
      </c>
      <c r="O13" s="1123">
        <f>N13/$I13*100</f>
        <v>51.596638655462193</v>
      </c>
      <c r="P13" s="1169">
        <v>288</v>
      </c>
      <c r="Q13" s="1123">
        <f>P13/$I13*100</f>
        <v>48.403361344537814</v>
      </c>
      <c r="R13" s="1166"/>
      <c r="S13" s="1166"/>
    </row>
    <row r="14" spans="1:19" s="958" customFormat="1" x14ac:dyDescent="0.2">
      <c r="A14" s="1159"/>
      <c r="B14" s="1167" t="s">
        <v>37</v>
      </c>
      <c r="D14" s="1168">
        <f>'41benpresaad'!D12</f>
        <v>34288</v>
      </c>
      <c r="E14" s="1162">
        <v>3593</v>
      </c>
      <c r="F14" s="1169">
        <f t="shared" si="1"/>
        <v>33389</v>
      </c>
      <c r="G14" s="1170">
        <f t="shared" si="2"/>
        <v>97.378091460569294</v>
      </c>
      <c r="I14" s="1169">
        <f t="shared" si="3"/>
        <v>899</v>
      </c>
      <c r="J14" s="1170">
        <f t="shared" si="0"/>
        <v>2.6219085394307045</v>
      </c>
      <c r="L14" s="1169">
        <v>3</v>
      </c>
      <c r="M14" s="1171">
        <f>L14/$I14*100</f>
        <v>0.33370411568409347</v>
      </c>
      <c r="N14" s="1169">
        <v>233</v>
      </c>
      <c r="O14" s="1123">
        <f>N14/$I14*100</f>
        <v>25.917686318131256</v>
      </c>
      <c r="P14" s="1169">
        <v>663</v>
      </c>
      <c r="Q14" s="1123">
        <f>P14/$I14*100</f>
        <v>73.748609566184655</v>
      </c>
      <c r="R14" s="1166"/>
      <c r="S14" s="1166"/>
    </row>
    <row r="15" spans="1:19" s="958" customFormat="1" x14ac:dyDescent="0.2">
      <c r="A15" s="1159"/>
      <c r="B15" s="1167" t="s">
        <v>38</v>
      </c>
      <c r="D15" s="1168">
        <f>'41benpresaad'!D13</f>
        <v>33653</v>
      </c>
      <c r="E15" s="1162">
        <v>2742</v>
      </c>
      <c r="F15" s="1169">
        <f t="shared" si="1"/>
        <v>33653</v>
      </c>
      <c r="G15" s="1170">
        <f t="shared" si="2"/>
        <v>100</v>
      </c>
      <c r="I15" s="1169">
        <f t="shared" si="3"/>
        <v>0</v>
      </c>
      <c r="J15" s="1170">
        <f t="shared" si="0"/>
        <v>0</v>
      </c>
      <c r="L15" s="1169">
        <v>0</v>
      </c>
      <c r="M15" s="1171" t="s">
        <v>363</v>
      </c>
      <c r="N15" s="1169">
        <v>0</v>
      </c>
      <c r="O15" s="1123" t="s">
        <v>363</v>
      </c>
      <c r="P15" s="1169">
        <v>0</v>
      </c>
      <c r="Q15" s="1123" t="s">
        <v>363</v>
      </c>
      <c r="R15" s="1166"/>
      <c r="S15" s="1166"/>
    </row>
    <row r="16" spans="1:19" s="958" customFormat="1" x14ac:dyDescent="0.2">
      <c r="A16" s="1159"/>
      <c r="B16" s="1167" t="s">
        <v>6</v>
      </c>
      <c r="D16" s="1168">
        <f>'41benpresaad'!D14</f>
        <v>57996</v>
      </c>
      <c r="E16" s="1162">
        <v>7296</v>
      </c>
      <c r="F16" s="1169">
        <f t="shared" si="1"/>
        <v>44255</v>
      </c>
      <c r="G16" s="1170">
        <f t="shared" si="2"/>
        <v>76.306986688737155</v>
      </c>
      <c r="I16" s="1169">
        <f t="shared" si="3"/>
        <v>13741</v>
      </c>
      <c r="J16" s="1170">
        <f t="shared" si="0"/>
        <v>23.693013311262845</v>
      </c>
      <c r="L16" s="1169">
        <v>12691</v>
      </c>
      <c r="M16" s="1171">
        <f>L16/$I16*100</f>
        <v>92.358634742740705</v>
      </c>
      <c r="N16" s="1169">
        <v>185</v>
      </c>
      <c r="O16" s="1123">
        <f>N16/$I16*100</f>
        <v>1.3463357834218763</v>
      </c>
      <c r="P16" s="1169">
        <v>865</v>
      </c>
      <c r="Q16" s="1123">
        <f>P16/$I16*100</f>
        <v>6.2950294738374213</v>
      </c>
      <c r="R16" s="1166"/>
      <c r="S16" s="1166"/>
    </row>
    <row r="17" spans="1:19" s="958" customFormat="1" x14ac:dyDescent="0.2">
      <c r="A17" s="1159"/>
      <c r="B17" s="1167" t="s">
        <v>5</v>
      </c>
      <c r="D17" s="1168">
        <f>'41benpresaad'!D15</f>
        <v>18185</v>
      </c>
      <c r="E17" s="1162">
        <v>3462</v>
      </c>
      <c r="F17" s="1169">
        <f t="shared" si="1"/>
        <v>18184</v>
      </c>
      <c r="G17" s="1170">
        <f t="shared" si="2"/>
        <v>99.994500962331585</v>
      </c>
      <c r="I17" s="1169">
        <f t="shared" si="3"/>
        <v>1</v>
      </c>
      <c r="J17" s="1170">
        <f t="shared" si="0"/>
        <v>5.4990376684080286E-3</v>
      </c>
      <c r="L17" s="1169">
        <v>0</v>
      </c>
      <c r="M17" s="1171" t="s">
        <v>363</v>
      </c>
      <c r="N17" s="1169">
        <v>0</v>
      </c>
      <c r="O17" s="1123" t="s">
        <v>363</v>
      </c>
      <c r="P17" s="1169">
        <v>1</v>
      </c>
      <c r="Q17" s="1123" t="s">
        <v>363</v>
      </c>
      <c r="R17" s="1166"/>
      <c r="S17" s="1166"/>
    </row>
    <row r="18" spans="1:19" s="958" customFormat="1" x14ac:dyDescent="0.2">
      <c r="A18" s="1159"/>
      <c r="B18" s="1167" t="s">
        <v>4</v>
      </c>
      <c r="D18" s="1168">
        <f>'41benpresaad'!D16</f>
        <v>127461</v>
      </c>
      <c r="E18" s="1162">
        <v>14325</v>
      </c>
      <c r="F18" s="1169">
        <f t="shared" si="1"/>
        <v>121885</v>
      </c>
      <c r="G18" s="1170">
        <f t="shared" si="2"/>
        <v>95.625328531864653</v>
      </c>
      <c r="I18" s="1169">
        <f t="shared" si="3"/>
        <v>5576</v>
      </c>
      <c r="J18" s="1170">
        <f>I18*100/D18</f>
        <v>4.3746714681353511</v>
      </c>
      <c r="L18" s="1169">
        <v>5512</v>
      </c>
      <c r="M18" s="1171">
        <f>L18/$I18*100</f>
        <v>98.852223816355817</v>
      </c>
      <c r="N18" s="1169">
        <v>62</v>
      </c>
      <c r="O18" s="1123">
        <f>N18/$I18*100</f>
        <v>1.1119081779053086</v>
      </c>
      <c r="P18" s="1169">
        <v>2</v>
      </c>
      <c r="Q18" s="1123">
        <f>P18/$I18*100</f>
        <v>3.5868005738880923E-2</v>
      </c>
      <c r="R18" s="1166"/>
      <c r="S18" s="1166"/>
    </row>
    <row r="19" spans="1:19" s="958" customFormat="1" x14ac:dyDescent="0.2">
      <c r="A19" s="1159"/>
      <c r="B19" s="1167" t="s">
        <v>40</v>
      </c>
      <c r="D19" s="1168">
        <f>'41benpresaad'!D17</f>
        <v>79634</v>
      </c>
      <c r="E19" s="1162">
        <v>9188</v>
      </c>
      <c r="F19" s="1169">
        <f t="shared" si="1"/>
        <v>78049</v>
      </c>
      <c r="G19" s="1170">
        <f t="shared" si="2"/>
        <v>98.009644121857491</v>
      </c>
      <c r="I19" s="1169">
        <f t="shared" si="3"/>
        <v>1585</v>
      </c>
      <c r="J19" s="1170">
        <f t="shared" si="0"/>
        <v>1.9903558781425019</v>
      </c>
      <c r="L19" s="1169">
        <v>4</v>
      </c>
      <c r="M19" s="1171">
        <f>L19/$I19*100</f>
        <v>0.25236593059936913</v>
      </c>
      <c r="N19" s="1169">
        <v>415</v>
      </c>
      <c r="O19" s="1123">
        <f>N19/$I19*100</f>
        <v>26.18296529968454</v>
      </c>
      <c r="P19" s="1169">
        <v>1166</v>
      </c>
      <c r="Q19" s="1123">
        <f>P19/$I19*100</f>
        <v>73.564668769716093</v>
      </c>
      <c r="R19" s="1166"/>
      <c r="S19" s="1166"/>
    </row>
    <row r="20" spans="1:19" s="958" customFormat="1" x14ac:dyDescent="0.2">
      <c r="A20" s="1159"/>
      <c r="B20" s="1167" t="s">
        <v>41</v>
      </c>
      <c r="D20" s="1168">
        <f>'41benpresaad'!D18</f>
        <v>242430</v>
      </c>
      <c r="E20" s="1162">
        <v>34612</v>
      </c>
      <c r="F20" s="1169">
        <f t="shared" si="1"/>
        <v>242430</v>
      </c>
      <c r="G20" s="1170">
        <f t="shared" si="2"/>
        <v>100</v>
      </c>
      <c r="I20" s="1169">
        <f t="shared" si="3"/>
        <v>0</v>
      </c>
      <c r="J20" s="1170">
        <f t="shared" si="0"/>
        <v>0</v>
      </c>
      <c r="L20" s="1169">
        <v>0</v>
      </c>
      <c r="M20" s="1171" t="s">
        <v>363</v>
      </c>
      <c r="N20" s="1169">
        <v>0</v>
      </c>
      <c r="O20" s="1123" t="s">
        <v>363</v>
      </c>
      <c r="P20" s="1169">
        <v>0</v>
      </c>
      <c r="Q20" s="1123" t="s">
        <v>363</v>
      </c>
      <c r="R20" s="1166"/>
      <c r="S20" s="1166"/>
    </row>
    <row r="21" spans="1:19" s="958" customFormat="1" x14ac:dyDescent="0.2">
      <c r="A21" s="1159"/>
      <c r="B21" s="1167" t="s">
        <v>3</v>
      </c>
      <c r="D21" s="1168">
        <f>'41benpresaad'!D19</f>
        <v>174972</v>
      </c>
      <c r="E21" s="1162">
        <v>13397</v>
      </c>
      <c r="F21" s="1169">
        <f t="shared" si="1"/>
        <v>172538</v>
      </c>
      <c r="G21" s="1170">
        <f t="shared" si="2"/>
        <v>98.608920284388361</v>
      </c>
      <c r="I21" s="1169">
        <f t="shared" si="3"/>
        <v>2434</v>
      </c>
      <c r="J21" s="1170">
        <f t="shared" si="0"/>
        <v>1.3910797156116408</v>
      </c>
      <c r="L21" s="1169">
        <v>15</v>
      </c>
      <c r="M21" s="1171">
        <f>L21/$I21*100</f>
        <v>0.61626951520131468</v>
      </c>
      <c r="N21" s="1169">
        <v>1683</v>
      </c>
      <c r="O21" s="1123">
        <f>N21/$I21*100</f>
        <v>69.145439605587512</v>
      </c>
      <c r="P21" s="1169">
        <v>736</v>
      </c>
      <c r="Q21" s="1123">
        <f>P21/$I21*100</f>
        <v>30.238290879211178</v>
      </c>
      <c r="R21" s="1166"/>
      <c r="S21" s="1166"/>
    </row>
    <row r="22" spans="1:19" s="958" customFormat="1" x14ac:dyDescent="0.2">
      <c r="A22" s="1159"/>
      <c r="B22" s="1167" t="s">
        <v>2</v>
      </c>
      <c r="D22" s="1168">
        <f>'41benpresaad'!D20</f>
        <v>37473</v>
      </c>
      <c r="E22" s="1162">
        <v>6540</v>
      </c>
      <c r="F22" s="1169">
        <f t="shared" si="1"/>
        <v>37248</v>
      </c>
      <c r="G22" s="1170">
        <f t="shared" si="2"/>
        <v>99.399567688735885</v>
      </c>
      <c r="I22" s="1169">
        <f t="shared" si="3"/>
        <v>225</v>
      </c>
      <c r="J22" s="1170">
        <f t="shared" si="0"/>
        <v>0.60043231126411012</v>
      </c>
      <c r="L22" s="1169">
        <v>1</v>
      </c>
      <c r="M22" s="1171">
        <f>L22/$I22*100</f>
        <v>0.44444444444444442</v>
      </c>
      <c r="N22" s="1169">
        <v>33</v>
      </c>
      <c r="O22" s="1123">
        <f>N22/$I22*100</f>
        <v>14.666666666666666</v>
      </c>
      <c r="P22" s="1169">
        <v>191</v>
      </c>
      <c r="Q22" s="1123">
        <f>P22/$I22*100</f>
        <v>84.888888888888886</v>
      </c>
      <c r="R22" s="1166"/>
      <c r="S22" s="1166"/>
    </row>
    <row r="23" spans="1:19" s="958" customFormat="1" x14ac:dyDescent="0.2">
      <c r="A23" s="1159"/>
      <c r="B23" s="1167" t="s">
        <v>35</v>
      </c>
      <c r="D23" s="1168">
        <f>'41benpresaad'!D21</f>
        <v>88362</v>
      </c>
      <c r="E23" s="1162">
        <v>13798</v>
      </c>
      <c r="F23" s="1169">
        <f t="shared" si="1"/>
        <v>87645</v>
      </c>
      <c r="G23" s="1170">
        <f t="shared" si="2"/>
        <v>99.188565220343591</v>
      </c>
      <c r="I23" s="1169">
        <f t="shared" si="3"/>
        <v>717</v>
      </c>
      <c r="J23" s="1170">
        <f t="shared" si="0"/>
        <v>0.81143477965641342</v>
      </c>
      <c r="L23" s="1169">
        <v>15</v>
      </c>
      <c r="M23" s="1171">
        <f>L23/$I23*100</f>
        <v>2.0920502092050208</v>
      </c>
      <c r="N23" s="1169">
        <v>28</v>
      </c>
      <c r="O23" s="1123">
        <f>N23/$I23*100</f>
        <v>3.905160390516039</v>
      </c>
      <c r="P23" s="1169">
        <v>674</v>
      </c>
      <c r="Q23" s="1123">
        <f>P23/$I23*100</f>
        <v>94.002789400278942</v>
      </c>
      <c r="R23" s="1166"/>
      <c r="S23" s="1166"/>
    </row>
    <row r="24" spans="1:19" s="958" customFormat="1" x14ac:dyDescent="0.2">
      <c r="A24" s="1159"/>
      <c r="B24" s="1167" t="s">
        <v>42</v>
      </c>
      <c r="D24" s="1168">
        <f>'41benpresaad'!D22</f>
        <v>203981</v>
      </c>
      <c r="E24" s="1162">
        <v>24812</v>
      </c>
      <c r="F24" s="1169">
        <f t="shared" si="1"/>
        <v>203981</v>
      </c>
      <c r="G24" s="1170">
        <f t="shared" si="2"/>
        <v>100</v>
      </c>
      <c r="I24" s="1169">
        <f t="shared" si="3"/>
        <v>0</v>
      </c>
      <c r="J24" s="1170">
        <f t="shared" si="0"/>
        <v>0</v>
      </c>
      <c r="L24" s="1169">
        <v>0</v>
      </c>
      <c r="M24" s="1171" t="s">
        <v>363</v>
      </c>
      <c r="N24" s="1169">
        <v>0</v>
      </c>
      <c r="O24" s="1123" t="s">
        <v>363</v>
      </c>
      <c r="P24" s="1169">
        <v>0</v>
      </c>
      <c r="Q24" s="1123" t="s">
        <v>363</v>
      </c>
      <c r="R24" s="1166"/>
      <c r="S24" s="1166"/>
    </row>
    <row r="25" spans="1:19" s="958" customFormat="1" x14ac:dyDescent="0.2">
      <c r="A25" s="1159"/>
      <c r="B25" s="1167" t="s">
        <v>43</v>
      </c>
      <c r="D25" s="1168">
        <f>'41benpresaad'!D23</f>
        <v>48020</v>
      </c>
      <c r="E25" s="1162">
        <v>10064</v>
      </c>
      <c r="F25" s="1169">
        <f t="shared" si="1"/>
        <v>47725</v>
      </c>
      <c r="G25" s="1170">
        <f t="shared" si="2"/>
        <v>99.385672636401495</v>
      </c>
      <c r="I25" s="1169">
        <f t="shared" si="3"/>
        <v>295</v>
      </c>
      <c r="J25" s="1170">
        <f t="shared" si="0"/>
        <v>0.6143273635985006</v>
      </c>
      <c r="L25" s="1169">
        <v>0</v>
      </c>
      <c r="M25" s="1171">
        <f>L25/$I25*100</f>
        <v>0</v>
      </c>
      <c r="N25" s="1169">
        <v>274</v>
      </c>
      <c r="O25" s="1123">
        <f>N25/$I25*100</f>
        <v>92.881355932203391</v>
      </c>
      <c r="P25" s="1169">
        <v>21</v>
      </c>
      <c r="Q25" s="1123">
        <f>P25/$I25*100</f>
        <v>7.1186440677966107</v>
      </c>
      <c r="R25" s="1166"/>
      <c r="S25" s="1166"/>
    </row>
    <row r="26" spans="1:19" s="958" customFormat="1" x14ac:dyDescent="0.2">
      <c r="B26" s="1167" t="s">
        <v>44</v>
      </c>
      <c r="D26" s="1168">
        <f>'41benpresaad'!D24</f>
        <v>17318</v>
      </c>
      <c r="E26" s="1162">
        <v>1275</v>
      </c>
      <c r="F26" s="1172">
        <f t="shared" si="1"/>
        <v>17318</v>
      </c>
      <c r="G26" s="1170">
        <f t="shared" si="2"/>
        <v>100</v>
      </c>
      <c r="I26" s="1172">
        <f t="shared" si="3"/>
        <v>0</v>
      </c>
      <c r="J26" s="1170">
        <f t="shared" si="0"/>
        <v>0</v>
      </c>
      <c r="L26" s="1172">
        <v>0</v>
      </c>
      <c r="M26" s="1171" t="s">
        <v>363</v>
      </c>
      <c r="N26" s="1172">
        <v>0</v>
      </c>
      <c r="O26" s="1123" t="s">
        <v>363</v>
      </c>
      <c r="P26" s="1172">
        <v>0</v>
      </c>
      <c r="Q26" s="1123" t="s">
        <v>363</v>
      </c>
      <c r="R26" s="1166"/>
      <c r="S26" s="1166"/>
    </row>
    <row r="27" spans="1:19" s="958" customFormat="1" x14ac:dyDescent="0.2">
      <c r="B27" s="1167" t="s">
        <v>45</v>
      </c>
      <c r="D27" s="1173">
        <f>'41benpresaad'!D25</f>
        <v>73687</v>
      </c>
      <c r="E27" s="1162">
        <v>8030</v>
      </c>
      <c r="F27" s="1172">
        <f t="shared" si="1"/>
        <v>73687</v>
      </c>
      <c r="G27" s="1170">
        <f t="shared" si="2"/>
        <v>100</v>
      </c>
      <c r="I27" s="1172">
        <f t="shared" si="3"/>
        <v>0</v>
      </c>
      <c r="J27" s="1170">
        <f t="shared" si="0"/>
        <v>0</v>
      </c>
      <c r="L27" s="1172">
        <v>0</v>
      </c>
      <c r="M27" s="1171" t="s">
        <v>363</v>
      </c>
      <c r="N27" s="1172">
        <v>0</v>
      </c>
      <c r="O27" s="1123" t="s">
        <v>363</v>
      </c>
      <c r="P27" s="1172">
        <v>0</v>
      </c>
      <c r="Q27" s="1123" t="s">
        <v>363</v>
      </c>
      <c r="R27" s="1166"/>
      <c r="S27" s="1166"/>
    </row>
    <row r="28" spans="1:19" s="958" customFormat="1" x14ac:dyDescent="0.2">
      <c r="B28" s="1167" t="s">
        <v>46</v>
      </c>
      <c r="D28" s="1173">
        <f>'41benpresaad'!D26</f>
        <v>9321</v>
      </c>
      <c r="E28" s="1174">
        <v>1753</v>
      </c>
      <c r="F28" s="1172">
        <f t="shared" si="1"/>
        <v>9321</v>
      </c>
      <c r="G28" s="1175">
        <f t="shared" si="2"/>
        <v>100</v>
      </c>
      <c r="I28" s="1172">
        <f t="shared" si="3"/>
        <v>0</v>
      </c>
      <c r="J28" s="1175">
        <f t="shared" si="0"/>
        <v>0</v>
      </c>
      <c r="L28" s="1172">
        <v>0</v>
      </c>
      <c r="M28" s="1171" t="s">
        <v>363</v>
      </c>
      <c r="N28" s="1172">
        <v>0</v>
      </c>
      <c r="O28" s="1171" t="s">
        <v>363</v>
      </c>
      <c r="P28" s="1172">
        <v>0</v>
      </c>
      <c r="Q28" s="1171" t="s">
        <v>363</v>
      </c>
      <c r="R28" s="1166"/>
      <c r="S28" s="1166"/>
    </row>
    <row r="29" spans="1:19" s="958" customFormat="1" x14ac:dyDescent="0.2">
      <c r="B29" s="1176" t="s">
        <v>1</v>
      </c>
      <c r="D29" s="1177">
        <f>'41benpresaad'!D27</f>
        <v>3872</v>
      </c>
      <c r="E29" s="1174">
        <v>384</v>
      </c>
      <c r="F29" s="1178">
        <f t="shared" si="1"/>
        <v>3784</v>
      </c>
      <c r="G29" s="1179">
        <f t="shared" si="2"/>
        <v>97.727272727272734</v>
      </c>
      <c r="I29" s="1178">
        <f t="shared" si="3"/>
        <v>88</v>
      </c>
      <c r="J29" s="1179">
        <f t="shared" si="0"/>
        <v>2.2727272727272729</v>
      </c>
      <c r="L29" s="1178">
        <v>0</v>
      </c>
      <c r="M29" s="1180">
        <f>L29/$I29*100</f>
        <v>0</v>
      </c>
      <c r="N29" s="1178">
        <v>46</v>
      </c>
      <c r="O29" s="1125">
        <f>N29/$I29*100</f>
        <v>52.272727272727273</v>
      </c>
      <c r="P29" s="1178">
        <v>42</v>
      </c>
      <c r="Q29" s="1125">
        <f>P29/$I29*100</f>
        <v>47.727272727272727</v>
      </c>
      <c r="R29" s="1166"/>
      <c r="S29" s="1166"/>
    </row>
    <row r="30" spans="1:19" s="957" customFormat="1" ht="7.5" customHeight="1" x14ac:dyDescent="0.25">
      <c r="A30" s="1149"/>
      <c r="B30" s="1150"/>
      <c r="D30" s="1181"/>
      <c r="E30" s="1182"/>
      <c r="F30" s="1181"/>
      <c r="G30" s="1183"/>
      <c r="I30" s="1184"/>
      <c r="J30" s="1183"/>
      <c r="L30" s="1184"/>
      <c r="M30" s="1183"/>
      <c r="N30" s="1184"/>
      <c r="O30" s="1183"/>
      <c r="P30" s="1184"/>
      <c r="Q30" s="1183"/>
    </row>
    <row r="31" spans="1:19" s="1308" customFormat="1" x14ac:dyDescent="0.2">
      <c r="B31" s="1309" t="s">
        <v>0</v>
      </c>
      <c r="D31" s="1310">
        <f>SUM(D12:D29)</f>
        <v>1610266</v>
      </c>
      <c r="E31" s="1311"/>
      <c r="F31" s="1312">
        <f>SUM(F12:F29)</f>
        <v>1575682</v>
      </c>
      <c r="G31" s="1313">
        <f>F31*100/D31</f>
        <v>97.852280306483522</v>
      </c>
      <c r="I31" s="1314">
        <f>SUM(I12:I29)</f>
        <v>34584</v>
      </c>
      <c r="J31" s="1313">
        <f>I31*100/D31</f>
        <v>2.1477196935164748</v>
      </c>
      <c r="L31" s="1314">
        <f>SUM(L12:L29)</f>
        <v>18242</v>
      </c>
      <c r="M31" s="1313">
        <f>L31/$I31*100</f>
        <v>52.7469349988434</v>
      </c>
      <c r="N31" s="1314">
        <f>SUM(N12:N29)</f>
        <v>9933</v>
      </c>
      <c r="O31" s="1313">
        <f>N31/$I31*100</f>
        <v>28.721374045801529</v>
      </c>
      <c r="P31" s="1314">
        <f>SUM(P12:P29)</f>
        <v>6409</v>
      </c>
      <c r="Q31" s="1313">
        <f>P31/$I31*100</f>
        <v>18.531690955355078</v>
      </c>
    </row>
    <row r="32" spans="1:19" s="957" customFormat="1" x14ac:dyDescent="0.25">
      <c r="B32" s="1185" t="s">
        <v>39</v>
      </c>
      <c r="C32" s="1186"/>
    </row>
    <row r="33" spans="2:16" ht="33" customHeight="1" x14ac:dyDescent="0.25">
      <c r="B33" s="1744" t="s">
        <v>276</v>
      </c>
      <c r="C33" s="1744"/>
      <c r="D33" s="1744"/>
      <c r="E33" s="1744"/>
      <c r="F33" s="1744"/>
      <c r="G33" s="1744"/>
      <c r="H33" s="1744"/>
      <c r="I33" s="1744"/>
      <c r="J33" s="1744"/>
      <c r="K33" s="1744"/>
      <c r="L33" s="1744"/>
      <c r="M33" s="1744"/>
      <c r="N33" s="1744"/>
      <c r="O33" s="1744"/>
      <c r="P33" s="1744"/>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42578125" style="611" bestFit="1" customWidth="1"/>
    <col min="10" max="10" width="7.5703125" style="611" customWidth="1"/>
    <col min="11" max="11" width="6.42578125" style="611" bestFit="1" customWidth="1"/>
    <col min="12" max="12" width="7.28515625" style="611" customWidth="1"/>
    <col min="13" max="13" width="5.7109375" style="611" customWidth="1"/>
    <col min="14" max="14" width="7.42578125" style="611" customWidth="1"/>
    <col min="15" max="15" width="6.42578125" style="611" bestFit="1" customWidth="1"/>
    <col min="16" max="16" width="8.5703125" style="611" customWidth="1"/>
    <col min="17" max="17" width="6" style="611" customWidth="1"/>
    <col min="18" max="18" width="7.28515625" style="611" customWidth="1"/>
    <col min="19" max="19" width="6.42578125" style="611" bestFit="1" customWidth="1"/>
    <col min="20" max="20" width="6.85546875" style="611" customWidth="1"/>
    <col min="21" max="21" width="5.42578125" style="611" customWidth="1"/>
    <col min="22" max="22" width="9.28515625" style="611" customWidth="1"/>
    <col min="23" max="23" width="6.7109375" style="611" customWidth="1"/>
    <col min="24" max="24" width="0.5703125" style="728" customWidth="1"/>
    <col min="25" max="25" width="13.7109375" style="728" customWidth="1"/>
    <col min="26" max="26" width="1.42578125" style="611" customWidth="1"/>
    <col min="27" max="16384" width="11.42578125" style="611"/>
  </cols>
  <sheetData>
    <row r="1" spans="2:30" s="609" customFormat="1" ht="9" customHeight="1" x14ac:dyDescent="0.2">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490</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491</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492</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1359" t="s">
        <v>493</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1360">
        <v>303244</v>
      </c>
      <c r="E10" s="1361"/>
      <c r="F10" s="1362">
        <v>532</v>
      </c>
      <c r="G10" s="1363">
        <v>0.11714939410421452</v>
      </c>
      <c r="H10" s="1362">
        <v>151852</v>
      </c>
      <c r="I10" s="1363">
        <v>33.438665025400717</v>
      </c>
      <c r="J10" s="1362">
        <v>171773</v>
      </c>
      <c r="K10" s="1363">
        <v>37.825381341096318</v>
      </c>
      <c r="L10" s="1362">
        <v>13944</v>
      </c>
      <c r="M10" s="1363">
        <v>3.0705472770473068</v>
      </c>
      <c r="N10" s="1362">
        <v>26066</v>
      </c>
      <c r="O10" s="1363">
        <v>5.7398798998504805</v>
      </c>
      <c r="P10" s="1362">
        <v>4166</v>
      </c>
      <c r="Q10" s="1363">
        <v>0.9173766463123264</v>
      </c>
      <c r="R10" s="1362">
        <v>85776</v>
      </c>
      <c r="S10" s="1363">
        <v>18.888357948652452</v>
      </c>
      <c r="T10" s="1362">
        <v>12</v>
      </c>
      <c r="U10" s="1363">
        <v>2.6424675361852897E-3</v>
      </c>
      <c r="V10" s="1364">
        <v>454121</v>
      </c>
      <c r="W10" s="1363">
        <v>100.00000000000001</v>
      </c>
      <c r="X10" s="1365"/>
      <c r="Y10" s="1366">
        <v>1.4975432325124323</v>
      </c>
    </row>
    <row r="11" spans="2:30" s="629" customFormat="1" ht="18" customHeight="1" x14ac:dyDescent="0.2">
      <c r="B11" s="678" t="s">
        <v>7</v>
      </c>
      <c r="D11" s="1367">
        <v>47346</v>
      </c>
      <c r="E11" s="1361"/>
      <c r="F11" s="1368">
        <v>4798</v>
      </c>
      <c r="G11" s="1369">
        <v>7.7230145188809836</v>
      </c>
      <c r="H11" s="1368">
        <v>10384</v>
      </c>
      <c r="I11" s="1369">
        <v>16.714419083797445</v>
      </c>
      <c r="J11" s="1368">
        <v>5401</v>
      </c>
      <c r="K11" s="1369">
        <v>8.6936226378649835</v>
      </c>
      <c r="L11" s="1368">
        <v>1737</v>
      </c>
      <c r="M11" s="1369">
        <v>2.7959308502076423</v>
      </c>
      <c r="N11" s="1368">
        <v>4036</v>
      </c>
      <c r="O11" s="1369">
        <v>6.4964749058365259</v>
      </c>
      <c r="P11" s="1368">
        <v>10382</v>
      </c>
      <c r="Q11" s="1369">
        <v>16.711199819721212</v>
      </c>
      <c r="R11" s="1368">
        <v>25388</v>
      </c>
      <c r="S11" s="1369">
        <v>40.865338183691208</v>
      </c>
      <c r="T11" s="1368">
        <v>0</v>
      </c>
      <c r="U11" s="1369">
        <v>0</v>
      </c>
      <c r="V11" s="1370">
        <v>62126</v>
      </c>
      <c r="W11" s="1369">
        <v>100</v>
      </c>
      <c r="X11" s="1365"/>
      <c r="Y11" s="1371">
        <v>1.3121699826806912</v>
      </c>
    </row>
    <row r="12" spans="2:30" s="629" customFormat="1" ht="22.5" customHeight="1" x14ac:dyDescent="0.2">
      <c r="B12" s="678" t="s">
        <v>37</v>
      </c>
      <c r="D12" s="1367">
        <v>33389</v>
      </c>
      <c r="E12" s="1361"/>
      <c r="F12" s="1372">
        <v>6540</v>
      </c>
      <c r="G12" s="1369">
        <v>13.921706366945527</v>
      </c>
      <c r="H12" s="1372">
        <v>8591</v>
      </c>
      <c r="I12" s="1369">
        <v>18.287672690891288</v>
      </c>
      <c r="J12" s="1372">
        <v>7846</v>
      </c>
      <c r="K12" s="1369">
        <v>16.701790237775931</v>
      </c>
      <c r="L12" s="1372">
        <v>2118</v>
      </c>
      <c r="M12" s="1369">
        <v>4.5085893096621747</v>
      </c>
      <c r="N12" s="1372">
        <v>3256</v>
      </c>
      <c r="O12" s="1369">
        <v>6.9310513655618706</v>
      </c>
      <c r="P12" s="1372">
        <v>5357</v>
      </c>
      <c r="Q12" s="1369">
        <v>11.403452753475104</v>
      </c>
      <c r="R12" s="1372">
        <v>13240</v>
      </c>
      <c r="S12" s="1369">
        <v>28.18400493858697</v>
      </c>
      <c r="T12" s="1372">
        <v>29</v>
      </c>
      <c r="U12" s="1369">
        <v>6.1732337101134599E-2</v>
      </c>
      <c r="V12" s="1370">
        <v>46977</v>
      </c>
      <c r="W12" s="1369">
        <v>100</v>
      </c>
      <c r="X12" s="1365"/>
      <c r="Y12" s="1371">
        <v>1.406960376171793</v>
      </c>
    </row>
    <row r="13" spans="2:30" s="629" customFormat="1" ht="18" customHeight="1" x14ac:dyDescent="0.2">
      <c r="B13" s="678" t="s">
        <v>38</v>
      </c>
      <c r="D13" s="1367">
        <v>33653</v>
      </c>
      <c r="E13" s="1361"/>
      <c r="F13" s="1368">
        <v>3574</v>
      </c>
      <c r="G13" s="1369">
        <v>6.41018742713658</v>
      </c>
      <c r="H13" s="1368">
        <v>18544</v>
      </c>
      <c r="I13" s="1369">
        <v>33.259797327593937</v>
      </c>
      <c r="J13" s="1368">
        <v>2525</v>
      </c>
      <c r="K13" s="1369">
        <v>4.5287418168774103</v>
      </c>
      <c r="L13" s="1368">
        <v>1856</v>
      </c>
      <c r="M13" s="1369">
        <v>3.3288494305443459</v>
      </c>
      <c r="N13" s="1368">
        <v>3091</v>
      </c>
      <c r="O13" s="1369">
        <v>5.5438974083041881</v>
      </c>
      <c r="P13" s="1368">
        <v>868</v>
      </c>
      <c r="Q13" s="1369">
        <v>1.5568110483364721</v>
      </c>
      <c r="R13" s="1368">
        <v>25297</v>
      </c>
      <c r="S13" s="1369">
        <v>45.371715541207067</v>
      </c>
      <c r="T13" s="1368">
        <v>0</v>
      </c>
      <c r="U13" s="1369">
        <v>0</v>
      </c>
      <c r="V13" s="1370">
        <v>55755</v>
      </c>
      <c r="W13" s="1369">
        <v>100</v>
      </c>
      <c r="X13" s="1365"/>
      <c r="Y13" s="1371">
        <v>1.6567616557216296</v>
      </c>
    </row>
    <row r="14" spans="2:30" s="629" customFormat="1" ht="18" customHeight="1" x14ac:dyDescent="0.2">
      <c r="B14" s="678" t="s">
        <v>6</v>
      </c>
      <c r="D14" s="1367">
        <v>44255</v>
      </c>
      <c r="E14" s="1361"/>
      <c r="F14" s="1368">
        <v>1525</v>
      </c>
      <c r="G14" s="1369">
        <v>3.0948128906567089</v>
      </c>
      <c r="H14" s="1368">
        <v>2378</v>
      </c>
      <c r="I14" s="1369">
        <v>4.8258787239223961</v>
      </c>
      <c r="J14" s="1368">
        <v>585</v>
      </c>
      <c r="K14" s="1369">
        <v>1.1871905187109344</v>
      </c>
      <c r="L14" s="1368">
        <v>5300</v>
      </c>
      <c r="M14" s="1369">
        <v>10.755743160970859</v>
      </c>
      <c r="N14" s="1368">
        <v>4525</v>
      </c>
      <c r="O14" s="1369">
        <v>9.1829693968666284</v>
      </c>
      <c r="P14" s="1368">
        <v>9083</v>
      </c>
      <c r="Q14" s="1369">
        <v>18.432908515301566</v>
      </c>
      <c r="R14" s="1368">
        <v>25841</v>
      </c>
      <c r="S14" s="1369">
        <v>52.441350758990176</v>
      </c>
      <c r="T14" s="1368">
        <v>39</v>
      </c>
      <c r="U14" s="1369">
        <v>7.9146034580728955E-2</v>
      </c>
      <c r="V14" s="1370">
        <v>49276</v>
      </c>
      <c r="W14" s="1369">
        <v>100</v>
      </c>
      <c r="X14" s="1365"/>
      <c r="Y14" s="1371">
        <v>1.1134561066546154</v>
      </c>
    </row>
    <row r="15" spans="2:30" s="629" customFormat="1" ht="18" customHeight="1" x14ac:dyDescent="0.2">
      <c r="B15" s="678" t="s">
        <v>5</v>
      </c>
      <c r="D15" s="1367">
        <v>18184</v>
      </c>
      <c r="E15" s="1361"/>
      <c r="F15" s="1372">
        <v>6471</v>
      </c>
      <c r="G15" s="1369">
        <v>22.401080070620001</v>
      </c>
      <c r="H15" s="1372">
        <v>4243</v>
      </c>
      <c r="I15" s="1369">
        <v>14.688268079066708</v>
      </c>
      <c r="J15" s="1372">
        <v>1381</v>
      </c>
      <c r="K15" s="1369">
        <v>4.7806971994322707</v>
      </c>
      <c r="L15" s="1372">
        <v>2185</v>
      </c>
      <c r="M15" s="1369">
        <v>7.5639561048222381</v>
      </c>
      <c r="N15" s="1372">
        <v>4510</v>
      </c>
      <c r="O15" s="1369">
        <v>15.612559282722332</v>
      </c>
      <c r="P15" s="1372">
        <v>493</v>
      </c>
      <c r="Q15" s="1369">
        <v>1.7066500501955897</v>
      </c>
      <c r="R15" s="1372">
        <v>9604</v>
      </c>
      <c r="S15" s="1369">
        <v>33.246789213140858</v>
      </c>
      <c r="T15" s="1372">
        <v>0</v>
      </c>
      <c r="U15" s="1369">
        <v>0</v>
      </c>
      <c r="V15" s="1370">
        <v>28887</v>
      </c>
      <c r="W15" s="1369">
        <v>100</v>
      </c>
      <c r="X15" s="1365"/>
      <c r="Y15" s="1371">
        <v>1.5885943686757589</v>
      </c>
    </row>
    <row r="16" spans="2:30" s="738" customFormat="1" ht="18" customHeight="1" x14ac:dyDescent="0.2">
      <c r="B16" s="832" t="s">
        <v>4</v>
      </c>
      <c r="D16" s="1367">
        <v>121885</v>
      </c>
      <c r="E16" s="1361"/>
      <c r="F16" s="1368">
        <v>14270</v>
      </c>
      <c r="G16" s="1369">
        <v>8.2427897251055615</v>
      </c>
      <c r="H16" s="1368">
        <v>32538</v>
      </c>
      <c r="I16" s="1369">
        <v>18.794946886859481</v>
      </c>
      <c r="J16" s="1368">
        <v>23881</v>
      </c>
      <c r="K16" s="1369">
        <v>13.794398137718705</v>
      </c>
      <c r="L16" s="1368">
        <v>8233</v>
      </c>
      <c r="M16" s="1369">
        <v>4.7556333431530549</v>
      </c>
      <c r="N16" s="1368">
        <v>9102</v>
      </c>
      <c r="O16" s="1369">
        <v>5.2575943992929801</v>
      </c>
      <c r="P16" s="1368">
        <v>43469</v>
      </c>
      <c r="Q16" s="1369">
        <v>25.109027789811751</v>
      </c>
      <c r="R16" s="1368">
        <v>38981</v>
      </c>
      <c r="S16" s="1369">
        <v>22.516621322658718</v>
      </c>
      <c r="T16" s="1368">
        <v>2647</v>
      </c>
      <c r="U16" s="1369">
        <v>1.5289883953997494</v>
      </c>
      <c r="V16" s="1370">
        <v>173121</v>
      </c>
      <c r="W16" s="1369">
        <v>100</v>
      </c>
      <c r="X16" s="1365"/>
      <c r="Y16" s="1371">
        <v>1.4203634573573449</v>
      </c>
    </row>
    <row r="17" spans="2:25" s="738" customFormat="1" ht="18" customHeight="1" x14ac:dyDescent="0.2">
      <c r="B17" s="832" t="s">
        <v>40</v>
      </c>
      <c r="D17" s="1367">
        <v>78049</v>
      </c>
      <c r="E17" s="1361"/>
      <c r="F17" s="1368">
        <v>13588</v>
      </c>
      <c r="G17" s="1369">
        <v>12.240890049997748</v>
      </c>
      <c r="H17" s="1368">
        <v>33174</v>
      </c>
      <c r="I17" s="1369">
        <v>29.885140308995091</v>
      </c>
      <c r="J17" s="1368">
        <v>14394</v>
      </c>
      <c r="K17" s="1369">
        <v>12.966983469213098</v>
      </c>
      <c r="L17" s="1368">
        <v>4055</v>
      </c>
      <c r="M17" s="1369">
        <v>3.6529886041169317</v>
      </c>
      <c r="N17" s="1368">
        <v>12438</v>
      </c>
      <c r="O17" s="1369">
        <v>11.204900680149542</v>
      </c>
      <c r="P17" s="1368">
        <v>12023</v>
      </c>
      <c r="Q17" s="1369">
        <v>10.831043646682582</v>
      </c>
      <c r="R17" s="1368">
        <v>21315</v>
      </c>
      <c r="S17" s="1369">
        <v>19.201837755056079</v>
      </c>
      <c r="T17" s="1368">
        <v>18</v>
      </c>
      <c r="U17" s="1369">
        <v>1.6215485788928428E-2</v>
      </c>
      <c r="V17" s="1370">
        <v>111005</v>
      </c>
      <c r="W17" s="1369">
        <v>100.00000000000001</v>
      </c>
      <c r="X17" s="1365"/>
      <c r="Y17" s="1371">
        <v>1.4222475624287307</v>
      </c>
    </row>
    <row r="18" spans="2:25" s="738" customFormat="1" ht="18" customHeight="1" x14ac:dyDescent="0.2">
      <c r="B18" s="832" t="s">
        <v>41</v>
      </c>
      <c r="D18" s="1367">
        <v>242430</v>
      </c>
      <c r="E18" s="1361"/>
      <c r="F18" s="1368">
        <v>15</v>
      </c>
      <c r="G18" s="1369">
        <v>4.9896381847031003E-3</v>
      </c>
      <c r="H18" s="1368">
        <v>40421</v>
      </c>
      <c r="I18" s="1369">
        <v>13.445744337592267</v>
      </c>
      <c r="J18" s="1368">
        <v>32764</v>
      </c>
      <c r="K18" s="1369">
        <v>10.898700365574157</v>
      </c>
      <c r="L18" s="1368">
        <v>14187</v>
      </c>
      <c r="M18" s="1369">
        <v>4.7191997950921918</v>
      </c>
      <c r="N18" s="1368">
        <v>38619</v>
      </c>
      <c r="O18" s="1369">
        <v>12.846322470336601</v>
      </c>
      <c r="P18" s="1368">
        <v>22645</v>
      </c>
      <c r="Q18" s="1369">
        <v>7.5326904461734463</v>
      </c>
      <c r="R18" s="1368">
        <v>151882</v>
      </c>
      <c r="S18" s="1369">
        <v>50.522415117938415</v>
      </c>
      <c r="T18" s="1368">
        <v>90</v>
      </c>
      <c r="U18" s="1369">
        <v>2.99378291082186E-2</v>
      </c>
      <c r="V18" s="1370">
        <v>300623</v>
      </c>
      <c r="W18" s="1369">
        <v>100</v>
      </c>
      <c r="X18" s="1365"/>
      <c r="Y18" s="1371">
        <v>1.240040424039929</v>
      </c>
    </row>
    <row r="19" spans="2:25" s="738" customFormat="1" ht="18" customHeight="1" x14ac:dyDescent="0.2">
      <c r="B19" s="832" t="s">
        <v>3</v>
      </c>
      <c r="D19" s="1367">
        <v>172538</v>
      </c>
      <c r="E19" s="1361"/>
      <c r="F19" s="1368">
        <v>1742</v>
      </c>
      <c r="G19" s="1369">
        <v>0.66626379762715238</v>
      </c>
      <c r="H19" s="1368">
        <v>80489</v>
      </c>
      <c r="I19" s="1369">
        <v>30.784676697595788</v>
      </c>
      <c r="J19" s="1368">
        <v>6398</v>
      </c>
      <c r="K19" s="1369">
        <v>2.4470469444423197</v>
      </c>
      <c r="L19" s="1368">
        <v>9783</v>
      </c>
      <c r="M19" s="1369">
        <v>3.7417099495903741</v>
      </c>
      <c r="N19" s="1368">
        <v>13501</v>
      </c>
      <c r="O19" s="1369">
        <v>5.1637356669139978</v>
      </c>
      <c r="P19" s="1368">
        <v>24181</v>
      </c>
      <c r="Q19" s="1369">
        <v>9.2485217511034286</v>
      </c>
      <c r="R19" s="1368">
        <v>124518</v>
      </c>
      <c r="S19" s="1369">
        <v>47.624475059091708</v>
      </c>
      <c r="T19" s="1368">
        <v>846</v>
      </c>
      <c r="U19" s="1369">
        <v>0.32357013363523013</v>
      </c>
      <c r="V19" s="1370">
        <v>261458</v>
      </c>
      <c r="W19" s="1369">
        <v>100</v>
      </c>
      <c r="X19" s="1365"/>
      <c r="Y19" s="1371">
        <v>1.5153647312476093</v>
      </c>
    </row>
    <row r="20" spans="2:25" s="629" customFormat="1" ht="18" customHeight="1" x14ac:dyDescent="0.2">
      <c r="B20" s="832" t="s">
        <v>2</v>
      </c>
      <c r="D20" s="1367">
        <v>37248</v>
      </c>
      <c r="E20" s="1361"/>
      <c r="F20" s="1368">
        <v>1802</v>
      </c>
      <c r="G20" s="1369">
        <v>4.0505304801294733</v>
      </c>
      <c r="H20" s="1368">
        <v>6587</v>
      </c>
      <c r="I20" s="1369">
        <v>14.806239884912786</v>
      </c>
      <c r="J20" s="1368">
        <v>923</v>
      </c>
      <c r="K20" s="1369">
        <v>2.0747167775579931</v>
      </c>
      <c r="L20" s="1368">
        <v>2473</v>
      </c>
      <c r="M20" s="1369">
        <v>5.5588023736737995</v>
      </c>
      <c r="N20" s="1368">
        <v>4868</v>
      </c>
      <c r="O20" s="1369">
        <v>10.942276568962416</v>
      </c>
      <c r="P20" s="1368">
        <v>20546</v>
      </c>
      <c r="Q20" s="1369">
        <v>46.183240424384103</v>
      </c>
      <c r="R20" s="1368">
        <v>7289</v>
      </c>
      <c r="S20" s="1369">
        <v>16.384193490379428</v>
      </c>
      <c r="T20" s="1368">
        <v>0</v>
      </c>
      <c r="U20" s="1369">
        <v>0</v>
      </c>
      <c r="V20" s="1370">
        <v>44488</v>
      </c>
      <c r="W20" s="1369">
        <v>100</v>
      </c>
      <c r="X20" s="1365"/>
      <c r="Y20" s="1371">
        <v>1.194372852233677</v>
      </c>
    </row>
    <row r="21" spans="2:25" s="629" customFormat="1" ht="18" customHeight="1" x14ac:dyDescent="0.2">
      <c r="B21" s="678" t="s">
        <v>35</v>
      </c>
      <c r="D21" s="1367">
        <v>87645</v>
      </c>
      <c r="E21" s="1361"/>
      <c r="F21" s="1368">
        <v>5684</v>
      </c>
      <c r="G21" s="1369">
        <v>5.1050376770461918</v>
      </c>
      <c r="H21" s="1368">
        <v>18179</v>
      </c>
      <c r="I21" s="1369">
        <v>16.327318777449456</v>
      </c>
      <c r="J21" s="1368">
        <v>21081</v>
      </c>
      <c r="K21" s="1369">
        <v>18.933726120656363</v>
      </c>
      <c r="L21" s="1368">
        <v>8050</v>
      </c>
      <c r="M21" s="1369">
        <v>7.2300410450777344</v>
      </c>
      <c r="N21" s="1368">
        <v>6545</v>
      </c>
      <c r="O21" s="1369">
        <v>5.8783377192588535</v>
      </c>
      <c r="P21" s="1368">
        <v>19605</v>
      </c>
      <c r="Q21" s="1369">
        <v>17.608068905434656</v>
      </c>
      <c r="R21" s="1368">
        <v>32052</v>
      </c>
      <c r="S21" s="1369">
        <v>28.787239202090873</v>
      </c>
      <c r="T21" s="1368">
        <v>145</v>
      </c>
      <c r="U21" s="1369">
        <v>0.13023055298587222</v>
      </c>
      <c r="V21" s="1370">
        <v>111341</v>
      </c>
      <c r="W21" s="1369">
        <v>100</v>
      </c>
      <c r="X21" s="1365"/>
      <c r="Y21" s="1371">
        <v>1.2703633977979349</v>
      </c>
    </row>
    <row r="22" spans="2:25" s="629" customFormat="1" ht="21" customHeight="1" x14ac:dyDescent="0.2">
      <c r="B22" s="678" t="s">
        <v>42</v>
      </c>
      <c r="D22" s="1367">
        <v>203981</v>
      </c>
      <c r="E22" s="1361"/>
      <c r="F22" s="1368">
        <v>6311</v>
      </c>
      <c r="G22" s="1369">
        <v>2.200971622078769</v>
      </c>
      <c r="H22" s="1368">
        <v>93760</v>
      </c>
      <c r="I22" s="1369">
        <v>32.698954093821165</v>
      </c>
      <c r="J22" s="1368">
        <v>55355</v>
      </c>
      <c r="K22" s="1369">
        <v>19.3051472255063</v>
      </c>
      <c r="L22" s="1368">
        <v>18421</v>
      </c>
      <c r="M22" s="1369">
        <v>6.4243540247683422</v>
      </c>
      <c r="N22" s="1368">
        <v>24705</v>
      </c>
      <c r="O22" s="1369">
        <v>8.6159093524728227</v>
      </c>
      <c r="P22" s="1368">
        <v>30579</v>
      </c>
      <c r="Q22" s="1369">
        <v>10.664476506345537</v>
      </c>
      <c r="R22" s="1368">
        <v>57519</v>
      </c>
      <c r="S22" s="1369">
        <v>20.059845782023249</v>
      </c>
      <c r="T22" s="1368">
        <v>87</v>
      </c>
      <c r="U22" s="1369">
        <v>3.0341392983814438E-2</v>
      </c>
      <c r="V22" s="1370">
        <v>286737</v>
      </c>
      <c r="W22" s="1369">
        <v>99.999999999999986</v>
      </c>
      <c r="X22" s="1365"/>
      <c r="Y22" s="1371">
        <v>1.4057044528657081</v>
      </c>
    </row>
    <row r="23" spans="2:25" s="629" customFormat="1" ht="18" customHeight="1" x14ac:dyDescent="0.2">
      <c r="B23" s="678" t="s">
        <v>43</v>
      </c>
      <c r="D23" s="1367">
        <v>47725</v>
      </c>
      <c r="E23" s="1361"/>
      <c r="F23" s="1368">
        <v>2983</v>
      </c>
      <c r="G23" s="1369">
        <v>4.7380040979049856</v>
      </c>
      <c r="H23" s="1368">
        <v>15854</v>
      </c>
      <c r="I23" s="1369">
        <v>25.181467304118552</v>
      </c>
      <c r="J23" s="1368">
        <v>3671</v>
      </c>
      <c r="K23" s="1369">
        <v>5.8307787607808255</v>
      </c>
      <c r="L23" s="1368">
        <v>4188</v>
      </c>
      <c r="M23" s="1369">
        <v>6.6519480932035133</v>
      </c>
      <c r="N23" s="1368">
        <v>5281</v>
      </c>
      <c r="O23" s="1369">
        <v>8.387998538731555</v>
      </c>
      <c r="P23" s="1368">
        <v>1374</v>
      </c>
      <c r="Q23" s="1369">
        <v>2.182372655220064</v>
      </c>
      <c r="R23" s="1368">
        <v>29606</v>
      </c>
      <c r="S23" s="1369">
        <v>47.024253879508883</v>
      </c>
      <c r="T23" s="1368">
        <v>2</v>
      </c>
      <c r="U23" s="1369">
        <v>3.1766705316158134E-3</v>
      </c>
      <c r="V23" s="1370">
        <v>62959</v>
      </c>
      <c r="W23" s="1369">
        <v>100</v>
      </c>
      <c r="X23" s="1365"/>
      <c r="Y23" s="1371">
        <v>1.3192037716081719</v>
      </c>
    </row>
    <row r="24" spans="2:25" s="629" customFormat="1" ht="22.5" customHeight="1" x14ac:dyDescent="0.2">
      <c r="B24" s="678" t="s">
        <v>44</v>
      </c>
      <c r="D24" s="1367">
        <v>17318</v>
      </c>
      <c r="E24" s="1361"/>
      <c r="F24" s="1372">
        <v>2380</v>
      </c>
      <c r="G24" s="1373">
        <v>9.6208262591963774</v>
      </c>
      <c r="H24" s="1372">
        <v>4102</v>
      </c>
      <c r="I24" s="1369">
        <v>16.58177702320317</v>
      </c>
      <c r="J24" s="1372">
        <v>1239</v>
      </c>
      <c r="K24" s="1369">
        <v>5.0084889643463502</v>
      </c>
      <c r="L24" s="1372">
        <v>819</v>
      </c>
      <c r="M24" s="1369">
        <v>3.3106960950764006</v>
      </c>
      <c r="N24" s="1372">
        <v>2682</v>
      </c>
      <c r="O24" s="1369">
        <v>10.841620179480961</v>
      </c>
      <c r="P24" s="1372">
        <v>3148</v>
      </c>
      <c r="Q24" s="1369">
        <v>12.725361791575713</v>
      </c>
      <c r="R24" s="1372">
        <v>10329</v>
      </c>
      <c r="S24" s="1369">
        <v>41.753577492117387</v>
      </c>
      <c r="T24" s="1372">
        <v>39</v>
      </c>
      <c r="U24" s="1369">
        <v>0.15765219500363814</v>
      </c>
      <c r="V24" s="1374">
        <v>24738</v>
      </c>
      <c r="W24" s="1369">
        <v>100</v>
      </c>
      <c r="X24" s="1365"/>
      <c r="Y24" s="1371">
        <v>1.4284559417946645</v>
      </c>
    </row>
    <row r="25" spans="2:25" s="629" customFormat="1" ht="18" customHeight="1" x14ac:dyDescent="0.2">
      <c r="B25" s="678" t="s">
        <v>45</v>
      </c>
      <c r="D25" s="1367">
        <v>73687</v>
      </c>
      <c r="E25" s="1361"/>
      <c r="F25" s="1372">
        <v>1169</v>
      </c>
      <c r="G25" s="1373">
        <v>1.103236096299582</v>
      </c>
      <c r="H25" s="1372">
        <v>28468</v>
      </c>
      <c r="I25" s="1369">
        <v>26.866488613735243</v>
      </c>
      <c r="J25" s="1372">
        <v>6374</v>
      </c>
      <c r="K25" s="1369">
        <v>6.015420768018422</v>
      </c>
      <c r="L25" s="1372">
        <v>7749</v>
      </c>
      <c r="M25" s="1369">
        <v>7.313068015590642</v>
      </c>
      <c r="N25" s="1372">
        <v>13532</v>
      </c>
      <c r="O25" s="1369">
        <v>12.770736403016205</v>
      </c>
      <c r="P25" s="1372">
        <v>1456</v>
      </c>
      <c r="Q25" s="1369">
        <v>1.3740904672473835</v>
      </c>
      <c r="R25" s="1372">
        <v>39592</v>
      </c>
      <c r="S25" s="1369">
        <v>37.3646907824577</v>
      </c>
      <c r="T25" s="1372">
        <v>7621</v>
      </c>
      <c r="U25" s="1369">
        <v>7.192268853634828</v>
      </c>
      <c r="V25" s="1374">
        <v>105961</v>
      </c>
      <c r="W25" s="1369">
        <v>100.00000000000001</v>
      </c>
      <c r="X25" s="1365"/>
      <c r="Y25" s="1371">
        <v>1.4379877047511773</v>
      </c>
    </row>
    <row r="26" spans="2:25" s="629" customFormat="1" ht="18" customHeight="1" x14ac:dyDescent="0.2">
      <c r="B26" s="678" t="s">
        <v>46</v>
      </c>
      <c r="D26" s="1367">
        <v>9321</v>
      </c>
      <c r="E26" s="1361"/>
      <c r="F26" s="1372">
        <v>1161</v>
      </c>
      <c r="G26" s="1373">
        <v>8.1171782143606244</v>
      </c>
      <c r="H26" s="1372">
        <v>3766</v>
      </c>
      <c r="I26" s="1369">
        <v>26.330140529958751</v>
      </c>
      <c r="J26" s="1372">
        <v>3606</v>
      </c>
      <c r="K26" s="1369">
        <v>25.211494092148499</v>
      </c>
      <c r="L26" s="1372">
        <v>1466</v>
      </c>
      <c r="M26" s="1369">
        <v>10.249597986436411</v>
      </c>
      <c r="N26" s="1372">
        <v>2060</v>
      </c>
      <c r="O26" s="1369">
        <v>14.402572886806963</v>
      </c>
      <c r="P26" s="1372">
        <v>1023</v>
      </c>
      <c r="Q26" s="1369">
        <v>7.1523456617492833</v>
      </c>
      <c r="R26" s="1372">
        <v>1221</v>
      </c>
      <c r="S26" s="1369">
        <v>8.5366706285394667</v>
      </c>
      <c r="T26" s="1372">
        <v>0</v>
      </c>
      <c r="U26" s="1369">
        <v>0</v>
      </c>
      <c r="V26" s="1374">
        <v>14303</v>
      </c>
      <c r="W26" s="1369">
        <v>100</v>
      </c>
      <c r="X26" s="1365"/>
      <c r="Y26" s="1371">
        <v>1.5344920072953545</v>
      </c>
    </row>
    <row r="27" spans="2:25" s="629" customFormat="1" ht="18" customHeight="1" x14ac:dyDescent="0.2">
      <c r="B27" s="678" t="s">
        <v>1</v>
      </c>
      <c r="D27" s="1367">
        <v>3784</v>
      </c>
      <c r="E27" s="1361"/>
      <c r="F27" s="1372">
        <v>701</v>
      </c>
      <c r="G27" s="1373">
        <v>14.144471347861179</v>
      </c>
      <c r="H27" s="1372">
        <v>787</v>
      </c>
      <c r="I27" s="1369">
        <v>15.879741727199354</v>
      </c>
      <c r="J27" s="1372">
        <v>1270</v>
      </c>
      <c r="K27" s="1369">
        <v>25.625504439063761</v>
      </c>
      <c r="L27" s="1372">
        <v>62</v>
      </c>
      <c r="M27" s="1369">
        <v>1.2510088781275222</v>
      </c>
      <c r="N27" s="1372">
        <v>181</v>
      </c>
      <c r="O27" s="1369">
        <v>3.6521388216303472</v>
      </c>
      <c r="P27" s="1372">
        <v>5</v>
      </c>
      <c r="Q27" s="1369">
        <v>0.10088781275221953</v>
      </c>
      <c r="R27" s="1372">
        <v>1950</v>
      </c>
      <c r="S27" s="1369">
        <v>39.346246973365616</v>
      </c>
      <c r="T27" s="1372">
        <v>0</v>
      </c>
      <c r="U27" s="1369">
        <v>0</v>
      </c>
      <c r="V27" s="1370">
        <v>4956</v>
      </c>
      <c r="W27" s="1369">
        <v>100</v>
      </c>
      <c r="X27" s="1365"/>
      <c r="Y27" s="1371">
        <v>1.3097251585623679</v>
      </c>
    </row>
    <row r="28" spans="2:25" s="629" customFormat="1" ht="8.25" customHeight="1" x14ac:dyDescent="0.2">
      <c r="B28" s="684"/>
      <c r="D28" s="1375"/>
      <c r="E28" s="1361"/>
      <c r="F28" s="1376"/>
      <c r="G28" s="1377"/>
      <c r="H28" s="1376"/>
      <c r="I28" s="1378"/>
      <c r="J28" s="1376"/>
      <c r="K28" s="1378"/>
      <c r="L28" s="1376"/>
      <c r="M28" s="1378"/>
      <c r="N28" s="1376"/>
      <c r="O28" s="1377"/>
      <c r="P28" s="1376"/>
      <c r="Q28" s="1377"/>
      <c r="R28" s="1376"/>
      <c r="S28" s="1377"/>
      <c r="T28" s="1376"/>
      <c r="U28" s="1377"/>
      <c r="V28" s="1379"/>
      <c r="W28" s="1378"/>
      <c r="X28" s="1365"/>
      <c r="Y28" s="1380"/>
    </row>
    <row r="29" spans="2:25" s="629" customFormat="1" ht="3" customHeight="1" x14ac:dyDescent="0.2">
      <c r="B29" s="626"/>
      <c r="C29" s="627"/>
      <c r="D29" s="1381"/>
      <c r="E29" s="1382"/>
      <c r="F29" s="1383"/>
      <c r="G29" s="1383"/>
      <c r="H29" s="1383"/>
      <c r="I29" s="1383"/>
      <c r="J29" s="1383"/>
      <c r="K29" s="1383"/>
      <c r="L29" s="1383"/>
      <c r="M29" s="1383"/>
      <c r="N29" s="1383"/>
      <c r="O29" s="1383"/>
      <c r="P29" s="1383"/>
      <c r="Q29" s="1383"/>
      <c r="R29" s="1383"/>
      <c r="S29" s="1383"/>
      <c r="T29" s="1383"/>
      <c r="U29" s="1383"/>
      <c r="V29" s="1384"/>
      <c r="W29" s="1383"/>
      <c r="X29" s="1383"/>
      <c r="Y29" s="1383"/>
    </row>
    <row r="30" spans="2:25" s="1221" customFormat="1" ht="20.25" customHeight="1" x14ac:dyDescent="0.2">
      <c r="B30" s="1245" t="s">
        <v>0</v>
      </c>
      <c r="D30" s="1385">
        <f>SUM(D10:D27)</f>
        <v>1575682</v>
      </c>
      <c r="E30" s="1386"/>
      <c r="F30" s="1387">
        <f>SUM(F10:F27)</f>
        <v>75246</v>
      </c>
      <c r="G30" s="1388">
        <f>F30*100/$V30</f>
        <v>3.4220895457224563</v>
      </c>
      <c r="H30" s="1387">
        <f>SUM(H10:H27)</f>
        <v>554117</v>
      </c>
      <c r="I30" s="1388">
        <f>H30*100/$V30</f>
        <v>25.200515546435561</v>
      </c>
      <c r="J30" s="1387">
        <f>SUM(J10:J27)</f>
        <v>360467</v>
      </c>
      <c r="K30" s="1388">
        <f>J30*100/$V30</f>
        <v>16.393567130185481</v>
      </c>
      <c r="L30" s="1387">
        <f>SUM(L10:L27)</f>
        <v>106626</v>
      </c>
      <c r="M30" s="1388">
        <f>L30*100/$V30</f>
        <v>4.8492108537623615</v>
      </c>
      <c r="N30" s="1387">
        <f>SUM(N10:N27)</f>
        <v>178998</v>
      </c>
      <c r="O30" s="1388">
        <f>N30*100/$V30</f>
        <v>8.1405946429740883</v>
      </c>
      <c r="P30" s="1387">
        <f>SUM(P10:P27)</f>
        <v>210403</v>
      </c>
      <c r="Q30" s="1388">
        <f>P30*100/$V30</f>
        <v>9.5688529182766118</v>
      </c>
      <c r="R30" s="1387">
        <f>SUM(R10:R27)</f>
        <v>701400</v>
      </c>
      <c r="S30" s="1388">
        <f>R30*100/$V30</f>
        <v>31.898753520050644</v>
      </c>
      <c r="T30" s="1387">
        <f>SUM(T10:T28)</f>
        <v>11575</v>
      </c>
      <c r="U30" s="1388">
        <f>T30*100/$V30</f>
        <v>0.52641584259279472</v>
      </c>
      <c r="V30" s="1387">
        <f>SUM(V10:V27)</f>
        <v>2198832</v>
      </c>
      <c r="W30" s="1388">
        <f>G30+I30+K30+M30+O30+Q30+S30+U30</f>
        <v>100</v>
      </c>
      <c r="X30" s="1389"/>
      <c r="Y30" s="1390">
        <f>(V30/D30)</f>
        <v>1.3954795447304722</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X33" s="693"/>
      <c r="Y33" s="693"/>
    </row>
    <row r="34" spans="2:25" s="848" customFormat="1" x14ac:dyDescent="0.2">
      <c r="X34" s="693"/>
      <c r="Y34" s="693"/>
    </row>
    <row r="35" spans="2:25" s="848" customFormat="1" x14ac:dyDescent="0.2">
      <c r="X35" s="693"/>
      <c r="Y35" s="693"/>
    </row>
    <row r="36" spans="2:25" s="848" customFormat="1" x14ac:dyDescent="0.2">
      <c r="D36" s="849"/>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T40" s="693"/>
      <c r="U40" s="693"/>
    </row>
    <row r="41" spans="2:25" s="848" customFormat="1" x14ac:dyDescent="0.2">
      <c r="T41" s="693"/>
      <c r="U41" s="693"/>
    </row>
    <row r="42" spans="2:25" x14ac:dyDescent="0.2">
      <c r="T42" s="728"/>
      <c r="U42" s="728"/>
      <c r="X42" s="611"/>
      <c r="Y42" s="611"/>
    </row>
    <row r="43" spans="2:25" x14ac:dyDescent="0.2">
      <c r="T43" s="728"/>
      <c r="U43" s="728"/>
      <c r="X43" s="611"/>
      <c r="Y43" s="611"/>
    </row>
    <row r="44" spans="2:25" x14ac:dyDescent="0.2">
      <c r="T44" s="728"/>
      <c r="U44" s="728"/>
      <c r="X44" s="611"/>
      <c r="Y44" s="611"/>
    </row>
    <row r="45" spans="2:25" x14ac:dyDescent="0.2">
      <c r="T45" s="728"/>
      <c r="U45" s="728"/>
      <c r="X45" s="611"/>
      <c r="Y45" s="611"/>
    </row>
    <row r="46" spans="2:25" x14ac:dyDescent="0.2">
      <c r="T46" s="728"/>
      <c r="U46" s="728"/>
      <c r="X46" s="611"/>
      <c r="Y46" s="611"/>
    </row>
    <row r="47" spans="2:25" x14ac:dyDescent="0.2">
      <c r="T47" s="728"/>
      <c r="U47" s="728"/>
      <c r="X47" s="611"/>
      <c r="Y47" s="611"/>
    </row>
    <row r="48" spans="2: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42578125" style="611" bestFit="1" customWidth="1"/>
    <col min="10" max="10" width="7.5703125" style="611" customWidth="1"/>
    <col min="11" max="11" width="6.42578125" style="611" bestFit="1" customWidth="1"/>
    <col min="12" max="12" width="7.28515625" style="611" customWidth="1"/>
    <col min="13" max="13" width="5.7109375" style="611" customWidth="1"/>
    <col min="14" max="14" width="7.42578125" style="611" customWidth="1"/>
    <col min="15" max="15" width="6.42578125" style="611" bestFit="1" customWidth="1"/>
    <col min="16" max="16" width="8.5703125" style="611" customWidth="1"/>
    <col min="17" max="17" width="6" style="611" customWidth="1"/>
    <col min="18" max="18" width="7.28515625" style="611" customWidth="1"/>
    <col min="19" max="19" width="6.42578125" style="611" bestFit="1" customWidth="1"/>
    <col min="20" max="20" width="6.85546875" style="611" customWidth="1"/>
    <col min="21" max="21" width="5.42578125" style="611" customWidth="1"/>
    <col min="22" max="22" width="9.28515625" style="611" customWidth="1"/>
    <col min="23" max="23" width="6.7109375" style="611" customWidth="1"/>
    <col min="24" max="24" width="0.5703125" style="728" customWidth="1"/>
    <col min="25" max="25" width="13.7109375" style="728" customWidth="1"/>
    <col min="26" max="26" width="1.42578125" style="611" customWidth="1"/>
    <col min="27" max="16384" width="11.42578125" style="611"/>
  </cols>
  <sheetData>
    <row r="1" spans="2:30" s="609" customFormat="1" ht="9" customHeight="1" x14ac:dyDescent="0.2">
      <c r="B1" s="609" t="s">
        <v>48</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494</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491</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492</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1359" t="s">
        <v>493</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1360">
        <v>98297</v>
      </c>
      <c r="E10" s="1361"/>
      <c r="F10" s="1362">
        <v>510</v>
      </c>
      <c r="G10" s="1363">
        <v>0.32304242623864599</v>
      </c>
      <c r="H10" s="1362">
        <v>64143</v>
      </c>
      <c r="I10" s="1363">
        <v>40.629235972991118</v>
      </c>
      <c r="J10" s="1362">
        <v>71522</v>
      </c>
      <c r="K10" s="1363">
        <v>45.303216489098901</v>
      </c>
      <c r="L10" s="1362">
        <v>685</v>
      </c>
      <c r="M10" s="1363">
        <v>0.43389031759504415</v>
      </c>
      <c r="N10" s="1362">
        <v>84</v>
      </c>
      <c r="O10" s="1363">
        <v>5.3206987851071107E-2</v>
      </c>
      <c r="P10" s="1362">
        <v>114</v>
      </c>
      <c r="Q10" s="1363">
        <v>7.2209483512167938E-2</v>
      </c>
      <c r="R10" s="1362">
        <v>20816</v>
      </c>
      <c r="S10" s="1363">
        <v>13.185198322713049</v>
      </c>
      <c r="T10" s="1362">
        <v>0</v>
      </c>
      <c r="U10" s="1363">
        <v>0</v>
      </c>
      <c r="V10" s="1364">
        <v>157874</v>
      </c>
      <c r="W10" s="1363">
        <v>99.999999999999986</v>
      </c>
      <c r="X10" s="1365"/>
      <c r="Y10" s="1366">
        <v>1.6060917423726055</v>
      </c>
    </row>
    <row r="11" spans="2:30" s="629" customFormat="1" ht="18" customHeight="1" x14ac:dyDescent="0.2">
      <c r="B11" s="678" t="s">
        <v>7</v>
      </c>
      <c r="D11" s="1367">
        <v>16423</v>
      </c>
      <c r="E11" s="1361"/>
      <c r="F11" s="1368">
        <v>1055</v>
      </c>
      <c r="G11" s="1369">
        <v>4.8048458350412169</v>
      </c>
      <c r="H11" s="1368">
        <v>4818</v>
      </c>
      <c r="I11" s="1369">
        <v>21.942888372728515</v>
      </c>
      <c r="J11" s="1368">
        <v>2999</v>
      </c>
      <c r="K11" s="1369">
        <v>13.658514368993943</v>
      </c>
      <c r="L11" s="1368">
        <v>587</v>
      </c>
      <c r="M11" s="1369">
        <v>2.6734071139044495</v>
      </c>
      <c r="N11" s="1368">
        <v>98</v>
      </c>
      <c r="O11" s="1369">
        <v>0.44632691169103245</v>
      </c>
      <c r="P11" s="1368">
        <v>1820</v>
      </c>
      <c r="Q11" s="1369">
        <v>8.2889283599763175</v>
      </c>
      <c r="R11" s="1368">
        <v>10580</v>
      </c>
      <c r="S11" s="1369">
        <v>48.185089037664525</v>
      </c>
      <c r="T11" s="1368">
        <v>0</v>
      </c>
      <c r="U11" s="1369">
        <v>0</v>
      </c>
      <c r="V11" s="1370">
        <v>21957</v>
      </c>
      <c r="W11" s="1369">
        <v>100</v>
      </c>
      <c r="X11" s="1365"/>
      <c r="Y11" s="1371">
        <v>1.3369664494915667</v>
      </c>
    </row>
    <row r="12" spans="2:30" s="629" customFormat="1" ht="22.5" customHeight="1" x14ac:dyDescent="0.2">
      <c r="B12" s="678" t="s">
        <v>37</v>
      </c>
      <c r="D12" s="1367">
        <v>14662</v>
      </c>
      <c r="E12" s="1361"/>
      <c r="F12" s="1372">
        <v>2024</v>
      </c>
      <c r="G12" s="1369">
        <v>9.8019274541140007</v>
      </c>
      <c r="H12" s="1372">
        <v>5299</v>
      </c>
      <c r="I12" s="1369">
        <v>25.66225967359194</v>
      </c>
      <c r="J12" s="1372">
        <v>4968</v>
      </c>
      <c r="K12" s="1369">
        <v>24.05927647827982</v>
      </c>
      <c r="L12" s="1372">
        <v>739</v>
      </c>
      <c r="M12" s="1369">
        <v>3.5788658046394497</v>
      </c>
      <c r="N12" s="1372">
        <v>44</v>
      </c>
      <c r="O12" s="1369">
        <v>0.21308537943726089</v>
      </c>
      <c r="P12" s="1372">
        <v>1647</v>
      </c>
      <c r="Q12" s="1369">
        <v>7.9761731802992877</v>
      </c>
      <c r="R12" s="1372">
        <v>5916</v>
      </c>
      <c r="S12" s="1369">
        <v>28.65029783524626</v>
      </c>
      <c r="T12" s="1372">
        <v>12</v>
      </c>
      <c r="U12" s="1369">
        <v>5.8114194391980241E-2</v>
      </c>
      <c r="V12" s="1370">
        <v>20649</v>
      </c>
      <c r="W12" s="1369">
        <v>100</v>
      </c>
      <c r="X12" s="1365"/>
      <c r="Y12" s="1371">
        <v>1.4083344700586551</v>
      </c>
    </row>
    <row r="13" spans="2:30" s="629" customFormat="1" ht="18" customHeight="1" x14ac:dyDescent="0.2">
      <c r="B13" s="678" t="s">
        <v>38</v>
      </c>
      <c r="D13" s="1367">
        <v>14449</v>
      </c>
      <c r="E13" s="1361"/>
      <c r="F13" s="1368">
        <v>2231</v>
      </c>
      <c r="G13" s="1369">
        <v>8.7438761512835583</v>
      </c>
      <c r="H13" s="1368">
        <v>9772</v>
      </c>
      <c r="I13" s="1369">
        <v>38.299039780521262</v>
      </c>
      <c r="J13" s="1368">
        <v>925</v>
      </c>
      <c r="K13" s="1369">
        <v>3.6253184401332548</v>
      </c>
      <c r="L13" s="1368">
        <v>236</v>
      </c>
      <c r="M13" s="1369">
        <v>0.92494611013129535</v>
      </c>
      <c r="N13" s="1368">
        <v>4</v>
      </c>
      <c r="O13" s="1369">
        <v>1.5677052714089749E-2</v>
      </c>
      <c r="P13" s="1368">
        <v>51</v>
      </c>
      <c r="Q13" s="1369">
        <v>0.19988242210464433</v>
      </c>
      <c r="R13" s="1368">
        <v>12296</v>
      </c>
      <c r="S13" s="1369">
        <v>48.191260043111896</v>
      </c>
      <c r="T13" s="1368">
        <v>0</v>
      </c>
      <c r="U13" s="1369">
        <v>0</v>
      </c>
      <c r="V13" s="1370">
        <v>25515</v>
      </c>
      <c r="W13" s="1369">
        <v>100</v>
      </c>
      <c r="X13" s="1365"/>
      <c r="Y13" s="1371">
        <v>1.765866149906568</v>
      </c>
    </row>
    <row r="14" spans="2:30" s="629" customFormat="1" ht="18" customHeight="1" x14ac:dyDescent="0.2">
      <c r="B14" s="678" t="s">
        <v>6</v>
      </c>
      <c r="D14" s="1367">
        <v>11840</v>
      </c>
      <c r="E14" s="1361"/>
      <c r="F14" s="1368">
        <v>458</v>
      </c>
      <c r="G14" s="1369">
        <v>3.4563429175156593</v>
      </c>
      <c r="H14" s="1368">
        <v>725</v>
      </c>
      <c r="I14" s="1369">
        <v>5.471285186023696</v>
      </c>
      <c r="J14" s="1368">
        <v>181</v>
      </c>
      <c r="K14" s="1369">
        <v>1.3659346464417781</v>
      </c>
      <c r="L14" s="1368">
        <v>1846</v>
      </c>
      <c r="M14" s="1369">
        <v>13.931024073654818</v>
      </c>
      <c r="N14" s="1368">
        <v>73</v>
      </c>
      <c r="O14" s="1369">
        <v>0.5509018187306618</v>
      </c>
      <c r="P14" s="1368">
        <v>2733</v>
      </c>
      <c r="Q14" s="1369">
        <v>20.624858501245189</v>
      </c>
      <c r="R14" s="1368">
        <v>7231</v>
      </c>
      <c r="S14" s="1369">
        <v>54.569466455361862</v>
      </c>
      <c r="T14" s="1368">
        <v>4</v>
      </c>
      <c r="U14" s="1369">
        <v>3.0186401026337635E-2</v>
      </c>
      <c r="V14" s="1370">
        <v>13251</v>
      </c>
      <c r="W14" s="1369">
        <v>100.00000000000001</v>
      </c>
      <c r="X14" s="1365"/>
      <c r="Y14" s="1371">
        <v>1.1191722972972973</v>
      </c>
    </row>
    <row r="15" spans="2:30" s="629" customFormat="1" ht="18" customHeight="1" x14ac:dyDescent="0.2">
      <c r="B15" s="678" t="s">
        <v>5</v>
      </c>
      <c r="D15" s="1367">
        <v>5147</v>
      </c>
      <c r="E15" s="1361"/>
      <c r="F15" s="1372">
        <v>726</v>
      </c>
      <c r="G15" s="1369">
        <v>9.8055105348460287</v>
      </c>
      <c r="H15" s="1372">
        <v>1882</v>
      </c>
      <c r="I15" s="1369">
        <v>25.418692598595353</v>
      </c>
      <c r="J15" s="1372">
        <v>416</v>
      </c>
      <c r="K15" s="1369">
        <v>5.6185845488924908</v>
      </c>
      <c r="L15" s="1372">
        <v>596</v>
      </c>
      <c r="M15" s="1369">
        <v>8.0497028633171261</v>
      </c>
      <c r="N15" s="1372">
        <v>46</v>
      </c>
      <c r="O15" s="1369">
        <v>0.62128579146407348</v>
      </c>
      <c r="P15" s="1372">
        <v>3</v>
      </c>
      <c r="Q15" s="1369">
        <v>4.0518638573743923E-2</v>
      </c>
      <c r="R15" s="1372">
        <v>3735</v>
      </c>
      <c r="S15" s="1369">
        <v>50.445705024311181</v>
      </c>
      <c r="T15" s="1372">
        <v>0</v>
      </c>
      <c r="U15" s="1369">
        <v>0</v>
      </c>
      <c r="V15" s="1370">
        <v>7404</v>
      </c>
      <c r="W15" s="1369">
        <v>100</v>
      </c>
      <c r="X15" s="1365"/>
      <c r="Y15" s="1371">
        <v>1.4385078686613562</v>
      </c>
    </row>
    <row r="16" spans="2:30" s="738" customFormat="1" ht="18" customHeight="1" x14ac:dyDescent="0.2">
      <c r="B16" s="832" t="s">
        <v>4</v>
      </c>
      <c r="D16" s="1367">
        <v>46817</v>
      </c>
      <c r="E16" s="1361"/>
      <c r="F16" s="1368">
        <v>3648</v>
      </c>
      <c r="G16" s="1369">
        <v>5.3807690605779017</v>
      </c>
      <c r="H16" s="1368">
        <v>18009</v>
      </c>
      <c r="I16" s="1369">
        <v>26.563122262046992</v>
      </c>
      <c r="J16" s="1368">
        <v>13024</v>
      </c>
      <c r="K16" s="1369">
        <v>19.210289540835142</v>
      </c>
      <c r="L16" s="1368">
        <v>3685</v>
      </c>
      <c r="M16" s="1369">
        <v>5.435343746773456</v>
      </c>
      <c r="N16" s="1368">
        <v>7</v>
      </c>
      <c r="O16" s="1369">
        <v>1.0324940631591369E-2</v>
      </c>
      <c r="P16" s="1368">
        <v>13075</v>
      </c>
      <c r="Q16" s="1369">
        <v>19.285514108293878</v>
      </c>
      <c r="R16" s="1368">
        <v>15178</v>
      </c>
      <c r="S16" s="1369">
        <v>22.387421272327686</v>
      </c>
      <c r="T16" s="1368">
        <v>1171</v>
      </c>
      <c r="U16" s="1369">
        <v>1.727215068513356</v>
      </c>
      <c r="V16" s="1370">
        <v>67797</v>
      </c>
      <c r="W16" s="1369">
        <v>100</v>
      </c>
      <c r="X16" s="1365"/>
      <c r="Y16" s="1371">
        <v>1.4481278168186771</v>
      </c>
    </row>
    <row r="17" spans="2:25" s="738" customFormat="1" ht="18" customHeight="1" x14ac:dyDescent="0.2">
      <c r="B17" s="832" t="s">
        <v>40</v>
      </c>
      <c r="D17" s="1367">
        <v>28960</v>
      </c>
      <c r="E17" s="1361"/>
      <c r="F17" s="1368">
        <v>5633</v>
      </c>
      <c r="G17" s="1369">
        <v>13.748413550717563</v>
      </c>
      <c r="H17" s="1368">
        <v>17630</v>
      </c>
      <c r="I17" s="1369">
        <v>43.029385922093134</v>
      </c>
      <c r="J17" s="1368">
        <v>7343</v>
      </c>
      <c r="K17" s="1369">
        <v>17.921995509128184</v>
      </c>
      <c r="L17" s="1368">
        <v>1013</v>
      </c>
      <c r="M17" s="1369">
        <v>2.4724201893976372</v>
      </c>
      <c r="N17" s="1368">
        <v>1490</v>
      </c>
      <c r="O17" s="1369">
        <v>3.6366298935858636</v>
      </c>
      <c r="P17" s="1368">
        <v>3503</v>
      </c>
      <c r="Q17" s="1369">
        <v>8.5497412867324023</v>
      </c>
      <c r="R17" s="1368">
        <v>4359</v>
      </c>
      <c r="S17" s="1369">
        <v>10.638972957141462</v>
      </c>
      <c r="T17" s="1368">
        <v>1</v>
      </c>
      <c r="U17" s="1369">
        <v>2.4406912037489015E-3</v>
      </c>
      <c r="V17" s="1370">
        <v>40972</v>
      </c>
      <c r="W17" s="1369">
        <v>99.999999999999986</v>
      </c>
      <c r="X17" s="1365"/>
      <c r="Y17" s="1371">
        <v>1.4147790055248619</v>
      </c>
    </row>
    <row r="18" spans="2:25" s="738" customFormat="1" ht="18" customHeight="1" x14ac:dyDescent="0.2">
      <c r="B18" s="832" t="s">
        <v>41</v>
      </c>
      <c r="D18" s="1367">
        <v>102033</v>
      </c>
      <c r="E18" s="1361"/>
      <c r="F18" s="1368">
        <v>1</v>
      </c>
      <c r="G18" s="1369">
        <v>8.0346453909256718E-4</v>
      </c>
      <c r="H18" s="1368">
        <v>22344</v>
      </c>
      <c r="I18" s="1369">
        <v>17.952611661484319</v>
      </c>
      <c r="J18" s="1368">
        <v>13603</v>
      </c>
      <c r="K18" s="1369">
        <v>10.929528125276191</v>
      </c>
      <c r="L18" s="1368">
        <v>3206</v>
      </c>
      <c r="M18" s="1369">
        <v>2.5759073123307701</v>
      </c>
      <c r="N18" s="1368">
        <v>3172</v>
      </c>
      <c r="O18" s="1369">
        <v>2.5485895180016231</v>
      </c>
      <c r="P18" s="1368">
        <v>4713</v>
      </c>
      <c r="Q18" s="1369">
        <v>3.7867283727432688</v>
      </c>
      <c r="R18" s="1368">
        <v>77414</v>
      </c>
      <c r="S18" s="1369">
        <v>62.19940382931199</v>
      </c>
      <c r="T18" s="1368">
        <v>8</v>
      </c>
      <c r="U18" s="1369">
        <v>6.4277163127405374E-3</v>
      </c>
      <c r="V18" s="1370">
        <v>124461</v>
      </c>
      <c r="W18" s="1369">
        <v>100</v>
      </c>
      <c r="X18" s="1365"/>
      <c r="Y18" s="1371">
        <v>1.2198112375407957</v>
      </c>
    </row>
    <row r="19" spans="2:25" s="738" customFormat="1" ht="18" customHeight="1" x14ac:dyDescent="0.2">
      <c r="B19" s="832" t="s">
        <v>3</v>
      </c>
      <c r="D19" s="1367">
        <v>60157</v>
      </c>
      <c r="E19" s="1361"/>
      <c r="F19" s="1368">
        <v>1374</v>
      </c>
      <c r="G19" s="1369">
        <v>1.4891080524547524</v>
      </c>
      <c r="H19" s="1368">
        <v>30832</v>
      </c>
      <c r="I19" s="1369">
        <v>33.414977782594562</v>
      </c>
      <c r="J19" s="1368">
        <v>3006</v>
      </c>
      <c r="K19" s="1369">
        <v>3.2578302806979518</v>
      </c>
      <c r="L19" s="1368">
        <v>2256</v>
      </c>
      <c r="M19" s="1369">
        <v>2.4449983743361874</v>
      </c>
      <c r="N19" s="1368">
        <v>910</v>
      </c>
      <c r="O19" s="1369">
        <v>0.98623604638560747</v>
      </c>
      <c r="P19" s="1368">
        <v>7179</v>
      </c>
      <c r="Q19" s="1369">
        <v>7.7804270076948088</v>
      </c>
      <c r="R19" s="1368">
        <v>46581</v>
      </c>
      <c r="S19" s="1369">
        <v>50.483364040316459</v>
      </c>
      <c r="T19" s="1368">
        <v>132</v>
      </c>
      <c r="U19" s="1369">
        <v>0.14305841551967052</v>
      </c>
      <c r="V19" s="1370">
        <v>92270</v>
      </c>
      <c r="W19" s="1369">
        <v>100</v>
      </c>
      <c r="X19" s="1365"/>
      <c r="Y19" s="1371">
        <v>1.5338198380903303</v>
      </c>
    </row>
    <row r="20" spans="2:25" s="629" customFormat="1" ht="18" customHeight="1" x14ac:dyDescent="0.2">
      <c r="B20" s="832" t="s">
        <v>2</v>
      </c>
      <c r="D20" s="1367">
        <v>12495</v>
      </c>
      <c r="E20" s="1361"/>
      <c r="F20" s="1368">
        <v>939</v>
      </c>
      <c r="G20" s="1369">
        <v>5.9904306220095691</v>
      </c>
      <c r="H20" s="1368">
        <v>3496</v>
      </c>
      <c r="I20" s="1369">
        <v>22.303030303030305</v>
      </c>
      <c r="J20" s="1368">
        <v>454</v>
      </c>
      <c r="K20" s="1369">
        <v>2.8963317384370018</v>
      </c>
      <c r="L20" s="1368">
        <v>754</v>
      </c>
      <c r="M20" s="1369">
        <v>4.8102073365231259</v>
      </c>
      <c r="N20" s="1368">
        <v>35</v>
      </c>
      <c r="O20" s="1369">
        <v>0.22328548644338117</v>
      </c>
      <c r="P20" s="1368">
        <v>7475</v>
      </c>
      <c r="Q20" s="1369">
        <v>47.687400318979265</v>
      </c>
      <c r="R20" s="1368">
        <v>2522</v>
      </c>
      <c r="S20" s="1369">
        <v>16.089314194577351</v>
      </c>
      <c r="T20" s="1368">
        <v>0</v>
      </c>
      <c r="U20" s="1369">
        <v>0</v>
      </c>
      <c r="V20" s="1370">
        <v>15675</v>
      </c>
      <c r="W20" s="1369">
        <v>100</v>
      </c>
      <c r="X20" s="1365"/>
      <c r="Y20" s="1371">
        <v>1.2545018007202882</v>
      </c>
    </row>
    <row r="21" spans="2:25" s="629" customFormat="1" ht="18" customHeight="1" x14ac:dyDescent="0.2">
      <c r="B21" s="678" t="s">
        <v>35</v>
      </c>
      <c r="D21" s="1367">
        <v>30212</v>
      </c>
      <c r="E21" s="1361"/>
      <c r="F21" s="1368">
        <v>2234</v>
      </c>
      <c r="G21" s="1369">
        <v>5.786965081338721</v>
      </c>
      <c r="H21" s="1368">
        <v>6437</v>
      </c>
      <c r="I21" s="1369">
        <v>16.674437882084757</v>
      </c>
      <c r="J21" s="1368">
        <v>5984</v>
      </c>
      <c r="K21" s="1369">
        <v>15.500984353952958</v>
      </c>
      <c r="L21" s="1368">
        <v>3489</v>
      </c>
      <c r="M21" s="1369">
        <v>9.0379235312402866</v>
      </c>
      <c r="N21" s="1368">
        <v>346</v>
      </c>
      <c r="O21" s="1369">
        <v>0.8962801782198736</v>
      </c>
      <c r="P21" s="1368">
        <v>6638</v>
      </c>
      <c r="Q21" s="1369">
        <v>17.195109315096882</v>
      </c>
      <c r="R21" s="1368">
        <v>13474</v>
      </c>
      <c r="S21" s="1369">
        <v>34.903118847787795</v>
      </c>
      <c r="T21" s="1368">
        <v>2</v>
      </c>
      <c r="U21" s="1369">
        <v>5.1808102787275932E-3</v>
      </c>
      <c r="V21" s="1370">
        <v>38604</v>
      </c>
      <c r="W21" s="1369">
        <v>100.00000000000001</v>
      </c>
      <c r="X21" s="1365"/>
      <c r="Y21" s="1371">
        <v>1.2777704223487356</v>
      </c>
    </row>
    <row r="22" spans="2:25" s="629" customFormat="1" ht="21" customHeight="1" x14ac:dyDescent="0.2">
      <c r="B22" s="678" t="s">
        <v>42</v>
      </c>
      <c r="D22" s="1367">
        <v>60785</v>
      </c>
      <c r="E22" s="1361"/>
      <c r="F22" s="1368">
        <v>1041</v>
      </c>
      <c r="G22" s="1369">
        <v>1.2512620799076879</v>
      </c>
      <c r="H22" s="1368">
        <v>37878</v>
      </c>
      <c r="I22" s="1369">
        <v>45.528631184191546</v>
      </c>
      <c r="J22" s="1368">
        <v>16937</v>
      </c>
      <c r="K22" s="1369">
        <v>20.357949901437568</v>
      </c>
      <c r="L22" s="1368">
        <v>3419</v>
      </c>
      <c r="M22" s="1369">
        <v>4.109572575604596</v>
      </c>
      <c r="N22" s="1368">
        <v>1225</v>
      </c>
      <c r="O22" s="1369">
        <v>1.4724265589691812</v>
      </c>
      <c r="P22" s="1368">
        <v>5547</v>
      </c>
      <c r="Q22" s="1369">
        <v>6.6673878551853454</v>
      </c>
      <c r="R22" s="1368">
        <v>17146</v>
      </c>
      <c r="S22" s="1369">
        <v>20.60916390211068</v>
      </c>
      <c r="T22" s="1368">
        <v>3</v>
      </c>
      <c r="U22" s="1369">
        <v>3.605942593393913E-3</v>
      </c>
      <c r="V22" s="1370">
        <v>83196</v>
      </c>
      <c r="W22" s="1369">
        <v>100</v>
      </c>
      <c r="X22" s="1365"/>
      <c r="Y22" s="1371">
        <v>1.3686929341120342</v>
      </c>
    </row>
    <row r="23" spans="2:25" s="629" customFormat="1" ht="18" customHeight="1" x14ac:dyDescent="0.2">
      <c r="B23" s="678" t="s">
        <v>43</v>
      </c>
      <c r="D23" s="1367">
        <v>15679</v>
      </c>
      <c r="E23" s="1361"/>
      <c r="F23" s="1368">
        <v>388</v>
      </c>
      <c r="G23" s="1369">
        <v>1.7501127649977446</v>
      </c>
      <c r="H23" s="1368">
        <v>7981</v>
      </c>
      <c r="I23" s="1369">
        <v>35.999097880018041</v>
      </c>
      <c r="J23" s="1368">
        <v>1980</v>
      </c>
      <c r="K23" s="1369">
        <v>8.9309878213802438</v>
      </c>
      <c r="L23" s="1368">
        <v>681</v>
      </c>
      <c r="M23" s="1369">
        <v>3.0717185385656292</v>
      </c>
      <c r="N23" s="1368">
        <v>22</v>
      </c>
      <c r="O23" s="1369">
        <v>9.9233198015336047E-2</v>
      </c>
      <c r="P23" s="1368">
        <v>157</v>
      </c>
      <c r="Q23" s="1369">
        <v>0.70816418583671625</v>
      </c>
      <c r="R23" s="1368">
        <v>10960</v>
      </c>
      <c r="S23" s="1369">
        <v>49.436175011276497</v>
      </c>
      <c r="T23" s="1368">
        <v>1</v>
      </c>
      <c r="U23" s="1369">
        <v>4.5105999097880016E-3</v>
      </c>
      <c r="V23" s="1370">
        <v>22170</v>
      </c>
      <c r="W23" s="1369">
        <v>100</v>
      </c>
      <c r="X23" s="1365"/>
      <c r="Y23" s="1371">
        <v>1.4139932393647554</v>
      </c>
    </row>
    <row r="24" spans="2:25" s="629" customFormat="1" ht="22.5" customHeight="1" x14ac:dyDescent="0.2">
      <c r="B24" s="678" t="s">
        <v>44</v>
      </c>
      <c r="D24" s="1367">
        <v>7558</v>
      </c>
      <c r="E24" s="1361"/>
      <c r="F24" s="1372">
        <v>1368</v>
      </c>
      <c r="G24" s="1373">
        <v>11.598134802882578</v>
      </c>
      <c r="H24" s="1372">
        <v>2528</v>
      </c>
      <c r="I24" s="1369">
        <v>21.432810512929208</v>
      </c>
      <c r="J24" s="1372">
        <v>717</v>
      </c>
      <c r="K24" s="1369">
        <v>6.078846969054684</v>
      </c>
      <c r="L24" s="1372">
        <v>275</v>
      </c>
      <c r="M24" s="1369">
        <v>2.331496396778296</v>
      </c>
      <c r="N24" s="1372">
        <v>77</v>
      </c>
      <c r="O24" s="1369">
        <v>0.65281899109792285</v>
      </c>
      <c r="P24" s="1372">
        <v>912</v>
      </c>
      <c r="Q24" s="1369">
        <v>7.7320898685883845</v>
      </c>
      <c r="R24" s="1372">
        <v>5905</v>
      </c>
      <c r="S24" s="1369">
        <v>50.063586265366681</v>
      </c>
      <c r="T24" s="1372">
        <v>13</v>
      </c>
      <c r="U24" s="1369">
        <v>0.11021619330224672</v>
      </c>
      <c r="V24" s="1374">
        <v>11795</v>
      </c>
      <c r="W24" s="1369">
        <v>100</v>
      </c>
      <c r="X24" s="1365"/>
      <c r="Y24" s="1371">
        <v>1.5605980418100027</v>
      </c>
    </row>
    <row r="25" spans="2:25" s="629" customFormat="1" ht="18" customHeight="1" x14ac:dyDescent="0.2">
      <c r="B25" s="678" t="s">
        <v>45</v>
      </c>
      <c r="D25" s="1367">
        <v>32103</v>
      </c>
      <c r="E25" s="1361"/>
      <c r="F25" s="1372">
        <v>393</v>
      </c>
      <c r="G25" s="1373">
        <v>0.86653584106894799</v>
      </c>
      <c r="H25" s="1372">
        <v>14418</v>
      </c>
      <c r="I25" s="1369">
        <v>31.790620245628734</v>
      </c>
      <c r="J25" s="1372">
        <v>2997</v>
      </c>
      <c r="K25" s="1369">
        <v>6.6081626353273215</v>
      </c>
      <c r="L25" s="1372">
        <v>2564</v>
      </c>
      <c r="M25" s="1369">
        <v>5.6534297620885061</v>
      </c>
      <c r="N25" s="1372">
        <v>2472</v>
      </c>
      <c r="O25" s="1369">
        <v>5.4505765880978103</v>
      </c>
      <c r="P25" s="1372">
        <v>34</v>
      </c>
      <c r="Q25" s="1369">
        <v>7.4967477344387357E-2</v>
      </c>
      <c r="R25" s="1372">
        <v>19654</v>
      </c>
      <c r="S25" s="1369">
        <v>43.335611756664392</v>
      </c>
      <c r="T25" s="1372">
        <v>2821</v>
      </c>
      <c r="U25" s="1369">
        <v>6.2200956937799043</v>
      </c>
      <c r="V25" s="1374">
        <v>45353</v>
      </c>
      <c r="W25" s="1369">
        <v>100</v>
      </c>
      <c r="X25" s="1365"/>
      <c r="Y25" s="1371">
        <v>1.4127340123975953</v>
      </c>
    </row>
    <row r="26" spans="2:25" s="629" customFormat="1" ht="18" customHeight="1" x14ac:dyDescent="0.2">
      <c r="B26" s="678" t="s">
        <v>46</v>
      </c>
      <c r="D26" s="1367">
        <v>3005</v>
      </c>
      <c r="E26" s="1361"/>
      <c r="F26" s="1372">
        <v>201</v>
      </c>
      <c r="G26" s="1373">
        <v>4.6313364055299537</v>
      </c>
      <c r="H26" s="1372">
        <v>2040</v>
      </c>
      <c r="I26" s="1369">
        <v>47.004608294930875</v>
      </c>
      <c r="J26" s="1372">
        <v>1647</v>
      </c>
      <c r="K26" s="1369">
        <v>37.94930875576037</v>
      </c>
      <c r="L26" s="1372">
        <v>296</v>
      </c>
      <c r="M26" s="1369">
        <v>6.8202764976958523</v>
      </c>
      <c r="N26" s="1372">
        <v>118</v>
      </c>
      <c r="O26" s="1369">
        <v>2.7188940092165899</v>
      </c>
      <c r="P26" s="1372">
        <v>35</v>
      </c>
      <c r="Q26" s="1369">
        <v>0.80645161290322576</v>
      </c>
      <c r="R26" s="1372">
        <v>3</v>
      </c>
      <c r="S26" s="1369">
        <v>6.9124423963133647E-2</v>
      </c>
      <c r="T26" s="1372">
        <v>0</v>
      </c>
      <c r="U26" s="1369">
        <v>0</v>
      </c>
      <c r="V26" s="1374">
        <v>4340</v>
      </c>
      <c r="W26" s="1369">
        <v>100</v>
      </c>
      <c r="X26" s="1365"/>
      <c r="Y26" s="1371">
        <v>1.4442595673876872</v>
      </c>
    </row>
    <row r="27" spans="2:25" s="629" customFormat="1" ht="18" customHeight="1" x14ac:dyDescent="0.2">
      <c r="B27" s="678" t="s">
        <v>1</v>
      </c>
      <c r="D27" s="1367">
        <v>1208</v>
      </c>
      <c r="E27" s="1361"/>
      <c r="F27" s="1372">
        <v>294</v>
      </c>
      <c r="G27" s="1373">
        <v>17.562724014336919</v>
      </c>
      <c r="H27" s="1372">
        <v>334</v>
      </c>
      <c r="I27" s="1369">
        <v>19.952210274790922</v>
      </c>
      <c r="J27" s="1372">
        <v>490</v>
      </c>
      <c r="K27" s="1369">
        <v>29.271206690561531</v>
      </c>
      <c r="L27" s="1372">
        <v>21</v>
      </c>
      <c r="M27" s="1369">
        <v>1.2544802867383513</v>
      </c>
      <c r="N27" s="1372">
        <v>0</v>
      </c>
      <c r="O27" s="1369">
        <v>0</v>
      </c>
      <c r="P27" s="1372">
        <v>1</v>
      </c>
      <c r="Q27" s="1369">
        <v>5.9737156511350059E-2</v>
      </c>
      <c r="R27" s="1372">
        <v>534</v>
      </c>
      <c r="S27" s="1369">
        <v>31.899641577060933</v>
      </c>
      <c r="T27" s="1372">
        <v>0</v>
      </c>
      <c r="U27" s="1369">
        <v>0</v>
      </c>
      <c r="V27" s="1370">
        <v>1674</v>
      </c>
      <c r="W27" s="1369">
        <v>100</v>
      </c>
      <c r="X27" s="1365"/>
      <c r="Y27" s="1371">
        <v>1.3857615894039734</v>
      </c>
    </row>
    <row r="28" spans="2:25" s="629" customFormat="1" ht="8.25" customHeight="1" x14ac:dyDescent="0.2">
      <c r="B28" s="684"/>
      <c r="D28" s="1375"/>
      <c r="E28" s="1361"/>
      <c r="F28" s="1376"/>
      <c r="G28" s="1377"/>
      <c r="H28" s="1376"/>
      <c r="I28" s="1378"/>
      <c r="J28" s="1376"/>
      <c r="K28" s="1378"/>
      <c r="L28" s="1376"/>
      <c r="M28" s="1378"/>
      <c r="N28" s="1376"/>
      <c r="O28" s="1377"/>
      <c r="P28" s="1376"/>
      <c r="Q28" s="1377"/>
      <c r="R28" s="1376"/>
      <c r="S28" s="1377"/>
      <c r="T28" s="1376"/>
      <c r="U28" s="1377"/>
      <c r="V28" s="1379"/>
      <c r="W28" s="1378"/>
      <c r="X28" s="1365"/>
      <c r="Y28" s="1380"/>
    </row>
    <row r="29" spans="2:25" s="629" customFormat="1" ht="3" customHeight="1" x14ac:dyDescent="0.2">
      <c r="B29" s="626"/>
      <c r="C29" s="627"/>
      <c r="D29" s="1381"/>
      <c r="E29" s="1382"/>
      <c r="F29" s="1383"/>
      <c r="G29" s="1383"/>
      <c r="H29" s="1383"/>
      <c r="I29" s="1383"/>
      <c r="J29" s="1383"/>
      <c r="K29" s="1383"/>
      <c r="L29" s="1383"/>
      <c r="M29" s="1383"/>
      <c r="N29" s="1383"/>
      <c r="O29" s="1383"/>
      <c r="P29" s="1383"/>
      <c r="Q29" s="1383"/>
      <c r="R29" s="1383"/>
      <c r="S29" s="1383"/>
      <c r="T29" s="1383"/>
      <c r="U29" s="1383"/>
      <c r="V29" s="1384"/>
      <c r="W29" s="1383"/>
      <c r="X29" s="1383"/>
      <c r="Y29" s="1383"/>
    </row>
    <row r="30" spans="2:25" s="1221" customFormat="1" ht="20.25" customHeight="1" x14ac:dyDescent="0.2">
      <c r="B30" s="1245" t="s">
        <v>0</v>
      </c>
      <c r="D30" s="1385">
        <f>SUM(D10:D27)</f>
        <v>561830</v>
      </c>
      <c r="E30" s="1386"/>
      <c r="F30" s="1387">
        <f>SUM(F10:F27)</f>
        <v>24518</v>
      </c>
      <c r="G30" s="1388">
        <f>F30*100/$V30</f>
        <v>3.0841919751634364</v>
      </c>
      <c r="H30" s="1387">
        <f>SUM(H10:H27)</f>
        <v>250566</v>
      </c>
      <c r="I30" s="1388">
        <f>H30*100/$V30</f>
        <v>31.519440674149671</v>
      </c>
      <c r="J30" s="1387">
        <f>SUM(J10:J27)</f>
        <v>149193</v>
      </c>
      <c r="K30" s="1388">
        <f>J30*100/$V30</f>
        <v>18.767430188047907</v>
      </c>
      <c r="L30" s="1387">
        <f>SUM(L10:L27)</f>
        <v>26348</v>
      </c>
      <c r="M30" s="1388">
        <f>L30*100/$V30</f>
        <v>3.3143931055390419</v>
      </c>
      <c r="N30" s="1387">
        <f>SUM(N10:N27)</f>
        <v>10223</v>
      </c>
      <c r="O30" s="1388">
        <f>N30*100/$V30</f>
        <v>1.2859815059179303</v>
      </c>
      <c r="P30" s="1387">
        <f>SUM(P10:P27)</f>
        <v>55637</v>
      </c>
      <c r="Q30" s="1388">
        <f>P30*100/$V30</f>
        <v>6.9987433282554905</v>
      </c>
      <c r="R30" s="1387">
        <f>SUM(R10:R27)</f>
        <v>274304</v>
      </c>
      <c r="S30" s="1388">
        <f>R30*100/$V30</f>
        <v>34.505514134726781</v>
      </c>
      <c r="T30" s="1387">
        <f>SUM(T10:T28)</f>
        <v>4168</v>
      </c>
      <c r="U30" s="1388">
        <f>T30*100/$V30</f>
        <v>0.52430508819973909</v>
      </c>
      <c r="V30" s="1387">
        <f>SUM(V10:V27)</f>
        <v>794957</v>
      </c>
      <c r="W30" s="1388">
        <f>G30+I30+K30+M30+O30+Q30+S30+U30</f>
        <v>99.999999999999986</v>
      </c>
      <c r="X30" s="1389"/>
      <c r="Y30" s="1390">
        <f>(V30/D30)</f>
        <v>1.4149422423152911</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1391"/>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X33" s="693"/>
      <c r="Y33" s="693"/>
    </row>
    <row r="34" spans="2:25" s="848" customFormat="1" x14ac:dyDescent="0.2">
      <c r="X34" s="693"/>
      <c r="Y34" s="693"/>
    </row>
    <row r="35" spans="2:25" s="848" customFormat="1" x14ac:dyDescent="0.2">
      <c r="X35" s="693"/>
      <c r="Y35" s="693"/>
    </row>
    <row r="36" spans="2:25" s="848" customFormat="1" x14ac:dyDescent="0.2">
      <c r="D36" s="849"/>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T40" s="693"/>
      <c r="U40" s="693"/>
    </row>
    <row r="41" spans="2:25" s="848" customFormat="1" x14ac:dyDescent="0.2">
      <c r="T41" s="693"/>
      <c r="U41" s="693"/>
    </row>
    <row r="42" spans="2:25" x14ac:dyDescent="0.2">
      <c r="T42" s="728"/>
      <c r="U42" s="728"/>
      <c r="X42" s="611"/>
      <c r="Y42" s="611"/>
    </row>
    <row r="43" spans="2:25" x14ac:dyDescent="0.2">
      <c r="T43" s="728"/>
      <c r="U43" s="728"/>
      <c r="X43" s="611"/>
      <c r="Y43" s="611"/>
    </row>
    <row r="44" spans="2:25" x14ac:dyDescent="0.2">
      <c r="T44" s="728"/>
      <c r="U44" s="728"/>
      <c r="X44" s="611"/>
      <c r="Y44" s="611"/>
    </row>
    <row r="45" spans="2:25" x14ac:dyDescent="0.2">
      <c r="T45" s="728"/>
      <c r="U45" s="728"/>
      <c r="X45" s="611"/>
      <c r="Y45" s="611"/>
    </row>
    <row r="46" spans="2:25" x14ac:dyDescent="0.2">
      <c r="T46" s="728"/>
      <c r="U46" s="728"/>
      <c r="X46" s="611"/>
      <c r="Y46" s="611"/>
    </row>
    <row r="47" spans="2:25" x14ac:dyDescent="0.2">
      <c r="T47" s="728"/>
      <c r="U47" s="728"/>
      <c r="X47" s="611"/>
      <c r="Y47" s="611"/>
    </row>
    <row r="48" spans="2: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42578125" style="611" bestFit="1" customWidth="1"/>
    <col min="10" max="10" width="7.5703125" style="611" customWidth="1"/>
    <col min="11" max="11" width="6.42578125" style="611" bestFit="1" customWidth="1"/>
    <col min="12" max="12" width="7.28515625" style="611" customWidth="1"/>
    <col min="13" max="13" width="5.7109375" style="611" customWidth="1"/>
    <col min="14" max="14" width="7.42578125" style="611" customWidth="1"/>
    <col min="15" max="15" width="6.42578125" style="611" bestFit="1" customWidth="1"/>
    <col min="16" max="16" width="8.5703125" style="611" customWidth="1"/>
    <col min="17" max="17" width="6" style="611" customWidth="1"/>
    <col min="18" max="18" width="7.28515625" style="611" customWidth="1"/>
    <col min="19" max="19" width="6.42578125" style="611" bestFit="1" customWidth="1"/>
    <col min="20" max="20" width="6.85546875" style="611" customWidth="1"/>
    <col min="21" max="21" width="5.42578125" style="611" customWidth="1"/>
    <col min="22" max="22" width="9.28515625" style="611" customWidth="1"/>
    <col min="23" max="23" width="6.7109375" style="611" customWidth="1"/>
    <col min="24" max="24" width="0.5703125" style="728" customWidth="1"/>
    <col min="25" max="25" width="13.7109375" style="728" customWidth="1"/>
    <col min="26" max="26" width="1.42578125" style="611" customWidth="1"/>
    <col min="27" max="16384" width="11.42578125" style="611"/>
  </cols>
  <sheetData>
    <row r="1" spans="2:30" s="609" customFormat="1" ht="9" customHeight="1" x14ac:dyDescent="0.2">
      <c r="B1" s="609" t="s">
        <v>33</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495</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491</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492</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1359" t="s">
        <v>493</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1360">
        <v>132558</v>
      </c>
      <c r="E10" s="1361"/>
      <c r="F10" s="1362">
        <v>19</v>
      </c>
      <c r="G10" s="1363">
        <v>9.6894283237288995E-3</v>
      </c>
      <c r="H10" s="1362">
        <v>61819</v>
      </c>
      <c r="I10" s="1363">
        <v>31.525829976031414</v>
      </c>
      <c r="J10" s="1362">
        <v>70908</v>
      </c>
      <c r="K10" s="1363">
        <v>36.160946504156257</v>
      </c>
      <c r="L10" s="1362">
        <v>7710</v>
      </c>
      <c r="M10" s="1363">
        <v>3.9318680197868328</v>
      </c>
      <c r="N10" s="1362">
        <v>14392</v>
      </c>
      <c r="O10" s="1363">
        <v>7.3394869702687542</v>
      </c>
      <c r="P10" s="1362">
        <v>2087</v>
      </c>
      <c r="Q10" s="1363">
        <v>1.0643072058748533</v>
      </c>
      <c r="R10" s="1362">
        <v>39152</v>
      </c>
      <c r="S10" s="1363">
        <v>19.966341985822837</v>
      </c>
      <c r="T10" s="1362">
        <v>3</v>
      </c>
      <c r="U10" s="1363">
        <v>1.5299097353256158E-3</v>
      </c>
      <c r="V10" s="1364">
        <v>196090</v>
      </c>
      <c r="W10" s="1363">
        <v>100</v>
      </c>
      <c r="X10" s="1365"/>
      <c r="Y10" s="1366">
        <v>1.479276995730171</v>
      </c>
    </row>
    <row r="11" spans="2:30" s="629" customFormat="1" ht="18" customHeight="1" x14ac:dyDescent="0.2">
      <c r="B11" s="678" t="s">
        <v>7</v>
      </c>
      <c r="D11" s="1367">
        <v>16969</v>
      </c>
      <c r="E11" s="1361"/>
      <c r="F11" s="1368">
        <v>1395</v>
      </c>
      <c r="G11" s="1369">
        <v>6.3478340007280671</v>
      </c>
      <c r="H11" s="1368">
        <v>3660</v>
      </c>
      <c r="I11" s="1369">
        <v>16.654532216963961</v>
      </c>
      <c r="J11" s="1368">
        <v>1716</v>
      </c>
      <c r="K11" s="1369">
        <v>7.8085183836912995</v>
      </c>
      <c r="L11" s="1368">
        <v>644</v>
      </c>
      <c r="M11" s="1369">
        <v>2.9304696032034947</v>
      </c>
      <c r="N11" s="1368">
        <v>1103</v>
      </c>
      <c r="O11" s="1369">
        <v>5.0191117582817615</v>
      </c>
      <c r="P11" s="1368">
        <v>4124</v>
      </c>
      <c r="Q11" s="1369">
        <v>18.765926465234802</v>
      </c>
      <c r="R11" s="1368">
        <v>9334</v>
      </c>
      <c r="S11" s="1369">
        <v>42.473607571896615</v>
      </c>
      <c r="T11" s="1368">
        <v>0</v>
      </c>
      <c r="U11" s="1369">
        <v>0</v>
      </c>
      <c r="V11" s="1370">
        <v>21976</v>
      </c>
      <c r="W11" s="1369">
        <v>100</v>
      </c>
      <c r="X11" s="1365"/>
      <c r="Y11" s="1371">
        <v>1.2950674759856209</v>
      </c>
    </row>
    <row r="12" spans="2:30" s="629" customFormat="1" ht="22.5" customHeight="1" x14ac:dyDescent="0.2">
      <c r="B12" s="678" t="s">
        <v>37</v>
      </c>
      <c r="D12" s="1367">
        <v>11012</v>
      </c>
      <c r="E12" s="1361"/>
      <c r="F12" s="1372">
        <v>2381</v>
      </c>
      <c r="G12" s="1369">
        <v>15.210169924619905</v>
      </c>
      <c r="H12" s="1372">
        <v>2394</v>
      </c>
      <c r="I12" s="1369">
        <v>15.293215791490992</v>
      </c>
      <c r="J12" s="1372">
        <v>1979</v>
      </c>
      <c r="K12" s="1369">
        <v>12.642136195221669</v>
      </c>
      <c r="L12" s="1372">
        <v>844</v>
      </c>
      <c r="M12" s="1369">
        <v>5.3915932030152041</v>
      </c>
      <c r="N12" s="1372">
        <v>1582</v>
      </c>
      <c r="O12" s="1369">
        <v>10.106043183850772</v>
      </c>
      <c r="P12" s="1372">
        <v>1948</v>
      </c>
      <c r="Q12" s="1369">
        <v>12.444103743452153</v>
      </c>
      <c r="R12" s="1372">
        <v>4520</v>
      </c>
      <c r="S12" s="1369">
        <v>28.874409096716494</v>
      </c>
      <c r="T12" s="1372">
        <v>6</v>
      </c>
      <c r="U12" s="1369">
        <v>3.8328861632809505E-2</v>
      </c>
      <c r="V12" s="1370">
        <v>15654</v>
      </c>
      <c r="W12" s="1369">
        <v>99.999999999999986</v>
      </c>
      <c r="X12" s="1365"/>
      <c r="Y12" s="1371">
        <v>1.4215401380312387</v>
      </c>
    </row>
    <row r="13" spans="2:30" s="629" customFormat="1" ht="18" customHeight="1" x14ac:dyDescent="0.2">
      <c r="B13" s="678" t="s">
        <v>38</v>
      </c>
      <c r="D13" s="1367">
        <v>10975</v>
      </c>
      <c r="E13" s="1361"/>
      <c r="F13" s="1368">
        <v>918</v>
      </c>
      <c r="G13" s="1369">
        <v>5.0136537411250686</v>
      </c>
      <c r="H13" s="1368">
        <v>5892</v>
      </c>
      <c r="I13" s="1369">
        <v>32.179137083560896</v>
      </c>
      <c r="J13" s="1368">
        <v>937</v>
      </c>
      <c r="K13" s="1369">
        <v>5.1174221736755872</v>
      </c>
      <c r="L13" s="1368">
        <v>982</v>
      </c>
      <c r="M13" s="1369">
        <v>5.363189513926816</v>
      </c>
      <c r="N13" s="1368">
        <v>878</v>
      </c>
      <c r="O13" s="1369">
        <v>4.795193883123976</v>
      </c>
      <c r="P13" s="1368">
        <v>381</v>
      </c>
      <c r="Q13" s="1369">
        <v>2.0808301474604041</v>
      </c>
      <c r="R13" s="1368">
        <v>8322</v>
      </c>
      <c r="S13" s="1369">
        <v>45.450573457127255</v>
      </c>
      <c r="T13" s="1368">
        <v>0</v>
      </c>
      <c r="U13" s="1369">
        <v>0</v>
      </c>
      <c r="V13" s="1370">
        <v>18310</v>
      </c>
      <c r="W13" s="1369">
        <v>100</v>
      </c>
      <c r="X13" s="1365"/>
      <c r="Y13" s="1371">
        <v>1.6683371298405467</v>
      </c>
    </row>
    <row r="14" spans="2:30" s="629" customFormat="1" ht="18" customHeight="1" x14ac:dyDescent="0.2">
      <c r="B14" s="678" t="s">
        <v>6</v>
      </c>
      <c r="D14" s="1367">
        <v>15840</v>
      </c>
      <c r="E14" s="1361"/>
      <c r="F14" s="1368">
        <v>485</v>
      </c>
      <c r="G14" s="1369">
        <v>2.7536478737296317</v>
      </c>
      <c r="H14" s="1368">
        <v>845</v>
      </c>
      <c r="I14" s="1369">
        <v>4.7975926872196677</v>
      </c>
      <c r="J14" s="1368">
        <v>176</v>
      </c>
      <c r="K14" s="1369">
        <v>0.99926190881735077</v>
      </c>
      <c r="L14" s="1368">
        <v>1827</v>
      </c>
      <c r="M14" s="1369">
        <v>10.373019928461931</v>
      </c>
      <c r="N14" s="1368">
        <v>1669</v>
      </c>
      <c r="O14" s="1369">
        <v>9.4759552603190826</v>
      </c>
      <c r="P14" s="1368">
        <v>3072</v>
      </c>
      <c r="Q14" s="1369">
        <v>17.441662408448305</v>
      </c>
      <c r="R14" s="1368">
        <v>9530</v>
      </c>
      <c r="S14" s="1369">
        <v>54.107761312666781</v>
      </c>
      <c r="T14" s="1368">
        <v>9</v>
      </c>
      <c r="U14" s="1369">
        <v>5.1098620337250891E-2</v>
      </c>
      <c r="V14" s="1370">
        <v>17613</v>
      </c>
      <c r="W14" s="1369">
        <v>100</v>
      </c>
      <c r="X14" s="1365"/>
      <c r="Y14" s="1371">
        <v>1.1119318181818181</v>
      </c>
    </row>
    <row r="15" spans="2:30" s="629" customFormat="1" ht="18" customHeight="1" x14ac:dyDescent="0.2">
      <c r="B15" s="678" t="s">
        <v>5</v>
      </c>
      <c r="D15" s="1367">
        <v>7901</v>
      </c>
      <c r="E15" s="1361"/>
      <c r="F15" s="1372">
        <v>3364</v>
      </c>
      <c r="G15" s="1369">
        <v>25.821307952103162</v>
      </c>
      <c r="H15" s="1372">
        <v>1673</v>
      </c>
      <c r="I15" s="1369">
        <v>12.841571998771876</v>
      </c>
      <c r="J15" s="1372">
        <v>569</v>
      </c>
      <c r="K15" s="1369">
        <v>4.3675161191280321</v>
      </c>
      <c r="L15" s="1372">
        <v>863</v>
      </c>
      <c r="M15" s="1369">
        <v>6.6241940435984032</v>
      </c>
      <c r="N15" s="1372">
        <v>2671</v>
      </c>
      <c r="O15" s="1369">
        <v>20.501995701565857</v>
      </c>
      <c r="P15" s="1372">
        <v>270</v>
      </c>
      <c r="Q15" s="1369">
        <v>2.0724593183911577</v>
      </c>
      <c r="R15" s="1372">
        <v>3618</v>
      </c>
      <c r="S15" s="1369">
        <v>27.77095486644151</v>
      </c>
      <c r="T15" s="1372">
        <v>0</v>
      </c>
      <c r="U15" s="1369">
        <v>0</v>
      </c>
      <c r="V15" s="1370">
        <v>13028</v>
      </c>
      <c r="W15" s="1369">
        <v>100</v>
      </c>
      <c r="X15" s="1365"/>
      <c r="Y15" s="1371">
        <v>1.6489052018731807</v>
      </c>
    </row>
    <row r="16" spans="2:30" s="738" customFormat="1" ht="18" customHeight="1" x14ac:dyDescent="0.2">
      <c r="B16" s="832" t="s">
        <v>4</v>
      </c>
      <c r="D16" s="1367">
        <v>40789</v>
      </c>
      <c r="E16" s="1361"/>
      <c r="F16" s="1368">
        <v>4767</v>
      </c>
      <c r="G16" s="1369">
        <v>8.2288969445882962</v>
      </c>
      <c r="H16" s="1368">
        <v>9962</v>
      </c>
      <c r="I16" s="1369">
        <v>17.19661660624892</v>
      </c>
      <c r="J16" s="1368">
        <v>7384</v>
      </c>
      <c r="K16" s="1369">
        <v>12.74641809079924</v>
      </c>
      <c r="L16" s="1368">
        <v>2478</v>
      </c>
      <c r="M16" s="1369">
        <v>4.2775763852925941</v>
      </c>
      <c r="N16" s="1368">
        <v>3546</v>
      </c>
      <c r="O16" s="1369">
        <v>6.1211807353702747</v>
      </c>
      <c r="P16" s="1368">
        <v>14736</v>
      </c>
      <c r="Q16" s="1369">
        <v>25.437597099948213</v>
      </c>
      <c r="R16" s="1368">
        <v>14185</v>
      </c>
      <c r="S16" s="1369">
        <v>24.486449162782669</v>
      </c>
      <c r="T16" s="1368">
        <v>872</v>
      </c>
      <c r="U16" s="1369">
        <v>1.5052649749697911</v>
      </c>
      <c r="V16" s="1370">
        <v>57930</v>
      </c>
      <c r="W16" s="1369">
        <v>99.999999999999986</v>
      </c>
      <c r="X16" s="1365"/>
      <c r="Y16" s="1371">
        <v>1.4202358479001691</v>
      </c>
    </row>
    <row r="17" spans="2:25" s="738" customFormat="1" ht="18" customHeight="1" x14ac:dyDescent="0.2">
      <c r="B17" s="832" t="s">
        <v>40</v>
      </c>
      <c r="D17" s="1367">
        <v>25502</v>
      </c>
      <c r="E17" s="1361"/>
      <c r="F17" s="1368">
        <v>3745</v>
      </c>
      <c r="G17" s="1369">
        <v>10.296664925352616</v>
      </c>
      <c r="H17" s="1368">
        <v>10033</v>
      </c>
      <c r="I17" s="1369">
        <v>27.58516400428913</v>
      </c>
      <c r="J17" s="1368">
        <v>4301</v>
      </c>
      <c r="K17" s="1369">
        <v>11.825355365538478</v>
      </c>
      <c r="L17" s="1368">
        <v>1651</v>
      </c>
      <c r="M17" s="1369">
        <v>4.5393307855159328</v>
      </c>
      <c r="N17" s="1368">
        <v>3573</v>
      </c>
      <c r="O17" s="1369">
        <v>9.8237606884605864</v>
      </c>
      <c r="P17" s="1368">
        <v>4511</v>
      </c>
      <c r="Q17" s="1369">
        <v>12.402738445464793</v>
      </c>
      <c r="R17" s="1368">
        <v>8554</v>
      </c>
      <c r="S17" s="1369">
        <v>23.518737455665228</v>
      </c>
      <c r="T17" s="1368">
        <v>3</v>
      </c>
      <c r="U17" s="1369">
        <v>8.2483297132330703E-3</v>
      </c>
      <c r="V17" s="1370">
        <v>36371</v>
      </c>
      <c r="W17" s="1369">
        <v>100</v>
      </c>
      <c r="X17" s="1365"/>
      <c r="Y17" s="1371">
        <v>1.4262018665202729</v>
      </c>
    </row>
    <row r="18" spans="2:25" s="738" customFormat="1" ht="18" customHeight="1" x14ac:dyDescent="0.2">
      <c r="B18" s="832" t="s">
        <v>41</v>
      </c>
      <c r="D18" s="1367">
        <v>94523</v>
      </c>
      <c r="E18" s="1361"/>
      <c r="F18" s="1368">
        <v>5</v>
      </c>
      <c r="G18" s="1369">
        <v>4.1946308724832215E-3</v>
      </c>
      <c r="H18" s="1368">
        <v>13717</v>
      </c>
      <c r="I18" s="1369">
        <v>11.507550335570469</v>
      </c>
      <c r="J18" s="1368">
        <v>13375</v>
      </c>
      <c r="K18" s="1369">
        <v>11.220637583892618</v>
      </c>
      <c r="L18" s="1368">
        <v>7393</v>
      </c>
      <c r="M18" s="1369">
        <v>6.2021812080536911</v>
      </c>
      <c r="N18" s="1368">
        <v>20845</v>
      </c>
      <c r="O18" s="1369">
        <v>17.48741610738255</v>
      </c>
      <c r="P18" s="1368">
        <v>11523</v>
      </c>
      <c r="Q18" s="1369">
        <v>9.6669463087248317</v>
      </c>
      <c r="R18" s="1368">
        <v>52325</v>
      </c>
      <c r="S18" s="1369">
        <v>43.896812080536911</v>
      </c>
      <c r="T18" s="1368">
        <v>17</v>
      </c>
      <c r="U18" s="1369">
        <v>1.4261744966442953E-2</v>
      </c>
      <c r="V18" s="1370">
        <v>119200</v>
      </c>
      <c r="W18" s="1369">
        <v>100.00000000000001</v>
      </c>
      <c r="X18" s="1365"/>
      <c r="Y18" s="1371">
        <v>1.2610687345936968</v>
      </c>
    </row>
    <row r="19" spans="2:25" s="738" customFormat="1" ht="18" customHeight="1" x14ac:dyDescent="0.2">
      <c r="B19" s="832" t="s">
        <v>3</v>
      </c>
      <c r="D19" s="1367">
        <v>65102</v>
      </c>
      <c r="E19" s="1361"/>
      <c r="F19" s="1368">
        <v>345</v>
      </c>
      <c r="G19" s="1369">
        <v>0.34982052686013265</v>
      </c>
      <c r="H19" s="1368">
        <v>29910</v>
      </c>
      <c r="I19" s="1369">
        <v>30.327918719961062</v>
      </c>
      <c r="J19" s="1368">
        <v>2281</v>
      </c>
      <c r="K19" s="1369">
        <v>2.3128713674433699</v>
      </c>
      <c r="L19" s="1368">
        <v>4350</v>
      </c>
      <c r="M19" s="1369">
        <v>4.4107805560625417</v>
      </c>
      <c r="N19" s="1368">
        <v>6385</v>
      </c>
      <c r="O19" s="1369">
        <v>6.4742146782665122</v>
      </c>
      <c r="P19" s="1368">
        <v>9444</v>
      </c>
      <c r="Q19" s="1369">
        <v>9.5759566830930218</v>
      </c>
      <c r="R19" s="1368">
        <v>45511</v>
      </c>
      <c r="S19" s="1369">
        <v>46.146904341830421</v>
      </c>
      <c r="T19" s="1368">
        <v>396</v>
      </c>
      <c r="U19" s="1369">
        <v>0.40153312648293482</v>
      </c>
      <c r="V19" s="1370">
        <v>98622</v>
      </c>
      <c r="W19" s="1369">
        <v>99.999999999999986</v>
      </c>
      <c r="X19" s="1365"/>
      <c r="Y19" s="1371">
        <v>1.5148843353506805</v>
      </c>
    </row>
    <row r="20" spans="2:25" s="629" customFormat="1" ht="18" customHeight="1" x14ac:dyDescent="0.2">
      <c r="B20" s="832" t="s">
        <v>2</v>
      </c>
      <c r="D20" s="1367">
        <v>12525</v>
      </c>
      <c r="E20" s="1361"/>
      <c r="F20" s="1368">
        <v>438</v>
      </c>
      <c r="G20" s="1369">
        <v>2.915529521400519</v>
      </c>
      <c r="H20" s="1368">
        <v>2121</v>
      </c>
      <c r="I20" s="1369">
        <v>14.118351860480596</v>
      </c>
      <c r="J20" s="1368">
        <v>280</v>
      </c>
      <c r="K20" s="1369">
        <v>1.8638088264660853</v>
      </c>
      <c r="L20" s="1368">
        <v>951</v>
      </c>
      <c r="M20" s="1369">
        <v>6.3302935498901682</v>
      </c>
      <c r="N20" s="1368">
        <v>1633</v>
      </c>
      <c r="O20" s="1369">
        <v>10.86999933435399</v>
      </c>
      <c r="P20" s="1368">
        <v>6871</v>
      </c>
      <c r="Q20" s="1369">
        <v>45.736537309458832</v>
      </c>
      <c r="R20" s="1368">
        <v>2729</v>
      </c>
      <c r="S20" s="1369">
        <v>18.165479597949812</v>
      </c>
      <c r="T20" s="1368">
        <v>0</v>
      </c>
      <c r="U20" s="1369">
        <v>0</v>
      </c>
      <c r="V20" s="1370">
        <v>15023</v>
      </c>
      <c r="W20" s="1369">
        <v>100</v>
      </c>
      <c r="X20" s="1365"/>
      <c r="Y20" s="1371">
        <v>1.199441117764471</v>
      </c>
    </row>
    <row r="21" spans="2:25" s="629" customFormat="1" ht="18" customHeight="1" x14ac:dyDescent="0.2">
      <c r="B21" s="678" t="s">
        <v>35</v>
      </c>
      <c r="D21" s="1367">
        <v>29755</v>
      </c>
      <c r="E21" s="1361"/>
      <c r="F21" s="1368">
        <v>2062</v>
      </c>
      <c r="G21" s="1369">
        <v>5.4726896332077075</v>
      </c>
      <c r="H21" s="1368">
        <v>5945</v>
      </c>
      <c r="I21" s="1369">
        <v>15.778438345984394</v>
      </c>
      <c r="J21" s="1368">
        <v>7231</v>
      </c>
      <c r="K21" s="1369">
        <v>19.191570677849143</v>
      </c>
      <c r="L21" s="1368">
        <v>2852</v>
      </c>
      <c r="M21" s="1369">
        <v>7.5694038961728332</v>
      </c>
      <c r="N21" s="1368">
        <v>2514</v>
      </c>
      <c r="O21" s="1369">
        <v>6.6723286798662347</v>
      </c>
      <c r="P21" s="1368">
        <v>6304</v>
      </c>
      <c r="Q21" s="1369">
        <v>16.731249004724241</v>
      </c>
      <c r="R21" s="1368">
        <v>10715</v>
      </c>
      <c r="S21" s="1369">
        <v>28.438345984394076</v>
      </c>
      <c r="T21" s="1368">
        <v>55</v>
      </c>
      <c r="U21" s="1369">
        <v>0.1459737778013695</v>
      </c>
      <c r="V21" s="1370">
        <v>37678</v>
      </c>
      <c r="W21" s="1369">
        <v>100</v>
      </c>
      <c r="X21" s="1365"/>
      <c r="Y21" s="1371">
        <v>1.2662745757015628</v>
      </c>
    </row>
    <row r="22" spans="2:25" s="629" customFormat="1" ht="21" customHeight="1" x14ac:dyDescent="0.2">
      <c r="B22" s="678" t="s">
        <v>42</v>
      </c>
      <c r="D22" s="1367">
        <v>76953</v>
      </c>
      <c r="E22" s="1361"/>
      <c r="F22" s="1368">
        <v>2773</v>
      </c>
      <c r="G22" s="1369">
        <v>2.5074373140671482</v>
      </c>
      <c r="H22" s="1368">
        <v>35221</v>
      </c>
      <c r="I22" s="1369">
        <v>31.847980396234775</v>
      </c>
      <c r="J22" s="1368">
        <v>22506</v>
      </c>
      <c r="K22" s="1369">
        <v>20.3506614462298</v>
      </c>
      <c r="L22" s="1368">
        <v>8026</v>
      </c>
      <c r="M22" s="1369">
        <v>7.2573717571954317</v>
      </c>
      <c r="N22" s="1368">
        <v>8046</v>
      </c>
      <c r="O22" s="1369">
        <v>7.2754564114620539</v>
      </c>
      <c r="P22" s="1368">
        <v>11145</v>
      </c>
      <c r="Q22" s="1369">
        <v>10.077673590075142</v>
      </c>
      <c r="R22" s="1368">
        <v>22855</v>
      </c>
      <c r="S22" s="1369">
        <v>20.666238663182355</v>
      </c>
      <c r="T22" s="1368">
        <v>19</v>
      </c>
      <c r="U22" s="1369">
        <v>1.7180421553290956E-2</v>
      </c>
      <c r="V22" s="1370">
        <v>110591</v>
      </c>
      <c r="W22" s="1369">
        <v>99.999999999999986</v>
      </c>
      <c r="X22" s="1365"/>
      <c r="Y22" s="1371">
        <v>1.4371239587800346</v>
      </c>
    </row>
    <row r="23" spans="2:25" s="629" customFormat="1" ht="18" customHeight="1" x14ac:dyDescent="0.2">
      <c r="B23" s="678" t="s">
        <v>43</v>
      </c>
      <c r="D23" s="1367">
        <v>17944</v>
      </c>
      <c r="E23" s="1361"/>
      <c r="F23" s="1368">
        <v>1544</v>
      </c>
      <c r="G23" s="1369">
        <v>6.6251877279553746</v>
      </c>
      <c r="H23" s="1368">
        <v>5098</v>
      </c>
      <c r="I23" s="1369">
        <v>21.875134091396696</v>
      </c>
      <c r="J23" s="1368">
        <v>1158</v>
      </c>
      <c r="K23" s="1369">
        <v>4.9688907959665309</v>
      </c>
      <c r="L23" s="1368">
        <v>1998</v>
      </c>
      <c r="M23" s="1369">
        <v>8.5732675391546884</v>
      </c>
      <c r="N23" s="1368">
        <v>2471</v>
      </c>
      <c r="O23" s="1369">
        <v>10.602874919545162</v>
      </c>
      <c r="P23" s="1368">
        <v>412</v>
      </c>
      <c r="Q23" s="1369">
        <v>1.7678609740399056</v>
      </c>
      <c r="R23" s="1368">
        <v>10623</v>
      </c>
      <c r="S23" s="1369">
        <v>45.582493027247374</v>
      </c>
      <c r="T23" s="1368">
        <v>1</v>
      </c>
      <c r="U23" s="1369">
        <v>4.2909246942716157E-3</v>
      </c>
      <c r="V23" s="1370">
        <v>23305</v>
      </c>
      <c r="W23" s="1369">
        <v>100.00000000000001</v>
      </c>
      <c r="X23" s="1365"/>
      <c r="Y23" s="1371">
        <v>1.2987628176549264</v>
      </c>
    </row>
    <row r="24" spans="2:25" s="629" customFormat="1" ht="22.5" customHeight="1" x14ac:dyDescent="0.2">
      <c r="B24" s="678" t="s">
        <v>44</v>
      </c>
      <c r="D24" s="1367">
        <v>6559</v>
      </c>
      <c r="E24" s="1361"/>
      <c r="F24" s="1372">
        <v>686</v>
      </c>
      <c r="G24" s="1373">
        <v>7.7339346110484781</v>
      </c>
      <c r="H24" s="1372">
        <v>1249</v>
      </c>
      <c r="I24" s="1369">
        <v>14.081172491544532</v>
      </c>
      <c r="J24" s="1372">
        <v>349</v>
      </c>
      <c r="K24" s="1369">
        <v>3.9346110484780157</v>
      </c>
      <c r="L24" s="1372">
        <v>355</v>
      </c>
      <c r="M24" s="1369">
        <v>4.0022547914317927</v>
      </c>
      <c r="N24" s="1372">
        <v>1580</v>
      </c>
      <c r="O24" s="1369">
        <v>17.812852311161219</v>
      </c>
      <c r="P24" s="1372">
        <v>1488</v>
      </c>
      <c r="Q24" s="1369">
        <v>16.775648252536641</v>
      </c>
      <c r="R24" s="1372">
        <v>3148</v>
      </c>
      <c r="S24" s="1369">
        <v>35.490417136414884</v>
      </c>
      <c r="T24" s="1372">
        <v>15</v>
      </c>
      <c r="U24" s="1369">
        <v>0.16910935738444194</v>
      </c>
      <c r="V24" s="1374">
        <v>8870</v>
      </c>
      <c r="W24" s="1369">
        <v>100.00000000000001</v>
      </c>
      <c r="X24" s="1365"/>
      <c r="Y24" s="1371">
        <v>1.3523402957767952</v>
      </c>
    </row>
    <row r="25" spans="2:25" s="629" customFormat="1" ht="18" customHeight="1" x14ac:dyDescent="0.2">
      <c r="B25" s="678" t="s">
        <v>45</v>
      </c>
      <c r="D25" s="1367">
        <v>24269</v>
      </c>
      <c r="E25" s="1361"/>
      <c r="F25" s="1372">
        <v>497</v>
      </c>
      <c r="G25" s="1373">
        <v>1.3878417246097567</v>
      </c>
      <c r="H25" s="1372">
        <v>8975</v>
      </c>
      <c r="I25" s="1369">
        <v>25.062131747228506</v>
      </c>
      <c r="J25" s="1372">
        <v>1978</v>
      </c>
      <c r="K25" s="1369">
        <v>5.5234425176621711</v>
      </c>
      <c r="L25" s="1372">
        <v>3220</v>
      </c>
      <c r="M25" s="1369">
        <v>8.9916506101477207</v>
      </c>
      <c r="N25" s="1372">
        <v>5054</v>
      </c>
      <c r="O25" s="1369">
        <v>14.112982044623161</v>
      </c>
      <c r="P25" s="1372">
        <v>729</v>
      </c>
      <c r="Q25" s="1369">
        <v>2.0356873586328224</v>
      </c>
      <c r="R25" s="1372">
        <v>12631</v>
      </c>
      <c r="S25" s="1369">
        <v>35.271285359247159</v>
      </c>
      <c r="T25" s="1372">
        <v>2727</v>
      </c>
      <c r="U25" s="1369">
        <v>7.6149786378487061</v>
      </c>
      <c r="V25" s="1374">
        <v>35811</v>
      </c>
      <c r="W25" s="1369">
        <v>100</v>
      </c>
      <c r="X25" s="1365"/>
      <c r="Y25" s="1371">
        <v>1.4755861386954552</v>
      </c>
    </row>
    <row r="26" spans="2:25" s="629" customFormat="1" ht="18" customHeight="1" x14ac:dyDescent="0.2">
      <c r="B26" s="678" t="s">
        <v>46</v>
      </c>
      <c r="D26" s="1367">
        <v>4135</v>
      </c>
      <c r="E26" s="1361"/>
      <c r="F26" s="1372">
        <v>586</v>
      </c>
      <c r="G26" s="1373">
        <v>8.9835965046757629</v>
      </c>
      <c r="H26" s="1372">
        <v>1279</v>
      </c>
      <c r="I26" s="1369">
        <v>19.607542541775256</v>
      </c>
      <c r="J26" s="1372">
        <v>1362</v>
      </c>
      <c r="K26" s="1369">
        <v>20.879963207113292</v>
      </c>
      <c r="L26" s="1372">
        <v>757</v>
      </c>
      <c r="M26" s="1369">
        <v>11.605089682661353</v>
      </c>
      <c r="N26" s="1372">
        <v>1247</v>
      </c>
      <c r="O26" s="1369">
        <v>19.116970718994327</v>
      </c>
      <c r="P26" s="1372">
        <v>546</v>
      </c>
      <c r="Q26" s="1369">
        <v>8.3703817261996019</v>
      </c>
      <c r="R26" s="1372">
        <v>746</v>
      </c>
      <c r="S26" s="1369">
        <v>11.436455618580407</v>
      </c>
      <c r="T26" s="1372">
        <v>0</v>
      </c>
      <c r="U26" s="1369">
        <v>0</v>
      </c>
      <c r="V26" s="1374">
        <v>6523</v>
      </c>
      <c r="W26" s="1369">
        <v>100</v>
      </c>
      <c r="X26" s="1365"/>
      <c r="Y26" s="1371">
        <v>1.5775090689238211</v>
      </c>
    </row>
    <row r="27" spans="2:25" s="629" customFormat="1" ht="18" customHeight="1" x14ac:dyDescent="0.2">
      <c r="B27" s="678" t="s">
        <v>1</v>
      </c>
      <c r="D27" s="1367">
        <v>1425</v>
      </c>
      <c r="E27" s="1361"/>
      <c r="F27" s="1372">
        <v>245</v>
      </c>
      <c r="G27" s="1373">
        <v>13.25040562466198</v>
      </c>
      <c r="H27" s="1372">
        <v>272</v>
      </c>
      <c r="I27" s="1369">
        <v>14.710654407787993</v>
      </c>
      <c r="J27" s="1372">
        <v>440</v>
      </c>
      <c r="K27" s="1369">
        <v>23.796646836127636</v>
      </c>
      <c r="L27" s="1372">
        <v>25</v>
      </c>
      <c r="M27" s="1369">
        <v>1.3520822065981613</v>
      </c>
      <c r="N27" s="1372">
        <v>104</v>
      </c>
      <c r="O27" s="1369">
        <v>5.6246619794483506</v>
      </c>
      <c r="P27" s="1372">
        <v>4</v>
      </c>
      <c r="Q27" s="1369">
        <v>0.21633315305570577</v>
      </c>
      <c r="R27" s="1372">
        <v>759</v>
      </c>
      <c r="S27" s="1369">
        <v>41.049215792320176</v>
      </c>
      <c r="T27" s="1372">
        <v>0</v>
      </c>
      <c r="U27" s="1369">
        <v>0</v>
      </c>
      <c r="V27" s="1370">
        <v>1849</v>
      </c>
      <c r="W27" s="1369">
        <v>100</v>
      </c>
      <c r="X27" s="1365"/>
      <c r="Y27" s="1371">
        <v>1.2975438596491229</v>
      </c>
    </row>
    <row r="28" spans="2:25" s="629" customFormat="1" ht="8.25" customHeight="1" x14ac:dyDescent="0.2">
      <c r="B28" s="684"/>
      <c r="D28" s="1375"/>
      <c r="E28" s="1361"/>
      <c r="F28" s="1376"/>
      <c r="G28" s="1377"/>
      <c r="H28" s="1376"/>
      <c r="I28" s="1378"/>
      <c r="J28" s="1376"/>
      <c r="K28" s="1378"/>
      <c r="L28" s="1376"/>
      <c r="M28" s="1378"/>
      <c r="N28" s="1376"/>
      <c r="O28" s="1377"/>
      <c r="P28" s="1376"/>
      <c r="Q28" s="1377"/>
      <c r="R28" s="1376"/>
      <c r="S28" s="1377"/>
      <c r="T28" s="1376"/>
      <c r="U28" s="1377"/>
      <c r="V28" s="1379"/>
      <c r="W28" s="1378"/>
      <c r="X28" s="1365"/>
      <c r="Y28" s="1380"/>
    </row>
    <row r="29" spans="2:25" s="629" customFormat="1" ht="3" customHeight="1" x14ac:dyDescent="0.2">
      <c r="B29" s="626"/>
      <c r="C29" s="627"/>
      <c r="D29" s="1381"/>
      <c r="E29" s="1382"/>
      <c r="F29" s="1383"/>
      <c r="G29" s="1383"/>
      <c r="H29" s="1383"/>
      <c r="I29" s="1383"/>
      <c r="J29" s="1383"/>
      <c r="K29" s="1383"/>
      <c r="L29" s="1383"/>
      <c r="M29" s="1383"/>
      <c r="N29" s="1383"/>
      <c r="O29" s="1383"/>
      <c r="P29" s="1383"/>
      <c r="Q29" s="1383"/>
      <c r="R29" s="1383"/>
      <c r="S29" s="1383"/>
      <c r="T29" s="1383"/>
      <c r="U29" s="1383"/>
      <c r="V29" s="1384"/>
      <c r="W29" s="1383"/>
      <c r="X29" s="1383"/>
      <c r="Y29" s="1383"/>
    </row>
    <row r="30" spans="2:25" s="1221" customFormat="1" ht="20.25" customHeight="1" x14ac:dyDescent="0.2">
      <c r="B30" s="1245" t="s">
        <v>0</v>
      </c>
      <c r="D30" s="1385">
        <f>SUM(D10:D27)</f>
        <v>594736</v>
      </c>
      <c r="E30" s="1386"/>
      <c r="F30" s="1387">
        <f>SUM(F10:F27)</f>
        <v>26255</v>
      </c>
      <c r="G30" s="1388">
        <f>F30*100/$V30</f>
        <v>3.1464064694575069</v>
      </c>
      <c r="H30" s="1387">
        <f>SUM(H10:H27)</f>
        <v>200065</v>
      </c>
      <c r="I30" s="1388">
        <f>H30*100/$V30</f>
        <v>23.975844993792272</v>
      </c>
      <c r="J30" s="1387">
        <f>SUM(J10:J27)</f>
        <v>138930</v>
      </c>
      <c r="K30" s="1388">
        <f>J30*100/$V30</f>
        <v>16.649409666796092</v>
      </c>
      <c r="L30" s="1387">
        <f>SUM(L10:L27)</f>
        <v>46926</v>
      </c>
      <c r="M30" s="1388">
        <f>L30*100/$V30</f>
        <v>5.6236248328228138</v>
      </c>
      <c r="N30" s="1387">
        <f>SUM(N10:N27)</f>
        <v>79293</v>
      </c>
      <c r="O30" s="1388">
        <f>N30*100/$V30</f>
        <v>9.5024950745646208</v>
      </c>
      <c r="P30" s="1387">
        <f>SUM(P10:P27)</f>
        <v>79595</v>
      </c>
      <c r="Q30" s="1388">
        <f>P30*100/$V30</f>
        <v>9.5386868381820715</v>
      </c>
      <c r="R30" s="1387">
        <f>SUM(R10:R27)</f>
        <v>259257</v>
      </c>
      <c r="S30" s="1388">
        <f>R30*100/$V30</f>
        <v>31.069430662812604</v>
      </c>
      <c r="T30" s="1387">
        <f>SUM(T10:T28)</f>
        <v>4123</v>
      </c>
      <c r="U30" s="1388">
        <f>T30*100/$V30</f>
        <v>0.49410146157201684</v>
      </c>
      <c r="V30" s="1387">
        <f>SUM(V10:V27)</f>
        <v>834444</v>
      </c>
      <c r="W30" s="1388">
        <f>G30+I30+K30+M30+O30+Q30+S30+U30</f>
        <v>100</v>
      </c>
      <c r="X30" s="1389"/>
      <c r="Y30" s="1390">
        <f>(V30/D30)</f>
        <v>1.4030494202469668</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X33" s="693"/>
      <c r="Y33" s="693"/>
    </row>
    <row r="34" spans="2:25" s="848" customFormat="1" x14ac:dyDescent="0.2">
      <c r="X34" s="693"/>
      <c r="Y34" s="693"/>
    </row>
    <row r="35" spans="2:25" s="848" customFormat="1" x14ac:dyDescent="0.2">
      <c r="X35" s="693"/>
      <c r="Y35" s="693"/>
    </row>
    <row r="36" spans="2:25" s="848" customFormat="1" x14ac:dyDescent="0.2">
      <c r="D36" s="849"/>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T40" s="693"/>
      <c r="U40" s="693"/>
    </row>
    <row r="41" spans="2:25" s="848" customFormat="1" x14ac:dyDescent="0.2">
      <c r="T41" s="693"/>
      <c r="U41" s="693"/>
    </row>
    <row r="42" spans="2:25" x14ac:dyDescent="0.2">
      <c r="T42" s="728"/>
      <c r="U42" s="728"/>
      <c r="X42" s="611"/>
      <c r="Y42" s="611"/>
    </row>
    <row r="43" spans="2:25" x14ac:dyDescent="0.2">
      <c r="T43" s="728"/>
      <c r="U43" s="728"/>
      <c r="X43" s="611"/>
      <c r="Y43" s="611"/>
    </row>
    <row r="44" spans="2:25" x14ac:dyDescent="0.2">
      <c r="T44" s="728"/>
      <c r="U44" s="728"/>
      <c r="X44" s="611"/>
      <c r="Y44" s="611"/>
    </row>
    <row r="45" spans="2:25" x14ac:dyDescent="0.2">
      <c r="T45" s="728"/>
      <c r="U45" s="728"/>
      <c r="X45" s="611"/>
      <c r="Y45" s="611"/>
    </row>
    <row r="46" spans="2:25" x14ac:dyDescent="0.2">
      <c r="T46" s="728"/>
      <c r="U46" s="728"/>
      <c r="X46" s="611"/>
      <c r="Y46" s="611"/>
    </row>
    <row r="47" spans="2:25" x14ac:dyDescent="0.2">
      <c r="T47" s="728"/>
      <c r="U47" s="728"/>
      <c r="X47" s="611"/>
      <c r="Y47" s="611"/>
    </row>
    <row r="48" spans="2: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2578125" defaultRowHeight="15" x14ac:dyDescent="0.2"/>
  <cols>
    <col min="1" max="1" width="0.7109375" style="611" customWidth="1"/>
    <col min="2" max="2" width="21.7109375" style="611" customWidth="1"/>
    <col min="3" max="3" width="0.5703125" style="611" customWidth="1"/>
    <col min="4" max="4" width="9.7109375" style="611" customWidth="1"/>
    <col min="5" max="5" width="0.7109375" style="611" customWidth="1"/>
    <col min="6" max="6" width="6.42578125" style="611" customWidth="1"/>
    <col min="7" max="7" width="5.5703125" style="611" customWidth="1"/>
    <col min="8" max="8" width="7.5703125" style="611" customWidth="1"/>
    <col min="9" max="9" width="6.42578125" style="611" bestFit="1" customWidth="1"/>
    <col min="10" max="10" width="7.5703125" style="611" customWidth="1"/>
    <col min="11" max="11" width="6.42578125" style="611" bestFit="1" customWidth="1"/>
    <col min="12" max="12" width="7.28515625" style="611" customWidth="1"/>
    <col min="13" max="13" width="5.7109375" style="611" customWidth="1"/>
    <col min="14" max="14" width="7.42578125" style="611" customWidth="1"/>
    <col min="15" max="15" width="6.42578125" style="611" bestFit="1" customWidth="1"/>
    <col min="16" max="16" width="8.5703125" style="611" customWidth="1"/>
    <col min="17" max="17" width="6" style="611" customWidth="1"/>
    <col min="18" max="18" width="7.28515625" style="611" customWidth="1"/>
    <col min="19" max="19" width="6.42578125" style="611" bestFit="1" customWidth="1"/>
    <col min="20" max="20" width="6.85546875" style="611" customWidth="1"/>
    <col min="21" max="21" width="5.42578125" style="611" customWidth="1"/>
    <col min="22" max="22" width="9.28515625" style="611" customWidth="1"/>
    <col min="23" max="23" width="6.7109375" style="611" customWidth="1"/>
    <col min="24" max="24" width="0.5703125" style="728" customWidth="1"/>
    <col min="25" max="25" width="13.7109375" style="728" customWidth="1"/>
    <col min="26" max="26" width="1.42578125" style="611" customWidth="1"/>
    <col min="27" max="16384" width="11.42578125" style="611"/>
  </cols>
  <sheetData>
    <row r="1" spans="2:30" s="609" customFormat="1" ht="9" customHeight="1" x14ac:dyDescent="0.2">
      <c r="B1" s="609" t="s">
        <v>32</v>
      </c>
      <c r="C1" s="613"/>
      <c r="D1" s="613"/>
      <c r="E1" s="613"/>
      <c r="F1" s="712" t="s">
        <v>64</v>
      </c>
      <c r="G1" s="712"/>
      <c r="H1" s="712" t="s">
        <v>55</v>
      </c>
      <c r="I1" s="712"/>
      <c r="J1" s="712" t="s">
        <v>56</v>
      </c>
      <c r="K1" s="712"/>
      <c r="L1" s="712" t="s">
        <v>63</v>
      </c>
      <c r="M1" s="712"/>
      <c r="N1" s="712" t="s">
        <v>58</v>
      </c>
      <c r="O1" s="712"/>
      <c r="P1" s="712" t="s">
        <v>67</v>
      </c>
      <c r="Q1" s="712"/>
      <c r="R1" s="712" t="s">
        <v>66</v>
      </c>
      <c r="S1" s="712"/>
      <c r="T1" s="712" t="s">
        <v>65</v>
      </c>
      <c r="U1" s="712"/>
      <c r="X1" s="713"/>
      <c r="Y1" s="713"/>
    </row>
    <row r="2" spans="2:30" s="615" customFormat="1" ht="49.5" customHeight="1" x14ac:dyDescent="0.25">
      <c r="B2" s="714"/>
      <c r="C2" s="714"/>
      <c r="D2" s="714"/>
      <c r="E2" s="714"/>
      <c r="F2" s="714"/>
      <c r="G2" s="714"/>
      <c r="H2" s="714"/>
      <c r="I2" s="714"/>
      <c r="J2" s="714"/>
      <c r="K2" s="714"/>
      <c r="X2" s="663"/>
      <c r="Y2" s="663"/>
    </row>
    <row r="3" spans="2:30" s="617" customFormat="1" ht="18.75" customHeight="1" x14ac:dyDescent="0.2">
      <c r="B3" s="1534" t="s">
        <v>496</v>
      </c>
      <c r="C3" s="1534"/>
      <c r="D3" s="1534"/>
      <c r="E3" s="1534"/>
      <c r="F3" s="1534"/>
      <c r="G3" s="1534"/>
      <c r="H3" s="1534"/>
      <c r="I3" s="1534"/>
      <c r="J3" s="1534"/>
      <c r="K3" s="1534"/>
      <c r="L3" s="1534"/>
      <c r="M3" s="1534"/>
      <c r="N3" s="1534"/>
      <c r="O3" s="1534"/>
      <c r="P3" s="1534"/>
      <c r="Q3" s="1534"/>
      <c r="R3" s="1534"/>
      <c r="S3" s="1534"/>
      <c r="T3" s="1534"/>
      <c r="U3" s="1534"/>
      <c r="V3" s="1534"/>
      <c r="W3" s="1534"/>
      <c r="X3" s="1534"/>
      <c r="Y3" s="817"/>
    </row>
    <row r="4" spans="2:30" s="617" customFormat="1" ht="14.25" customHeight="1" x14ac:dyDescent="0.2">
      <c r="B4" s="1471" t="str">
        <f>porsaad!$B$6</f>
        <v>Situación a 30 de septiembre de 2025</v>
      </c>
      <c r="C4" s="1471"/>
      <c r="D4" s="1471"/>
      <c r="E4" s="1471"/>
      <c r="F4" s="1471"/>
      <c r="G4" s="1471"/>
      <c r="H4" s="1471"/>
      <c r="I4" s="1471"/>
      <c r="J4" s="1471"/>
      <c r="K4" s="1471"/>
      <c r="L4" s="1471"/>
      <c r="M4" s="1471"/>
      <c r="N4" s="1471"/>
      <c r="O4" s="1471"/>
      <c r="P4" s="1471"/>
      <c r="Q4" s="1471"/>
      <c r="R4" s="1471"/>
      <c r="S4" s="1471"/>
      <c r="T4" s="1471"/>
      <c r="U4" s="1471"/>
      <c r="V4" s="1471"/>
      <c r="W4" s="1471"/>
      <c r="X4" s="618"/>
      <c r="Y4" s="818"/>
    </row>
    <row r="5" spans="2:30" s="617" customFormat="1" ht="5.25" customHeight="1" x14ac:dyDescent="0.2">
      <c r="B5" s="819"/>
      <c r="C5" s="819"/>
      <c r="D5" s="819"/>
      <c r="E5" s="819"/>
      <c r="F5" s="819"/>
      <c r="G5" s="819"/>
      <c r="H5" s="819"/>
      <c r="I5" s="819"/>
      <c r="J5" s="819"/>
      <c r="K5" s="819"/>
      <c r="L5" s="819"/>
      <c r="M5" s="819"/>
      <c r="N5" s="819"/>
      <c r="O5" s="819"/>
      <c r="P5" s="819"/>
      <c r="Q5" s="819"/>
      <c r="R5" s="819"/>
      <c r="S5" s="819"/>
      <c r="T5" s="819"/>
      <c r="U5" s="819"/>
      <c r="V5" s="819"/>
      <c r="W5" s="819"/>
      <c r="X5" s="820"/>
      <c r="Y5" s="717"/>
    </row>
    <row r="6" spans="2:30" s="617" customFormat="1" ht="19.5" customHeight="1" x14ac:dyDescent="0.2">
      <c r="B6" s="619"/>
      <c r="C6" s="619"/>
      <c r="D6" s="664"/>
      <c r="E6" s="619"/>
      <c r="F6" s="1586" t="s">
        <v>491</v>
      </c>
      <c r="G6" s="1587"/>
      <c r="H6" s="1587"/>
      <c r="I6" s="1587"/>
      <c r="J6" s="1587"/>
      <c r="K6" s="1587"/>
      <c r="L6" s="1587"/>
      <c r="M6" s="1587"/>
      <c r="N6" s="1587"/>
      <c r="O6" s="1587"/>
      <c r="P6" s="1587"/>
      <c r="Q6" s="1587"/>
      <c r="R6" s="1587"/>
      <c r="S6" s="1587"/>
      <c r="T6" s="1587"/>
      <c r="U6" s="1587"/>
      <c r="V6" s="1587"/>
      <c r="W6" s="1588"/>
      <c r="X6" s="821"/>
      <c r="Y6" s="822"/>
    </row>
    <row r="7" spans="2:30" s="617" customFormat="1" ht="64.5" customHeight="1" x14ac:dyDescent="0.2">
      <c r="B7" s="1548" t="s">
        <v>12</v>
      </c>
      <c r="C7" s="621"/>
      <c r="D7" s="867" t="s">
        <v>492</v>
      </c>
      <c r="E7" s="621"/>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3"/>
      <c r="Y7" s="1359" t="s">
        <v>493</v>
      </c>
      <c r="AD7" s="823"/>
    </row>
    <row r="8" spans="2:30" s="622" customFormat="1" ht="20.25" customHeight="1" x14ac:dyDescent="0.2">
      <c r="B8" s="1549"/>
      <c r="C8" s="624"/>
      <c r="D8" s="858" t="s">
        <v>9</v>
      </c>
      <c r="E8" s="610"/>
      <c r="F8" s="859" t="s">
        <v>9</v>
      </c>
      <c r="G8" s="860" t="s">
        <v>28</v>
      </c>
      <c r="H8" s="861" t="s">
        <v>9</v>
      </c>
      <c r="I8" s="862" t="s">
        <v>28</v>
      </c>
      <c r="J8" s="860" t="s">
        <v>9</v>
      </c>
      <c r="K8" s="860" t="s">
        <v>28</v>
      </c>
      <c r="L8" s="860" t="s">
        <v>9</v>
      </c>
      <c r="M8" s="860" t="s">
        <v>28</v>
      </c>
      <c r="N8" s="855" t="s">
        <v>9</v>
      </c>
      <c r="O8" s="860" t="s">
        <v>28</v>
      </c>
      <c r="P8" s="860" t="s">
        <v>9</v>
      </c>
      <c r="Q8" s="861" t="s">
        <v>28</v>
      </c>
      <c r="R8" s="861" t="s">
        <v>9</v>
      </c>
      <c r="S8" s="862" t="s">
        <v>28</v>
      </c>
      <c r="T8" s="860" t="s">
        <v>9</v>
      </c>
      <c r="U8" s="863" t="s">
        <v>28</v>
      </c>
      <c r="V8" s="860" t="s">
        <v>9</v>
      </c>
      <c r="W8" s="864" t="s">
        <v>28</v>
      </c>
      <c r="X8" s="865"/>
      <c r="Y8" s="866" t="s">
        <v>9</v>
      </c>
    </row>
    <row r="9" spans="2:30" s="622" customFormat="1" ht="8.25" customHeight="1" x14ac:dyDescent="0.2">
      <c r="B9" s="626"/>
      <c r="C9" s="627"/>
      <c r="E9" s="627"/>
      <c r="F9" s="626"/>
      <c r="G9" s="626"/>
      <c r="H9" s="626"/>
      <c r="I9" s="626"/>
      <c r="J9" s="626"/>
      <c r="K9" s="626"/>
      <c r="L9" s="626"/>
      <c r="M9" s="626"/>
      <c r="N9" s="857"/>
      <c r="O9" s="626"/>
      <c r="P9" s="626"/>
      <c r="Q9" s="626"/>
      <c r="R9" s="626"/>
      <c r="S9" s="626"/>
      <c r="T9" s="626"/>
      <c r="U9" s="626"/>
      <c r="V9" s="824"/>
      <c r="W9" s="825"/>
      <c r="X9" s="626"/>
      <c r="Y9" s="626"/>
    </row>
    <row r="10" spans="2:30" s="627" customFormat="1" ht="18" customHeight="1" x14ac:dyDescent="0.2">
      <c r="B10" s="670" t="s">
        <v>8</v>
      </c>
      <c r="C10" s="629"/>
      <c r="D10" s="1360">
        <v>72389</v>
      </c>
      <c r="E10" s="1361"/>
      <c r="F10" s="1362">
        <v>3</v>
      </c>
      <c r="G10" s="1363">
        <v>2.9952973831085198E-3</v>
      </c>
      <c r="H10" s="1362">
        <v>25890</v>
      </c>
      <c r="I10" s="1363">
        <v>25.849416416226525</v>
      </c>
      <c r="J10" s="1362">
        <v>29343</v>
      </c>
      <c r="K10" s="1363">
        <v>29.29700370418443</v>
      </c>
      <c r="L10" s="1362">
        <v>5549</v>
      </c>
      <c r="M10" s="1363">
        <v>5.5403017262897247</v>
      </c>
      <c r="N10" s="1362">
        <v>11590</v>
      </c>
      <c r="O10" s="1363">
        <v>11.571832223409247</v>
      </c>
      <c r="P10" s="1362">
        <v>1965</v>
      </c>
      <c r="Q10" s="1363">
        <v>1.9619197859360804</v>
      </c>
      <c r="R10" s="1362">
        <v>25808</v>
      </c>
      <c r="S10" s="1363">
        <v>25.76754495442156</v>
      </c>
      <c r="T10" s="1362">
        <v>9</v>
      </c>
      <c r="U10" s="1363">
        <v>8.9858921493255594E-3</v>
      </c>
      <c r="V10" s="1364">
        <v>100157</v>
      </c>
      <c r="W10" s="1363">
        <v>100</v>
      </c>
      <c r="X10" s="1365"/>
      <c r="Y10" s="1366">
        <v>1.383594192487809</v>
      </c>
    </row>
    <row r="11" spans="2:30" s="629" customFormat="1" ht="18" customHeight="1" x14ac:dyDescent="0.2">
      <c r="B11" s="678" t="s">
        <v>7</v>
      </c>
      <c r="D11" s="1367">
        <v>13954</v>
      </c>
      <c r="E11" s="1361"/>
      <c r="F11" s="1368">
        <v>2348</v>
      </c>
      <c r="G11" s="1369">
        <v>12.906062771395591</v>
      </c>
      <c r="H11" s="1368">
        <v>1906</v>
      </c>
      <c r="I11" s="1369">
        <v>10.47655691749574</v>
      </c>
      <c r="J11" s="1368">
        <v>686</v>
      </c>
      <c r="K11" s="1369">
        <v>3.7706810311658332</v>
      </c>
      <c r="L11" s="1368">
        <v>506</v>
      </c>
      <c r="M11" s="1369">
        <v>2.781289506953224</v>
      </c>
      <c r="N11" s="1368">
        <v>2835</v>
      </c>
      <c r="O11" s="1369">
        <v>15.582916506348596</v>
      </c>
      <c r="P11" s="1368">
        <v>4438</v>
      </c>
      <c r="Q11" s="1369">
        <v>24.393997691419777</v>
      </c>
      <c r="R11" s="1368">
        <v>5474</v>
      </c>
      <c r="S11" s="1369">
        <v>30.088495575221238</v>
      </c>
      <c r="T11" s="1368">
        <v>0</v>
      </c>
      <c r="U11" s="1369">
        <v>0</v>
      </c>
      <c r="V11" s="1370">
        <v>18193</v>
      </c>
      <c r="W11" s="1369">
        <v>100</v>
      </c>
      <c r="X11" s="1365"/>
      <c r="Y11" s="1371">
        <v>1.3037838612584205</v>
      </c>
    </row>
    <row r="12" spans="2:30" s="629" customFormat="1" ht="22.5" customHeight="1" x14ac:dyDescent="0.2">
      <c r="B12" s="678" t="s">
        <v>37</v>
      </c>
      <c r="D12" s="1367">
        <v>7715</v>
      </c>
      <c r="E12" s="1361"/>
      <c r="F12" s="1372">
        <v>2135</v>
      </c>
      <c r="G12" s="1369">
        <v>20.001873711823123</v>
      </c>
      <c r="H12" s="1372">
        <v>898</v>
      </c>
      <c r="I12" s="1369">
        <v>8.4129660858160022</v>
      </c>
      <c r="J12" s="1372">
        <v>899</v>
      </c>
      <c r="K12" s="1369">
        <v>8.4223346449316097</v>
      </c>
      <c r="L12" s="1372">
        <v>535</v>
      </c>
      <c r="M12" s="1369">
        <v>5.01217912685029</v>
      </c>
      <c r="N12" s="1372">
        <v>1630</v>
      </c>
      <c r="O12" s="1369">
        <v>15.270751358441071</v>
      </c>
      <c r="P12" s="1372">
        <v>1762</v>
      </c>
      <c r="Q12" s="1369">
        <v>16.507401161701331</v>
      </c>
      <c r="R12" s="1372">
        <v>2804</v>
      </c>
      <c r="S12" s="1369">
        <v>26.269439760164886</v>
      </c>
      <c r="T12" s="1372">
        <v>11</v>
      </c>
      <c r="U12" s="1369">
        <v>0.10305415027168821</v>
      </c>
      <c r="V12" s="1370">
        <v>10674</v>
      </c>
      <c r="W12" s="1369">
        <v>100.00000000000001</v>
      </c>
      <c r="X12" s="1365"/>
      <c r="Y12" s="1371">
        <v>1.3835385612443292</v>
      </c>
    </row>
    <row r="13" spans="2:30" s="629" customFormat="1" ht="18" customHeight="1" x14ac:dyDescent="0.2">
      <c r="B13" s="678" t="s">
        <v>38</v>
      </c>
      <c r="D13" s="1367">
        <v>8229</v>
      </c>
      <c r="E13" s="1361"/>
      <c r="F13" s="1368">
        <v>425</v>
      </c>
      <c r="G13" s="1369">
        <v>3.5624476110645431</v>
      </c>
      <c r="H13" s="1368">
        <v>2880</v>
      </c>
      <c r="I13" s="1369">
        <v>24.140821458507965</v>
      </c>
      <c r="J13" s="1368">
        <v>663</v>
      </c>
      <c r="K13" s="1369">
        <v>5.5574182732606872</v>
      </c>
      <c r="L13" s="1368">
        <v>638</v>
      </c>
      <c r="M13" s="1369">
        <v>5.3478625314333614</v>
      </c>
      <c r="N13" s="1368">
        <v>2209</v>
      </c>
      <c r="O13" s="1369">
        <v>18.516345347862533</v>
      </c>
      <c r="P13" s="1368">
        <v>436</v>
      </c>
      <c r="Q13" s="1369">
        <v>3.6546521374685668</v>
      </c>
      <c r="R13" s="1368">
        <v>4679</v>
      </c>
      <c r="S13" s="1369">
        <v>39.22045264040235</v>
      </c>
      <c r="T13" s="1368">
        <v>0</v>
      </c>
      <c r="U13" s="1369">
        <v>0</v>
      </c>
      <c r="V13" s="1370">
        <v>11930</v>
      </c>
      <c r="W13" s="1369">
        <v>100</v>
      </c>
      <c r="X13" s="1365"/>
      <c r="Y13" s="1371">
        <v>1.449750881030502</v>
      </c>
    </row>
    <row r="14" spans="2:30" s="629" customFormat="1" ht="18" customHeight="1" x14ac:dyDescent="0.2">
      <c r="B14" s="678" t="s">
        <v>6</v>
      </c>
      <c r="D14" s="1367">
        <v>16575</v>
      </c>
      <c r="E14" s="1361"/>
      <c r="F14" s="1368">
        <v>582</v>
      </c>
      <c r="G14" s="1369">
        <v>3.1609819682815554</v>
      </c>
      <c r="H14" s="1368">
        <v>808</v>
      </c>
      <c r="I14" s="1369">
        <v>4.3884423202259395</v>
      </c>
      <c r="J14" s="1368">
        <v>228</v>
      </c>
      <c r="K14" s="1369">
        <v>1.2383228329350424</v>
      </c>
      <c r="L14" s="1368">
        <v>1627</v>
      </c>
      <c r="M14" s="1369">
        <v>8.836628285900499</v>
      </c>
      <c r="N14" s="1368">
        <v>2783</v>
      </c>
      <c r="O14" s="1369">
        <v>15.115142298500977</v>
      </c>
      <c r="P14" s="1368">
        <v>3278</v>
      </c>
      <c r="Q14" s="1369">
        <v>17.803606343688898</v>
      </c>
      <c r="R14" s="1368">
        <v>9080</v>
      </c>
      <c r="S14" s="1369">
        <v>49.315663697588526</v>
      </c>
      <c r="T14" s="1368">
        <v>26</v>
      </c>
      <c r="U14" s="1369">
        <v>0.14121225287855746</v>
      </c>
      <c r="V14" s="1370">
        <v>18412</v>
      </c>
      <c r="W14" s="1369">
        <v>100</v>
      </c>
      <c r="X14" s="1365"/>
      <c r="Y14" s="1371">
        <v>1.1108295625942686</v>
      </c>
    </row>
    <row r="15" spans="2:30" s="629" customFormat="1" ht="18" customHeight="1" x14ac:dyDescent="0.2">
      <c r="B15" s="678" t="s">
        <v>5</v>
      </c>
      <c r="D15" s="1367">
        <v>5136</v>
      </c>
      <c r="E15" s="1361"/>
      <c r="F15" s="1372">
        <v>2381</v>
      </c>
      <c r="G15" s="1369">
        <v>28.160851567120048</v>
      </c>
      <c r="H15" s="1372">
        <v>688</v>
      </c>
      <c r="I15" s="1369">
        <v>8.1371969248965108</v>
      </c>
      <c r="J15" s="1372">
        <v>396</v>
      </c>
      <c r="K15" s="1369">
        <v>4.6836191602602009</v>
      </c>
      <c r="L15" s="1372">
        <v>726</v>
      </c>
      <c r="M15" s="1369">
        <v>8.5866351271437011</v>
      </c>
      <c r="N15" s="1372">
        <v>1793</v>
      </c>
      <c r="O15" s="1369">
        <v>21.206386753400356</v>
      </c>
      <c r="P15" s="1372">
        <v>220</v>
      </c>
      <c r="Q15" s="1369">
        <v>2.6020106445890008</v>
      </c>
      <c r="R15" s="1372">
        <v>2251</v>
      </c>
      <c r="S15" s="1369">
        <v>26.623299822590184</v>
      </c>
      <c r="T15" s="1372">
        <v>0</v>
      </c>
      <c r="U15" s="1369">
        <v>0</v>
      </c>
      <c r="V15" s="1370">
        <v>8455</v>
      </c>
      <c r="W15" s="1369">
        <v>100</v>
      </c>
      <c r="X15" s="1365"/>
      <c r="Y15" s="1371">
        <v>1.6462227414330217</v>
      </c>
    </row>
    <row r="16" spans="2:30" s="738" customFormat="1" ht="18" customHeight="1" x14ac:dyDescent="0.2">
      <c r="B16" s="832" t="s">
        <v>4</v>
      </c>
      <c r="D16" s="1367">
        <v>34279</v>
      </c>
      <c r="E16" s="1361"/>
      <c r="F16" s="1368">
        <v>5855</v>
      </c>
      <c r="G16" s="1369">
        <v>12.353884457948263</v>
      </c>
      <c r="H16" s="1368">
        <v>4567</v>
      </c>
      <c r="I16" s="1369">
        <v>9.6362408743722838</v>
      </c>
      <c r="J16" s="1368">
        <v>3473</v>
      </c>
      <c r="K16" s="1369">
        <v>7.3279318057138036</v>
      </c>
      <c r="L16" s="1368">
        <v>2070</v>
      </c>
      <c r="M16" s="1369">
        <v>4.3676414736042535</v>
      </c>
      <c r="N16" s="1368">
        <v>5549</v>
      </c>
      <c r="O16" s="1369">
        <v>11.70823310967633</v>
      </c>
      <c r="P16" s="1368">
        <v>15658</v>
      </c>
      <c r="Q16" s="1369">
        <v>33.03793729164029</v>
      </c>
      <c r="R16" s="1368">
        <v>9618</v>
      </c>
      <c r="S16" s="1369">
        <v>20.293708064311939</v>
      </c>
      <c r="T16" s="1368">
        <v>604</v>
      </c>
      <c r="U16" s="1369">
        <v>1.2744229227328354</v>
      </c>
      <c r="V16" s="1370">
        <v>47394</v>
      </c>
      <c r="W16" s="1369">
        <v>100</v>
      </c>
      <c r="X16" s="1365"/>
      <c r="Y16" s="1371">
        <v>1.3825957583360076</v>
      </c>
    </row>
    <row r="17" spans="2:25" s="738" customFormat="1" ht="18" customHeight="1" x14ac:dyDescent="0.2">
      <c r="B17" s="832" t="s">
        <v>40</v>
      </c>
      <c r="D17" s="1367">
        <v>23587</v>
      </c>
      <c r="E17" s="1361"/>
      <c r="F17" s="1368">
        <v>4210</v>
      </c>
      <c r="G17" s="1369">
        <v>12.506684094825026</v>
      </c>
      <c r="H17" s="1368">
        <v>5511</v>
      </c>
      <c r="I17" s="1369">
        <v>16.371576258095182</v>
      </c>
      <c r="J17" s="1368">
        <v>2750</v>
      </c>
      <c r="K17" s="1369">
        <v>8.1694492305864177</v>
      </c>
      <c r="L17" s="1368">
        <v>1391</v>
      </c>
      <c r="M17" s="1369">
        <v>4.132255956271166</v>
      </c>
      <c r="N17" s="1368">
        <v>7375</v>
      </c>
      <c r="O17" s="1369">
        <v>21.908977482027211</v>
      </c>
      <c r="P17" s="1368">
        <v>4009</v>
      </c>
      <c r="Q17" s="1369">
        <v>11.909571623789436</v>
      </c>
      <c r="R17" s="1368">
        <v>8402</v>
      </c>
      <c r="S17" s="1369">
        <v>24.959895431049848</v>
      </c>
      <c r="T17" s="1368">
        <v>14</v>
      </c>
      <c r="U17" s="1369">
        <v>4.1589923355712675E-2</v>
      </c>
      <c r="V17" s="1370">
        <v>33662</v>
      </c>
      <c r="W17" s="1369">
        <v>100</v>
      </c>
      <c r="X17" s="1365"/>
      <c r="Y17" s="1371">
        <v>1.4271420697842032</v>
      </c>
    </row>
    <row r="18" spans="2:25" s="738" customFormat="1" ht="18" customHeight="1" x14ac:dyDescent="0.2">
      <c r="B18" s="832" t="s">
        <v>41</v>
      </c>
      <c r="D18" s="1367">
        <v>45874</v>
      </c>
      <c r="E18" s="1361"/>
      <c r="F18" s="1368">
        <v>9</v>
      </c>
      <c r="G18" s="1369">
        <v>1.5800007022225344E-2</v>
      </c>
      <c r="H18" s="1368">
        <v>4360</v>
      </c>
      <c r="I18" s="1369">
        <v>7.6542256241002775</v>
      </c>
      <c r="J18" s="1368">
        <v>5786</v>
      </c>
      <c r="K18" s="1369">
        <v>10.157648958955093</v>
      </c>
      <c r="L18" s="1368">
        <v>3588</v>
      </c>
      <c r="M18" s="1369">
        <v>6.2989361328605034</v>
      </c>
      <c r="N18" s="1368">
        <v>14602</v>
      </c>
      <c r="O18" s="1369">
        <v>25.634633615392719</v>
      </c>
      <c r="P18" s="1368">
        <v>6409</v>
      </c>
      <c r="Q18" s="1369">
        <v>11.251360556160247</v>
      </c>
      <c r="R18" s="1368">
        <v>22143</v>
      </c>
      <c r="S18" s="1369">
        <v>38.873283943681756</v>
      </c>
      <c r="T18" s="1368">
        <v>65</v>
      </c>
      <c r="U18" s="1369">
        <v>0.11411116182718303</v>
      </c>
      <c r="V18" s="1370">
        <v>56962</v>
      </c>
      <c r="W18" s="1369">
        <v>100</v>
      </c>
      <c r="X18" s="1365"/>
      <c r="Y18" s="1371">
        <v>1.2417055412652047</v>
      </c>
    </row>
    <row r="19" spans="2:25" s="738" customFormat="1" ht="18" customHeight="1" x14ac:dyDescent="0.2">
      <c r="B19" s="832" t="s">
        <v>3</v>
      </c>
      <c r="D19" s="1367">
        <v>47279</v>
      </c>
      <c r="E19" s="1361"/>
      <c r="F19" s="1368">
        <v>23</v>
      </c>
      <c r="G19" s="1369">
        <v>3.2593600317433323E-2</v>
      </c>
      <c r="H19" s="1368">
        <v>19747</v>
      </c>
      <c r="I19" s="1369">
        <v>27.983731542102429</v>
      </c>
      <c r="J19" s="1368">
        <v>1111</v>
      </c>
      <c r="K19" s="1369">
        <v>1.5744126066377575</v>
      </c>
      <c r="L19" s="1368">
        <v>3177</v>
      </c>
      <c r="M19" s="1369">
        <v>4.5021681829776377</v>
      </c>
      <c r="N19" s="1368">
        <v>6206</v>
      </c>
      <c r="O19" s="1369">
        <v>8.7946036334778785</v>
      </c>
      <c r="P19" s="1368">
        <v>7558</v>
      </c>
      <c r="Q19" s="1369">
        <v>10.710540486920047</v>
      </c>
      <c r="R19" s="1368">
        <v>32426</v>
      </c>
      <c r="S19" s="1369">
        <v>45.951307995351868</v>
      </c>
      <c r="T19" s="1368">
        <v>318</v>
      </c>
      <c r="U19" s="1369">
        <v>0.45064195221494768</v>
      </c>
      <c r="V19" s="1370">
        <v>70566</v>
      </c>
      <c r="W19" s="1369">
        <v>100</v>
      </c>
      <c r="X19" s="1365"/>
      <c r="Y19" s="1371">
        <v>1.4925442585503077</v>
      </c>
    </row>
    <row r="20" spans="2:25" s="629" customFormat="1" ht="18" customHeight="1" x14ac:dyDescent="0.2">
      <c r="B20" s="832" t="s">
        <v>2</v>
      </c>
      <c r="D20" s="1367">
        <v>12228</v>
      </c>
      <c r="E20" s="1361"/>
      <c r="F20" s="1368">
        <v>425</v>
      </c>
      <c r="G20" s="1369">
        <v>3.0819434372733867</v>
      </c>
      <c r="H20" s="1368">
        <v>970</v>
      </c>
      <c r="I20" s="1369">
        <v>7.0340826686004352</v>
      </c>
      <c r="J20" s="1368">
        <v>189</v>
      </c>
      <c r="K20" s="1369">
        <v>1.3705583756345177</v>
      </c>
      <c r="L20" s="1368">
        <v>768</v>
      </c>
      <c r="M20" s="1369">
        <v>5.5692530819434376</v>
      </c>
      <c r="N20" s="1368">
        <v>3200</v>
      </c>
      <c r="O20" s="1369">
        <v>23.205221174764322</v>
      </c>
      <c r="P20" s="1368">
        <v>6200</v>
      </c>
      <c r="Q20" s="1369">
        <v>44.960116026105872</v>
      </c>
      <c r="R20" s="1368">
        <v>2038</v>
      </c>
      <c r="S20" s="1369">
        <v>14.778825235678028</v>
      </c>
      <c r="T20" s="1368">
        <v>0</v>
      </c>
      <c r="U20" s="1369">
        <v>0</v>
      </c>
      <c r="V20" s="1370">
        <v>13790</v>
      </c>
      <c r="W20" s="1369">
        <v>100</v>
      </c>
      <c r="X20" s="1365"/>
      <c r="Y20" s="1371">
        <v>1.1277396140006541</v>
      </c>
    </row>
    <row r="21" spans="2:25" s="629" customFormat="1" ht="18" customHeight="1" x14ac:dyDescent="0.2">
      <c r="B21" s="678" t="s">
        <v>35</v>
      </c>
      <c r="D21" s="1367">
        <v>27678</v>
      </c>
      <c r="E21" s="1361"/>
      <c r="F21" s="1368">
        <v>1388</v>
      </c>
      <c r="G21" s="1369">
        <v>3.9590404746284835</v>
      </c>
      <c r="H21" s="1368">
        <v>5797</v>
      </c>
      <c r="I21" s="1369">
        <v>16.534983884309309</v>
      </c>
      <c r="J21" s="1368">
        <v>7866</v>
      </c>
      <c r="K21" s="1369">
        <v>22.436464245985338</v>
      </c>
      <c r="L21" s="1368">
        <v>1709</v>
      </c>
      <c r="M21" s="1369">
        <v>4.8746398927522181</v>
      </c>
      <c r="N21" s="1368">
        <v>3685</v>
      </c>
      <c r="O21" s="1369">
        <v>10.510853133289597</v>
      </c>
      <c r="P21" s="1368">
        <v>6663</v>
      </c>
      <c r="Q21" s="1369">
        <v>19.005105678998259</v>
      </c>
      <c r="R21" s="1368">
        <v>7863</v>
      </c>
      <c r="S21" s="1369">
        <v>22.427907242077641</v>
      </c>
      <c r="T21" s="1368">
        <v>88</v>
      </c>
      <c r="U21" s="1369">
        <v>0.25100544795915458</v>
      </c>
      <c r="V21" s="1370">
        <v>35059</v>
      </c>
      <c r="W21" s="1369">
        <v>100</v>
      </c>
      <c r="X21" s="1365"/>
      <c r="Y21" s="1371">
        <v>1.2666738926222993</v>
      </c>
    </row>
    <row r="22" spans="2:25" s="629" customFormat="1" ht="21" customHeight="1" x14ac:dyDescent="0.2">
      <c r="B22" s="678" t="s">
        <v>42</v>
      </c>
      <c r="D22" s="1367">
        <v>66243</v>
      </c>
      <c r="E22" s="1361"/>
      <c r="F22" s="1368">
        <v>2497</v>
      </c>
      <c r="G22" s="1369">
        <v>2.6863905325443787</v>
      </c>
      <c r="H22" s="1368">
        <v>20661</v>
      </c>
      <c r="I22" s="1369">
        <v>22.228079612694998</v>
      </c>
      <c r="J22" s="1368">
        <v>15912</v>
      </c>
      <c r="K22" s="1369">
        <v>17.11888111888112</v>
      </c>
      <c r="L22" s="1368">
        <v>6976</v>
      </c>
      <c r="M22" s="1369">
        <v>7.5051102743410434</v>
      </c>
      <c r="N22" s="1368">
        <v>15434</v>
      </c>
      <c r="O22" s="1369">
        <v>16.604626143087682</v>
      </c>
      <c r="P22" s="1368">
        <v>13887</v>
      </c>
      <c r="Q22" s="1369">
        <v>14.940290478752017</v>
      </c>
      <c r="R22" s="1368">
        <v>17518</v>
      </c>
      <c r="S22" s="1369">
        <v>18.846691769768693</v>
      </c>
      <c r="T22" s="1368">
        <v>65</v>
      </c>
      <c r="U22" s="1369">
        <v>6.9930069930069935E-2</v>
      </c>
      <c r="V22" s="1370">
        <v>92950</v>
      </c>
      <c r="W22" s="1369">
        <v>100</v>
      </c>
      <c r="X22" s="1365"/>
      <c r="Y22" s="1371">
        <v>1.403167127092674</v>
      </c>
    </row>
    <row r="23" spans="2:25" s="629" customFormat="1" ht="18" customHeight="1" x14ac:dyDescent="0.2">
      <c r="B23" s="678" t="s">
        <v>43</v>
      </c>
      <c r="D23" s="1367">
        <v>14102</v>
      </c>
      <c r="E23" s="1361"/>
      <c r="F23" s="1368">
        <v>1051</v>
      </c>
      <c r="G23" s="1369">
        <v>6.011210249370853</v>
      </c>
      <c r="H23" s="1368">
        <v>2775</v>
      </c>
      <c r="I23" s="1369">
        <v>15.871654083733699</v>
      </c>
      <c r="J23" s="1368">
        <v>533</v>
      </c>
      <c r="K23" s="1369">
        <v>3.0485014870738962</v>
      </c>
      <c r="L23" s="1368">
        <v>1509</v>
      </c>
      <c r="M23" s="1369">
        <v>8.6307481125600543</v>
      </c>
      <c r="N23" s="1368">
        <v>2788</v>
      </c>
      <c r="O23" s="1369">
        <v>15.94600777854038</v>
      </c>
      <c r="P23" s="1368">
        <v>805</v>
      </c>
      <c r="Q23" s="1369">
        <v>4.6042095630290554</v>
      </c>
      <c r="R23" s="1368">
        <v>8023</v>
      </c>
      <c r="S23" s="1369">
        <v>45.887668725692059</v>
      </c>
      <c r="T23" s="1368">
        <v>0</v>
      </c>
      <c r="U23" s="1369">
        <v>0</v>
      </c>
      <c r="V23" s="1370">
        <v>17484</v>
      </c>
      <c r="W23" s="1369">
        <v>100</v>
      </c>
      <c r="X23" s="1365"/>
      <c r="Y23" s="1371">
        <v>1.2398241384200823</v>
      </c>
    </row>
    <row r="24" spans="2:25" s="629" customFormat="1" ht="22.5" customHeight="1" x14ac:dyDescent="0.2">
      <c r="B24" s="678" t="s">
        <v>44</v>
      </c>
      <c r="D24" s="1367">
        <v>3201</v>
      </c>
      <c r="E24" s="1361"/>
      <c r="F24" s="1372">
        <v>326</v>
      </c>
      <c r="G24" s="1373">
        <v>8.0039283083722079</v>
      </c>
      <c r="H24" s="1372">
        <v>325</v>
      </c>
      <c r="I24" s="1369">
        <v>7.9793763810459124</v>
      </c>
      <c r="J24" s="1372">
        <v>173</v>
      </c>
      <c r="K24" s="1369">
        <v>4.2474834274490547</v>
      </c>
      <c r="L24" s="1372">
        <v>189</v>
      </c>
      <c r="M24" s="1369">
        <v>4.6403142646697768</v>
      </c>
      <c r="N24" s="1372">
        <v>1025</v>
      </c>
      <c r="O24" s="1369">
        <v>25.165725509452493</v>
      </c>
      <c r="P24" s="1372">
        <v>748</v>
      </c>
      <c r="Q24" s="1369">
        <v>18.364841640068747</v>
      </c>
      <c r="R24" s="1372">
        <v>1276</v>
      </c>
      <c r="S24" s="1369">
        <v>31.328259268352564</v>
      </c>
      <c r="T24" s="1372">
        <v>11</v>
      </c>
      <c r="U24" s="1369">
        <v>0.27007120058924627</v>
      </c>
      <c r="V24" s="1374">
        <v>4073</v>
      </c>
      <c r="W24" s="1369">
        <v>100</v>
      </c>
      <c r="X24" s="1365"/>
      <c r="Y24" s="1371">
        <v>1.2724148703530147</v>
      </c>
    </row>
    <row r="25" spans="2:25" s="629" customFormat="1" ht="18" customHeight="1" x14ac:dyDescent="0.2">
      <c r="B25" s="678" t="s">
        <v>45</v>
      </c>
      <c r="D25" s="1367">
        <v>17315</v>
      </c>
      <c r="E25" s="1361"/>
      <c r="F25" s="1372">
        <v>279</v>
      </c>
      <c r="G25" s="1373">
        <v>1.125136105174013</v>
      </c>
      <c r="H25" s="1372">
        <v>5075</v>
      </c>
      <c r="I25" s="1369">
        <v>20.466185425656331</v>
      </c>
      <c r="J25" s="1372">
        <v>1399</v>
      </c>
      <c r="K25" s="1369">
        <v>5.6418115094567893</v>
      </c>
      <c r="L25" s="1372">
        <v>1965</v>
      </c>
      <c r="M25" s="1369">
        <v>7.9243456869782634</v>
      </c>
      <c r="N25" s="1372">
        <v>6006</v>
      </c>
      <c r="O25" s="1369">
        <v>24.220671855466389</v>
      </c>
      <c r="P25" s="1372">
        <v>693</v>
      </c>
      <c r="Q25" s="1369">
        <v>2.7946929063999679</v>
      </c>
      <c r="R25" s="1372">
        <v>7307</v>
      </c>
      <c r="S25" s="1369">
        <v>29.467274267048435</v>
      </c>
      <c r="T25" s="1372">
        <v>2073</v>
      </c>
      <c r="U25" s="1369">
        <v>8.3598822438198166</v>
      </c>
      <c r="V25" s="1374">
        <v>24797</v>
      </c>
      <c r="W25" s="1369">
        <v>100</v>
      </c>
      <c r="X25" s="1365"/>
      <c r="Y25" s="1371">
        <v>1.4321108865145826</v>
      </c>
    </row>
    <row r="26" spans="2:25" s="629" customFormat="1" ht="18" customHeight="1" x14ac:dyDescent="0.2">
      <c r="B26" s="678" t="s">
        <v>46</v>
      </c>
      <c r="D26" s="1367">
        <v>2181</v>
      </c>
      <c r="E26" s="1361"/>
      <c r="F26" s="1372">
        <v>374</v>
      </c>
      <c r="G26" s="1373">
        <v>10.872093023255815</v>
      </c>
      <c r="H26" s="1372">
        <v>447</v>
      </c>
      <c r="I26" s="1369">
        <v>12.994186046511627</v>
      </c>
      <c r="J26" s="1372">
        <v>597</v>
      </c>
      <c r="K26" s="1369">
        <v>17.354651162790699</v>
      </c>
      <c r="L26" s="1372">
        <v>413</v>
      </c>
      <c r="M26" s="1369">
        <v>12.005813953488373</v>
      </c>
      <c r="N26" s="1372">
        <v>695</v>
      </c>
      <c r="O26" s="1369">
        <v>20.203488372093023</v>
      </c>
      <c r="P26" s="1372">
        <v>442</v>
      </c>
      <c r="Q26" s="1369">
        <v>12.848837209302326</v>
      </c>
      <c r="R26" s="1372">
        <v>472</v>
      </c>
      <c r="S26" s="1369">
        <v>13.720930232558139</v>
      </c>
      <c r="T26" s="1372">
        <v>0</v>
      </c>
      <c r="U26" s="1369">
        <v>0</v>
      </c>
      <c r="V26" s="1374">
        <v>3440</v>
      </c>
      <c r="W26" s="1369">
        <v>100</v>
      </c>
      <c r="X26" s="1365"/>
      <c r="Y26" s="1371">
        <v>1.5772581384685924</v>
      </c>
    </row>
    <row r="27" spans="2:25" s="629" customFormat="1" ht="18" customHeight="1" x14ac:dyDescent="0.2">
      <c r="B27" s="678" t="s">
        <v>1</v>
      </c>
      <c r="D27" s="1367">
        <v>1151</v>
      </c>
      <c r="E27" s="1361"/>
      <c r="F27" s="1372">
        <v>162</v>
      </c>
      <c r="G27" s="1373">
        <v>11.304954640614095</v>
      </c>
      <c r="H27" s="1372">
        <v>181</v>
      </c>
      <c r="I27" s="1369">
        <v>12.630844382414516</v>
      </c>
      <c r="J27" s="1372">
        <v>340</v>
      </c>
      <c r="K27" s="1369">
        <v>23.726448011165388</v>
      </c>
      <c r="L27" s="1372">
        <v>16</v>
      </c>
      <c r="M27" s="1369">
        <v>1.1165387299371947</v>
      </c>
      <c r="N27" s="1372">
        <v>77</v>
      </c>
      <c r="O27" s="1369">
        <v>5.3733426378227493</v>
      </c>
      <c r="P27" s="1372">
        <v>0</v>
      </c>
      <c r="Q27" s="1369">
        <v>0</v>
      </c>
      <c r="R27" s="1372">
        <v>657</v>
      </c>
      <c r="S27" s="1369">
        <v>45.847871598046055</v>
      </c>
      <c r="T27" s="1372">
        <v>0</v>
      </c>
      <c r="U27" s="1369">
        <v>0</v>
      </c>
      <c r="V27" s="1370">
        <v>1433</v>
      </c>
      <c r="W27" s="1369">
        <v>100</v>
      </c>
      <c r="X27" s="1365"/>
      <c r="Y27" s="1371">
        <v>1.2450043440486533</v>
      </c>
    </row>
    <row r="28" spans="2:25" s="629" customFormat="1" ht="8.25" customHeight="1" x14ac:dyDescent="0.2">
      <c r="B28" s="684"/>
      <c r="D28" s="1375"/>
      <c r="E28" s="1361"/>
      <c r="F28" s="1376"/>
      <c r="G28" s="1377"/>
      <c r="H28" s="1376"/>
      <c r="I28" s="1378"/>
      <c r="J28" s="1376"/>
      <c r="K28" s="1378"/>
      <c r="L28" s="1376"/>
      <c r="M28" s="1378"/>
      <c r="N28" s="1376"/>
      <c r="O28" s="1377"/>
      <c r="P28" s="1376"/>
      <c r="Q28" s="1377"/>
      <c r="R28" s="1376"/>
      <c r="S28" s="1377"/>
      <c r="T28" s="1376"/>
      <c r="U28" s="1377"/>
      <c r="V28" s="1379"/>
      <c r="W28" s="1378"/>
      <c r="X28" s="1365"/>
      <c r="Y28" s="1380"/>
    </row>
    <row r="29" spans="2:25" s="629" customFormat="1" ht="3" customHeight="1" x14ac:dyDescent="0.2">
      <c r="B29" s="626"/>
      <c r="C29" s="627"/>
      <c r="D29" s="1381"/>
      <c r="E29" s="1382"/>
      <c r="F29" s="1383"/>
      <c r="G29" s="1383"/>
      <c r="H29" s="1383"/>
      <c r="I29" s="1383"/>
      <c r="J29" s="1383"/>
      <c r="K29" s="1383"/>
      <c r="L29" s="1383"/>
      <c r="M29" s="1383"/>
      <c r="N29" s="1383"/>
      <c r="O29" s="1383"/>
      <c r="P29" s="1383"/>
      <c r="Q29" s="1383"/>
      <c r="R29" s="1383"/>
      <c r="S29" s="1383"/>
      <c r="T29" s="1383"/>
      <c r="U29" s="1383"/>
      <c r="V29" s="1384"/>
      <c r="W29" s="1383"/>
      <c r="X29" s="1383"/>
      <c r="Y29" s="1383"/>
    </row>
    <row r="30" spans="2:25" s="1221" customFormat="1" ht="20.25" customHeight="1" x14ac:dyDescent="0.2">
      <c r="B30" s="1245" t="s">
        <v>0</v>
      </c>
      <c r="D30" s="1385">
        <f>SUM(D10:D27)</f>
        <v>419116</v>
      </c>
      <c r="E30" s="1386"/>
      <c r="F30" s="1387">
        <f>SUM(F10:F27)</f>
        <v>24473</v>
      </c>
      <c r="G30" s="1388">
        <f>F30*100/$V30</f>
        <v>4.2977990309624872</v>
      </c>
      <c r="H30" s="1387">
        <f>SUM(H10:H27)</f>
        <v>103486</v>
      </c>
      <c r="I30" s="1388">
        <f>H30*100/$V30</f>
        <v>18.173580293310341</v>
      </c>
      <c r="J30" s="1387">
        <f>SUM(J10:J27)</f>
        <v>72344</v>
      </c>
      <c r="K30" s="1388">
        <f>J30*100/$V30</f>
        <v>12.704612147916079</v>
      </c>
      <c r="L30" s="1387">
        <f>SUM(L10:L27)</f>
        <v>33352</v>
      </c>
      <c r="M30" s="1388">
        <f>L30*100/$V30</f>
        <v>5.8570748694749675</v>
      </c>
      <c r="N30" s="1387">
        <f>SUM(N10:N27)</f>
        <v>89482</v>
      </c>
      <c r="O30" s="1388">
        <f>N30*100/$V30</f>
        <v>15.714283205515681</v>
      </c>
      <c r="P30" s="1387">
        <f>SUM(P10:P27)</f>
        <v>75171</v>
      </c>
      <c r="Q30" s="1388">
        <f>P30*100/$V30</f>
        <v>13.201072649715242</v>
      </c>
      <c r="R30" s="1387">
        <f>SUM(R10:R27)</f>
        <v>167839</v>
      </c>
      <c r="S30" s="1388">
        <f>R30*100/$V30</f>
        <v>29.474861747955416</v>
      </c>
      <c r="T30" s="1387">
        <f>SUM(T10:T28)</f>
        <v>3284</v>
      </c>
      <c r="U30" s="1388">
        <f>T30*100/$V30</f>
        <v>0.57671605514978985</v>
      </c>
      <c r="V30" s="1387">
        <f>SUM(V10:V27)</f>
        <v>569431</v>
      </c>
      <c r="W30" s="1388">
        <f>G30+I30+K30+M30+O30+Q30+S30+U30</f>
        <v>100</v>
      </c>
      <c r="X30" s="1389"/>
      <c r="Y30" s="1390">
        <f>(V30/D30)</f>
        <v>1.3586477252121132</v>
      </c>
    </row>
    <row r="31" spans="2:25" s="627" customFormat="1" ht="5.25" customHeight="1" x14ac:dyDescent="0.2">
      <c r="B31" s="640"/>
      <c r="C31" s="641"/>
      <c r="D31" s="642"/>
      <c r="E31" s="641"/>
      <c r="F31" s="642"/>
      <c r="G31" s="845"/>
      <c r="H31" s="642"/>
      <c r="I31" s="845"/>
      <c r="J31" s="642"/>
      <c r="K31" s="845"/>
      <c r="L31" s="642"/>
      <c r="M31" s="845"/>
      <c r="N31" s="642"/>
      <c r="O31" s="845"/>
      <c r="P31" s="642"/>
      <c r="Q31" s="845"/>
      <c r="R31" s="642"/>
      <c r="S31" s="845"/>
      <c r="T31" s="642"/>
      <c r="U31" s="845"/>
      <c r="V31" s="642"/>
      <c r="W31" s="845"/>
      <c r="X31" s="845"/>
      <c r="Y31" s="845"/>
    </row>
    <row r="32" spans="2:25" s="693" customFormat="1" ht="18.75" customHeight="1" x14ac:dyDescent="0.2">
      <c r="B32" s="846" t="s">
        <v>39</v>
      </c>
      <c r="C32" s="847"/>
      <c r="D32" s="847"/>
      <c r="E32" s="847"/>
      <c r="F32" s="847"/>
      <c r="G32" s="847"/>
      <c r="H32" s="847"/>
      <c r="I32" s="847"/>
      <c r="J32" s="847"/>
      <c r="K32" s="847"/>
      <c r="L32" s="847"/>
      <c r="N32" s="847"/>
      <c r="O32" s="847"/>
      <c r="P32" s="847"/>
      <c r="Q32" s="847"/>
      <c r="R32" s="847"/>
      <c r="S32" s="847"/>
      <c r="T32" s="847"/>
      <c r="U32" s="847"/>
      <c r="V32" s="847"/>
      <c r="W32" s="847"/>
    </row>
    <row r="33" spans="2:25" s="848" customFormat="1" x14ac:dyDescent="0.25">
      <c r="B33" s="694" t="s">
        <v>47</v>
      </c>
      <c r="X33" s="693"/>
      <c r="Y33" s="693"/>
    </row>
    <row r="34" spans="2:25" s="848" customFormat="1" x14ac:dyDescent="0.2">
      <c r="X34" s="693"/>
      <c r="Y34" s="693"/>
    </row>
    <row r="35" spans="2:25" s="848" customFormat="1" x14ac:dyDescent="0.2">
      <c r="X35" s="693"/>
      <c r="Y35" s="693"/>
    </row>
    <row r="36" spans="2:25" s="848" customFormat="1" x14ac:dyDescent="0.2">
      <c r="D36" s="849"/>
      <c r="T36" s="693"/>
      <c r="U36" s="693"/>
    </row>
    <row r="37" spans="2:25" s="848" customFormat="1" x14ac:dyDescent="0.2">
      <c r="T37" s="693"/>
      <c r="U37" s="693"/>
    </row>
    <row r="38" spans="2:25" s="848" customFormat="1" x14ac:dyDescent="0.2">
      <c r="T38" s="693"/>
      <c r="U38" s="693"/>
    </row>
    <row r="39" spans="2:25" s="848" customFormat="1" x14ac:dyDescent="0.2">
      <c r="T39" s="693"/>
      <c r="U39" s="693"/>
    </row>
    <row r="40" spans="2:25" s="848" customFormat="1" x14ac:dyDescent="0.2">
      <c r="T40" s="693"/>
      <c r="U40" s="693"/>
    </row>
    <row r="41" spans="2:25" s="848" customFormat="1" x14ac:dyDescent="0.2">
      <c r="T41" s="693"/>
      <c r="U41" s="693"/>
    </row>
    <row r="42" spans="2:25" x14ac:dyDescent="0.2">
      <c r="T42" s="728"/>
      <c r="U42" s="728"/>
      <c r="X42" s="611"/>
      <c r="Y42" s="611"/>
    </row>
    <row r="43" spans="2:25" x14ac:dyDescent="0.2">
      <c r="T43" s="728"/>
      <c r="U43" s="728"/>
      <c r="X43" s="611"/>
      <c r="Y43" s="611"/>
    </row>
    <row r="44" spans="2:25" x14ac:dyDescent="0.2">
      <c r="T44" s="728"/>
      <c r="U44" s="728"/>
      <c r="X44" s="611"/>
      <c r="Y44" s="611"/>
    </row>
    <row r="45" spans="2:25" x14ac:dyDescent="0.2">
      <c r="T45" s="728"/>
      <c r="U45" s="728"/>
      <c r="X45" s="611"/>
      <c r="Y45" s="611"/>
    </row>
    <row r="46" spans="2:25" x14ac:dyDescent="0.2">
      <c r="T46" s="728"/>
      <c r="U46" s="728"/>
      <c r="X46" s="611"/>
      <c r="Y46" s="611"/>
    </row>
    <row r="47" spans="2:25" x14ac:dyDescent="0.2">
      <c r="T47" s="728"/>
      <c r="U47" s="728"/>
      <c r="X47" s="611"/>
      <c r="Y47" s="611"/>
    </row>
    <row r="48" spans="2:25" x14ac:dyDescent="0.2">
      <c r="T48" s="728"/>
      <c r="U48" s="728"/>
      <c r="X48" s="611"/>
      <c r="Y48" s="611"/>
    </row>
    <row r="49" spans="20:25" x14ac:dyDescent="0.2">
      <c r="T49" s="728"/>
      <c r="U49" s="728"/>
      <c r="X49" s="611"/>
      <c r="Y49" s="611"/>
    </row>
    <row r="50" spans="20:25" x14ac:dyDescent="0.2">
      <c r="T50" s="728"/>
      <c r="U50" s="728"/>
      <c r="X50" s="611"/>
      <c r="Y50" s="611"/>
    </row>
    <row r="51" spans="20:25" x14ac:dyDescent="0.2">
      <c r="T51" s="728"/>
      <c r="U51" s="728"/>
      <c r="X51" s="611"/>
      <c r="Y51" s="611"/>
    </row>
    <row r="52" spans="20:25" x14ac:dyDescent="0.2">
      <c r="T52" s="728"/>
      <c r="U52" s="728"/>
      <c r="X52" s="611"/>
      <c r="Y52" s="611"/>
    </row>
    <row r="53" spans="20:25" x14ac:dyDescent="0.2">
      <c r="T53" s="728"/>
      <c r="U53" s="728"/>
      <c r="X53" s="611"/>
      <c r="Y53" s="611"/>
    </row>
    <row r="54" spans="20:25" x14ac:dyDescent="0.2">
      <c r="T54" s="728"/>
      <c r="U54" s="728"/>
      <c r="X54" s="611"/>
      <c r="Y54" s="611"/>
    </row>
    <row r="55" spans="20:25" x14ac:dyDescent="0.2">
      <c r="T55" s="728"/>
      <c r="U55" s="728"/>
      <c r="X55" s="611"/>
      <c r="Y55" s="611"/>
    </row>
    <row r="56" spans="20:25" x14ac:dyDescent="0.2">
      <c r="T56" s="728"/>
      <c r="U56" s="728"/>
      <c r="X56" s="611"/>
      <c r="Y56" s="611"/>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Paloma García Rueda</cp:lastModifiedBy>
  <cp:lastPrinted>2025-09-30T11:22:38Z</cp:lastPrinted>
  <dcterms:created xsi:type="dcterms:W3CDTF">2023-11-02T11:23:22Z</dcterms:created>
  <dcterms:modified xsi:type="dcterms:W3CDTF">2025-10-07T07:24:12Z</dcterms:modified>
</cp:coreProperties>
</file>