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13.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4.xml" ContentType="application/vnd.openxmlformats-officedocument.drawingml.chart+xml"/>
  <Override PartName="/xl/theme/themeOverride2.xml" ContentType="application/vnd.openxmlformats-officedocument.themeOverride+xml"/>
  <Override PartName="/xl/charts/chart5.xml" ContentType="application/vnd.openxmlformats-officedocument.drawingml.chart+xml"/>
  <Override PartName="/xl/theme/themeOverride3.xml" ContentType="application/vnd.openxmlformats-officedocument.themeOverride+xml"/>
  <Override PartName="/xl/charts/chart6.xml" ContentType="application/vnd.openxmlformats-officedocument.drawingml.chart+xml"/>
  <Override PartName="/xl/theme/themeOverride4.xml" ContentType="application/vnd.openxmlformats-officedocument.themeOverride+xml"/>
  <Override PartName="/xl/charts/chart7.xml" ContentType="application/vnd.openxmlformats-officedocument.drawingml.chart+xml"/>
  <Override PartName="/xl/theme/themeOverride5.xml" ContentType="application/vnd.openxmlformats-officedocument.themeOverride+xml"/>
  <Override PartName="/xl/drawings/drawing18.xml" ContentType="application/vnd.openxmlformats-officedocument.drawing+xml"/>
  <Override PartName="/xl/charts/chart8.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9.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20.xml" ContentType="application/vnd.openxmlformats-officedocument.drawing+xml"/>
  <Override PartName="/xl/drawings/drawing21.xml" ContentType="application/vnd.openxmlformats-officedocument.drawing+xml"/>
  <Override PartName="/xl/charts/chart11.xml" ContentType="application/vnd.openxmlformats-officedocument.drawingml.chart+xml"/>
  <Override PartName="/xl/drawings/drawing22.xml" ContentType="application/vnd.openxmlformats-officedocument.drawing+xml"/>
  <Override PartName="/xl/charts/chart12.xml" ContentType="application/vnd.openxmlformats-officedocument.drawingml.chart+xml"/>
  <Override PartName="/xl/drawings/drawing23.xml" ContentType="application/vnd.openxmlformats-officedocument.drawing+xml"/>
  <Override PartName="/xl/charts/chart13.xml" ContentType="application/vnd.openxmlformats-officedocument.drawingml.chart+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harts/chart14.xml" ContentType="application/vnd.openxmlformats-officedocument.drawingml.chart+xml"/>
  <Override PartName="/xl/theme/themeOverride6.xml" ContentType="application/vnd.openxmlformats-officedocument.themeOverride+xml"/>
  <Override PartName="/xl/charts/chart15.xml" ContentType="application/vnd.openxmlformats-officedocument.drawingml.chart+xml"/>
  <Override PartName="/xl/theme/themeOverride7.xml" ContentType="application/vnd.openxmlformats-officedocument.themeOverride+xml"/>
  <Override PartName="/xl/charts/chart16.xml" ContentType="application/vnd.openxmlformats-officedocument.drawingml.chart+xml"/>
  <Override PartName="/xl/theme/themeOverride8.xml" ContentType="application/vnd.openxmlformats-officedocument.themeOverride+xml"/>
  <Override PartName="/xl/charts/chart17.xml" ContentType="application/vnd.openxmlformats-officedocument.drawingml.chart+xml"/>
  <Override PartName="/xl/theme/themeOverride9.xml" ContentType="application/vnd.openxmlformats-officedocument.themeOverride+xml"/>
  <Override PartName="/xl/drawings/drawing32.xml" ContentType="application/vnd.openxmlformats-officedocument.drawing+xml"/>
  <Override PartName="/xl/charts/chart1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3.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34.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35.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36.xml" ContentType="application/vnd.openxmlformats-officedocument.drawing+xml"/>
  <Override PartName="/xl/drawings/drawing37.xml" ContentType="application/vnd.openxmlformats-officedocument.drawing+xml"/>
  <Override PartName="/xl/charts/chart25.xml" ContentType="application/vnd.openxmlformats-officedocument.drawingml.chart+xml"/>
  <Override PartName="/xl/drawings/drawing38.xml" ContentType="application/vnd.openxmlformats-officedocument.drawing+xml"/>
  <Override PartName="/xl/drawings/drawing39.xml" ContentType="application/vnd.openxmlformats-officedocument.drawing+xml"/>
  <Override PartName="/xl/charts/chart26.xml" ContentType="application/vnd.openxmlformats-officedocument.drawingml.chart+xml"/>
  <Override PartName="/xl/drawings/drawing40.xml" ContentType="application/vnd.openxmlformats-officedocument.drawing+xml"/>
  <Override PartName="/xl/drawings/drawing41.xml" ContentType="application/vnd.openxmlformats-officedocument.drawing+xml"/>
  <Override PartName="/xl/charts/chart27.xml" ContentType="application/vnd.openxmlformats-officedocument.drawingml.chart+xml"/>
  <Override PartName="/xl/drawings/drawing42.xml" ContentType="application/vnd.openxmlformats-officedocument.drawing+xml"/>
  <Override PartName="/xl/drawings/drawing43.xml" ContentType="application/vnd.openxmlformats-officedocument.drawing+xml"/>
  <Override PartName="/xl/charts/chart28.xml" ContentType="application/vnd.openxmlformats-officedocument.drawingml.chart+xml"/>
  <Override PartName="/xl/drawings/drawing44.xml" ContentType="application/vnd.openxmlformats-officedocument.drawing+xml"/>
  <Override PartName="/xl/charts/chart29.xml" ContentType="application/vnd.openxmlformats-officedocument.drawingml.chart+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charts/chart30.xml" ContentType="application/vnd.openxmlformats-officedocument.drawingml.chart+xml"/>
  <Override PartName="/xl/theme/themeOverride10.xml" ContentType="application/vnd.openxmlformats-officedocument.themeOverride+xml"/>
  <Override PartName="/xl/charts/chart31.xml" ContentType="application/vnd.openxmlformats-officedocument.drawingml.chart+xml"/>
  <Override PartName="/xl/theme/themeOverride11.xml" ContentType="application/vnd.openxmlformats-officedocument.themeOverride+xml"/>
  <Override PartName="/xl/charts/chart32.xml" ContentType="application/vnd.openxmlformats-officedocument.drawingml.chart+xml"/>
  <Override PartName="/xl/theme/themeOverride12.xml" ContentType="application/vnd.openxmlformats-officedocument.themeOverride+xml"/>
  <Override PartName="/xl/charts/chart33.xml" ContentType="application/vnd.openxmlformats-officedocument.drawingml.chart+xml"/>
  <Override PartName="/xl/theme/themeOverride13.xml" ContentType="application/vnd.openxmlformats-officedocument.themeOverride+xml"/>
  <Override PartName="/xl/drawings/drawing51.xml" ContentType="application/vnd.openxmlformats-officedocument.drawing+xml"/>
  <Override PartName="/xl/charts/chart3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2.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3.xml" ContentType="application/vnd.openxmlformats-officedocument.drawing+xml"/>
  <Override PartName="/xl/drawings/drawing54.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charts/chart39.xml" ContentType="application/vnd.openxmlformats-officedocument.drawingml.chart+xml"/>
  <Override PartName="/xl/charts/style5.xml" ContentType="application/vnd.ms-office.chartstyle+xml"/>
  <Override PartName="/xl/charts/colors5.xml" ContentType="application/vnd.ms-office.chartcolorstyle+xml"/>
  <Override PartName="/xl/charts/chart40.xml" ContentType="application/vnd.openxmlformats-officedocument.drawingml.chart+xml"/>
  <Override PartName="/xl/charts/style6.xml" ContentType="application/vnd.ms-office.chartstyle+xml"/>
  <Override PartName="/xl/charts/colors6.xml" ContentType="application/vnd.ms-office.chartcolorstyle+xml"/>
  <Override PartName="/xl/charts/chart41.xml" ContentType="application/vnd.openxmlformats-officedocument.drawingml.chart+xml"/>
  <Override PartName="/xl/drawings/drawing69.xml" ContentType="application/vnd.openxmlformats-officedocument.drawing+xml"/>
  <Override PartName="/xl/charts/chart42.xml" ContentType="application/vnd.openxmlformats-officedocument.drawingml.chart+xml"/>
  <Override PartName="/xl/drawings/drawing70.xml" ContentType="application/vnd.openxmlformats-officedocument.drawingml.chartshapes+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charts/chart49.xml" ContentType="application/vnd.openxmlformats-officedocument.drawingml.chart+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charts/chart50.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0.xml" ContentType="application/vnd.openxmlformats-officedocument.drawingml.chartshapes+xml"/>
  <Override PartName="/xl/drawings/drawing91.xml" ContentType="application/vnd.openxmlformats-officedocument.drawing+xml"/>
  <Override PartName="/xl/charts/chart51.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2.xml" ContentType="application/vnd.openxmlformats-officedocument.drawingml.chartshapes+xml"/>
  <Override PartName="/xl/drawings/drawing93.xml" ContentType="application/vnd.openxmlformats-officedocument.drawing+xml"/>
  <Override PartName="/xl/charts/chart52.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4.xml" ContentType="application/vnd.openxmlformats-officedocument.drawingml.chartshapes+xml"/>
  <Override PartName="/xl/drawings/drawing95.xml" ContentType="application/vnd.openxmlformats-officedocument.drawing+xml"/>
  <Override PartName="/xl/charts/chart53.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6.xml" ContentType="application/vnd.openxmlformats-officedocument.drawingml.chartshapes+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hidePivotFieldList="1"/>
  <mc:AlternateContent xmlns:mc="http://schemas.openxmlformats.org/markup-compatibility/2006">
    <mc:Choice Requires="x15">
      <x15ac:absPath xmlns:x15ac="http://schemas.microsoft.com/office/spreadsheetml/2010/11/ac" url="Z:\00 Elaboración previa Liferay\Documentación\Estadísticas\SAAD\2025\Noviembre de 2025\"/>
    </mc:Choice>
  </mc:AlternateContent>
  <xr:revisionPtr revIDLastSave="0" documentId="13_ncr:1_{81B10BF9-6257-4981-A25C-E4B2F4529769}" xr6:coauthVersionLast="47" xr6:coauthVersionMax="47" xr10:uidLastSave="{00000000-0000-0000-0000-000000000000}"/>
  <bookViews>
    <workbookView xWindow="-110" yWindow="-110" windowWidth="19420" windowHeight="10300" tabRatio="891" xr2:uid="{00000000-000D-0000-FFFF-FFFF00000000}"/>
  </bookViews>
  <sheets>
    <sheet name="porsaad" sheetId="170" r:id="rId1"/>
    <sheet name="indsaad" sheetId="156" r:id="rId2"/>
    <sheet name="indsaad2" sheetId="157" r:id="rId3"/>
    <sheet name="EVO" sheetId="158" r:id="rId4"/>
    <sheet name="EVO_sol" sheetId="159" r:id="rId5"/>
    <sheet name="EVO_resol" sheetId="160" r:id="rId6"/>
    <sheet name="EVO_derecho" sheetId="161" r:id="rId7"/>
    <sheet name="EVO_resolPIA" sheetId="162" r:id="rId8"/>
    <sheet name="EVO_sinPIA" sheetId="163" r:id="rId9"/>
    <sheet name="EVO_prest" sheetId="164" r:id="rId10"/>
    <sheet name="20pobl" sheetId="135" r:id="rId11"/>
    <sheet name="21solsaad" sheetId="3" r:id="rId12"/>
    <sheet name="22solcasaadpot" sheetId="102" r:id="rId13"/>
    <sheet name="23solcasaad" sheetId="134" r:id="rId14"/>
    <sheet name="24solcasaad_pobl" sheetId="136" r:id="rId15"/>
    <sheet name="3solcasaad" sheetId="4" state="hidden" r:id="rId16"/>
    <sheet name="24asolcasaad_pobl" sheetId="103" r:id="rId17"/>
    <sheet name="25solaltabaja" sheetId="165" r:id="rId18"/>
    <sheet name="26perfsaad" sheetId="125" r:id="rId19"/>
    <sheet name="31dictsaad" sheetId="10" r:id="rId20"/>
    <sheet name="31adictsaad" sheetId="108" r:id="rId21"/>
    <sheet name="31bdictsaad" sheetId="141" r:id="rId22"/>
    <sheet name="32dictcasaadpot" sheetId="43" r:id="rId23"/>
    <sheet name="33dictcasaad" sheetId="137" r:id="rId24"/>
    <sheet name="33dictcasaadGIII" sheetId="142" r:id="rId25"/>
    <sheet name="33dictcasaadGII" sheetId="143" r:id="rId26"/>
    <sheet name="33dictcasaadGI" sheetId="144" r:id="rId27"/>
    <sheet name="33dictcasaadG0" sheetId="145" r:id="rId28"/>
    <sheet name="34adictcasaad" sheetId="138" r:id="rId29"/>
    <sheet name="8dictcasaad" sheetId="100" state="hidden" r:id="rId30"/>
    <sheet name="34bdictcasaad" sheetId="104" r:id="rId31"/>
    <sheet name="35ResolGraAltaBaj" sheetId="166" r:id="rId32"/>
    <sheet name="36perfresol" sheetId="68" r:id="rId33"/>
    <sheet name="36aperfresol_graf" sheetId="92" r:id="rId34"/>
    <sheet name="36bperfresol_graf" sheetId="152" r:id="rId35"/>
    <sheet name="41benpresaad" sheetId="34" r:id="rId36"/>
    <sheet name="41benpresaad_graf" sheetId="94" r:id="rId37"/>
    <sheet name="41abenpreGIII" sheetId="47" r:id="rId38"/>
    <sheet name="41abenpreGIII_graf" sheetId="95" r:id="rId39"/>
    <sheet name="41bbenpreGII" sheetId="48" r:id="rId40"/>
    <sheet name="41bbenpreGII_graf" sheetId="96" r:id="rId41"/>
    <sheet name="41cbenpreGI" sheetId="49" r:id="rId42"/>
    <sheet name="41cbenpreGI_graf" sheetId="97" r:id="rId43"/>
    <sheet name="42pbpcasaadpot" sheetId="36" r:id="rId44"/>
    <sheet name="43pbpcasaad" sheetId="139" r:id="rId45"/>
    <sheet name="43pbpcasaadGIII" sheetId="146" r:id="rId46"/>
    <sheet name="43pbpcasaadGII" sheetId="147" r:id="rId47"/>
    <sheet name="43pbpcasaadGI" sheetId="148" r:id="rId48"/>
    <sheet name="44apbpcasaad" sheetId="140" r:id="rId49"/>
    <sheet name="44bpbpcasaad" sheetId="105" r:id="rId50"/>
    <sheet name="45ResolPIAAltaBaj" sheetId="167" r:id="rId51"/>
    <sheet name="46perfpbsaad" sheetId="79" r:id="rId52"/>
    <sheet name="15pbpcasaad" sheetId="101" state="hidden" r:id="rId53"/>
    <sheet name="46aperfpb_graf" sheetId="98" r:id="rId54"/>
    <sheet name="51pbgrado" sheetId="45" r:id="rId55"/>
    <sheet name="51aPAPDgrado" sheetId="50" r:id="rId56"/>
    <sheet name="51bTeleasgrado" sheetId="51" r:id="rId57"/>
    <sheet name="51cSADgrado" sheetId="52" r:id="rId58"/>
    <sheet name="51dCDgrado" sheetId="53" r:id="rId59"/>
    <sheet name="51eSARgrado" sheetId="54" r:id="rId60"/>
    <sheet name="51fPEVincgrado" sheetId="55" r:id="rId61"/>
    <sheet name="51gPECgrado" sheetId="56" r:id="rId62"/>
    <sheet name="51hPEAsistPgrado" sheetId="57" r:id="rId63"/>
    <sheet name="52SubtipoVinculada" sheetId="109" r:id="rId64"/>
    <sheet name="52SubtipoVinculadaGIII" sheetId="110" r:id="rId65"/>
    <sheet name="52SubtipoVinculadaGII" sheetId="111" r:id="rId66"/>
    <sheet name="52SubtipoVinculadaGI" sheetId="112" r:id="rId67"/>
    <sheet name="6perfcuidador" sheetId="85" r:id="rId68"/>
    <sheet name="61aperfcuidadorCCAA" sheetId="86" r:id="rId69"/>
    <sheet name="62bperfcuidadorCCAA" sheetId="87" r:id="rId70"/>
    <sheet name="63cperfcuidadorCCAA" sheetId="88" r:id="rId71"/>
    <sheet name="7Intensidad" sheetId="58" r:id="rId72"/>
    <sheet name="7IntensidadCCAA" sheetId="59" r:id="rId73"/>
    <sheet name="7IntenSAD_CCAA" sheetId="66" r:id="rId74"/>
    <sheet name="7IntenPE_SAD_CCAA" sheetId="67" r:id="rId75"/>
    <sheet name="8CuantíaPrest" sheetId="77" r:id="rId76"/>
    <sheet name="8CuantíaPEC_CCAA" sheetId="74" r:id="rId77"/>
    <sheet name="8CuantíaAP_CCAA" sheetId="75" r:id="rId78"/>
    <sheet name="8CuantíaPEVsad_CCAA" sheetId="76" r:id="rId79"/>
    <sheet name="8CuantíaPEVsar_CCAA" sheetId="80" r:id="rId80"/>
    <sheet name="8CuantíaPEVcd_CCAA" sheetId="81" r:id="rId81"/>
    <sheet name="8CuantíaPEVpapd_CCAA" sheetId="82" r:id="rId82"/>
    <sheet name="8CuantíaPEVteleasist_CCAA" sheetId="83" r:id="rId83"/>
    <sheet name="9TiempoEspera" sheetId="90" r:id="rId84"/>
    <sheet name="10pendResol" sheetId="106" r:id="rId85"/>
    <sheet name="10pendPrest" sheetId="84" r:id="rId86"/>
    <sheet name="10pend" sheetId="107" r:id="rId87"/>
    <sheet name="11ListaEspera" sheetId="70" r:id="rId88"/>
    <sheet name="11ListaEsperaGIII" sheetId="61" r:id="rId89"/>
    <sheet name="11ListaEsperaGII" sheetId="62" r:id="rId90"/>
    <sheet name="11ListaEsperaGI" sheetId="63" r:id="rId91"/>
    <sheet name="12BenefEfect" sheetId="155" r:id="rId92"/>
    <sheet name="12BenefEfect_pre" sheetId="172" r:id="rId93"/>
    <sheet name="12BenefEfect_pre_GI" sheetId="173" r:id="rId94"/>
    <sheet name="12BenefEfect_pre_GII" sheetId="174" r:id="rId95"/>
    <sheet name="12BenefEfect_pre_GIII" sheetId="175" r:id="rId96"/>
  </sheets>
  <definedNames>
    <definedName name="_xlnm._FilterDatabase" localSheetId="52" hidden="1">'15pbpcasaad'!$AD$10:$AE$28</definedName>
    <definedName name="_xlnm._FilterDatabase" localSheetId="10" hidden="1">'20pobl'!$AG$11:$AH$29</definedName>
    <definedName name="_xlnm._FilterDatabase" localSheetId="12" hidden="1">'22solcasaadpot'!$P$9:$Q$27</definedName>
    <definedName name="_xlnm._FilterDatabase" localSheetId="13" hidden="1">'23solcasaad'!$AG$11:$AH$29</definedName>
    <definedName name="_xlnm._FilterDatabase" localSheetId="16" hidden="1">'24asolcasaad_pobl'!$AD$10:$AE$28</definedName>
    <definedName name="_xlnm._FilterDatabase" localSheetId="14" hidden="1">'24solcasaad_pobl'!$R$11:$S$29</definedName>
    <definedName name="_xlnm._FilterDatabase" localSheetId="22" hidden="1">'32dictcasaadpot'!$N$10:$O$28</definedName>
    <definedName name="_xlnm._FilterDatabase" localSheetId="23" hidden="1">'33dictcasaad'!$AG$11:$AH$29</definedName>
    <definedName name="_xlnm._FilterDatabase" localSheetId="27" hidden="1">'33dictcasaadG0'!$AG$11:$AH$29</definedName>
    <definedName name="_xlnm._FilterDatabase" localSheetId="26" hidden="1">'33dictcasaadGI'!$AG$11:$AH$29</definedName>
    <definedName name="_xlnm._FilterDatabase" localSheetId="25" hidden="1">'33dictcasaadGII'!$AG$11:$AH$29</definedName>
    <definedName name="_xlnm._FilterDatabase" localSheetId="24" hidden="1">'33dictcasaadGIII'!$AG$11:$AH$29</definedName>
    <definedName name="_xlnm._FilterDatabase" localSheetId="28" hidden="1">'34adictcasaad'!$R$11:$S$29</definedName>
    <definedName name="_xlnm._FilterDatabase" localSheetId="30" hidden="1">'34bdictcasaad'!$AD$10:$AE$28</definedName>
    <definedName name="_xlnm._FilterDatabase" localSheetId="15" hidden="1">'3solcasaad'!$AD$10:$AE$28</definedName>
    <definedName name="_xlnm._FilterDatabase" localSheetId="43" hidden="1">'42pbpcasaadpot'!$M$10:$N$28</definedName>
    <definedName name="_xlnm._FilterDatabase" localSheetId="44" hidden="1">'43pbpcasaad'!$AG$11:$AH$29</definedName>
    <definedName name="_xlnm._FilterDatabase" localSheetId="47" hidden="1">'43pbpcasaadGI'!$AG$11:$AH$29</definedName>
    <definedName name="_xlnm._FilterDatabase" localSheetId="46" hidden="1">'43pbpcasaadGII'!$AG$11:$AH$29</definedName>
    <definedName name="_xlnm._FilterDatabase" localSheetId="45" hidden="1">'43pbpcasaadGIII'!$AG$11:$AH$29</definedName>
    <definedName name="_xlnm._FilterDatabase" localSheetId="48" hidden="1">'44apbpcasaad'!$R$11:$S$29</definedName>
    <definedName name="_xlnm._FilterDatabase" localSheetId="49" hidden="1">'44bpbpcasaad'!$AD$10:$AE$28</definedName>
    <definedName name="_xlnm._FilterDatabase" localSheetId="29" hidden="1">'8dictcasaad'!$AD$10:$AE$28</definedName>
    <definedName name="_xlnm._FilterDatabase" localSheetId="83" hidden="1">'9TiempoEspera'!$M$12:$N$30</definedName>
    <definedName name="_xlnm.Print_Area" localSheetId="86">'10pend'!$A$1:$L$34</definedName>
    <definedName name="_xlnm.Print_Area" localSheetId="85">'10pendPrest'!$A$1:$I$34</definedName>
    <definedName name="_xlnm.Print_Area" localSheetId="84">'10pendResol'!$A$1:$I$36</definedName>
    <definedName name="_xlnm.Print_Area" localSheetId="87">'11ListaEspera'!$A$1:$N$43</definedName>
    <definedName name="_xlnm.Print_Area" localSheetId="90">'11ListaEsperaGI'!$A$1:$N$42</definedName>
    <definedName name="_xlnm.Print_Area" localSheetId="89">'11ListaEsperaGII'!$A$1:$N$42</definedName>
    <definedName name="_xlnm.Print_Area" localSheetId="88">'11ListaEsperaGIII'!$A$1:$N$42</definedName>
    <definedName name="_xlnm.Print_Area" localSheetId="92">'12BenefEfect_pre'!$A$1:$Y$30</definedName>
    <definedName name="_xlnm.Print_Area" localSheetId="93">'12BenefEfect_pre_GI'!$A$1:$Y$30</definedName>
    <definedName name="_xlnm.Print_Area" localSheetId="94">'12BenefEfect_pre_GII'!$A$1:$Y$30</definedName>
    <definedName name="_xlnm.Print_Area" localSheetId="95">'12BenefEfect_pre_GIII'!$A$1:$Y$30</definedName>
    <definedName name="_xlnm.Print_Area" localSheetId="52">'15pbpcasaad'!$A$1:$Z$34</definedName>
    <definedName name="_xlnm.Print_Area" localSheetId="10">'20pobl'!$A$1:$AC$34</definedName>
    <definedName name="_xlnm.Print_Area" localSheetId="12">'22solcasaadpot'!$A$1:$U$33</definedName>
    <definedName name="_xlnm.Print_Area" localSheetId="13">'23solcasaad'!$A$1:$AC$34</definedName>
    <definedName name="_xlnm.Print_Area" localSheetId="16">'24asolcasaad_pobl'!$A$1:$Z$46</definedName>
    <definedName name="_xlnm.Print_Area" localSheetId="14">'24solcasaad_pobl'!$A$1:$N$34</definedName>
    <definedName name="_xlnm.Print_Area" localSheetId="17">'25solaltabaja'!$A$1:$V$48</definedName>
    <definedName name="_xlnm.Print_Area" localSheetId="20">'31adictsaad'!$A$1:$V$31</definedName>
    <definedName name="_xlnm.Print_Area" localSheetId="21">'31bdictsaad'!$A$1:$V$31</definedName>
    <definedName name="_xlnm.Print_Area" localSheetId="22">'32dictcasaadpot'!$A$1:$S$35</definedName>
    <definedName name="_xlnm.Print_Area" localSheetId="23">'33dictcasaad'!$A$1:$AC$34</definedName>
    <definedName name="_xlnm.Print_Area" localSheetId="27">'33dictcasaadG0'!$A$1:$AC$34</definedName>
    <definedName name="_xlnm.Print_Area" localSheetId="26">'33dictcasaadGI'!$A$1:$AC$34</definedName>
    <definedName name="_xlnm.Print_Area" localSheetId="25">'33dictcasaadGII'!$A$1:$AC$34</definedName>
    <definedName name="_xlnm.Print_Area" localSheetId="24">'33dictcasaadGIII'!$A$1:$AC$34</definedName>
    <definedName name="_xlnm.Print_Area" localSheetId="28">'34adictcasaad'!$A$1:$N$34</definedName>
    <definedName name="_xlnm.Print_Area" localSheetId="30">'34bdictcasaad'!$A$1:$Z$46</definedName>
    <definedName name="_xlnm.Print_Area" localSheetId="31">'35ResolGraAltaBaj'!$A$1:$V$49</definedName>
    <definedName name="_xlnm.Print_Area" localSheetId="33">'36aperfresol_graf'!$A$1:$AB$33</definedName>
    <definedName name="_xlnm.Print_Area" localSheetId="34">'36bperfresol_graf'!$A$1:$AB$32</definedName>
    <definedName name="_xlnm.Print_Area" localSheetId="32">'36perfresol'!$A$1:$AD$39</definedName>
    <definedName name="_xlnm.Print_Area" localSheetId="15">'3solcasaad'!$A$1:$Z$33</definedName>
    <definedName name="_xlnm.Print_Area" localSheetId="37">'41abenpreGIII'!$A$1:$Y$31</definedName>
    <definedName name="_xlnm.Print_Area" localSheetId="38">'41abenpreGIII_graf'!$A$1:$X$32</definedName>
    <definedName name="_xlnm.Print_Area" localSheetId="39">'41bbenpreGII'!$A$1:$Y$30</definedName>
    <definedName name="_xlnm.Print_Area" localSheetId="40">'41bbenpreGII_graf'!$A$1:$X$31</definedName>
    <definedName name="_xlnm.Print_Area" localSheetId="35">'41benpresaad'!$A$1:$Y$30</definedName>
    <definedName name="_xlnm.Print_Area" localSheetId="36">'41benpresaad_graf'!$A$1:$X$32</definedName>
    <definedName name="_xlnm.Print_Area" localSheetId="41">'41cbenpreGI'!$A$1:$Y$30</definedName>
    <definedName name="_xlnm.Print_Area" localSheetId="42">'41cbenpreGI_graf'!$A$1:$X$32</definedName>
    <definedName name="_xlnm.Print_Area" localSheetId="43">'42pbpcasaadpot'!$A$1:$R$34</definedName>
    <definedName name="_xlnm.Print_Area" localSheetId="44">'43pbpcasaad'!$A$1:$AC$34</definedName>
    <definedName name="_xlnm.Print_Area" localSheetId="47">'43pbpcasaadGI'!$A$1:$AC$34</definedName>
    <definedName name="_xlnm.Print_Area" localSheetId="46">'43pbpcasaadGII'!$A$1:$AC$34</definedName>
    <definedName name="_xlnm.Print_Area" localSheetId="45">'43pbpcasaadGIII'!$A$1:$AC$34</definedName>
    <definedName name="_xlnm.Print_Area" localSheetId="48">'44apbpcasaad'!$A$1:$N$34</definedName>
    <definedName name="_xlnm.Print_Area" localSheetId="49">'44bpbpcasaad'!$A$1:$Z$48</definedName>
    <definedName name="_xlnm.Print_Area" localSheetId="50">'45ResolPIAAltaBaj'!$A$1:$X$49</definedName>
    <definedName name="_xlnm.Print_Area" localSheetId="53">'46aperfpb_graf'!$A$1:$AC$33</definedName>
    <definedName name="_xlnm.Print_Area" localSheetId="51">'46perfpbsaad'!$A$1:$AD$37</definedName>
    <definedName name="_xlnm.Print_Area" localSheetId="55">'51aPAPDgrado'!$A$1:$T$31</definedName>
    <definedName name="_xlnm.Print_Area" localSheetId="56">'51bTeleasgrado'!$A$1:$T$31</definedName>
    <definedName name="_xlnm.Print_Area" localSheetId="57">'51cSADgrado'!$A$1:$T$30</definedName>
    <definedName name="_xlnm.Print_Area" localSheetId="58">'51dCDgrado'!$A$1:$T$30</definedName>
    <definedName name="_xlnm.Print_Area" localSheetId="59">'51eSARgrado'!$A$1:$T$30</definedName>
    <definedName name="_xlnm.Print_Area" localSheetId="60">'51fPEVincgrado'!$A$1:$T$30</definedName>
    <definedName name="_xlnm.Print_Area" localSheetId="61">'51gPECgrado'!$A$1:$T$30</definedName>
    <definedName name="_xlnm.Print_Area" localSheetId="62">'51hPEAsistPgrado'!$A$1:$T$30</definedName>
    <definedName name="_xlnm.Print_Area" localSheetId="54">'51pbgrado'!$A$1:$Q$31</definedName>
    <definedName name="_xlnm.Print_Area" localSheetId="63">'52SubtipoVinculada'!$A$1:$P$27</definedName>
    <definedName name="_xlnm.Print_Area" localSheetId="66">'52SubtipoVinculadaGI'!$A$1:$P$27</definedName>
    <definedName name="_xlnm.Print_Area" localSheetId="65">'52SubtipoVinculadaGII'!$A$1:$P$27</definedName>
    <definedName name="_xlnm.Print_Area" localSheetId="64">'52SubtipoVinculadaGIII'!$A$1:$P$27</definedName>
    <definedName name="_xlnm.Print_Area" localSheetId="68">'61aperfcuidadorCCAA'!$A$1:$N$42</definedName>
    <definedName name="_xlnm.Print_Area" localSheetId="69">'62bperfcuidadorCCAA'!$A$1:$M$29</definedName>
    <definedName name="_xlnm.Print_Area" localSheetId="70">'63cperfcuidadorCCAA'!$A$1:$U$29</definedName>
    <definedName name="_xlnm.Print_Area" localSheetId="67">'6perfcuidador'!$A$1:$L$34</definedName>
    <definedName name="_xlnm.Print_Area" localSheetId="74">'7IntenPE_SAD_CCAA'!$A$1:$I$32</definedName>
    <definedName name="_xlnm.Print_Area" localSheetId="73">'7IntenSAD_CCAA'!$A$1:$I$32</definedName>
    <definedName name="_xlnm.Print_Area" localSheetId="71">'7Intensidad'!$A$1:$S$37</definedName>
    <definedName name="_xlnm.Print_Area" localSheetId="72">'7IntensidadCCAA'!$A$1:$I$32</definedName>
    <definedName name="_xlnm.Print_Area" localSheetId="77">'8CuantíaAP_CCAA'!$A$1:$I$32</definedName>
    <definedName name="_xlnm.Print_Area" localSheetId="76">'8CuantíaPEC_CCAA'!$A$1:$I$32</definedName>
    <definedName name="_xlnm.Print_Area" localSheetId="80">'8CuantíaPEVcd_CCAA'!$A$1:$I$32</definedName>
    <definedName name="_xlnm.Print_Area" localSheetId="81">'8CuantíaPEVpapd_CCAA'!$A$1:$I$32</definedName>
    <definedName name="_xlnm.Print_Area" localSheetId="78">'8CuantíaPEVsad_CCAA'!$A$1:$I$32</definedName>
    <definedName name="_xlnm.Print_Area" localSheetId="79">'8CuantíaPEVsar_CCAA'!$A$1:$I$32</definedName>
    <definedName name="_xlnm.Print_Area" localSheetId="82">'8CuantíaPEVteleasist_CCAA'!$A$1:$I$32</definedName>
    <definedName name="_xlnm.Print_Area" localSheetId="75">'8CuantíaPrest'!$A$1:$V$39</definedName>
    <definedName name="_xlnm.Print_Area" localSheetId="29">'8dictcasaad'!$A$1:$Z$34</definedName>
    <definedName name="_xlnm.Print_Area" localSheetId="83">'9TiempoEspera'!$A$1:$R$37</definedName>
    <definedName name="_xlnm.Print_Area" localSheetId="0">porsaad!$A$1:$U$12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27" i="162" l="1"/>
  <c r="Y27" i="162"/>
  <c r="Q28" i="158" l="1"/>
  <c r="R28" i="158"/>
  <c r="S28" i="158"/>
  <c r="T28" i="158"/>
  <c r="U28" i="158"/>
  <c r="V28" i="158"/>
  <c r="W28" i="158"/>
  <c r="S38" i="134"/>
  <c r="S37" i="134"/>
  <c r="R30" i="174" l="1"/>
  <c r="T30" i="173"/>
  <c r="T30" i="175"/>
  <c r="F30" i="174"/>
  <c r="N30" i="174"/>
  <c r="R30" i="173"/>
  <c r="N30" i="175"/>
  <c r="P30" i="173"/>
  <c r="P30" i="172"/>
  <c r="H30" i="172"/>
  <c r="R30" i="172"/>
  <c r="T30" i="174"/>
  <c r="J30" i="175"/>
  <c r="D30" i="173"/>
  <c r="J30" i="172"/>
  <c r="L30" i="174"/>
  <c r="P30" i="175"/>
  <c r="L30" i="172"/>
  <c r="J30" i="174"/>
  <c r="H30" i="175"/>
  <c r="F30" i="173"/>
  <c r="J30" i="173"/>
  <c r="H30" i="174"/>
  <c r="H30" i="173"/>
  <c r="D30" i="175"/>
  <c r="F30" i="172"/>
  <c r="L30" i="175"/>
  <c r="L30" i="173"/>
  <c r="N30" i="173"/>
  <c r="F30" i="175"/>
  <c r="N30" i="172"/>
  <c r="T30" i="172"/>
  <c r="P30" i="174"/>
  <c r="R30" i="175"/>
  <c r="D30" i="174"/>
  <c r="D30" i="172"/>
  <c r="Z26" i="158"/>
  <c r="V30" i="173" l="1"/>
  <c r="Y30" i="173" s="1"/>
  <c r="V30" i="172"/>
  <c r="Y30" i="172" s="1"/>
  <c r="V30" i="174"/>
  <c r="Y30" i="174" s="1"/>
  <c r="V30" i="175"/>
  <c r="Y30" i="175" s="1"/>
  <c r="M30" i="173" l="1"/>
  <c r="K30" i="173"/>
  <c r="Q30" i="173"/>
  <c r="G30" i="173"/>
  <c r="I30" i="173"/>
  <c r="I30" i="174"/>
  <c r="S30" i="172"/>
  <c r="U30" i="172"/>
  <c r="M30" i="174"/>
  <c r="U30" i="175"/>
  <c r="O30" i="174"/>
  <c r="K30" i="172"/>
  <c r="G30" i="174"/>
  <c r="I30" i="172"/>
  <c r="G30" i="172"/>
  <c r="O30" i="172"/>
  <c r="M30" i="172"/>
  <c r="K30" i="174"/>
  <c r="Q30" i="172"/>
  <c r="U30" i="174"/>
  <c r="S30" i="174"/>
  <c r="O30" i="175"/>
  <c r="S30" i="175"/>
  <c r="S30" i="173"/>
  <c r="Q30" i="174"/>
  <c r="I30" i="175"/>
  <c r="M30" i="175"/>
  <c r="G30" i="175"/>
  <c r="Q30" i="175"/>
  <c r="O30" i="173"/>
  <c r="K30" i="175"/>
  <c r="U30" i="173"/>
  <c r="W30" i="172" l="1"/>
  <c r="W30" i="173"/>
  <c r="W30" i="174"/>
  <c r="W30" i="175"/>
  <c r="AA13" i="105" l="1"/>
  <c r="V27" i="164" l="1"/>
  <c r="W27" i="164"/>
  <c r="V27" i="163"/>
  <c r="W27" i="163"/>
  <c r="V27" i="162"/>
  <c r="W27" i="162"/>
  <c r="V27" i="161"/>
  <c r="W27" i="161"/>
  <c r="I27" i="160"/>
  <c r="V27" i="160" s="1"/>
  <c r="V27" i="159"/>
  <c r="W27" i="159"/>
  <c r="V29" i="158"/>
  <c r="W29" i="158"/>
  <c r="V30" i="158"/>
  <c r="W30" i="158"/>
  <c r="V31" i="158"/>
  <c r="W31" i="158"/>
  <c r="V32" i="158"/>
  <c r="W32" i="158"/>
  <c r="V33" i="158"/>
  <c r="W33" i="158"/>
  <c r="V34" i="158"/>
  <c r="W34" i="158"/>
  <c r="V35" i="158"/>
  <c r="W35" i="158"/>
  <c r="V36" i="158"/>
  <c r="W36" i="158"/>
  <c r="V37" i="158"/>
  <c r="W37" i="158"/>
  <c r="V38" i="158"/>
  <c r="W38" i="158"/>
  <c r="V39" i="158"/>
  <c r="W39" i="158"/>
  <c r="W40" i="158"/>
  <c r="V41" i="158"/>
  <c r="W41" i="158"/>
  <c r="V42" i="158"/>
  <c r="W42" i="158"/>
  <c r="V43" i="158"/>
  <c r="W43" i="158"/>
  <c r="V23" i="158"/>
  <c r="W23" i="158"/>
  <c r="W27" i="160" l="1"/>
  <c r="U43" i="158" l="1"/>
  <c r="N43" i="158" l="1"/>
  <c r="P43" i="158"/>
  <c r="R43" i="158"/>
  <c r="D33" i="90"/>
  <c r="T27" i="159" l="1"/>
  <c r="U27" i="159"/>
  <c r="U29" i="158"/>
  <c r="U30" i="158"/>
  <c r="U31" i="158"/>
  <c r="U32" i="158"/>
  <c r="U33" i="158"/>
  <c r="U34" i="158"/>
  <c r="U35" i="158"/>
  <c r="U36" i="158"/>
  <c r="U37" i="158"/>
  <c r="U38" i="158"/>
  <c r="U39" i="158"/>
  <c r="U40" i="158"/>
  <c r="U41" i="158"/>
  <c r="U42" i="158"/>
  <c r="T40" i="158"/>
  <c r="T29" i="158"/>
  <c r="T30" i="158"/>
  <c r="T31" i="158"/>
  <c r="T32" i="158"/>
  <c r="T33" i="158"/>
  <c r="T34" i="158"/>
  <c r="T35" i="158"/>
  <c r="T36" i="158"/>
  <c r="T37" i="158"/>
  <c r="T38" i="158"/>
  <c r="T39" i="158"/>
  <c r="T41" i="158"/>
  <c r="T42" i="158"/>
  <c r="T43" i="158"/>
  <c r="U23" i="158"/>
  <c r="T23" i="158"/>
  <c r="K34" i="54"/>
  <c r="L34" i="54"/>
  <c r="G34" i="54"/>
  <c r="K35" i="54"/>
  <c r="G35" i="54"/>
  <c r="P35" i="54"/>
  <c r="Q34" i="54"/>
  <c r="P34" i="54"/>
  <c r="L35" i="54"/>
  <c r="Q35" i="54"/>
  <c r="G33" i="90" l="1"/>
  <c r="J33" i="90"/>
  <c r="D31" i="106" l="1"/>
  <c r="I13" i="155" l="1"/>
  <c r="I14" i="155"/>
  <c r="I15" i="155"/>
  <c r="I16" i="155"/>
  <c r="I17" i="155"/>
  <c r="I18" i="155"/>
  <c r="I19" i="155"/>
  <c r="I20" i="155"/>
  <c r="I21" i="155"/>
  <c r="O21" i="155" s="1"/>
  <c r="I22" i="155"/>
  <c r="I23" i="155"/>
  <c r="I24" i="155"/>
  <c r="I25" i="155"/>
  <c r="I26" i="155"/>
  <c r="I27" i="155"/>
  <c r="I28" i="155"/>
  <c r="I29" i="155"/>
  <c r="I12" i="155"/>
  <c r="L31" i="155"/>
  <c r="N31" i="155" l="1"/>
  <c r="M13" i="155" l="1"/>
  <c r="P31" i="155"/>
  <c r="Q29" i="155"/>
  <c r="O29" i="155"/>
  <c r="M29" i="155"/>
  <c r="Q25" i="155"/>
  <c r="O25" i="155"/>
  <c r="M25" i="155"/>
  <c r="Q23" i="155"/>
  <c r="O23" i="155"/>
  <c r="M23" i="155"/>
  <c r="Q22" i="155"/>
  <c r="O22" i="155"/>
  <c r="M22" i="155"/>
  <c r="Q21" i="155"/>
  <c r="M21" i="155"/>
  <c r="Q19" i="155"/>
  <c r="O19" i="155"/>
  <c r="M19" i="155"/>
  <c r="Q18" i="155"/>
  <c r="O18" i="155"/>
  <c r="M18" i="155"/>
  <c r="Q16" i="155"/>
  <c r="O16" i="155"/>
  <c r="M16" i="155"/>
  <c r="Q14" i="155"/>
  <c r="O14" i="155"/>
  <c r="M14" i="155"/>
  <c r="Q13" i="155"/>
  <c r="O13" i="155"/>
  <c r="Q12" i="155"/>
  <c r="O12" i="155"/>
  <c r="M12" i="155"/>
  <c r="C28" i="88" l="1"/>
  <c r="I31" i="155" l="1"/>
  <c r="M31" i="155" l="1"/>
  <c r="Q31" i="155"/>
  <c r="O31" i="155"/>
  <c r="G27" i="164" l="1"/>
  <c r="G27" i="160"/>
  <c r="G27" i="161"/>
  <c r="G27" i="162"/>
  <c r="G27" i="163"/>
  <c r="S23" i="158"/>
  <c r="R23" i="158"/>
  <c r="S43" i="158"/>
  <c r="S42" i="158"/>
  <c r="R42" i="158"/>
  <c r="S41" i="158"/>
  <c r="R41" i="158"/>
  <c r="S40" i="158"/>
  <c r="R40" i="158"/>
  <c r="S39" i="158"/>
  <c r="R39" i="158"/>
  <c r="S38" i="158"/>
  <c r="R38" i="158"/>
  <c r="S37" i="158"/>
  <c r="R37" i="158"/>
  <c r="S36" i="158"/>
  <c r="R36" i="158"/>
  <c r="S35" i="158"/>
  <c r="R35" i="158"/>
  <c r="S34" i="158"/>
  <c r="R34" i="158"/>
  <c r="S33" i="158"/>
  <c r="R33" i="158"/>
  <c r="S32" i="158"/>
  <c r="R32" i="158"/>
  <c r="S31" i="158"/>
  <c r="R31" i="158"/>
  <c r="S30" i="158"/>
  <c r="R30" i="158"/>
  <c r="S29" i="158"/>
  <c r="R29" i="158"/>
  <c r="U27" i="164" l="1"/>
  <c r="T27" i="164"/>
  <c r="T27" i="163"/>
  <c r="U27" i="163"/>
  <c r="T27" i="162"/>
  <c r="U27" i="162"/>
  <c r="T27" i="161"/>
  <c r="U27" i="161"/>
  <c r="T27" i="160"/>
  <c r="U27" i="160"/>
  <c r="F27" i="164" l="1"/>
  <c r="E27" i="164"/>
  <c r="D27" i="164"/>
  <c r="F27" i="163"/>
  <c r="E27" i="163"/>
  <c r="D27" i="163"/>
  <c r="F27" i="162"/>
  <c r="E27" i="162"/>
  <c r="D27" i="162"/>
  <c r="F27" i="161"/>
  <c r="E27" i="161"/>
  <c r="N27" i="161" s="1"/>
  <c r="D27" i="161"/>
  <c r="F27" i="160"/>
  <c r="E27" i="160"/>
  <c r="D27" i="160"/>
  <c r="F27" i="159"/>
  <c r="E27" i="159"/>
  <c r="D27" i="159"/>
  <c r="Q43" i="158"/>
  <c r="O43" i="158"/>
  <c r="Q42" i="158"/>
  <c r="Q41" i="158"/>
  <c r="Q40" i="158"/>
  <c r="Q39" i="158"/>
  <c r="Q38" i="158"/>
  <c r="Q37" i="158"/>
  <c r="Q36" i="158"/>
  <c r="Q35" i="158"/>
  <c r="Q34" i="158"/>
  <c r="Q33" i="158"/>
  <c r="Q32" i="158"/>
  <c r="Q31" i="158"/>
  <c r="Q30" i="158"/>
  <c r="Q29" i="158"/>
  <c r="Q23" i="158"/>
  <c r="P23" i="158"/>
  <c r="O23" i="158"/>
  <c r="N23" i="158"/>
  <c r="X12" i="167" l="1"/>
  <c r="N27" i="163"/>
  <c r="O27" i="164"/>
  <c r="N27" i="162"/>
  <c r="N27" i="160"/>
  <c r="N27" i="159"/>
  <c r="X19" i="167"/>
  <c r="X28" i="167"/>
  <c r="X18" i="167"/>
  <c r="X25" i="167"/>
  <c r="X27" i="167"/>
  <c r="X21" i="167"/>
  <c r="X15" i="167"/>
  <c r="X13" i="167"/>
  <c r="X16" i="167"/>
  <c r="X14" i="167"/>
  <c r="X24" i="167"/>
  <c r="X20" i="167"/>
  <c r="X26" i="167"/>
  <c r="X29" i="167"/>
  <c r="X22" i="167"/>
  <c r="X17" i="167"/>
  <c r="X23" i="167"/>
  <c r="P27" i="159"/>
  <c r="R27" i="159"/>
  <c r="S27" i="159"/>
  <c r="Q27" i="161"/>
  <c r="S27" i="161"/>
  <c r="R27" i="161"/>
  <c r="Q27" i="163"/>
  <c r="R27" i="163"/>
  <c r="S27" i="163"/>
  <c r="Q27" i="164"/>
  <c r="P27" i="164"/>
  <c r="S27" i="164"/>
  <c r="R27" i="164"/>
  <c r="Q27" i="160"/>
  <c r="R27" i="160"/>
  <c r="S27" i="160"/>
  <c r="Q27" i="162"/>
  <c r="R27" i="162"/>
  <c r="S27" i="162"/>
  <c r="X26" i="158"/>
  <c r="O27" i="162"/>
  <c r="P27" i="160"/>
  <c r="P27" i="161"/>
  <c r="P27" i="162"/>
  <c r="P27" i="163"/>
  <c r="O27" i="160"/>
  <c r="O27" i="161"/>
  <c r="Q27" i="159"/>
  <c r="N27" i="164"/>
  <c r="O27" i="159"/>
  <c r="O27" i="163"/>
  <c r="W31" i="167" l="1"/>
  <c r="X31" i="167" s="1"/>
  <c r="X37" i="134"/>
  <c r="K37" i="10"/>
  <c r="X38" i="134"/>
  <c r="D35" i="47"/>
  <c r="W37" i="10"/>
  <c r="Z38" i="134"/>
  <c r="Q38" i="134"/>
  <c r="N38" i="134"/>
  <c r="U37" i="134"/>
  <c r="D35" i="48"/>
  <c r="L37" i="134"/>
  <c r="N36" i="49"/>
  <c r="G45" i="110"/>
  <c r="Z37" i="134"/>
  <c r="AB37" i="134"/>
  <c r="N35" i="48"/>
  <c r="N36" i="48"/>
  <c r="G46" i="110"/>
  <c r="G45" i="111"/>
  <c r="G46" i="112"/>
  <c r="Q37" i="10"/>
  <c r="N37" i="10"/>
  <c r="D35" i="49"/>
  <c r="D36" i="49"/>
  <c r="N35" i="49"/>
  <c r="Q37" i="134"/>
  <c r="G46" i="111"/>
  <c r="K38" i="10"/>
  <c r="N34" i="47"/>
  <c r="D36" i="48"/>
  <c r="N38" i="10"/>
  <c r="G45" i="112"/>
  <c r="Q38" i="10"/>
  <c r="N37" i="134"/>
  <c r="N35" i="47"/>
  <c r="U38" i="134"/>
  <c r="W38" i="10"/>
  <c r="D34" i="47"/>
  <c r="AB38" i="134"/>
  <c r="L38" i="134"/>
  <c r="O38" i="10" l="1"/>
  <c r="L38" i="10"/>
  <c r="T38" i="10"/>
  <c r="U38" i="10" s="1"/>
  <c r="R38" i="10"/>
  <c r="X38" i="10"/>
  <c r="T37" i="10"/>
  <c r="U37" i="10" s="1"/>
  <c r="L37" i="10"/>
  <c r="R37" i="10"/>
  <c r="X37" i="10"/>
  <c r="O37" i="10"/>
  <c r="T38" i="134"/>
  <c r="AC38" i="134"/>
  <c r="M38" i="134"/>
  <c r="R38" i="134"/>
  <c r="AA38" i="134"/>
  <c r="O38" i="134"/>
  <c r="Y38" i="134"/>
  <c r="V38" i="134"/>
  <c r="M37" i="134"/>
  <c r="R37" i="134"/>
  <c r="V37" i="134"/>
  <c r="AA37" i="134"/>
  <c r="O37" i="134"/>
  <c r="T37" i="134"/>
  <c r="Y37" i="134"/>
  <c r="AC37" i="134"/>
  <c r="D29" i="155" l="1"/>
  <c r="F29" i="155" s="1"/>
  <c r="B34" i="36" l="1"/>
  <c r="B33" i="36"/>
  <c r="B34" i="43"/>
  <c r="B33" i="43"/>
  <c r="B34" i="136"/>
  <c r="B34" i="138" s="1"/>
  <c r="B34" i="140" l="1"/>
  <c r="K28" i="152" l="1"/>
  <c r="I28" i="152"/>
  <c r="G28" i="152"/>
  <c r="E28" i="152"/>
  <c r="D30" i="141" l="1"/>
  <c r="L30" i="141"/>
  <c r="M28" i="101"/>
  <c r="M27" i="101"/>
  <c r="M26" i="101"/>
  <c r="M25" i="101"/>
  <c r="M24" i="101"/>
  <c r="M23" i="101"/>
  <c r="M22" i="101"/>
  <c r="M21" i="101"/>
  <c r="M20" i="101"/>
  <c r="M19" i="101"/>
  <c r="M18" i="101"/>
  <c r="M17" i="101"/>
  <c r="M16" i="101"/>
  <c r="M15" i="101"/>
  <c r="M14" i="101"/>
  <c r="M13" i="101"/>
  <c r="M12" i="101"/>
  <c r="M11" i="101"/>
  <c r="J28" i="101"/>
  <c r="J27" i="101"/>
  <c r="J26" i="101"/>
  <c r="J25" i="101"/>
  <c r="J24" i="101"/>
  <c r="J23" i="101"/>
  <c r="J22" i="101"/>
  <c r="J21" i="101"/>
  <c r="J20" i="101"/>
  <c r="J19" i="101"/>
  <c r="J18" i="101"/>
  <c r="J17" i="101"/>
  <c r="J16" i="101"/>
  <c r="J15" i="101"/>
  <c r="J14" i="101"/>
  <c r="J13" i="101"/>
  <c r="J12" i="101"/>
  <c r="J11" i="101"/>
  <c r="G28" i="101"/>
  <c r="G27" i="101"/>
  <c r="G26" i="101"/>
  <c r="G25" i="101"/>
  <c r="G24" i="101"/>
  <c r="G23" i="101"/>
  <c r="G22" i="101"/>
  <c r="G21" i="101"/>
  <c r="G20" i="101"/>
  <c r="G19" i="101"/>
  <c r="G18" i="101"/>
  <c r="G17" i="101"/>
  <c r="G16" i="101"/>
  <c r="G15" i="101"/>
  <c r="G14" i="101"/>
  <c r="G13" i="101"/>
  <c r="G12" i="101"/>
  <c r="G11" i="101"/>
  <c r="M28" i="100"/>
  <c r="M27" i="100"/>
  <c r="M26" i="100"/>
  <c r="M25" i="100"/>
  <c r="M24" i="100"/>
  <c r="M23" i="100"/>
  <c r="M22" i="100"/>
  <c r="M21" i="100"/>
  <c r="M20" i="100"/>
  <c r="M19" i="100"/>
  <c r="M18" i="100"/>
  <c r="M17" i="100"/>
  <c r="M16" i="100"/>
  <c r="M15" i="100"/>
  <c r="M14" i="100"/>
  <c r="M13" i="100"/>
  <c r="M12" i="100"/>
  <c r="M11" i="100"/>
  <c r="J28" i="100"/>
  <c r="J27" i="100"/>
  <c r="J26" i="100"/>
  <c r="J25" i="100"/>
  <c r="J24" i="100"/>
  <c r="J23" i="100"/>
  <c r="J22" i="100"/>
  <c r="J21" i="100"/>
  <c r="J20" i="100"/>
  <c r="J19" i="100"/>
  <c r="J18" i="100"/>
  <c r="J17" i="100"/>
  <c r="J16" i="100"/>
  <c r="J15" i="100"/>
  <c r="J14" i="100"/>
  <c r="J13" i="100"/>
  <c r="J12" i="100"/>
  <c r="J11" i="100"/>
  <c r="G28" i="100"/>
  <c r="G27" i="100"/>
  <c r="G26" i="100"/>
  <c r="G25" i="100"/>
  <c r="G24" i="100"/>
  <c r="G23" i="100"/>
  <c r="G22" i="100"/>
  <c r="G21" i="100"/>
  <c r="G20" i="100"/>
  <c r="G19" i="100"/>
  <c r="G18" i="100"/>
  <c r="G17" i="100"/>
  <c r="G16" i="100"/>
  <c r="G15" i="100"/>
  <c r="G14" i="100"/>
  <c r="G13" i="100"/>
  <c r="G12" i="100"/>
  <c r="G11" i="100"/>
  <c r="J29" i="135" l="1"/>
  <c r="J28" i="135"/>
  <c r="J27" i="135"/>
  <c r="J26" i="135"/>
  <c r="J25" i="135"/>
  <c r="J24" i="135"/>
  <c r="J23" i="135"/>
  <c r="J22" i="135"/>
  <c r="J21" i="135"/>
  <c r="J20" i="135"/>
  <c r="J19" i="135"/>
  <c r="J18" i="135"/>
  <c r="J17" i="135"/>
  <c r="J16" i="135"/>
  <c r="J15" i="135"/>
  <c r="J14" i="135"/>
  <c r="J13" i="135"/>
  <c r="J12" i="135"/>
  <c r="D12" i="135" l="1"/>
  <c r="M11" i="103"/>
  <c r="M11" i="104"/>
  <c r="M11" i="105"/>
  <c r="M15" i="103"/>
  <c r="M15" i="105"/>
  <c r="M15" i="104"/>
  <c r="M19" i="103"/>
  <c r="M19" i="105"/>
  <c r="M19" i="104"/>
  <c r="M23" i="103"/>
  <c r="M23" i="104"/>
  <c r="M23" i="105"/>
  <c r="M27" i="103"/>
  <c r="M27" i="105"/>
  <c r="M27" i="104"/>
  <c r="M12" i="103"/>
  <c r="M12" i="105"/>
  <c r="M12" i="104"/>
  <c r="M16" i="105"/>
  <c r="M16" i="104"/>
  <c r="M16" i="103"/>
  <c r="M20" i="105"/>
  <c r="M20" i="104"/>
  <c r="M20" i="103"/>
  <c r="M24" i="103"/>
  <c r="M24" i="105"/>
  <c r="M24" i="104"/>
  <c r="M28" i="103"/>
  <c r="M28" i="105"/>
  <c r="M28" i="104"/>
  <c r="M13" i="105"/>
  <c r="M13" i="104"/>
  <c r="M13" i="103"/>
  <c r="M17" i="105"/>
  <c r="M17" i="104"/>
  <c r="M17" i="103"/>
  <c r="M21" i="105"/>
  <c r="M21" i="104"/>
  <c r="M21" i="103"/>
  <c r="M25" i="105"/>
  <c r="M25" i="104"/>
  <c r="M25" i="103"/>
  <c r="M14" i="105"/>
  <c r="M14" i="104"/>
  <c r="M14" i="103"/>
  <c r="M18" i="105"/>
  <c r="M18" i="104"/>
  <c r="M18" i="103"/>
  <c r="M22" i="105"/>
  <c r="M22" i="104"/>
  <c r="M22" i="103"/>
  <c r="M26" i="105"/>
  <c r="M26" i="104"/>
  <c r="M26" i="103"/>
  <c r="J13" i="103"/>
  <c r="J13" i="104"/>
  <c r="J13" i="105"/>
  <c r="J17" i="103"/>
  <c r="J17" i="104"/>
  <c r="J17" i="105"/>
  <c r="J21" i="103"/>
  <c r="J21" i="104"/>
  <c r="J21" i="105"/>
  <c r="J25" i="103"/>
  <c r="J25" i="104"/>
  <c r="J25" i="105"/>
  <c r="J14" i="103"/>
  <c r="J14" i="104"/>
  <c r="J14" i="105"/>
  <c r="J18" i="103"/>
  <c r="J18" i="104"/>
  <c r="J18" i="105"/>
  <c r="J22" i="103"/>
  <c r="J22" i="104"/>
  <c r="J22" i="105"/>
  <c r="J26" i="103"/>
  <c r="J26" i="104"/>
  <c r="J26" i="105"/>
  <c r="J11" i="104"/>
  <c r="J11" i="105"/>
  <c r="J11" i="103"/>
  <c r="J15" i="104"/>
  <c r="J15" i="105"/>
  <c r="J15" i="103"/>
  <c r="J19" i="104"/>
  <c r="J19" i="105"/>
  <c r="J19" i="103"/>
  <c r="J23" i="104"/>
  <c r="J23" i="105"/>
  <c r="J23" i="103"/>
  <c r="J27" i="104"/>
  <c r="J27" i="105"/>
  <c r="J27" i="103"/>
  <c r="J12" i="105"/>
  <c r="J12" i="103"/>
  <c r="J12" i="104"/>
  <c r="J16" i="105"/>
  <c r="J16" i="103"/>
  <c r="J16" i="104"/>
  <c r="J20" i="105"/>
  <c r="J20" i="103"/>
  <c r="J20" i="104"/>
  <c r="J24" i="105"/>
  <c r="J24" i="103"/>
  <c r="J24" i="104"/>
  <c r="J28" i="105"/>
  <c r="J28" i="103"/>
  <c r="J28" i="104"/>
  <c r="G11" i="104"/>
  <c r="G11" i="103"/>
  <c r="G11" i="105"/>
  <c r="G15" i="104"/>
  <c r="G15" i="105"/>
  <c r="G15" i="103"/>
  <c r="G19" i="104"/>
  <c r="G19" i="103"/>
  <c r="G19" i="105"/>
  <c r="G23" i="104"/>
  <c r="G23" i="103"/>
  <c r="G23" i="105"/>
  <c r="G27" i="104"/>
  <c r="G27" i="105"/>
  <c r="G27" i="103"/>
  <c r="G12" i="103"/>
  <c r="G12" i="104"/>
  <c r="G12" i="105"/>
  <c r="G16" i="103"/>
  <c r="G16" i="105"/>
  <c r="G16" i="104"/>
  <c r="G20" i="103"/>
  <c r="G20" i="104"/>
  <c r="G20" i="105"/>
  <c r="G24" i="103"/>
  <c r="G24" i="104"/>
  <c r="G24" i="105"/>
  <c r="G28" i="103"/>
  <c r="G28" i="105"/>
  <c r="G28" i="104"/>
  <c r="G13" i="105"/>
  <c r="G13" i="103"/>
  <c r="G13" i="104"/>
  <c r="G17" i="105"/>
  <c r="G17" i="104"/>
  <c r="G17" i="103"/>
  <c r="G21" i="103"/>
  <c r="G21" i="105"/>
  <c r="G21" i="104"/>
  <c r="G25" i="105"/>
  <c r="G25" i="103"/>
  <c r="G25" i="104"/>
  <c r="G14" i="105"/>
  <c r="G14" i="104"/>
  <c r="G14" i="103"/>
  <c r="G18" i="105"/>
  <c r="G18" i="104"/>
  <c r="G18" i="103"/>
  <c r="G22" i="105"/>
  <c r="G22" i="104"/>
  <c r="G22" i="103"/>
  <c r="G26" i="105"/>
  <c r="G26" i="104"/>
  <c r="G26" i="103"/>
  <c r="N31" i="135"/>
  <c r="G12" i="135"/>
  <c r="X31" i="135"/>
  <c r="D16" i="135"/>
  <c r="K16" i="135" s="1"/>
  <c r="AC16" i="135"/>
  <c r="E18" i="135"/>
  <c r="L31" i="135"/>
  <c r="E12" i="135"/>
  <c r="U31" i="135"/>
  <c r="E14" i="135"/>
  <c r="D20" i="135"/>
  <c r="AC20" i="135"/>
  <c r="E22" i="135"/>
  <c r="G24" i="135"/>
  <c r="S31" i="135"/>
  <c r="AB31" i="135"/>
  <c r="AC12" i="135"/>
  <c r="D28" i="135"/>
  <c r="AC28" i="135"/>
  <c r="E13" i="135"/>
  <c r="D14" i="135"/>
  <c r="AC14" i="135"/>
  <c r="E16" i="135"/>
  <c r="G18" i="135"/>
  <c r="D24" i="135"/>
  <c r="K24" i="135" s="1"/>
  <c r="AC24" i="135"/>
  <c r="E26" i="135"/>
  <c r="G28" i="135"/>
  <c r="Q31" i="135"/>
  <c r="Z31" i="135"/>
  <c r="G16" i="135"/>
  <c r="D13" i="135"/>
  <c r="K13" i="135" s="1"/>
  <c r="G13" i="135"/>
  <c r="AC13" i="135"/>
  <c r="G14" i="135"/>
  <c r="D18" i="135"/>
  <c r="G20" i="135"/>
  <c r="D15" i="135"/>
  <c r="K15" i="135" s="1"/>
  <c r="G15" i="135"/>
  <c r="AC15" i="135"/>
  <c r="E17" i="135"/>
  <c r="D19" i="135"/>
  <c r="K19" i="135" s="1"/>
  <c r="G19" i="135"/>
  <c r="AC19" i="135"/>
  <c r="E21" i="135"/>
  <c r="D23" i="135"/>
  <c r="K23" i="135" s="1"/>
  <c r="G23" i="135"/>
  <c r="AC23" i="135"/>
  <c r="E25" i="135"/>
  <c r="D27" i="135"/>
  <c r="K27" i="135" s="1"/>
  <c r="G27" i="135"/>
  <c r="AC27" i="135"/>
  <c r="E29" i="135"/>
  <c r="AC18" i="135"/>
  <c r="E20" i="135"/>
  <c r="D22" i="135"/>
  <c r="G22" i="135"/>
  <c r="AC22" i="135"/>
  <c r="E24" i="135"/>
  <c r="D26" i="135"/>
  <c r="G26" i="135"/>
  <c r="AC26" i="135"/>
  <c r="E28" i="135"/>
  <c r="E15" i="135"/>
  <c r="D17" i="135"/>
  <c r="K17" i="135" s="1"/>
  <c r="G17" i="135"/>
  <c r="AC17" i="135"/>
  <c r="E19" i="135"/>
  <c r="D21" i="135"/>
  <c r="K21" i="135" s="1"/>
  <c r="G21" i="135"/>
  <c r="AC21" i="135"/>
  <c r="E23" i="135"/>
  <c r="D25" i="135"/>
  <c r="K25" i="135" s="1"/>
  <c r="G25" i="135"/>
  <c r="AC25" i="135"/>
  <c r="E27" i="135"/>
  <c r="D29" i="135"/>
  <c r="K29" i="135" s="1"/>
  <c r="G29" i="135"/>
  <c r="AC29" i="135"/>
  <c r="AA31" i="135" l="1"/>
  <c r="J31" i="135"/>
  <c r="M31" i="135" s="1"/>
  <c r="K28" i="135"/>
  <c r="F23" i="135"/>
  <c r="F28" i="135"/>
  <c r="H13" i="135"/>
  <c r="K12" i="135"/>
  <c r="K20" i="135"/>
  <c r="H28" i="135"/>
  <c r="AC31" i="135"/>
  <c r="F20" i="135"/>
  <c r="H23" i="135"/>
  <c r="H15" i="135"/>
  <c r="T31" i="135"/>
  <c r="H24" i="135"/>
  <c r="H14" i="135"/>
  <c r="H12" i="135"/>
  <c r="F24" i="135"/>
  <c r="F15" i="135"/>
  <c r="F19" i="135"/>
  <c r="K18" i="135"/>
  <c r="H18" i="135"/>
  <c r="F27" i="135"/>
  <c r="H27" i="135"/>
  <c r="H19" i="135"/>
  <c r="H20" i="135"/>
  <c r="F13" i="135"/>
  <c r="F18" i="135"/>
  <c r="F12" i="135"/>
  <c r="F29" i="135"/>
  <c r="F25" i="135"/>
  <c r="F21" i="135"/>
  <c r="F17" i="135"/>
  <c r="K26" i="135"/>
  <c r="K22" i="135"/>
  <c r="H16" i="135"/>
  <c r="F16" i="135"/>
  <c r="K14" i="135"/>
  <c r="F14" i="135"/>
  <c r="H29" i="135"/>
  <c r="H25" i="135"/>
  <c r="H21" i="135"/>
  <c r="H17" i="135"/>
  <c r="H26" i="135"/>
  <c r="H22" i="135"/>
  <c r="F22" i="135"/>
  <c r="E31" i="135"/>
  <c r="G31" i="135"/>
  <c r="F26" i="135"/>
  <c r="V31" i="135"/>
  <c r="D31" i="135" l="1"/>
  <c r="K31" i="135" s="1"/>
  <c r="O31" i="135"/>
  <c r="H31" i="135" l="1"/>
  <c r="R31" i="135"/>
  <c r="Y31" i="135"/>
  <c r="F31" i="135"/>
  <c r="D27" i="94" l="1"/>
  <c r="B4" i="174" l="1"/>
  <c r="B4" i="173"/>
  <c r="B4" i="172"/>
  <c r="B5" i="155"/>
  <c r="B4" i="175"/>
  <c r="B5" i="90"/>
  <c r="B7" i="80"/>
  <c r="B5" i="77"/>
  <c r="B5" i="58"/>
  <c r="B4" i="109"/>
  <c r="B5" i="54"/>
  <c r="B5" i="50"/>
  <c r="B5" i="167"/>
  <c r="B5" i="147"/>
  <c r="B4" i="97"/>
  <c r="B4" i="95"/>
  <c r="B6" i="152"/>
  <c r="B5" i="104"/>
  <c r="B5" i="143"/>
  <c r="B4" i="141"/>
  <c r="B5" i="165"/>
  <c r="B5" i="102"/>
  <c r="B7" i="107"/>
  <c r="B7" i="83"/>
  <c r="B7" i="76"/>
  <c r="B7" i="67"/>
  <c r="B5" i="88"/>
  <c r="B4" i="112"/>
  <c r="B5" i="57"/>
  <c r="B5" i="53"/>
  <c r="B5" i="45"/>
  <c r="B5" i="105"/>
  <c r="B5" i="146"/>
  <c r="B4" i="49"/>
  <c r="B4" i="47"/>
  <c r="B6" i="92"/>
  <c r="B5" i="138"/>
  <c r="B5" i="142"/>
  <c r="B4" i="108"/>
  <c r="B5" i="103"/>
  <c r="B5" i="3"/>
  <c r="B7" i="84"/>
  <c r="B7" i="82"/>
  <c r="B7" i="75"/>
  <c r="B7" i="66"/>
  <c r="B5" i="87"/>
  <c r="B4" i="111"/>
  <c r="B5" i="56"/>
  <c r="B5" i="52"/>
  <c r="B6" i="98"/>
  <c r="B5" i="140"/>
  <c r="B5" i="139"/>
  <c r="B4" i="96"/>
  <c r="B4" i="94"/>
  <c r="B6" i="68"/>
  <c r="B5" i="145"/>
  <c r="B5" i="137"/>
  <c r="B5" i="10"/>
  <c r="B5" i="136"/>
  <c r="B7" i="106"/>
  <c r="B7" i="81"/>
  <c r="B7" i="74"/>
  <c r="B7" i="59"/>
  <c r="B8" i="86"/>
  <c r="B4" i="110"/>
  <c r="B5" i="55"/>
  <c r="B5" i="51"/>
  <c r="B6" i="79"/>
  <c r="B5" i="148"/>
  <c r="B5" i="36"/>
  <c r="B4" i="48"/>
  <c r="B4" i="34"/>
  <c r="B5" i="166"/>
  <c r="B5" i="144"/>
  <c r="B5" i="43"/>
  <c r="B6" i="125"/>
  <c r="B5" i="134"/>
  <c r="B5" i="101"/>
  <c r="B5" i="100"/>
  <c r="B5" i="4"/>
  <c r="D30" i="108" l="1"/>
  <c r="M30" i="105" l="1"/>
  <c r="N28" i="105" s="1"/>
  <c r="J30" i="105"/>
  <c r="K18" i="105" s="1"/>
  <c r="G30" i="105"/>
  <c r="H23" i="105" s="1"/>
  <c r="D28" i="105"/>
  <c r="D27" i="105"/>
  <c r="D26" i="105"/>
  <c r="D25" i="105"/>
  <c r="D24" i="105"/>
  <c r="D23" i="105"/>
  <c r="D22" i="105"/>
  <c r="D21" i="105"/>
  <c r="D20" i="105"/>
  <c r="D19" i="105"/>
  <c r="D18" i="105"/>
  <c r="D17" i="105"/>
  <c r="D16" i="105"/>
  <c r="D15" i="105"/>
  <c r="D14" i="105"/>
  <c r="D13" i="105"/>
  <c r="D12" i="105"/>
  <c r="D11" i="105"/>
  <c r="M30" i="104"/>
  <c r="N28" i="104" s="1"/>
  <c r="J30" i="104"/>
  <c r="K27" i="104" s="1"/>
  <c r="G30" i="104"/>
  <c r="H27" i="104" s="1"/>
  <c r="D28" i="104"/>
  <c r="D27" i="104"/>
  <c r="D26" i="104"/>
  <c r="D25" i="104"/>
  <c r="D24" i="104"/>
  <c r="D23" i="104"/>
  <c r="D22" i="104"/>
  <c r="D21" i="104"/>
  <c r="D20" i="104"/>
  <c r="D19" i="104"/>
  <c r="D18" i="104"/>
  <c r="D17" i="104"/>
  <c r="D16" i="104"/>
  <c r="D15" i="104"/>
  <c r="D14" i="104"/>
  <c r="D13" i="104"/>
  <c r="D12" i="104"/>
  <c r="D11" i="104"/>
  <c r="M30" i="103"/>
  <c r="N16" i="103" s="1"/>
  <c r="J30" i="103"/>
  <c r="K28" i="103" s="1"/>
  <c r="G30" i="103"/>
  <c r="H26" i="103" s="1"/>
  <c r="D28" i="103"/>
  <c r="D27" i="103"/>
  <c r="D26" i="103"/>
  <c r="D25" i="103"/>
  <c r="D24" i="103"/>
  <c r="D23" i="103"/>
  <c r="D22" i="103"/>
  <c r="D21" i="103"/>
  <c r="D20" i="103"/>
  <c r="D19" i="103"/>
  <c r="D18" i="103"/>
  <c r="D17" i="103"/>
  <c r="D16" i="103"/>
  <c r="D15" i="103"/>
  <c r="D14" i="103"/>
  <c r="D13" i="103"/>
  <c r="D12" i="103"/>
  <c r="D11" i="103"/>
  <c r="G29" i="102"/>
  <c r="L27" i="102"/>
  <c r="H23" i="103" l="1"/>
  <c r="H14" i="103"/>
  <c r="N17" i="105"/>
  <c r="H18" i="103"/>
  <c r="N21" i="105"/>
  <c r="N25" i="105"/>
  <c r="N13" i="105"/>
  <c r="N11" i="105"/>
  <c r="N19" i="105"/>
  <c r="N15" i="105"/>
  <c r="N23" i="105"/>
  <c r="H28" i="103"/>
  <c r="H11" i="103"/>
  <c r="H15" i="103"/>
  <c r="H19" i="103"/>
  <c r="H24" i="103"/>
  <c r="H12" i="103"/>
  <c r="H16" i="103"/>
  <c r="H20" i="103"/>
  <c r="H25" i="103"/>
  <c r="N12" i="105"/>
  <c r="N14" i="105"/>
  <c r="N16" i="105"/>
  <c r="N18" i="105"/>
  <c r="N20" i="105"/>
  <c r="N22" i="105"/>
  <c r="N24" i="105"/>
  <c r="N26" i="105"/>
  <c r="H13" i="103"/>
  <c r="H17" i="103"/>
  <c r="H21" i="103"/>
  <c r="H27" i="103"/>
  <c r="K17" i="103"/>
  <c r="N16" i="104"/>
  <c r="H17" i="105"/>
  <c r="N11" i="104"/>
  <c r="N14" i="104"/>
  <c r="K15" i="103"/>
  <c r="H22" i="103"/>
  <c r="N26" i="104"/>
  <c r="K16" i="105"/>
  <c r="K13" i="103"/>
  <c r="K11" i="103"/>
  <c r="K26" i="105"/>
  <c r="K14" i="103"/>
  <c r="K16" i="103"/>
  <c r="H21" i="105"/>
  <c r="K19" i="103"/>
  <c r="K21" i="103"/>
  <c r="K23" i="103"/>
  <c r="K25" i="103"/>
  <c r="K27" i="103"/>
  <c r="K12" i="103"/>
  <c r="K18" i="103"/>
  <c r="H12" i="104"/>
  <c r="N18" i="103"/>
  <c r="K20" i="103"/>
  <c r="K22" i="103"/>
  <c r="K24" i="103"/>
  <c r="K26" i="103"/>
  <c r="H11" i="104"/>
  <c r="N12" i="104"/>
  <c r="H25" i="104"/>
  <c r="K20" i="105"/>
  <c r="N17" i="103"/>
  <c r="K24" i="104"/>
  <c r="N20" i="103"/>
  <c r="K20" i="104"/>
  <c r="N24" i="104"/>
  <c r="H11" i="105"/>
  <c r="K13" i="105"/>
  <c r="H19" i="105"/>
  <c r="K28" i="105"/>
  <c r="K25" i="105"/>
  <c r="N19" i="103"/>
  <c r="K11" i="104"/>
  <c r="K12" i="104"/>
  <c r="N13" i="104"/>
  <c r="K15" i="104"/>
  <c r="N20" i="104"/>
  <c r="K26" i="104"/>
  <c r="K11" i="105"/>
  <c r="H26" i="105"/>
  <c r="N27" i="105"/>
  <c r="K21" i="104"/>
  <c r="K25" i="104"/>
  <c r="H28" i="105"/>
  <c r="N11" i="103"/>
  <c r="N12" i="103"/>
  <c r="N25" i="103"/>
  <c r="N26" i="103"/>
  <c r="N27" i="103"/>
  <c r="N28" i="103"/>
  <c r="H13" i="104"/>
  <c r="H14" i="104"/>
  <c r="H17" i="104"/>
  <c r="K18" i="104"/>
  <c r="K19" i="104"/>
  <c r="K22" i="104"/>
  <c r="K23" i="104"/>
  <c r="K28" i="104"/>
  <c r="H16" i="105"/>
  <c r="H24" i="105"/>
  <c r="H25" i="105"/>
  <c r="H27" i="105"/>
  <c r="N21" i="103"/>
  <c r="N22" i="103"/>
  <c r="N23" i="103"/>
  <c r="N24" i="103"/>
  <c r="D30" i="104"/>
  <c r="E16" i="104" s="1"/>
  <c r="K13" i="104"/>
  <c r="K14" i="104"/>
  <c r="H15" i="104"/>
  <c r="K16" i="104"/>
  <c r="K17" i="104"/>
  <c r="N18" i="104"/>
  <c r="H21" i="104"/>
  <c r="N22" i="104"/>
  <c r="D30" i="105"/>
  <c r="E23" i="105" s="1"/>
  <c r="H12" i="105"/>
  <c r="H13" i="105"/>
  <c r="H14" i="105"/>
  <c r="H15" i="105"/>
  <c r="H18" i="105"/>
  <c r="H20" i="105"/>
  <c r="H22" i="105"/>
  <c r="N13" i="103"/>
  <c r="N14" i="103"/>
  <c r="N15" i="103"/>
  <c r="H19" i="104"/>
  <c r="H23" i="104"/>
  <c r="K27" i="105"/>
  <c r="K23" i="105"/>
  <c r="K21" i="105"/>
  <c r="K19" i="105"/>
  <c r="K17" i="105"/>
  <c r="K15" i="105"/>
  <c r="K12" i="105"/>
  <c r="K14" i="105"/>
  <c r="K22" i="105"/>
  <c r="K24" i="105"/>
  <c r="N27" i="104"/>
  <c r="N25" i="104"/>
  <c r="N23" i="104"/>
  <c r="N21" i="104"/>
  <c r="N19" i="104"/>
  <c r="N17" i="104"/>
  <c r="N15" i="104"/>
  <c r="H28" i="104"/>
  <c r="H26" i="104"/>
  <c r="H24" i="104"/>
  <c r="H22" i="104"/>
  <c r="H20" i="104"/>
  <c r="H18" i="104"/>
  <c r="H16" i="104"/>
  <c r="D30" i="103"/>
  <c r="E28" i="103" s="1"/>
  <c r="N30" i="105" l="1"/>
  <c r="H29" i="102"/>
  <c r="E15" i="104"/>
  <c r="K30" i="104"/>
  <c r="H30" i="103"/>
  <c r="K30" i="103"/>
  <c r="E17" i="105"/>
  <c r="E18" i="105"/>
  <c r="E28" i="104"/>
  <c r="E26" i="105"/>
  <c r="E19" i="104"/>
  <c r="E21" i="104"/>
  <c r="E28" i="105"/>
  <c r="E19" i="105"/>
  <c r="E22" i="104"/>
  <c r="E12" i="105"/>
  <c r="E14" i="105"/>
  <c r="E22" i="105"/>
  <c r="H30" i="105"/>
  <c r="H30" i="104"/>
  <c r="E18" i="104"/>
  <c r="E27" i="104"/>
  <c r="E26" i="104"/>
  <c r="E21" i="105"/>
  <c r="E11" i="105"/>
  <c r="E16" i="105"/>
  <c r="E24" i="105"/>
  <c r="E15" i="105"/>
  <c r="E13" i="105"/>
  <c r="E27" i="105"/>
  <c r="E25" i="105"/>
  <c r="E20" i="105"/>
  <c r="E12" i="104"/>
  <c r="E23" i="104"/>
  <c r="E24" i="104"/>
  <c r="N30" i="104"/>
  <c r="E20" i="104"/>
  <c r="E14" i="104"/>
  <c r="E25" i="104"/>
  <c r="E17" i="104"/>
  <c r="E11" i="104"/>
  <c r="E13" i="104"/>
  <c r="N30" i="103"/>
  <c r="K30" i="105"/>
  <c r="E26" i="103"/>
  <c r="E22" i="103"/>
  <c r="E18" i="103"/>
  <c r="E25" i="103"/>
  <c r="E21" i="103"/>
  <c r="E17" i="103"/>
  <c r="E14" i="103"/>
  <c r="E13" i="103"/>
  <c r="E27" i="103"/>
  <c r="E23" i="103"/>
  <c r="E19" i="103"/>
  <c r="E11" i="103"/>
  <c r="E15" i="103"/>
  <c r="E12" i="103"/>
  <c r="E20" i="103"/>
  <c r="E16" i="103"/>
  <c r="E24" i="103"/>
  <c r="G29" i="155" l="1"/>
  <c r="J29" i="155"/>
  <c r="E30" i="105"/>
  <c r="E30" i="104"/>
  <c r="E30" i="103"/>
  <c r="M30" i="101" l="1"/>
  <c r="N24" i="101" s="1"/>
  <c r="J30" i="101"/>
  <c r="K26" i="101" s="1"/>
  <c r="G30" i="101"/>
  <c r="H26" i="101" s="1"/>
  <c r="D28" i="101"/>
  <c r="D27" i="101"/>
  <c r="D26" i="101"/>
  <c r="D25" i="101"/>
  <c r="D24" i="101"/>
  <c r="D23" i="101"/>
  <c r="D22" i="101"/>
  <c r="D21" i="101"/>
  <c r="D20" i="101"/>
  <c r="D19" i="101"/>
  <c r="D18" i="101"/>
  <c r="D17" i="101"/>
  <c r="D16" i="101"/>
  <c r="D15" i="101"/>
  <c r="D14" i="101"/>
  <c r="D13" i="101"/>
  <c r="D12" i="101"/>
  <c r="D11" i="101"/>
  <c r="M30" i="100"/>
  <c r="N26" i="100" s="1"/>
  <c r="J30" i="100"/>
  <c r="K26" i="100" s="1"/>
  <c r="G30" i="100"/>
  <c r="H28" i="100" s="1"/>
  <c r="D28" i="100"/>
  <c r="D27" i="100"/>
  <c r="D26" i="100"/>
  <c r="D25" i="100"/>
  <c r="D24" i="100"/>
  <c r="D23" i="100"/>
  <c r="D22" i="100"/>
  <c r="D21" i="100"/>
  <c r="D20" i="100"/>
  <c r="D19" i="100"/>
  <c r="D18" i="100"/>
  <c r="D17" i="100"/>
  <c r="D16" i="100"/>
  <c r="D15" i="100"/>
  <c r="D14" i="100"/>
  <c r="D13" i="100"/>
  <c r="D12" i="100"/>
  <c r="D11" i="100"/>
  <c r="G30" i="4"/>
  <c r="H28" i="4" s="1"/>
  <c r="J30" i="4"/>
  <c r="K26" i="4" s="1"/>
  <c r="N27" i="101" l="1"/>
  <c r="N15" i="101"/>
  <c r="N13" i="100"/>
  <c r="K11" i="101"/>
  <c r="N13" i="101"/>
  <c r="N21" i="101"/>
  <c r="N11" i="101"/>
  <c r="N19" i="101"/>
  <c r="N17" i="101"/>
  <c r="N25" i="100"/>
  <c r="N12" i="101"/>
  <c r="N14" i="101"/>
  <c r="N16" i="101"/>
  <c r="N18" i="101"/>
  <c r="N20" i="101"/>
  <c r="N22" i="101"/>
  <c r="N11" i="100"/>
  <c r="N20" i="100"/>
  <c r="H21" i="101"/>
  <c r="K16" i="101"/>
  <c r="K15" i="101"/>
  <c r="K12" i="101"/>
  <c r="K14" i="101"/>
  <c r="H17" i="4"/>
  <c r="H16" i="100"/>
  <c r="H21" i="100"/>
  <c r="K12" i="100"/>
  <c r="K18" i="100"/>
  <c r="K22" i="100"/>
  <c r="K13" i="100"/>
  <c r="N18" i="100"/>
  <c r="H24" i="100"/>
  <c r="K13" i="101"/>
  <c r="K17" i="101"/>
  <c r="K22" i="101"/>
  <c r="H27" i="100"/>
  <c r="H12" i="100"/>
  <c r="H17" i="100"/>
  <c r="H19" i="100"/>
  <c r="H22" i="100"/>
  <c r="H25" i="100"/>
  <c r="H14" i="100"/>
  <c r="H18" i="100"/>
  <c r="H20" i="100"/>
  <c r="H11" i="100"/>
  <c r="H13" i="100"/>
  <c r="H15" i="100"/>
  <c r="H23" i="100"/>
  <c r="H26" i="100"/>
  <c r="K11" i="100"/>
  <c r="N12" i="100"/>
  <c r="N15" i="100"/>
  <c r="N17" i="100"/>
  <c r="N22" i="100"/>
  <c r="N24" i="100"/>
  <c r="N27" i="100"/>
  <c r="H20" i="101"/>
  <c r="K14" i="100"/>
  <c r="N19" i="100"/>
  <c r="N21" i="100"/>
  <c r="N28" i="100"/>
  <c r="H19" i="101"/>
  <c r="H25" i="101"/>
  <c r="N14" i="100"/>
  <c r="N16" i="100"/>
  <c r="N23" i="100"/>
  <c r="H11" i="101"/>
  <c r="H12" i="101"/>
  <c r="H13" i="101"/>
  <c r="H14" i="101"/>
  <c r="H15" i="101"/>
  <c r="H16" i="101"/>
  <c r="H17" i="101"/>
  <c r="H18" i="101"/>
  <c r="H22" i="101"/>
  <c r="H23" i="101"/>
  <c r="H28" i="101"/>
  <c r="N28" i="101"/>
  <c r="H21" i="4"/>
  <c r="K18" i="101"/>
  <c r="K19" i="101"/>
  <c r="K20" i="101"/>
  <c r="H24" i="101"/>
  <c r="H27" i="101"/>
  <c r="K28" i="101"/>
  <c r="D30" i="100"/>
  <c r="E27" i="100" s="1"/>
  <c r="K24" i="101"/>
  <c r="H13" i="4"/>
  <c r="D30" i="101"/>
  <c r="E23" i="101" s="1"/>
  <c r="N25" i="101"/>
  <c r="N26" i="101"/>
  <c r="N23" i="101"/>
  <c r="K27" i="101"/>
  <c r="K25" i="101"/>
  <c r="K23" i="101"/>
  <c r="K21" i="101"/>
  <c r="K25" i="100"/>
  <c r="K21" i="100"/>
  <c r="K17" i="100"/>
  <c r="K28" i="100"/>
  <c r="K24" i="100"/>
  <c r="K20" i="100"/>
  <c r="K16" i="100"/>
  <c r="K27" i="100"/>
  <c r="K23" i="100"/>
  <c r="K19" i="100"/>
  <c r="K15" i="100"/>
  <c r="H25" i="4"/>
  <c r="K15" i="4"/>
  <c r="K19" i="4"/>
  <c r="K23" i="4"/>
  <c r="K27" i="4"/>
  <c r="H14" i="4"/>
  <c r="H18" i="4"/>
  <c r="H22" i="4"/>
  <c r="H26" i="4"/>
  <c r="K12" i="4"/>
  <c r="K16" i="4"/>
  <c r="K20" i="4"/>
  <c r="K24" i="4"/>
  <c r="K28" i="4"/>
  <c r="K11" i="4"/>
  <c r="H11" i="4"/>
  <c r="H15" i="4"/>
  <c r="H19" i="4"/>
  <c r="H23" i="4"/>
  <c r="H27" i="4"/>
  <c r="K13" i="4"/>
  <c r="K17" i="4"/>
  <c r="K21" i="4"/>
  <c r="K25" i="4"/>
  <c r="H12" i="4"/>
  <c r="H16" i="4"/>
  <c r="H20" i="4"/>
  <c r="H24" i="4"/>
  <c r="K14" i="4"/>
  <c r="K18" i="4"/>
  <c r="K22" i="4"/>
  <c r="E21" i="101" l="1"/>
  <c r="E11" i="100"/>
  <c r="E19" i="100"/>
  <c r="E21" i="100"/>
  <c r="E17" i="101"/>
  <c r="E20" i="101"/>
  <c r="E12" i="101"/>
  <c r="H30" i="100"/>
  <c r="E27" i="101"/>
  <c r="E24" i="101"/>
  <c r="H30" i="101"/>
  <c r="E15" i="101"/>
  <c r="E18" i="101"/>
  <c r="E19" i="101"/>
  <c r="E26" i="101"/>
  <c r="N30" i="100"/>
  <c r="E11" i="101"/>
  <c r="E28" i="101"/>
  <c r="E13" i="101"/>
  <c r="E16" i="101"/>
  <c r="E25" i="101"/>
  <c r="E15" i="100"/>
  <c r="E16" i="100"/>
  <c r="E17" i="100"/>
  <c r="E20" i="100"/>
  <c r="E14" i="100"/>
  <c r="E14" i="101"/>
  <c r="E22" i="101"/>
  <c r="K30" i="100"/>
  <c r="N30" i="101"/>
  <c r="E26" i="100"/>
  <c r="E13" i="100"/>
  <c r="E24" i="100"/>
  <c r="E18" i="100"/>
  <c r="E23" i="100"/>
  <c r="E22" i="100"/>
  <c r="E12" i="100"/>
  <c r="E25" i="100"/>
  <c r="E28" i="100"/>
  <c r="K30" i="101"/>
  <c r="E30" i="101" l="1"/>
  <c r="E30" i="100"/>
  <c r="H19" i="98"/>
  <c r="J19" i="98"/>
  <c r="L19" i="98"/>
  <c r="N19" i="98"/>
  <c r="P19" i="98"/>
  <c r="R19" i="98"/>
  <c r="T19" i="98"/>
  <c r="H15" i="98"/>
  <c r="J15" i="98"/>
  <c r="L15" i="98"/>
  <c r="N15" i="98"/>
  <c r="P15" i="98"/>
  <c r="R15" i="98"/>
  <c r="T15" i="98"/>
  <c r="D27" i="97"/>
  <c r="D27" i="96"/>
  <c r="D27" i="95"/>
  <c r="P21" i="98" l="1"/>
  <c r="H21" i="98"/>
  <c r="T21" i="98"/>
  <c r="R21" i="98"/>
  <c r="L21" i="98"/>
  <c r="J21" i="98"/>
  <c r="N21" i="98"/>
  <c r="K28" i="92"/>
  <c r="I28" i="92"/>
  <c r="G28" i="92"/>
  <c r="E28" i="92"/>
  <c r="F31" i="36" l="1"/>
  <c r="O26" i="79"/>
  <c r="N26" i="79"/>
  <c r="L26" i="79"/>
  <c r="K26" i="79"/>
  <c r="I26" i="79"/>
  <c r="H26" i="79"/>
  <c r="F26" i="79"/>
  <c r="E26" i="79"/>
  <c r="W27" i="49"/>
  <c r="W26" i="49"/>
  <c r="W25" i="49"/>
  <c r="W24" i="49"/>
  <c r="W23" i="49"/>
  <c r="W22" i="49"/>
  <c r="W21" i="49"/>
  <c r="W20" i="49"/>
  <c r="W19" i="49"/>
  <c r="W18" i="49"/>
  <c r="W17" i="49"/>
  <c r="W16" i="49"/>
  <c r="W15" i="49"/>
  <c r="W14" i="49"/>
  <c r="W13" i="49"/>
  <c r="W12" i="49"/>
  <c r="W11" i="49"/>
  <c r="W10" i="49"/>
  <c r="W27" i="48"/>
  <c r="W26" i="48"/>
  <c r="W25" i="48"/>
  <c r="W24" i="48"/>
  <c r="W23" i="48"/>
  <c r="W22" i="48"/>
  <c r="W21" i="48"/>
  <c r="W20" i="48"/>
  <c r="W19" i="48"/>
  <c r="W18" i="48"/>
  <c r="W17" i="48"/>
  <c r="W16" i="48"/>
  <c r="W15" i="48"/>
  <c r="W14" i="48"/>
  <c r="W13" i="48"/>
  <c r="W12" i="48"/>
  <c r="W11" i="48"/>
  <c r="W10" i="48"/>
  <c r="W27" i="47"/>
  <c r="W26" i="47"/>
  <c r="W25" i="47"/>
  <c r="W24" i="47"/>
  <c r="W23" i="47"/>
  <c r="W22" i="47"/>
  <c r="W21" i="47"/>
  <c r="W20" i="47"/>
  <c r="W19" i="47"/>
  <c r="W18" i="47"/>
  <c r="W17" i="47"/>
  <c r="W16" i="47"/>
  <c r="W15" i="47"/>
  <c r="W14" i="47"/>
  <c r="W13" i="47"/>
  <c r="W12" i="47"/>
  <c r="W11" i="47"/>
  <c r="W10" i="47"/>
  <c r="O28" i="68"/>
  <c r="N28" i="68"/>
  <c r="L28" i="68"/>
  <c r="K28" i="68"/>
  <c r="I28" i="68"/>
  <c r="H28" i="68"/>
  <c r="F28" i="68"/>
  <c r="E28" i="68"/>
  <c r="G31" i="43"/>
  <c r="M30" i="4"/>
  <c r="D30" i="4"/>
  <c r="E28" i="4" s="1"/>
  <c r="C22" i="88" l="1"/>
  <c r="C12" i="88"/>
  <c r="C25" i="88"/>
  <c r="C27" i="88"/>
  <c r="C11" i="88"/>
  <c r="C23" i="88"/>
  <c r="C24" i="88"/>
  <c r="C20" i="88"/>
  <c r="C16" i="88"/>
  <c r="C17" i="88"/>
  <c r="C13" i="88"/>
  <c r="C26" i="88"/>
  <c r="C19" i="88"/>
  <c r="C15" i="88"/>
  <c r="C14" i="88"/>
  <c r="C18" i="88"/>
  <c r="C10" i="88"/>
  <c r="C21" i="88"/>
  <c r="N18" i="4"/>
  <c r="N11" i="4"/>
  <c r="N15" i="4"/>
  <c r="N19" i="4"/>
  <c r="N24" i="4"/>
  <c r="N12" i="4"/>
  <c r="N16" i="4"/>
  <c r="N20" i="4"/>
  <c r="N28" i="4"/>
  <c r="N14" i="4"/>
  <c r="N22" i="4"/>
  <c r="N13" i="4"/>
  <c r="N17" i="4"/>
  <c r="N21" i="4"/>
  <c r="N25" i="4"/>
  <c r="N23" i="4"/>
  <c r="N26" i="4"/>
  <c r="N27" i="4"/>
  <c r="H30" i="4"/>
  <c r="E12" i="4"/>
  <c r="E13" i="4"/>
  <c r="E14" i="4"/>
  <c r="E15" i="4"/>
  <c r="E16" i="4"/>
  <c r="E17" i="4"/>
  <c r="E18" i="4"/>
  <c r="E19" i="4"/>
  <c r="E20" i="4"/>
  <c r="E21" i="4"/>
  <c r="E22" i="4"/>
  <c r="E23" i="4"/>
  <c r="E24" i="4"/>
  <c r="E25" i="4"/>
  <c r="E26" i="4"/>
  <c r="E11" i="4"/>
  <c r="E27" i="4"/>
  <c r="C24" i="87" l="1"/>
  <c r="C17" i="87"/>
  <c r="C13" i="87"/>
  <c r="C11" i="87"/>
  <c r="C28" i="87"/>
  <c r="C22" i="87"/>
  <c r="C20" i="87"/>
  <c r="C16" i="87"/>
  <c r="C25" i="87"/>
  <c r="C18" i="87"/>
  <c r="C19" i="87"/>
  <c r="C14" i="87"/>
  <c r="C10" i="87"/>
  <c r="C12" i="87"/>
  <c r="C15" i="87"/>
  <c r="C26" i="87"/>
  <c r="C21" i="87"/>
  <c r="C27" i="87"/>
  <c r="C23" i="87"/>
  <c r="G31" i="36"/>
  <c r="N30" i="4"/>
  <c r="E30" i="4"/>
  <c r="K30" i="4"/>
  <c r="H31" i="43"/>
  <c r="K27" i="111" l="1"/>
  <c r="I27" i="111"/>
  <c r="K27" i="112"/>
  <c r="K27" i="109"/>
  <c r="I27" i="112"/>
  <c r="M27" i="112"/>
  <c r="K27" i="110"/>
  <c r="I27" i="110"/>
  <c r="E27" i="112"/>
  <c r="I27" i="109"/>
  <c r="M27" i="110"/>
  <c r="M27" i="111"/>
  <c r="M27" i="109"/>
  <c r="H20" i="94"/>
  <c r="G27" i="112"/>
  <c r="G27" i="110"/>
  <c r="E27" i="109"/>
  <c r="E27" i="111"/>
  <c r="E27" i="110"/>
  <c r="G27" i="111"/>
  <c r="G27" i="109"/>
  <c r="J10" i="108" l="1"/>
  <c r="J10" i="141"/>
  <c r="K27" i="164" l="1"/>
  <c r="M19" i="90" l="1"/>
  <c r="M28" i="90"/>
  <c r="M14" i="90"/>
  <c r="M29" i="90"/>
  <c r="M31" i="90"/>
  <c r="M25" i="90"/>
  <c r="M21" i="90"/>
  <c r="M24" i="90"/>
  <c r="M20" i="90"/>
  <c r="M30" i="90"/>
  <c r="M27" i="90"/>
  <c r="M13" i="90"/>
  <c r="M33" i="90"/>
  <c r="M17" i="90"/>
  <c r="M16" i="90"/>
  <c r="M15" i="90"/>
  <c r="M26" i="90"/>
  <c r="M18" i="90"/>
  <c r="M22" i="90"/>
  <c r="M23" i="90"/>
  <c r="O19" i="90" l="1"/>
  <c r="O29" i="90"/>
  <c r="O32" i="90"/>
  <c r="O20" i="90"/>
  <c r="O18" i="90"/>
  <c r="O23" i="90"/>
  <c r="O14" i="90"/>
  <c r="O13" i="90"/>
  <c r="O21" i="90"/>
  <c r="O16" i="90"/>
  <c r="O26" i="90"/>
  <c r="O24" i="90"/>
  <c r="O15" i="90"/>
  <c r="O17" i="90"/>
  <c r="O30" i="90"/>
  <c r="O31" i="90"/>
  <c r="O28" i="90"/>
  <c r="O25" i="90"/>
  <c r="O27" i="90"/>
  <c r="O22" i="90"/>
  <c r="Y18" i="101"/>
  <c r="S18" i="4"/>
  <c r="S15" i="4"/>
  <c r="Y21" i="4"/>
  <c r="V22" i="101"/>
  <c r="V14" i="101"/>
  <c r="S11" i="4"/>
  <c r="V16" i="4"/>
  <c r="S24" i="101"/>
  <c r="V16" i="100"/>
  <c r="S25" i="4"/>
  <c r="Y14" i="4"/>
  <c r="S26" i="4"/>
  <c r="Y23" i="101"/>
  <c r="V23" i="101"/>
  <c r="S28" i="4"/>
  <c r="V14" i="4"/>
  <c r="Y11" i="4"/>
  <c r="V27" i="4"/>
  <c r="Y12" i="101"/>
  <c r="S23" i="101"/>
  <c r="V13" i="4"/>
  <c r="S23" i="100"/>
  <c r="Y27" i="101"/>
  <c r="V28" i="101"/>
  <c r="S25" i="100"/>
  <c r="V13" i="101"/>
  <c r="S14" i="101"/>
  <c r="Y17" i="4"/>
  <c r="Y15" i="4"/>
  <c r="S12" i="4"/>
  <c r="Y17" i="100"/>
  <c r="S20" i="101"/>
  <c r="V26" i="4"/>
  <c r="S11" i="101"/>
  <c r="V12" i="101"/>
  <c r="Y25" i="4"/>
  <c r="S19" i="101"/>
  <c r="V21" i="4"/>
  <c r="V18" i="101"/>
  <c r="Y18" i="4"/>
  <c r="Y20" i="4"/>
  <c r="S13" i="4"/>
  <c r="Y26" i="4"/>
  <c r="Y21" i="101"/>
  <c r="V19" i="4"/>
  <c r="V18" i="4"/>
  <c r="S27" i="101"/>
  <c r="Y14" i="101"/>
  <c r="S17" i="101"/>
  <c r="V25" i="100"/>
  <c r="Y16" i="101"/>
  <c r="S21" i="101"/>
  <c r="Y17" i="101"/>
  <c r="Y22" i="4"/>
  <c r="V19" i="101"/>
  <c r="S26" i="101"/>
  <c r="Y20" i="101"/>
  <c r="V28" i="4"/>
  <c r="V20" i="101"/>
  <c r="S22" i="100"/>
  <c r="S20" i="4"/>
  <c r="V11" i="4"/>
  <c r="S17" i="100"/>
  <c r="Y19" i="101"/>
  <c r="Y19" i="4"/>
  <c r="V24" i="4"/>
  <c r="V21" i="100"/>
  <c r="S24" i="100"/>
  <c r="S20" i="100"/>
  <c r="Y24" i="100"/>
  <c r="Y15" i="100"/>
  <c r="S16" i="101"/>
  <c r="Y13" i="100"/>
  <c r="S16" i="4"/>
  <c r="V15" i="101"/>
  <c r="S25" i="101"/>
  <c r="Y28" i="101"/>
  <c r="V22" i="100"/>
  <c r="Y27" i="4"/>
  <c r="V11" i="101"/>
  <c r="V21" i="101"/>
  <c r="S24" i="4"/>
  <c r="Y24" i="4"/>
  <c r="V23" i="4"/>
  <c r="Y13" i="101"/>
  <c r="Y28" i="4"/>
  <c r="Y11" i="101"/>
  <c r="Y19" i="100"/>
  <c r="V17" i="101"/>
  <c r="S19" i="4"/>
  <c r="V20" i="4"/>
  <c r="V18" i="100"/>
  <c r="Y24" i="101"/>
  <c r="V22" i="4"/>
  <c r="Y15" i="101"/>
  <c r="S27" i="4"/>
  <c r="Y25" i="100"/>
  <c r="S28" i="100"/>
  <c r="S19" i="100"/>
  <c r="S18" i="101"/>
  <c r="V25" i="101"/>
  <c r="V14" i="100"/>
  <c r="V26" i="100"/>
  <c r="S21" i="4"/>
  <c r="V12" i="4"/>
  <c r="V26" i="101"/>
  <c r="V17" i="100"/>
  <c r="Y25" i="101"/>
  <c r="Y22" i="100"/>
  <c r="S12" i="101"/>
  <c r="S11" i="100"/>
  <c r="S13" i="100"/>
  <c r="V25" i="4"/>
  <c r="Y12" i="4"/>
  <c r="S21" i="100"/>
  <c r="Y23" i="4"/>
  <c r="V16" i="101"/>
  <c r="S22" i="4"/>
  <c r="Y26" i="101"/>
  <c r="V27" i="101"/>
  <c r="V24" i="100"/>
  <c r="V13" i="100"/>
  <c r="Y26" i="100"/>
  <c r="Y11" i="100"/>
  <c r="Y18" i="100"/>
  <c r="Y23" i="100"/>
  <c r="Y12" i="100"/>
  <c r="Y27" i="100"/>
  <c r="Y22" i="101"/>
  <c r="S23" i="4"/>
  <c r="S17" i="4"/>
  <c r="S13" i="101"/>
  <c r="V11" i="100"/>
  <c r="Y14" i="100"/>
  <c r="V27" i="100"/>
  <c r="S15" i="101"/>
  <c r="S22" i="101"/>
  <c r="V20" i="100"/>
  <c r="Y16" i="100"/>
  <c r="Y13" i="4"/>
  <c r="V19" i="100"/>
  <c r="Y28" i="100"/>
  <c r="V24" i="101"/>
  <c r="Y20" i="100"/>
  <c r="S14" i="4"/>
  <c r="S12" i="100"/>
  <c r="V12" i="100"/>
  <c r="V23" i="100"/>
  <c r="V15" i="4"/>
  <c r="S14" i="100"/>
  <c r="V17" i="4"/>
  <c r="V15" i="100"/>
  <c r="S27" i="100"/>
  <c r="S18" i="100"/>
  <c r="S28" i="101"/>
  <c r="Y16" i="4"/>
  <c r="S16" i="100"/>
  <c r="Y21" i="100"/>
  <c r="S15" i="100"/>
  <c r="V28" i="100"/>
  <c r="S26" i="100"/>
  <c r="V22" i="103" l="1"/>
  <c r="W22" i="103" s="1"/>
  <c r="AC26" i="139"/>
  <c r="C26" i="110"/>
  <c r="P26" i="110" s="1"/>
  <c r="L16" i="96"/>
  <c r="C26" i="112"/>
  <c r="J16" i="141"/>
  <c r="J16" i="108"/>
  <c r="P26" i="100"/>
  <c r="Q26" i="100" s="1"/>
  <c r="T26" i="100"/>
  <c r="G19" i="142"/>
  <c r="T13" i="57"/>
  <c r="T15" i="125"/>
  <c r="L19" i="125" s="1"/>
  <c r="E31" i="107"/>
  <c r="D26" i="96"/>
  <c r="Q29" i="56"/>
  <c r="D15" i="50"/>
  <c r="J26" i="95"/>
  <c r="E26" i="147"/>
  <c r="J26" i="147"/>
  <c r="H18" i="108"/>
  <c r="H18" i="141"/>
  <c r="D28" i="53"/>
  <c r="E24" i="147"/>
  <c r="J24" i="147"/>
  <c r="D20" i="137"/>
  <c r="E27" i="107"/>
  <c r="E23" i="139"/>
  <c r="D19" i="50"/>
  <c r="AC26" i="134"/>
  <c r="C24" i="112"/>
  <c r="C13" i="110"/>
  <c r="W28" i="100"/>
  <c r="D23" i="134"/>
  <c r="S22" i="103"/>
  <c r="T15" i="100"/>
  <c r="P15" i="100"/>
  <c r="Q15" i="100" s="1"/>
  <c r="C21" i="112"/>
  <c r="P21" i="112" s="1"/>
  <c r="S18" i="105"/>
  <c r="D19" i="140"/>
  <c r="H14" i="141"/>
  <c r="H14" i="108"/>
  <c r="C22" i="45"/>
  <c r="D21" i="51"/>
  <c r="H27" i="97"/>
  <c r="D23" i="97"/>
  <c r="Z21" i="100"/>
  <c r="J18" i="97"/>
  <c r="I29" i="55"/>
  <c r="D29" i="136"/>
  <c r="E29" i="136" s="1"/>
  <c r="F13" i="108"/>
  <c r="T13" i="10"/>
  <c r="F13" i="141"/>
  <c r="J21" i="143"/>
  <c r="E21" i="143"/>
  <c r="U31" i="134"/>
  <c r="C10" i="112"/>
  <c r="P10" i="112" s="1"/>
  <c r="J24" i="108"/>
  <c r="J24" i="141"/>
  <c r="P16" i="100"/>
  <c r="Q16" i="100" s="1"/>
  <c r="T16" i="100"/>
  <c r="V12" i="48"/>
  <c r="Y12" i="48" s="1"/>
  <c r="F12" i="96"/>
  <c r="R30" i="49"/>
  <c r="J10" i="97"/>
  <c r="X31" i="137"/>
  <c r="C17" i="111"/>
  <c r="Z16" i="4"/>
  <c r="C15" i="112"/>
  <c r="P15" i="112" s="1"/>
  <c r="AC20" i="137"/>
  <c r="Y28" i="103"/>
  <c r="Z28" i="103" s="1"/>
  <c r="E14" i="107"/>
  <c r="H31" i="106"/>
  <c r="H23" i="107"/>
  <c r="E21" i="107"/>
  <c r="E22" i="107"/>
  <c r="J22" i="95"/>
  <c r="L16" i="97"/>
  <c r="D13" i="55"/>
  <c r="E20" i="107"/>
  <c r="D23" i="55"/>
  <c r="J27" i="144"/>
  <c r="E27" i="144"/>
  <c r="G23" i="143"/>
  <c r="E12" i="137"/>
  <c r="L31" i="137"/>
  <c r="T19" i="56"/>
  <c r="AB31" i="148"/>
  <c r="C23" i="45"/>
  <c r="S19" i="104"/>
  <c r="D20" i="138"/>
  <c r="E20" i="138" s="1"/>
  <c r="J16" i="95"/>
  <c r="Q19" i="58"/>
  <c r="S20" i="104"/>
  <c r="D21" i="138"/>
  <c r="E21" i="138" s="1"/>
  <c r="Q13" i="98"/>
  <c r="Y23" i="105"/>
  <c r="Z23" i="105" s="1"/>
  <c r="N24" i="140"/>
  <c r="T24" i="54"/>
  <c r="P28" i="101"/>
  <c r="Q28" i="101" s="1"/>
  <c r="T28" i="101"/>
  <c r="J30" i="48"/>
  <c r="C16" i="111"/>
  <c r="P16" i="111" s="1"/>
  <c r="G21" i="142"/>
  <c r="G25" i="134"/>
  <c r="L20" i="108"/>
  <c r="O27" i="109"/>
  <c r="C9" i="109"/>
  <c r="P9" i="109"/>
  <c r="G31" i="140"/>
  <c r="D12" i="140"/>
  <c r="S11" i="105"/>
  <c r="I12" i="152"/>
  <c r="K16" i="68"/>
  <c r="I12" i="92"/>
  <c r="S12" i="104"/>
  <c r="D13" i="138"/>
  <c r="E13" i="138" s="1"/>
  <c r="C14" i="112"/>
  <c r="D14" i="139"/>
  <c r="L10" i="96"/>
  <c r="T30" i="48"/>
  <c r="F31" i="84"/>
  <c r="C24" i="110"/>
  <c r="C11" i="111"/>
  <c r="P11" i="111" s="1"/>
  <c r="F23" i="94"/>
  <c r="V23" i="34"/>
  <c r="Y23" i="34" s="1"/>
  <c r="K16" i="43"/>
  <c r="L16" i="43"/>
  <c r="E15" i="146"/>
  <c r="J15" i="146"/>
  <c r="C19" i="109"/>
  <c r="P19" i="109" s="1"/>
  <c r="AC22" i="134"/>
  <c r="L18" i="96"/>
  <c r="N28" i="136"/>
  <c r="H15" i="95"/>
  <c r="D19" i="51"/>
  <c r="C11" i="109"/>
  <c r="P11" i="109" s="1"/>
  <c r="H11" i="108"/>
  <c r="H11" i="141"/>
  <c r="N26" i="140"/>
  <c r="Y25" i="105"/>
  <c r="Z25" i="105" s="1"/>
  <c r="T11" i="10"/>
  <c r="F11" i="141"/>
  <c r="F11" i="108"/>
  <c r="E25" i="107"/>
  <c r="E28" i="143"/>
  <c r="J28" i="143"/>
  <c r="V22" i="34"/>
  <c r="Y22" i="34" s="1"/>
  <c r="F22" i="94"/>
  <c r="E28" i="107"/>
  <c r="F24" i="94"/>
  <c r="V24" i="34"/>
  <c r="Y24" i="34" s="1"/>
  <c r="C23" i="110"/>
  <c r="J12" i="145"/>
  <c r="L31" i="145"/>
  <c r="E12" i="145"/>
  <c r="T18" i="100"/>
  <c r="P18" i="100"/>
  <c r="Q18" i="100" s="1"/>
  <c r="G19" i="144"/>
  <c r="AC27" i="137"/>
  <c r="K12" i="36"/>
  <c r="J12" i="36"/>
  <c r="Q21" i="68"/>
  <c r="M17" i="152"/>
  <c r="M17" i="92"/>
  <c r="Y11" i="103"/>
  <c r="X31" i="134"/>
  <c r="N29" i="140"/>
  <c r="Y28" i="105"/>
  <c r="Z28" i="105" s="1"/>
  <c r="G28" i="134"/>
  <c r="Z31" i="139"/>
  <c r="C22" i="111"/>
  <c r="P22" i="111" s="1"/>
  <c r="S13" i="103"/>
  <c r="D14" i="134"/>
  <c r="C20" i="109"/>
  <c r="P20" i="109" s="1"/>
  <c r="G27" i="134"/>
  <c r="N19" i="138"/>
  <c r="Y18" i="104"/>
  <c r="Z18" i="104" s="1"/>
  <c r="J26" i="108"/>
  <c r="J26" i="141"/>
  <c r="AC27" i="134"/>
  <c r="D25" i="57"/>
  <c r="E23" i="107"/>
  <c r="D21" i="50"/>
  <c r="T27" i="100"/>
  <c r="P27" i="100"/>
  <c r="Q27" i="100" s="1"/>
  <c r="V20" i="104"/>
  <c r="W20" i="104" s="1"/>
  <c r="M30" i="45"/>
  <c r="S31" i="143"/>
  <c r="J15" i="97"/>
  <c r="N28" i="138"/>
  <c r="Y27" i="104"/>
  <c r="Z27" i="104" s="1"/>
  <c r="C22" i="109"/>
  <c r="E24" i="137"/>
  <c r="E18" i="146"/>
  <c r="J18" i="146"/>
  <c r="V23" i="49"/>
  <c r="Y23" i="49" s="1"/>
  <c r="F23" i="97"/>
  <c r="J23" i="94"/>
  <c r="V14" i="103"/>
  <c r="W14" i="103" s="1"/>
  <c r="W15" i="100"/>
  <c r="S31" i="137"/>
  <c r="O15" i="92"/>
  <c r="K18" i="36"/>
  <c r="J18" i="36"/>
  <c r="D26" i="94"/>
  <c r="D28" i="155"/>
  <c r="H17" i="94"/>
  <c r="G14" i="144"/>
  <c r="C11" i="110"/>
  <c r="J23" i="145"/>
  <c r="E23" i="145"/>
  <c r="J17" i="94"/>
  <c r="F26" i="141"/>
  <c r="T26" i="10"/>
  <c r="F26" i="108"/>
  <c r="C23" i="109"/>
  <c r="P23" i="109" s="1"/>
  <c r="G24" i="137"/>
  <c r="T11" i="51"/>
  <c r="S29" i="51"/>
  <c r="G12" i="152"/>
  <c r="G12" i="92"/>
  <c r="H16" i="68"/>
  <c r="W17" i="4"/>
  <c r="F20" i="141"/>
  <c r="F20" i="108"/>
  <c r="T20" i="10"/>
  <c r="X20" i="10"/>
  <c r="E30" i="107"/>
  <c r="C13" i="112"/>
  <c r="D13" i="137"/>
  <c r="T17" i="50"/>
  <c r="Q20" i="92"/>
  <c r="E19" i="45"/>
  <c r="L29" i="52"/>
  <c r="E24" i="107"/>
  <c r="E15" i="144"/>
  <c r="J15" i="144"/>
  <c r="T14" i="100"/>
  <c r="P14" i="100"/>
  <c r="Q14" i="100" s="1"/>
  <c r="U31" i="147"/>
  <c r="C15" i="109"/>
  <c r="C21" i="110"/>
  <c r="E25" i="45"/>
  <c r="C15" i="110"/>
  <c r="L19" i="58"/>
  <c r="J12" i="142"/>
  <c r="E12" i="142"/>
  <c r="L31" i="142"/>
  <c r="T22" i="57"/>
  <c r="T25" i="52"/>
  <c r="F12" i="141"/>
  <c r="T12" i="10"/>
  <c r="F12" i="108"/>
  <c r="D16" i="96"/>
  <c r="C14" i="110"/>
  <c r="P14" i="110" s="1"/>
  <c r="W15" i="4"/>
  <c r="C18" i="109"/>
  <c r="J15" i="143"/>
  <c r="E15" i="143"/>
  <c r="S25" i="104"/>
  <c r="D26" i="138"/>
  <c r="E26" i="138" s="1"/>
  <c r="D18" i="54"/>
  <c r="G18" i="146"/>
  <c r="C25" i="110"/>
  <c r="P25" i="110" s="1"/>
  <c r="E18" i="107"/>
  <c r="N13" i="138"/>
  <c r="Y12" i="104"/>
  <c r="Z12" i="104" s="1"/>
  <c r="T16" i="51"/>
  <c r="F24" i="96"/>
  <c r="V24" i="48"/>
  <c r="Y24" i="48" s="1"/>
  <c r="Q18" i="98"/>
  <c r="K27" i="102"/>
  <c r="V23" i="105"/>
  <c r="W23" i="105" s="1"/>
  <c r="G14" i="142"/>
  <c r="AC21" i="137"/>
  <c r="D20" i="97"/>
  <c r="H22" i="96"/>
  <c r="E26" i="107"/>
  <c r="M19" i="152"/>
  <c r="M19" i="92"/>
  <c r="AC24" i="139"/>
  <c r="J11" i="36"/>
  <c r="I31" i="36"/>
  <c r="K11" i="36"/>
  <c r="E19" i="107"/>
  <c r="G19" i="145"/>
  <c r="D23" i="50"/>
  <c r="E13" i="137"/>
  <c r="F18" i="95"/>
  <c r="V18" i="47"/>
  <c r="Y18" i="47" s="1"/>
  <c r="J29" i="145"/>
  <c r="E29" i="145"/>
  <c r="G22" i="147"/>
  <c r="S22" i="105"/>
  <c r="D23" i="140"/>
  <c r="W23" i="100"/>
  <c r="W12" i="100"/>
  <c r="O27" i="112"/>
  <c r="C9" i="112"/>
  <c r="I29" i="51"/>
  <c r="V20" i="105"/>
  <c r="W20" i="105" s="1"/>
  <c r="E26" i="144"/>
  <c r="J26" i="144"/>
  <c r="T12" i="100"/>
  <c r="P12" i="100"/>
  <c r="Q12" i="100" s="1"/>
  <c r="C24" i="111"/>
  <c r="X11" i="10"/>
  <c r="L11" i="108"/>
  <c r="L18" i="95"/>
  <c r="T14" i="51"/>
  <c r="L12" i="97"/>
  <c r="D17" i="139"/>
  <c r="Y21" i="105"/>
  <c r="Z21" i="105" s="1"/>
  <c r="N22" i="140"/>
  <c r="C18" i="45"/>
  <c r="E14" i="147"/>
  <c r="J14" i="147"/>
  <c r="L16" i="108"/>
  <c r="J31" i="136"/>
  <c r="K31" i="136" s="1"/>
  <c r="G13" i="148"/>
  <c r="C21" i="111"/>
  <c r="E16" i="144"/>
  <c r="J16" i="144"/>
  <c r="C17" i="45"/>
  <c r="E18" i="45"/>
  <c r="J24" i="95"/>
  <c r="G15" i="142"/>
  <c r="L12" i="96"/>
  <c r="T21" i="50"/>
  <c r="T14" i="4"/>
  <c r="P14" i="4"/>
  <c r="Q14" i="4" s="1"/>
  <c r="G28" i="147"/>
  <c r="C26" i="111"/>
  <c r="P26" i="111" s="1"/>
  <c r="Z20" i="100"/>
  <c r="E15" i="107"/>
  <c r="K15" i="107" s="1"/>
  <c r="J25" i="143"/>
  <c r="E25" i="143"/>
  <c r="T25" i="51"/>
  <c r="E19" i="92"/>
  <c r="AC19" i="68"/>
  <c r="E19" i="152"/>
  <c r="J21" i="142"/>
  <c r="E21" i="142"/>
  <c r="V25" i="48"/>
  <c r="Y25" i="48" s="1"/>
  <c r="F25" i="96"/>
  <c r="AC28" i="134"/>
  <c r="C20" i="110"/>
  <c r="P20" i="110" s="1"/>
  <c r="Q19" i="152"/>
  <c r="Q19" i="92"/>
  <c r="G26" i="134"/>
  <c r="V20" i="49"/>
  <c r="Y20" i="49" s="1"/>
  <c r="F20" i="97"/>
  <c r="G18" i="148"/>
  <c r="G29" i="143"/>
  <c r="D23" i="96"/>
  <c r="D18" i="53"/>
  <c r="AC20" i="142"/>
  <c r="G18" i="143"/>
  <c r="C28" i="45"/>
  <c r="J19" i="36"/>
  <c r="K19" i="36"/>
  <c r="D26" i="55"/>
  <c r="J27" i="147"/>
  <c r="E27" i="147"/>
  <c r="AC19" i="146"/>
  <c r="G28" i="137"/>
  <c r="H20" i="97"/>
  <c r="C13" i="111"/>
  <c r="E22" i="137"/>
  <c r="H13" i="96"/>
  <c r="E18" i="145"/>
  <c r="J18" i="145"/>
  <c r="T23" i="57"/>
  <c r="G29" i="148"/>
  <c r="E23" i="137"/>
  <c r="W24" i="101"/>
  <c r="C25" i="111"/>
  <c r="P25" i="111" s="1"/>
  <c r="D27" i="155"/>
  <c r="D25" i="94"/>
  <c r="L29" i="53"/>
  <c r="Z28" i="100"/>
  <c r="F24" i="108"/>
  <c r="F24" i="141"/>
  <c r="T24" i="10"/>
  <c r="H16" i="94"/>
  <c r="J31" i="137"/>
  <c r="D12" i="137"/>
  <c r="O18" i="92"/>
  <c r="O18" i="152"/>
  <c r="Y24" i="105"/>
  <c r="Z24" i="105" s="1"/>
  <c r="N25" i="140"/>
  <c r="L30" i="47"/>
  <c r="D14" i="50"/>
  <c r="Q12" i="152"/>
  <c r="W16" i="68"/>
  <c r="Q12" i="92"/>
  <c r="D20" i="95"/>
  <c r="D18" i="155"/>
  <c r="D16" i="94"/>
  <c r="W19" i="100"/>
  <c r="L10" i="97"/>
  <c r="T30" i="49"/>
  <c r="G24" i="145"/>
  <c r="G17" i="148"/>
  <c r="Q16" i="68"/>
  <c r="M12" i="152"/>
  <c r="M12" i="92"/>
  <c r="H15" i="107"/>
  <c r="D28" i="55"/>
  <c r="K17" i="43"/>
  <c r="L17" i="43"/>
  <c r="C16" i="109"/>
  <c r="E16" i="107"/>
  <c r="J12" i="96"/>
  <c r="C19" i="111"/>
  <c r="P19" i="111" s="1"/>
  <c r="H20" i="108"/>
  <c r="H20" i="141"/>
  <c r="Z13" i="4"/>
  <c r="G24" i="134"/>
  <c r="I18" i="152"/>
  <c r="I18" i="92"/>
  <c r="S27" i="104"/>
  <c r="D28" i="138"/>
  <c r="E28" i="138" s="1"/>
  <c r="T19" i="57"/>
  <c r="C12" i="109"/>
  <c r="P12" i="109" s="1"/>
  <c r="H25" i="108"/>
  <c r="H25" i="141"/>
  <c r="T26" i="55"/>
  <c r="E14" i="134"/>
  <c r="Y23" i="104"/>
  <c r="Z23" i="104" s="1"/>
  <c r="N24" i="138"/>
  <c r="J26" i="142"/>
  <c r="E26" i="142"/>
  <c r="T15" i="10"/>
  <c r="F15" i="108"/>
  <c r="F15" i="141"/>
  <c r="AC28" i="139"/>
  <c r="J21" i="96"/>
  <c r="C20" i="111"/>
  <c r="P20" i="111" s="1"/>
  <c r="T23" i="53"/>
  <c r="J22" i="141"/>
  <c r="J22" i="108"/>
  <c r="K13" i="43"/>
  <c r="L13" i="43"/>
  <c r="Z16" i="100"/>
  <c r="H17" i="141"/>
  <c r="H17" i="108"/>
  <c r="C17" i="110"/>
  <c r="P17" i="110" s="1"/>
  <c r="E14" i="137"/>
  <c r="E26" i="45"/>
  <c r="N20" i="140"/>
  <c r="Y19" i="105"/>
  <c r="Z19" i="105" s="1"/>
  <c r="J20" i="108"/>
  <c r="N20" i="108" s="1"/>
  <c r="J20" i="141"/>
  <c r="C20" i="45"/>
  <c r="F10" i="108"/>
  <c r="K29" i="10"/>
  <c r="F10" i="141"/>
  <c r="T10" i="10"/>
  <c r="D16" i="51"/>
  <c r="G27" i="142"/>
  <c r="H21" i="94"/>
  <c r="C17" i="109"/>
  <c r="C20" i="112"/>
  <c r="P20" i="112" s="1"/>
  <c r="V24" i="103"/>
  <c r="W24" i="103" s="1"/>
  <c r="T22" i="50"/>
  <c r="Q13" i="92"/>
  <c r="Q13" i="152"/>
  <c r="D15" i="51"/>
  <c r="G17" i="137"/>
  <c r="AC17" i="68"/>
  <c r="E17" i="152"/>
  <c r="E17" i="92"/>
  <c r="E21" i="68"/>
  <c r="V15" i="34"/>
  <c r="Y15" i="34" s="1"/>
  <c r="F15" i="94"/>
  <c r="N26" i="138"/>
  <c r="Y25" i="104"/>
  <c r="Z25" i="104" s="1"/>
  <c r="AC28" i="143"/>
  <c r="C15" i="84"/>
  <c r="I15" i="84" s="1"/>
  <c r="E22" i="143"/>
  <c r="J22" i="143"/>
  <c r="W20" i="100"/>
  <c r="P22" i="101"/>
  <c r="Q22" i="101" s="1"/>
  <c r="T22" i="101"/>
  <c r="E20" i="148"/>
  <c r="J20" i="148"/>
  <c r="D28" i="52"/>
  <c r="U31" i="139"/>
  <c r="T15" i="101"/>
  <c r="P15" i="101"/>
  <c r="Q15" i="101" s="1"/>
  <c r="K18" i="92"/>
  <c r="K18" i="152"/>
  <c r="K27" i="36"/>
  <c r="J27" i="36"/>
  <c r="C21" i="84"/>
  <c r="J14" i="145"/>
  <c r="E14" i="145"/>
  <c r="G19" i="147"/>
  <c r="V15" i="104"/>
  <c r="W15" i="104" s="1"/>
  <c r="G28" i="143"/>
  <c r="N31" i="139"/>
  <c r="G12" i="139"/>
  <c r="T17" i="51"/>
  <c r="Y18" i="103"/>
  <c r="Z18" i="103" s="1"/>
  <c r="G27" i="144"/>
  <c r="C19" i="110"/>
  <c r="P19" i="110" s="1"/>
  <c r="D18" i="57"/>
  <c r="L29" i="54"/>
  <c r="V16" i="104"/>
  <c r="W16" i="104" s="1"/>
  <c r="G27" i="146"/>
  <c r="C10" i="110"/>
  <c r="P10" i="110" s="1"/>
  <c r="J28" i="147"/>
  <c r="E28" i="147"/>
  <c r="C25" i="112"/>
  <c r="P25" i="112" s="1"/>
  <c r="S18" i="98"/>
  <c r="Q15" i="92"/>
  <c r="I20" i="92"/>
  <c r="T15" i="51"/>
  <c r="T12" i="52"/>
  <c r="W27" i="100"/>
  <c r="D24" i="139"/>
  <c r="D27" i="136"/>
  <c r="E27" i="136" s="1"/>
  <c r="C14" i="109"/>
  <c r="J14" i="94"/>
  <c r="K14" i="152"/>
  <c r="K14" i="92"/>
  <c r="D24" i="50"/>
  <c r="E16" i="137"/>
  <c r="AC15" i="137"/>
  <c r="N23" i="140"/>
  <c r="Y22" i="105"/>
  <c r="Z22" i="105" s="1"/>
  <c r="G14" i="143"/>
  <c r="Y17" i="105"/>
  <c r="Z17" i="105" s="1"/>
  <c r="N18" i="140"/>
  <c r="E18" i="143"/>
  <c r="J18" i="143"/>
  <c r="E20" i="45"/>
  <c r="AC19" i="148"/>
  <c r="AC22" i="137"/>
  <c r="D12" i="95"/>
  <c r="T11" i="50"/>
  <c r="S29" i="50"/>
  <c r="G22" i="146"/>
  <c r="D21" i="56"/>
  <c r="AC21" i="144"/>
  <c r="N14" i="138"/>
  <c r="Y13" i="104"/>
  <c r="Z13" i="104" s="1"/>
  <c r="C22" i="110"/>
  <c r="P22" i="110" s="1"/>
  <c r="H26" i="108"/>
  <c r="H26" i="141"/>
  <c r="M18" i="92"/>
  <c r="M18" i="152"/>
  <c r="S24" i="104"/>
  <c r="D25" i="138"/>
  <c r="E25" i="138" s="1"/>
  <c r="G15" i="139"/>
  <c r="D15" i="137"/>
  <c r="H19" i="97"/>
  <c r="G24" i="139"/>
  <c r="L26" i="96"/>
  <c r="T18" i="52"/>
  <c r="S25" i="105"/>
  <c r="D26" i="140"/>
  <c r="Z14" i="100"/>
  <c r="G25" i="144"/>
  <c r="G21" i="144"/>
  <c r="D28" i="140"/>
  <c r="S27" i="105"/>
  <c r="F19" i="96"/>
  <c r="V19" i="48"/>
  <c r="Y19" i="48" s="1"/>
  <c r="G18" i="147"/>
  <c r="C24" i="45"/>
  <c r="C23" i="111"/>
  <c r="C25" i="45"/>
  <c r="E13" i="45"/>
  <c r="K13" i="152"/>
  <c r="K13" i="92"/>
  <c r="C21" i="109"/>
  <c r="P21" i="109" s="1"/>
  <c r="T13" i="56"/>
  <c r="N31" i="146"/>
  <c r="G12" i="146"/>
  <c r="J11" i="95"/>
  <c r="AB31" i="137"/>
  <c r="AC31" i="137" s="1"/>
  <c r="AC12" i="137"/>
  <c r="W11" i="100"/>
  <c r="V30" i="100"/>
  <c r="W30" i="100" s="1"/>
  <c r="E23" i="148"/>
  <c r="J23" i="148"/>
  <c r="V11" i="48"/>
  <c r="Y11" i="48" s="1"/>
  <c r="F11" i="96"/>
  <c r="D16" i="139"/>
  <c r="C17" i="112"/>
  <c r="P17" i="112" s="1"/>
  <c r="Z15" i="79"/>
  <c r="S12" i="98"/>
  <c r="L26" i="102"/>
  <c r="K26" i="102"/>
  <c r="T23" i="50"/>
  <c r="V18" i="104"/>
  <c r="W18" i="104" s="1"/>
  <c r="V16" i="105"/>
  <c r="W16" i="105" s="1"/>
  <c r="T13" i="101"/>
  <c r="P13" i="101"/>
  <c r="Q13" i="101" s="1"/>
  <c r="D20" i="52"/>
  <c r="AC28" i="137"/>
  <c r="Y28" i="104"/>
  <c r="Z28" i="104" s="1"/>
  <c r="N29" i="138"/>
  <c r="E20" i="139"/>
  <c r="T17" i="4"/>
  <c r="P17" i="4"/>
  <c r="Q17" i="4" s="1"/>
  <c r="T22" i="56"/>
  <c r="T23" i="4"/>
  <c r="P23" i="4"/>
  <c r="Q23" i="4" s="1"/>
  <c r="J17" i="143"/>
  <c r="E17" i="143"/>
  <c r="G15" i="137"/>
  <c r="H15" i="137" s="1"/>
  <c r="V28" i="103"/>
  <c r="W28" i="103" s="1"/>
  <c r="L10" i="108"/>
  <c r="W29" i="10"/>
  <c r="J22" i="94"/>
  <c r="J19" i="58"/>
  <c r="D16" i="57"/>
  <c r="D28" i="51"/>
  <c r="U31" i="142"/>
  <c r="Z22" i="101"/>
  <c r="L15" i="94"/>
  <c r="J30" i="34"/>
  <c r="C24" i="109"/>
  <c r="E21" i="147"/>
  <c r="J21" i="147"/>
  <c r="C14" i="84"/>
  <c r="D29" i="134"/>
  <c r="S28" i="103"/>
  <c r="G29" i="144"/>
  <c r="Z15" i="125"/>
  <c r="O19" i="125" s="1"/>
  <c r="Z27" i="100"/>
  <c r="V13" i="105"/>
  <c r="W13" i="105" s="1"/>
  <c r="G24" i="146"/>
  <c r="Z12" i="100"/>
  <c r="R30" i="47"/>
  <c r="J10" i="95"/>
  <c r="D27" i="139"/>
  <c r="G20" i="134"/>
  <c r="J23" i="147"/>
  <c r="E23" i="147"/>
  <c r="G17" i="142"/>
  <c r="O27" i="110"/>
  <c r="C9" i="110"/>
  <c r="P9" i="110" s="1"/>
  <c r="E28" i="137"/>
  <c r="U31" i="148"/>
  <c r="Y14" i="103"/>
  <c r="Z14" i="103" s="1"/>
  <c r="C14" i="45"/>
  <c r="G27" i="137"/>
  <c r="AC18" i="143"/>
  <c r="C18" i="112"/>
  <c r="C14" i="111"/>
  <c r="P14" i="111" s="1"/>
  <c r="G20" i="144"/>
  <c r="G13" i="92"/>
  <c r="G13" i="152"/>
  <c r="V27" i="48"/>
  <c r="Y27" i="48" s="1"/>
  <c r="F27" i="96"/>
  <c r="AC19" i="134"/>
  <c r="C12" i="110"/>
  <c r="V16" i="103"/>
  <c r="W16" i="103" s="1"/>
  <c r="J12" i="141"/>
  <c r="J12" i="108"/>
  <c r="R12" i="10"/>
  <c r="M14" i="98"/>
  <c r="D25" i="51"/>
  <c r="G21" i="139"/>
  <c r="T19" i="53"/>
  <c r="E16" i="139"/>
  <c r="S28" i="104"/>
  <c r="D29" i="138"/>
  <c r="E29" i="138" s="1"/>
  <c r="E20" i="142"/>
  <c r="J20" i="142"/>
  <c r="G26" i="148"/>
  <c r="C23" i="106"/>
  <c r="D22" i="56"/>
  <c r="Q14" i="92"/>
  <c r="Q14" i="152"/>
  <c r="D17" i="57"/>
  <c r="V14" i="104"/>
  <c r="W14" i="104" s="1"/>
  <c r="J22" i="144"/>
  <c r="E22" i="144"/>
  <c r="E26" i="134"/>
  <c r="K14" i="43"/>
  <c r="L14" i="43"/>
  <c r="C19" i="112"/>
  <c r="E20" i="143"/>
  <c r="J20" i="143"/>
  <c r="F16" i="96"/>
  <c r="V16" i="48"/>
  <c r="Y16" i="48" s="1"/>
  <c r="J11" i="108"/>
  <c r="R11" i="10"/>
  <c r="Q29" i="10"/>
  <c r="J11" i="141"/>
  <c r="C12" i="111"/>
  <c r="T26" i="54"/>
  <c r="V28" i="104"/>
  <c r="W28" i="104" s="1"/>
  <c r="C10" i="111"/>
  <c r="G22" i="144"/>
  <c r="J13" i="145"/>
  <c r="E13" i="145"/>
  <c r="D25" i="56"/>
  <c r="J17" i="148"/>
  <c r="E17" i="148"/>
  <c r="D12" i="54"/>
  <c r="J27" i="95"/>
  <c r="E17" i="107"/>
  <c r="AC17" i="137"/>
  <c r="C15" i="3"/>
  <c r="D19" i="107"/>
  <c r="E12" i="45"/>
  <c r="I30" i="45"/>
  <c r="E17" i="45"/>
  <c r="C13" i="45"/>
  <c r="G30" i="45"/>
  <c r="I29" i="54"/>
  <c r="G23" i="142"/>
  <c r="V12" i="34"/>
  <c r="Y12" i="34" s="1"/>
  <c r="F12" i="94"/>
  <c r="K13" i="36"/>
  <c r="J13" i="36"/>
  <c r="C23" i="112"/>
  <c r="AB31" i="142"/>
  <c r="E27" i="45"/>
  <c r="J28" i="144"/>
  <c r="E28" i="144"/>
  <c r="E14" i="142"/>
  <c r="J14" i="142"/>
  <c r="G28" i="144"/>
  <c r="L14" i="95"/>
  <c r="G13" i="134"/>
  <c r="V24" i="47"/>
  <c r="Y24" i="47" s="1"/>
  <c r="F24" i="95"/>
  <c r="L29" i="51"/>
  <c r="G12" i="137"/>
  <c r="H12" i="137" s="1"/>
  <c r="N31" i="137"/>
  <c r="C16" i="110"/>
  <c r="D14" i="96"/>
  <c r="L17" i="95"/>
  <c r="S17" i="103"/>
  <c r="D18" i="134"/>
  <c r="O13" i="92"/>
  <c r="O13" i="152"/>
  <c r="D18" i="51"/>
  <c r="S31" i="134"/>
  <c r="AC14" i="139"/>
  <c r="F11" i="94"/>
  <c r="V11" i="34"/>
  <c r="D13" i="52"/>
  <c r="F20" i="96"/>
  <c r="V20" i="48"/>
  <c r="Y20" i="48" s="1"/>
  <c r="Q29" i="51"/>
  <c r="G29" i="147"/>
  <c r="AC24" i="137"/>
  <c r="V11" i="104"/>
  <c r="J31" i="138"/>
  <c r="K31" i="138" s="1"/>
  <c r="S14" i="104"/>
  <c r="D15" i="138"/>
  <c r="E15" i="138" s="1"/>
  <c r="G15" i="144"/>
  <c r="E15" i="148"/>
  <c r="J15" i="148"/>
  <c r="AC18" i="145"/>
  <c r="H12" i="95"/>
  <c r="K19" i="58"/>
  <c r="C22" i="112"/>
  <c r="AC16" i="137"/>
  <c r="G29" i="145"/>
  <c r="J31" i="140"/>
  <c r="K31" i="140" s="1"/>
  <c r="V11" i="105"/>
  <c r="W11" i="105" s="1"/>
  <c r="L17" i="102"/>
  <c r="K17" i="102"/>
  <c r="Z23" i="100"/>
  <c r="E29" i="107"/>
  <c r="H17" i="96"/>
  <c r="N30" i="47"/>
  <c r="AC20" i="147"/>
  <c r="Z18" i="100"/>
  <c r="V25" i="103"/>
  <c r="W25" i="103" s="1"/>
  <c r="K20" i="36"/>
  <c r="J20" i="36"/>
  <c r="G16" i="137"/>
  <c r="T14" i="54"/>
  <c r="S15" i="103"/>
  <c r="D16" i="134"/>
  <c r="Z11" i="100"/>
  <c r="Y30" i="100"/>
  <c r="Z30" i="100" s="1"/>
  <c r="V26" i="47"/>
  <c r="Y26" i="47" s="1"/>
  <c r="F26" i="95"/>
  <c r="J23" i="143"/>
  <c r="E23" i="143"/>
  <c r="H30" i="107"/>
  <c r="G20" i="92"/>
  <c r="C31" i="36"/>
  <c r="D13" i="136"/>
  <c r="E13" i="136" s="1"/>
  <c r="D22" i="50"/>
  <c r="S17" i="98"/>
  <c r="T15" i="53"/>
  <c r="AC13" i="148"/>
  <c r="U31" i="143"/>
  <c r="J13" i="108"/>
  <c r="J13" i="141"/>
  <c r="Z26" i="100"/>
  <c r="D12" i="51"/>
  <c r="E13" i="139"/>
  <c r="J19" i="144"/>
  <c r="E19" i="144"/>
  <c r="W13" i="100"/>
  <c r="E23" i="45"/>
  <c r="K28" i="43"/>
  <c r="L28" i="43"/>
  <c r="N12" i="138"/>
  <c r="M31" i="138"/>
  <c r="N31" i="138" s="1"/>
  <c r="Y11" i="104"/>
  <c r="D20" i="50"/>
  <c r="D12" i="57"/>
  <c r="D29" i="137"/>
  <c r="AC21" i="145"/>
  <c r="N25" i="136"/>
  <c r="F19" i="97"/>
  <c r="V19" i="49"/>
  <c r="Y19" i="49" s="1"/>
  <c r="J13" i="96"/>
  <c r="K28" i="36"/>
  <c r="J28" i="36"/>
  <c r="E18" i="148"/>
  <c r="J18" i="148"/>
  <c r="D29" i="139"/>
  <c r="L30" i="34"/>
  <c r="O16" i="98"/>
  <c r="T19" i="79"/>
  <c r="Q30" i="45"/>
  <c r="J26" i="146"/>
  <c r="E26" i="146"/>
  <c r="T25" i="50"/>
  <c r="T24" i="50"/>
  <c r="G18" i="137"/>
  <c r="G26" i="147"/>
  <c r="G19" i="137"/>
  <c r="L22" i="97"/>
  <c r="W24" i="100"/>
  <c r="H12" i="94"/>
  <c r="J15" i="145"/>
  <c r="E15" i="145"/>
  <c r="W27" i="101"/>
  <c r="D19" i="52"/>
  <c r="V23" i="104"/>
  <c r="W23" i="104" s="1"/>
  <c r="C18" i="110"/>
  <c r="P18" i="110" s="1"/>
  <c r="G20" i="148"/>
  <c r="J23" i="141"/>
  <c r="J23" i="108"/>
  <c r="D25" i="54"/>
  <c r="C27" i="84"/>
  <c r="I27" i="84" s="1"/>
  <c r="E28" i="145"/>
  <c r="J28" i="145"/>
  <c r="T13" i="51"/>
  <c r="T19" i="51"/>
  <c r="V19" i="104"/>
  <c r="W19" i="104" s="1"/>
  <c r="C21" i="45"/>
  <c r="G23" i="148"/>
  <c r="AC13" i="142"/>
  <c r="T18" i="54"/>
  <c r="F12" i="95"/>
  <c r="V12" i="47"/>
  <c r="Y12" i="47" s="1"/>
  <c r="G29" i="139"/>
  <c r="L14" i="94"/>
  <c r="K16" i="102"/>
  <c r="L16" i="102"/>
  <c r="E28" i="134"/>
  <c r="G29" i="142"/>
  <c r="Y17" i="104"/>
  <c r="Z17" i="104" s="1"/>
  <c r="N18" i="138"/>
  <c r="L15" i="43"/>
  <c r="K15" i="43"/>
  <c r="E37" i="77"/>
  <c r="V13" i="104"/>
  <c r="W13" i="104" s="1"/>
  <c r="Z26" i="101"/>
  <c r="J13" i="143"/>
  <c r="E13" i="143"/>
  <c r="P22" i="4"/>
  <c r="Q22" i="4" s="1"/>
  <c r="T22" i="4"/>
  <c r="W16" i="101"/>
  <c r="Y20" i="103"/>
  <c r="Z20" i="103" s="1"/>
  <c r="D26" i="97"/>
  <c r="J19" i="96"/>
  <c r="Z31" i="134"/>
  <c r="AA31" i="134" s="1"/>
  <c r="D18" i="56"/>
  <c r="I19" i="58"/>
  <c r="J24" i="97"/>
  <c r="G13" i="139"/>
  <c r="Y25" i="103"/>
  <c r="Z25" i="103" s="1"/>
  <c r="S15" i="105"/>
  <c r="D16" i="140"/>
  <c r="X15" i="10"/>
  <c r="L15" i="108"/>
  <c r="C10" i="109"/>
  <c r="P10" i="109" s="1"/>
  <c r="T15" i="56"/>
  <c r="E27" i="143"/>
  <c r="J27" i="143"/>
  <c r="S20" i="92"/>
  <c r="L26" i="97"/>
  <c r="G26" i="146"/>
  <c r="AC12" i="139"/>
  <c r="AB31" i="139"/>
  <c r="D13" i="94"/>
  <c r="D15" i="155"/>
  <c r="E19" i="58"/>
  <c r="G29" i="137"/>
  <c r="D23" i="57"/>
  <c r="Z23" i="4"/>
  <c r="X31" i="139"/>
  <c r="G24" i="142"/>
  <c r="E21" i="134"/>
  <c r="S17" i="105"/>
  <c r="D18" i="140"/>
  <c r="C19" i="58"/>
  <c r="H22" i="141"/>
  <c r="H22" i="108"/>
  <c r="D15" i="94"/>
  <c r="D17" i="155"/>
  <c r="E16" i="147"/>
  <c r="J16" i="147"/>
  <c r="V17" i="105"/>
  <c r="W17" i="105" s="1"/>
  <c r="S12" i="103"/>
  <c r="D13" i="134"/>
  <c r="AC23" i="142"/>
  <c r="I15" i="92"/>
  <c r="G23" i="137"/>
  <c r="I18" i="98"/>
  <c r="Y14" i="105"/>
  <c r="Z14" i="105" s="1"/>
  <c r="N15" i="140"/>
  <c r="H21" i="107"/>
  <c r="H20" i="95"/>
  <c r="S22" i="104"/>
  <c r="D23" i="138"/>
  <c r="E23" i="138" s="1"/>
  <c r="AC24" i="143"/>
  <c r="E15" i="137"/>
  <c r="T21" i="55"/>
  <c r="G16" i="142"/>
  <c r="H24" i="107"/>
  <c r="G19" i="146"/>
  <c r="T18" i="50"/>
  <c r="J21" i="94"/>
  <c r="T23" i="55"/>
  <c r="T17" i="53"/>
  <c r="D17" i="50"/>
  <c r="E23" i="134"/>
  <c r="F23" i="134" s="1"/>
  <c r="F14" i="95"/>
  <c r="V14" i="47"/>
  <c r="Y14" i="47" s="1"/>
  <c r="H15" i="141"/>
  <c r="H15" i="108"/>
  <c r="AC29" i="142"/>
  <c r="F19" i="58"/>
  <c r="T21" i="100"/>
  <c r="P21" i="100"/>
  <c r="Q21" i="100" s="1"/>
  <c r="G23" i="144"/>
  <c r="H13" i="141"/>
  <c r="H13" i="108"/>
  <c r="D15" i="52"/>
  <c r="T20" i="51"/>
  <c r="D11" i="51"/>
  <c r="G29" i="51"/>
  <c r="T27" i="53"/>
  <c r="K15" i="92"/>
  <c r="AB31" i="147"/>
  <c r="L19" i="95"/>
  <c r="N28" i="140"/>
  <c r="Y27" i="105"/>
  <c r="Z27" i="105" s="1"/>
  <c r="C13" i="109"/>
  <c r="J18" i="144"/>
  <c r="E18" i="144"/>
  <c r="Y20" i="105"/>
  <c r="Z20" i="105" s="1"/>
  <c r="N21" i="140"/>
  <c r="T30" i="34"/>
  <c r="L10" i="94"/>
  <c r="D27" i="137"/>
  <c r="Q15" i="79"/>
  <c r="M12" i="98"/>
  <c r="L11" i="96"/>
  <c r="Z12" i="4"/>
  <c r="E25" i="145"/>
  <c r="J25" i="145"/>
  <c r="H22" i="95"/>
  <c r="O12" i="152"/>
  <c r="O12" i="92"/>
  <c r="T16" i="68"/>
  <c r="E28" i="45"/>
  <c r="T21" i="10"/>
  <c r="F21" i="108"/>
  <c r="F21" i="141"/>
  <c r="V26" i="48"/>
  <c r="Y26" i="48" s="1"/>
  <c r="F26" i="96"/>
  <c r="D25" i="139"/>
  <c r="D26" i="155"/>
  <c r="D24" i="94"/>
  <c r="Y22" i="103"/>
  <c r="Z22" i="103" s="1"/>
  <c r="H12" i="97"/>
  <c r="D20" i="139"/>
  <c r="J15" i="147"/>
  <c r="E15" i="147"/>
  <c r="C25" i="109"/>
  <c r="P25" i="109" s="1"/>
  <c r="N14" i="136"/>
  <c r="T25" i="10"/>
  <c r="C28" i="106"/>
  <c r="F25" i="108"/>
  <c r="F25" i="141"/>
  <c r="D24" i="137"/>
  <c r="E24" i="148"/>
  <c r="J24" i="148"/>
  <c r="H17" i="97"/>
  <c r="L18" i="108"/>
  <c r="G13" i="144"/>
  <c r="E16" i="143"/>
  <c r="J16" i="143"/>
  <c r="D16" i="53"/>
  <c r="E20" i="145"/>
  <c r="J20" i="145"/>
  <c r="D22" i="138"/>
  <c r="E22" i="138" s="1"/>
  <c r="S21" i="104"/>
  <c r="W25" i="4"/>
  <c r="E21" i="45"/>
  <c r="S31" i="148"/>
  <c r="G27" i="143"/>
  <c r="G25" i="143"/>
  <c r="T22" i="51"/>
  <c r="L16" i="95"/>
  <c r="L29" i="50"/>
  <c r="O14" i="98"/>
  <c r="S14" i="105"/>
  <c r="D15" i="140"/>
  <c r="V17" i="104"/>
  <c r="W17" i="104" s="1"/>
  <c r="S17" i="104"/>
  <c r="D18" i="138"/>
  <c r="E18" i="138" s="1"/>
  <c r="Y24" i="103"/>
  <c r="Z24" i="103" s="1"/>
  <c r="G17" i="139"/>
  <c r="V25" i="104"/>
  <c r="W25" i="104" s="1"/>
  <c r="AC29" i="139"/>
  <c r="AC25" i="137"/>
  <c r="V27" i="104"/>
  <c r="W27" i="104" s="1"/>
  <c r="T28" i="51"/>
  <c r="H22" i="107"/>
  <c r="Z31" i="143"/>
  <c r="D11" i="50"/>
  <c r="G29" i="50"/>
  <c r="S31" i="145"/>
  <c r="H26" i="107"/>
  <c r="D21" i="97"/>
  <c r="D28" i="139"/>
  <c r="P13" i="100"/>
  <c r="Q13" i="100" s="1"/>
  <c r="T13" i="100"/>
  <c r="E21" i="137"/>
  <c r="G15" i="143"/>
  <c r="T11" i="55"/>
  <c r="S29" i="55"/>
  <c r="J15" i="36"/>
  <c r="K15" i="36"/>
  <c r="J27" i="145"/>
  <c r="E27" i="145"/>
  <c r="Y26" i="103"/>
  <c r="Z26" i="103" s="1"/>
  <c r="H16" i="141"/>
  <c r="H16" i="108"/>
  <c r="L13" i="108"/>
  <c r="D12" i="56"/>
  <c r="J19" i="95"/>
  <c r="H14" i="96"/>
  <c r="T11" i="100"/>
  <c r="S30" i="100"/>
  <c r="T30" i="100" s="1"/>
  <c r="P11" i="100"/>
  <c r="H23" i="95"/>
  <c r="K18" i="43"/>
  <c r="L18" i="43"/>
  <c r="J27" i="97"/>
  <c r="T14" i="55"/>
  <c r="R19" i="58"/>
  <c r="AC19" i="139"/>
  <c r="T13" i="52"/>
  <c r="J22" i="142"/>
  <c r="E22" i="142"/>
  <c r="T26" i="57"/>
  <c r="H25" i="95"/>
  <c r="D21" i="139"/>
  <c r="T22" i="52"/>
  <c r="T20" i="52"/>
  <c r="V22" i="48"/>
  <c r="Y22" i="48" s="1"/>
  <c r="F22" i="96"/>
  <c r="D12" i="52"/>
  <c r="V26" i="104"/>
  <c r="W26" i="104" s="1"/>
  <c r="T16" i="50"/>
  <c r="P12" i="101"/>
  <c r="Q12" i="101" s="1"/>
  <c r="T12" i="101"/>
  <c r="D27" i="57"/>
  <c r="D18" i="137"/>
  <c r="D19" i="96"/>
  <c r="H11" i="95"/>
  <c r="E26" i="137"/>
  <c r="G20" i="139"/>
  <c r="D28" i="50"/>
  <c r="J19" i="147"/>
  <c r="E19" i="147"/>
  <c r="D20" i="55"/>
  <c r="J23" i="95"/>
  <c r="D37" i="77"/>
  <c r="Z22" i="100"/>
  <c r="H26" i="96"/>
  <c r="AC13" i="134"/>
  <c r="E16" i="142"/>
  <c r="J16" i="142"/>
  <c r="T26" i="51"/>
  <c r="E12" i="139"/>
  <c r="L31" i="139"/>
  <c r="D11" i="96"/>
  <c r="Y15" i="105"/>
  <c r="Z15" i="105" s="1"/>
  <c r="N16" i="140"/>
  <c r="E22" i="139"/>
  <c r="L26" i="108"/>
  <c r="X26" i="10"/>
  <c r="J28" i="148"/>
  <c r="E28" i="148"/>
  <c r="G26" i="144"/>
  <c r="G23" i="145"/>
  <c r="D15" i="55"/>
  <c r="D20" i="51"/>
  <c r="H23" i="108"/>
  <c r="H23" i="141"/>
  <c r="F18" i="96"/>
  <c r="V18" i="48"/>
  <c r="Y18" i="48" s="1"/>
  <c r="E29" i="134"/>
  <c r="F29" i="134" s="1"/>
  <c r="S31" i="142"/>
  <c r="D23" i="155"/>
  <c r="D21" i="94"/>
  <c r="G16" i="134"/>
  <c r="H16" i="134" s="1"/>
  <c r="U31" i="144"/>
  <c r="T27" i="54"/>
  <c r="D11" i="94"/>
  <c r="D13" i="155"/>
  <c r="Z25" i="101"/>
  <c r="C12" i="112"/>
  <c r="T11" i="54"/>
  <c r="S29" i="54"/>
  <c r="C11" i="112"/>
  <c r="W17" i="100"/>
  <c r="W26" i="101"/>
  <c r="L12" i="95"/>
  <c r="G29" i="146"/>
  <c r="AC23" i="147"/>
  <c r="J18" i="96"/>
  <c r="C12" i="45"/>
  <c r="K30" i="45"/>
  <c r="O27" i="111"/>
  <c r="C9" i="111"/>
  <c r="P9" i="111" s="1"/>
  <c r="AC24" i="146"/>
  <c r="J17" i="142"/>
  <c r="E17" i="142"/>
  <c r="E29" i="144"/>
  <c r="J29" i="144"/>
  <c r="AC18" i="137"/>
  <c r="T19" i="52"/>
  <c r="W12" i="4"/>
  <c r="L27" i="94"/>
  <c r="F21" i="97"/>
  <c r="V21" i="49"/>
  <c r="Y21" i="49" s="1"/>
  <c r="C18" i="111"/>
  <c r="S24" i="105"/>
  <c r="D25" i="140"/>
  <c r="G19" i="92"/>
  <c r="G19" i="152"/>
  <c r="G13" i="142"/>
  <c r="E16" i="148"/>
  <c r="J16" i="148"/>
  <c r="AC23" i="139"/>
  <c r="J14" i="144"/>
  <c r="E14" i="144"/>
  <c r="J14" i="95"/>
  <c r="M18" i="98"/>
  <c r="D26" i="107"/>
  <c r="C22" i="3"/>
  <c r="G26" i="137"/>
  <c r="T21" i="4"/>
  <c r="P21" i="4"/>
  <c r="Q21" i="4" s="1"/>
  <c r="W26" i="100"/>
  <c r="D22" i="137"/>
  <c r="S31" i="144"/>
  <c r="W14" i="100"/>
  <c r="C15" i="45"/>
  <c r="J17" i="144"/>
  <c r="E17" i="144"/>
  <c r="G15" i="145"/>
  <c r="J29" i="143"/>
  <c r="E29" i="143"/>
  <c r="G14" i="146"/>
  <c r="F30" i="47"/>
  <c r="V10" i="47"/>
  <c r="F10" i="95"/>
  <c r="S14" i="152"/>
  <c r="S14" i="92"/>
  <c r="D24" i="53"/>
  <c r="J15" i="108"/>
  <c r="R15" i="10"/>
  <c r="J15" i="141"/>
  <c r="AC16" i="139"/>
  <c r="D28" i="136"/>
  <c r="E28" i="136" s="1"/>
  <c r="Z31" i="145"/>
  <c r="H19" i="107"/>
  <c r="W25" i="101"/>
  <c r="J22" i="36"/>
  <c r="K22" i="36"/>
  <c r="H20" i="107"/>
  <c r="F14" i="141"/>
  <c r="F14" i="108"/>
  <c r="T14" i="10"/>
  <c r="AC19" i="142"/>
  <c r="F25" i="95"/>
  <c r="V25" i="47"/>
  <c r="Y25" i="47" s="1"/>
  <c r="T11" i="56"/>
  <c r="S29" i="56"/>
  <c r="T14" i="52"/>
  <c r="L14" i="96"/>
  <c r="T24" i="52"/>
  <c r="D21" i="57"/>
  <c r="J22" i="147"/>
  <c r="E22" i="147"/>
  <c r="D21" i="55"/>
  <c r="D22" i="95"/>
  <c r="G22" i="142"/>
  <c r="V12" i="49"/>
  <c r="Y12" i="49" s="1"/>
  <c r="F12" i="97"/>
  <c r="G25" i="148"/>
  <c r="M31" i="140"/>
  <c r="N31" i="140" s="1"/>
  <c r="N12" i="140"/>
  <c r="Y11" i="105"/>
  <c r="C16" i="112"/>
  <c r="D25" i="95"/>
  <c r="AC22" i="146"/>
  <c r="V12" i="103"/>
  <c r="W12" i="103" s="1"/>
  <c r="G22" i="139"/>
  <c r="V18" i="105"/>
  <c r="W18" i="105" s="1"/>
  <c r="V15" i="103"/>
  <c r="W15" i="103" s="1"/>
  <c r="I14" i="92"/>
  <c r="I14" i="152"/>
  <c r="G23" i="146"/>
  <c r="T18" i="101"/>
  <c r="P18" i="101"/>
  <c r="Q18" i="101" s="1"/>
  <c r="J21" i="36"/>
  <c r="K21" i="36"/>
  <c r="M20" i="92"/>
  <c r="G17" i="92"/>
  <c r="H21" i="68"/>
  <c r="G17" i="152"/>
  <c r="V27" i="103"/>
  <c r="W27" i="103" s="1"/>
  <c r="D15" i="97"/>
  <c r="K23" i="43"/>
  <c r="L23" i="43"/>
  <c r="K21" i="43"/>
  <c r="L21" i="43"/>
  <c r="D19" i="58"/>
  <c r="E26" i="139"/>
  <c r="AC15" i="143"/>
  <c r="D14" i="137"/>
  <c r="AC22" i="144"/>
  <c r="J28" i="142"/>
  <c r="E28" i="142"/>
  <c r="L27" i="43"/>
  <c r="K27" i="43"/>
  <c r="G26" i="145"/>
  <c r="H16" i="107"/>
  <c r="H31" i="84"/>
  <c r="H14" i="107"/>
  <c r="L12" i="43"/>
  <c r="K12" i="43"/>
  <c r="G12" i="147"/>
  <c r="N31" i="147"/>
  <c r="T27" i="56"/>
  <c r="E12" i="92"/>
  <c r="E12" i="152"/>
  <c r="AC12" i="68"/>
  <c r="AA12" i="68" s="1"/>
  <c r="E16" i="68"/>
  <c r="G14" i="98"/>
  <c r="G13" i="146"/>
  <c r="D22" i="97"/>
  <c r="T14" i="50"/>
  <c r="J21" i="145"/>
  <c r="D21" i="145" s="1"/>
  <c r="E21" i="145"/>
  <c r="D16" i="52"/>
  <c r="F17" i="108"/>
  <c r="F17" i="141"/>
  <c r="T17" i="10"/>
  <c r="G18" i="139"/>
  <c r="H18" i="139" s="1"/>
  <c r="G15" i="92"/>
  <c r="D20" i="155"/>
  <c r="D18" i="94"/>
  <c r="H18" i="96"/>
  <c r="P19" i="100"/>
  <c r="Q19" i="100" s="1"/>
  <c r="T19" i="100"/>
  <c r="Y23" i="103"/>
  <c r="Z23" i="103" s="1"/>
  <c r="D23" i="51"/>
  <c r="I12" i="98"/>
  <c r="K15" i="79"/>
  <c r="J16" i="36"/>
  <c r="K16" i="36"/>
  <c r="G25" i="142"/>
  <c r="G18" i="144"/>
  <c r="J29" i="147"/>
  <c r="E29" i="147"/>
  <c r="L23" i="108"/>
  <c r="AC13" i="137"/>
  <c r="D13" i="139"/>
  <c r="H13" i="139" s="1"/>
  <c r="D12" i="97"/>
  <c r="D30" i="49"/>
  <c r="D10" i="97"/>
  <c r="H24" i="96"/>
  <c r="V13" i="103"/>
  <c r="W13" i="103" s="1"/>
  <c r="G17" i="145"/>
  <c r="D17" i="52"/>
  <c r="H27" i="107"/>
  <c r="AC13" i="143"/>
  <c r="T28" i="100"/>
  <c r="P28" i="100"/>
  <c r="Q28" i="100" s="1"/>
  <c r="Z25" i="100"/>
  <c r="G12" i="143"/>
  <c r="N31" i="143"/>
  <c r="H27" i="96"/>
  <c r="E27" i="137"/>
  <c r="C16" i="45"/>
  <c r="G14" i="139"/>
  <c r="J18" i="95"/>
  <c r="L21" i="96"/>
  <c r="D23" i="52"/>
  <c r="E14" i="45"/>
  <c r="C17" i="3"/>
  <c r="D21" i="107"/>
  <c r="V19" i="105"/>
  <c r="W19" i="105" s="1"/>
  <c r="S16" i="105"/>
  <c r="D17" i="140"/>
  <c r="T24" i="51"/>
  <c r="D27" i="53"/>
  <c r="T16" i="54"/>
  <c r="Z19" i="79"/>
  <c r="S16" i="98"/>
  <c r="N13" i="136"/>
  <c r="C26" i="109"/>
  <c r="P26" i="109" s="1"/>
  <c r="P27" i="4"/>
  <c r="Q27" i="4" s="1"/>
  <c r="T27" i="4"/>
  <c r="AC21" i="148"/>
  <c r="Z15" i="101"/>
  <c r="L14" i="108"/>
  <c r="V26" i="103"/>
  <c r="W26" i="103" s="1"/>
  <c r="AC19" i="147"/>
  <c r="W22" i="4"/>
  <c r="Z24" i="101"/>
  <c r="T18" i="51"/>
  <c r="E18" i="134"/>
  <c r="D24" i="51"/>
  <c r="X16" i="10"/>
  <c r="T16" i="10"/>
  <c r="F16" i="141"/>
  <c r="F16" i="108"/>
  <c r="J25" i="95"/>
  <c r="D23" i="136"/>
  <c r="E23" i="136" s="1"/>
  <c r="E24" i="134"/>
  <c r="V21" i="104"/>
  <c r="W21" i="104" s="1"/>
  <c r="Y20" i="104"/>
  <c r="Z20" i="104" s="1"/>
  <c r="N21" i="138"/>
  <c r="G23" i="147"/>
  <c r="D27" i="55"/>
  <c r="K20" i="92"/>
  <c r="E24" i="142"/>
  <c r="J24" i="142"/>
  <c r="D15" i="136"/>
  <c r="E15" i="136" s="1"/>
  <c r="E20" i="134"/>
  <c r="G28" i="145"/>
  <c r="V24" i="49"/>
  <c r="Y24" i="49" s="1"/>
  <c r="F24" i="97"/>
  <c r="G18" i="145"/>
  <c r="AC23" i="137"/>
  <c r="L20" i="43"/>
  <c r="K20" i="43"/>
  <c r="L30" i="49"/>
  <c r="AC29" i="145"/>
  <c r="F13" i="96"/>
  <c r="V13" i="48"/>
  <c r="Y13" i="48" s="1"/>
  <c r="L17" i="96"/>
  <c r="G14" i="137"/>
  <c r="J20" i="97"/>
  <c r="G24" i="144"/>
  <c r="D15" i="95"/>
  <c r="N27" i="136"/>
  <c r="H23" i="97"/>
  <c r="G25" i="137"/>
  <c r="V22" i="47"/>
  <c r="Y22" i="47" s="1"/>
  <c r="F22" i="95"/>
  <c r="D22" i="57"/>
  <c r="W18" i="100"/>
  <c r="N17" i="140"/>
  <c r="Y16" i="105"/>
  <c r="Z16" i="105" s="1"/>
  <c r="T28" i="57"/>
  <c r="G15" i="147"/>
  <c r="AC17" i="79"/>
  <c r="E17" i="98"/>
  <c r="Q29" i="50"/>
  <c r="G20" i="143"/>
  <c r="D19" i="136"/>
  <c r="E19" i="136" s="1"/>
  <c r="H11" i="96"/>
  <c r="AC22" i="139"/>
  <c r="C18" i="3"/>
  <c r="D22" i="107"/>
  <c r="H21" i="108"/>
  <c r="H21" i="141"/>
  <c r="J27" i="146"/>
  <c r="E27" i="146"/>
  <c r="T26" i="50"/>
  <c r="Y12" i="105"/>
  <c r="Z12" i="105" s="1"/>
  <c r="N13" i="140"/>
  <c r="O17" i="98"/>
  <c r="Q17" i="152"/>
  <c r="Q17" i="92"/>
  <c r="W21" i="68"/>
  <c r="V19" i="47"/>
  <c r="Y19" i="47" s="1"/>
  <c r="F19" i="95"/>
  <c r="H21" i="96"/>
  <c r="Y13" i="103"/>
  <c r="Z13" i="103" s="1"/>
  <c r="L21" i="108"/>
  <c r="D18" i="139"/>
  <c r="H11" i="94"/>
  <c r="D16" i="55"/>
  <c r="T23" i="56"/>
  <c r="E19" i="145"/>
  <c r="J19" i="145"/>
  <c r="D26" i="137"/>
  <c r="K14" i="102"/>
  <c r="L14" i="102"/>
  <c r="Z31" i="137"/>
  <c r="AA31" i="137" s="1"/>
  <c r="H10" i="96"/>
  <c r="P30" i="48"/>
  <c r="V17" i="34"/>
  <c r="F17" i="94"/>
  <c r="I14" i="98"/>
  <c r="T27" i="51"/>
  <c r="D16" i="97"/>
  <c r="K17" i="98"/>
  <c r="D22" i="134"/>
  <c r="S21" i="103"/>
  <c r="C18" i="84"/>
  <c r="T19" i="50"/>
  <c r="K14" i="36"/>
  <c r="J14" i="36"/>
  <c r="E22" i="134"/>
  <c r="D16" i="95"/>
  <c r="G23" i="134"/>
  <c r="H23" i="134" s="1"/>
  <c r="S27" i="103"/>
  <c r="D28" i="134"/>
  <c r="J23" i="96"/>
  <c r="G16" i="143"/>
  <c r="N29" i="50"/>
  <c r="D12" i="50"/>
  <c r="D11" i="57"/>
  <c r="G29" i="57"/>
  <c r="E23" i="142"/>
  <c r="J23" i="142"/>
  <c r="S21" i="105"/>
  <c r="D22" i="140"/>
  <c r="H25" i="107"/>
  <c r="T18" i="55"/>
  <c r="D28" i="137"/>
  <c r="D25" i="137"/>
  <c r="H27" i="141"/>
  <c r="H27" i="108"/>
  <c r="J24" i="94"/>
  <c r="R25" i="10"/>
  <c r="J25" i="108"/>
  <c r="J25" i="141"/>
  <c r="V25" i="34"/>
  <c r="Y25" i="34" s="1"/>
  <c r="F25" i="94"/>
  <c r="AC28" i="142"/>
  <c r="C11" i="3"/>
  <c r="D15" i="107"/>
  <c r="F15" i="107" s="1"/>
  <c r="E24" i="45"/>
  <c r="T20" i="53"/>
  <c r="T16" i="56"/>
  <c r="N29" i="54"/>
  <c r="O29" i="54" s="1"/>
  <c r="W20" i="4"/>
  <c r="P19" i="4"/>
  <c r="Q19" i="4" s="1"/>
  <c r="T19" i="4"/>
  <c r="G28" i="148"/>
  <c r="I13" i="98"/>
  <c r="D18" i="55"/>
  <c r="H15" i="94"/>
  <c r="D23" i="139"/>
  <c r="D16" i="56"/>
  <c r="L19" i="43"/>
  <c r="K19" i="43"/>
  <c r="D22" i="139"/>
  <c r="O19" i="152"/>
  <c r="O19" i="92"/>
  <c r="T11" i="52"/>
  <c r="S29" i="52"/>
  <c r="W17" i="101"/>
  <c r="D30" i="48"/>
  <c r="D10" i="96"/>
  <c r="T25" i="54"/>
  <c r="T18" i="56"/>
  <c r="T28" i="55"/>
  <c r="E29" i="45"/>
  <c r="T23" i="10"/>
  <c r="X23" i="10"/>
  <c r="F23" i="108"/>
  <c r="F23" i="141"/>
  <c r="N23" i="141" s="1"/>
  <c r="AC19" i="137"/>
  <c r="J13" i="148"/>
  <c r="E13" i="148"/>
  <c r="T21" i="53"/>
  <c r="G16" i="98"/>
  <c r="H19" i="79"/>
  <c r="Y15" i="103"/>
  <c r="Z15" i="103" s="1"/>
  <c r="L25" i="97"/>
  <c r="Z19" i="100"/>
  <c r="H19" i="108"/>
  <c r="H19" i="141"/>
  <c r="D31" i="43"/>
  <c r="J23" i="146"/>
  <c r="E23" i="146"/>
  <c r="Y30" i="101"/>
  <c r="Z30" i="101" s="1"/>
  <c r="Z11" i="101"/>
  <c r="L25" i="95"/>
  <c r="O12" i="98"/>
  <c r="T15" i="79"/>
  <c r="L13" i="95"/>
  <c r="N29" i="57"/>
  <c r="Q31" i="137"/>
  <c r="D20" i="54"/>
  <c r="Q15" i="125"/>
  <c r="K19" i="125" s="1"/>
  <c r="D27" i="51"/>
  <c r="H18" i="107"/>
  <c r="G27" i="145"/>
  <c r="Z28" i="4"/>
  <c r="F21" i="95"/>
  <c r="V21" i="47"/>
  <c r="Y21" i="47" s="1"/>
  <c r="T13" i="55"/>
  <c r="G21" i="148"/>
  <c r="J11" i="96"/>
  <c r="L19" i="96"/>
  <c r="V27" i="105"/>
  <c r="W27" i="105" s="1"/>
  <c r="N17" i="138"/>
  <c r="Y16" i="104"/>
  <c r="Z16" i="104" s="1"/>
  <c r="E13" i="152"/>
  <c r="E13" i="92"/>
  <c r="AC13" i="68"/>
  <c r="F14" i="94"/>
  <c r="V14" i="34"/>
  <c r="N15" i="79"/>
  <c r="K12" i="98"/>
  <c r="D15" i="57"/>
  <c r="H25" i="96"/>
  <c r="Y24" i="104"/>
  <c r="Z24" i="104" s="1"/>
  <c r="N25" i="138"/>
  <c r="Z13" i="101"/>
  <c r="D17" i="51"/>
  <c r="D11" i="54"/>
  <c r="G29" i="54"/>
  <c r="D26" i="136"/>
  <c r="E26" i="136" s="1"/>
  <c r="G26" i="143"/>
  <c r="W23" i="4"/>
  <c r="L22" i="95"/>
  <c r="Z31" i="142"/>
  <c r="AC12" i="142"/>
  <c r="L11" i="102"/>
  <c r="K11" i="102"/>
  <c r="H16" i="95"/>
  <c r="AC24" i="145"/>
  <c r="E19" i="137"/>
  <c r="AC17" i="146"/>
  <c r="J11" i="94"/>
  <c r="L15" i="96"/>
  <c r="D21" i="52"/>
  <c r="C28" i="84"/>
  <c r="D21" i="136"/>
  <c r="E21" i="136" s="1"/>
  <c r="L13" i="102"/>
  <c r="K13" i="102"/>
  <c r="D19" i="57"/>
  <c r="S17" i="92"/>
  <c r="S17" i="152"/>
  <c r="Z21" i="68"/>
  <c r="AA17" i="68"/>
  <c r="J11" i="97"/>
  <c r="D22" i="54"/>
  <c r="T12" i="54"/>
  <c r="J21" i="148"/>
  <c r="E21" i="148"/>
  <c r="J14" i="97"/>
  <c r="G17" i="143"/>
  <c r="L25" i="108"/>
  <c r="X25" i="10"/>
  <c r="V25" i="105"/>
  <c r="W25" i="105" s="1"/>
  <c r="Z24" i="4"/>
  <c r="E22" i="148"/>
  <c r="J22" i="148"/>
  <c r="D27" i="107"/>
  <c r="C23" i="3"/>
  <c r="G27" i="148"/>
  <c r="E23" i="144"/>
  <c r="J23" i="144"/>
  <c r="L27" i="95"/>
  <c r="D26" i="50"/>
  <c r="D17" i="96"/>
  <c r="AC19" i="144"/>
  <c r="G25" i="147"/>
  <c r="S20" i="103"/>
  <c r="D21" i="134"/>
  <c r="E17" i="139"/>
  <c r="T11" i="57"/>
  <c r="S29" i="57"/>
  <c r="S18" i="104"/>
  <c r="D19" i="138"/>
  <c r="E19" i="138" s="1"/>
  <c r="H13" i="95"/>
  <c r="G17" i="134"/>
  <c r="L22" i="96"/>
  <c r="G16" i="146"/>
  <c r="D29" i="3"/>
  <c r="E10" i="3" s="1"/>
  <c r="D14" i="107"/>
  <c r="C10" i="3"/>
  <c r="F13" i="95"/>
  <c r="V13" i="47"/>
  <c r="Y13" i="47" s="1"/>
  <c r="AC21" i="142"/>
  <c r="V13" i="34"/>
  <c r="F13" i="94"/>
  <c r="M15" i="92"/>
  <c r="P24" i="4"/>
  <c r="Q24" i="4" s="1"/>
  <c r="T24" i="4"/>
  <c r="D19" i="137"/>
  <c r="W21" i="101"/>
  <c r="T26" i="52"/>
  <c r="L17" i="108"/>
  <c r="S15" i="92"/>
  <c r="W11" i="101"/>
  <c r="V30" i="101"/>
  <c r="W30" i="101" s="1"/>
  <c r="L14" i="97"/>
  <c r="C27" i="45"/>
  <c r="D23" i="95"/>
  <c r="AC13" i="125"/>
  <c r="J30" i="49"/>
  <c r="J12" i="148"/>
  <c r="L31" i="148"/>
  <c r="E12" i="148"/>
  <c r="Z27" i="4"/>
  <c r="D17" i="95"/>
  <c r="AC15" i="139"/>
  <c r="S24" i="103"/>
  <c r="D25" i="134"/>
  <c r="G14" i="145"/>
  <c r="V22" i="104"/>
  <c r="W22" i="104" s="1"/>
  <c r="H24" i="97"/>
  <c r="W22" i="100"/>
  <c r="S15" i="104"/>
  <c r="D16" i="138"/>
  <c r="E16" i="138" s="1"/>
  <c r="Y16" i="103"/>
  <c r="Z16" i="103" s="1"/>
  <c r="T27" i="52"/>
  <c r="V21" i="48"/>
  <c r="Y21" i="48" s="1"/>
  <c r="F21" i="96"/>
  <c r="J27" i="141"/>
  <c r="J27" i="108"/>
  <c r="V23" i="103"/>
  <c r="W23" i="103" s="1"/>
  <c r="AC28" i="145"/>
  <c r="AC20" i="144"/>
  <c r="C15" i="111"/>
  <c r="AC14" i="134"/>
  <c r="K17" i="36"/>
  <c r="J17" i="36"/>
  <c r="Z28" i="101"/>
  <c r="G25" i="145"/>
  <c r="AC25" i="134"/>
  <c r="D14" i="54"/>
  <c r="D25" i="55"/>
  <c r="AC25" i="143"/>
  <c r="P25" i="101"/>
  <c r="Q25" i="101" s="1"/>
  <c r="T25" i="101"/>
  <c r="O20" i="92"/>
  <c r="AC17" i="134"/>
  <c r="W15" i="101"/>
  <c r="L23" i="96"/>
  <c r="Q12" i="98"/>
  <c r="W15" i="79"/>
  <c r="N27" i="138"/>
  <c r="Y26" i="104"/>
  <c r="Z26" i="104" s="1"/>
  <c r="J26" i="96"/>
  <c r="G19" i="139"/>
  <c r="C16" i="84"/>
  <c r="J29" i="142"/>
  <c r="E29" i="142"/>
  <c r="J15" i="142"/>
  <c r="E15" i="142"/>
  <c r="AC17" i="143"/>
  <c r="T20" i="50"/>
  <c r="D29" i="10"/>
  <c r="C13" i="106"/>
  <c r="J13" i="97"/>
  <c r="G15" i="148"/>
  <c r="L27" i="96"/>
  <c r="AC23" i="146"/>
  <c r="C26" i="45"/>
  <c r="Q29" i="57"/>
  <c r="G21" i="143"/>
  <c r="J20" i="95"/>
  <c r="D22" i="53"/>
  <c r="J23" i="36"/>
  <c r="K23" i="36"/>
  <c r="D22" i="96"/>
  <c r="T24" i="57"/>
  <c r="J26" i="97"/>
  <c r="T23" i="52"/>
  <c r="AC22" i="147"/>
  <c r="G12" i="144"/>
  <c r="N31" i="144"/>
  <c r="D25" i="52"/>
  <c r="F23" i="95"/>
  <c r="V23" i="47"/>
  <c r="Y23" i="47" s="1"/>
  <c r="T12" i="56"/>
  <c r="D16" i="137"/>
  <c r="F10" i="97"/>
  <c r="V10" i="49"/>
  <c r="F30" i="49"/>
  <c r="H27" i="94"/>
  <c r="N18" i="136"/>
  <c r="T16" i="4"/>
  <c r="P16" i="4"/>
  <c r="Q16" i="4" s="1"/>
  <c r="F16" i="95"/>
  <c r="N16" i="95" s="1"/>
  <c r="V16" i="47"/>
  <c r="Y16" i="47" s="1"/>
  <c r="E16" i="45"/>
  <c r="N21" i="68"/>
  <c r="K17" i="92"/>
  <c r="K17" i="152"/>
  <c r="Z13" i="100"/>
  <c r="L20" i="96"/>
  <c r="V19" i="103"/>
  <c r="W19" i="103" s="1"/>
  <c r="AC13" i="146"/>
  <c r="AC28" i="144"/>
  <c r="P16" i="101"/>
  <c r="Q16" i="101" s="1"/>
  <c r="T16" i="101"/>
  <c r="Y15" i="104"/>
  <c r="Z15" i="104" s="1"/>
  <c r="N16" i="138"/>
  <c r="Y18" i="105"/>
  <c r="Z18" i="105" s="1"/>
  <c r="N19" i="140"/>
  <c r="H22" i="97"/>
  <c r="T14" i="57"/>
  <c r="H30" i="49"/>
  <c r="J19" i="97"/>
  <c r="T13" i="50"/>
  <c r="O14" i="92"/>
  <c r="O14" i="152"/>
  <c r="J13" i="144"/>
  <c r="E13" i="144"/>
  <c r="E27" i="148"/>
  <c r="J27" i="148"/>
  <c r="M17" i="98"/>
  <c r="H17" i="107"/>
  <c r="AC13" i="139"/>
  <c r="H28" i="107"/>
  <c r="AC21" i="134"/>
  <c r="L10" i="102"/>
  <c r="J29" i="102"/>
  <c r="K10" i="102"/>
  <c r="D24" i="55"/>
  <c r="G28" i="142"/>
  <c r="N15" i="125"/>
  <c r="I19" i="125" s="1"/>
  <c r="AC20" i="139"/>
  <c r="G27" i="147"/>
  <c r="G16" i="148"/>
  <c r="V15" i="105"/>
  <c r="W15" i="105" s="1"/>
  <c r="Z15" i="100"/>
  <c r="D12" i="136"/>
  <c r="E12" i="136" s="1"/>
  <c r="G31" i="136"/>
  <c r="D20" i="53"/>
  <c r="D26" i="57"/>
  <c r="AC28" i="146"/>
  <c r="D13" i="97"/>
  <c r="J13" i="146"/>
  <c r="E13" i="146"/>
  <c r="G21" i="137"/>
  <c r="H18" i="94"/>
  <c r="S12" i="152"/>
  <c r="S12" i="92"/>
  <c r="Z16" i="68"/>
  <c r="N29" i="52"/>
  <c r="L25" i="96"/>
  <c r="AC20" i="148"/>
  <c r="T25" i="56"/>
  <c r="D13" i="54"/>
  <c r="D13" i="95"/>
  <c r="D24" i="140"/>
  <c r="S23" i="105"/>
  <c r="T17" i="57"/>
  <c r="S26" i="104"/>
  <c r="P26" i="104" s="1"/>
  <c r="Q26" i="104" s="1"/>
  <c r="D27" i="138"/>
  <c r="E27" i="138" s="1"/>
  <c r="AC17" i="139"/>
  <c r="N31" i="134"/>
  <c r="G12" i="134"/>
  <c r="D22" i="155"/>
  <c r="J22" i="155" s="1"/>
  <c r="D20" i="94"/>
  <c r="H12" i="96"/>
  <c r="F19" i="108"/>
  <c r="T19" i="10"/>
  <c r="F19" i="141"/>
  <c r="Q18" i="92"/>
  <c r="Q18" i="152"/>
  <c r="J24" i="36"/>
  <c r="K24" i="36"/>
  <c r="J17" i="97"/>
  <c r="G21" i="134"/>
  <c r="C30" i="84"/>
  <c r="C29" i="45"/>
  <c r="D14" i="56"/>
  <c r="D12" i="53"/>
  <c r="S19" i="103"/>
  <c r="D20" i="134"/>
  <c r="T21" i="56"/>
  <c r="E20" i="137"/>
  <c r="F20" i="137" s="1"/>
  <c r="T12" i="51"/>
  <c r="D27" i="134"/>
  <c r="S26" i="103"/>
  <c r="AC12" i="125"/>
  <c r="E15" i="125"/>
  <c r="E19" i="125" s="1"/>
  <c r="T24" i="53"/>
  <c r="E16" i="146"/>
  <c r="J16" i="146"/>
  <c r="D19" i="139"/>
  <c r="I29" i="50"/>
  <c r="J29" i="50" s="1"/>
  <c r="J21" i="108"/>
  <c r="J21" i="141"/>
  <c r="J14" i="141"/>
  <c r="J14" i="108"/>
  <c r="R14" i="10"/>
  <c r="T20" i="57"/>
  <c r="J19" i="141"/>
  <c r="J19" i="108"/>
  <c r="AC12" i="143"/>
  <c r="AB31" i="143"/>
  <c r="D18" i="95"/>
  <c r="Z24" i="100"/>
  <c r="G25" i="139"/>
  <c r="H25" i="139" s="1"/>
  <c r="J17" i="108"/>
  <c r="J17" i="141"/>
  <c r="R17" i="10"/>
  <c r="N19" i="79"/>
  <c r="K16" i="98"/>
  <c r="D16" i="50"/>
  <c r="S18" i="152"/>
  <c r="S18" i="92"/>
  <c r="C26" i="106"/>
  <c r="J16" i="97"/>
  <c r="F27" i="97"/>
  <c r="V27" i="49"/>
  <c r="Y27" i="49" s="1"/>
  <c r="T12" i="55"/>
  <c r="AB31" i="145"/>
  <c r="AC12" i="145"/>
  <c r="T21" i="57"/>
  <c r="O30" i="45"/>
  <c r="F13" i="97"/>
  <c r="V13" i="49"/>
  <c r="Y13" i="49" s="1"/>
  <c r="U31" i="145"/>
  <c r="AC19" i="143"/>
  <c r="J15" i="94"/>
  <c r="N15" i="94" s="1"/>
  <c r="Q15" i="94" s="1"/>
  <c r="P20" i="100"/>
  <c r="Q20" i="100" s="1"/>
  <c r="T20" i="100"/>
  <c r="T24" i="100"/>
  <c r="P24" i="100"/>
  <c r="Q24" i="100" s="1"/>
  <c r="D21" i="54"/>
  <c r="D23" i="107"/>
  <c r="C19" i="3"/>
  <c r="E19" i="3"/>
  <c r="Y26" i="105"/>
  <c r="Z26" i="105" s="1"/>
  <c r="N27" i="140"/>
  <c r="J22" i="96"/>
  <c r="J17" i="95"/>
  <c r="W21" i="100"/>
  <c r="G17" i="144"/>
  <c r="AC18" i="79"/>
  <c r="E18" i="98"/>
  <c r="J15" i="95"/>
  <c r="C18" i="106"/>
  <c r="C13" i="84"/>
  <c r="D31" i="84"/>
  <c r="V26" i="49"/>
  <c r="Y26" i="49" s="1"/>
  <c r="F26" i="97"/>
  <c r="D17" i="137"/>
  <c r="J12" i="94"/>
  <c r="G12" i="98"/>
  <c r="H15" i="79"/>
  <c r="H21" i="79" s="1"/>
  <c r="W24" i="4"/>
  <c r="D13" i="57"/>
  <c r="D17" i="134"/>
  <c r="S16" i="103"/>
  <c r="AC12" i="79"/>
  <c r="E12" i="98"/>
  <c r="E15" i="79"/>
  <c r="H10" i="94"/>
  <c r="P30" i="34"/>
  <c r="Z19" i="4"/>
  <c r="Z19" i="101"/>
  <c r="D19" i="94"/>
  <c r="D21" i="155"/>
  <c r="L31" i="134"/>
  <c r="E12" i="134"/>
  <c r="AC13" i="79"/>
  <c r="E13" i="98"/>
  <c r="D17" i="56"/>
  <c r="N17" i="136"/>
  <c r="N29" i="56"/>
  <c r="E14" i="143"/>
  <c r="J14" i="143"/>
  <c r="J16" i="145"/>
  <c r="E16" i="145"/>
  <c r="V23" i="48"/>
  <c r="Y23" i="48" s="1"/>
  <c r="F23" i="96"/>
  <c r="N21" i="136"/>
  <c r="L21" i="95"/>
  <c r="N29" i="53"/>
  <c r="O29" i="53" s="1"/>
  <c r="G27" i="139"/>
  <c r="H27" i="139" s="1"/>
  <c r="T17" i="100"/>
  <c r="P17" i="100"/>
  <c r="Q17" i="100" s="1"/>
  <c r="AC24" i="148"/>
  <c r="J12" i="146"/>
  <c r="L31" i="146"/>
  <c r="E12" i="146"/>
  <c r="N14" i="140"/>
  <c r="Y13" i="105"/>
  <c r="Z13" i="105" s="1"/>
  <c r="V30" i="4"/>
  <c r="W30" i="4" s="1"/>
  <c r="W11" i="4"/>
  <c r="V18" i="34"/>
  <c r="F18" i="94"/>
  <c r="E24" i="145"/>
  <c r="J24" i="145"/>
  <c r="T20" i="4"/>
  <c r="P20" i="4"/>
  <c r="Q20" i="4" s="1"/>
  <c r="G22" i="134"/>
  <c r="V16" i="34"/>
  <c r="F16" i="94"/>
  <c r="Y12" i="103"/>
  <c r="Z12" i="103" s="1"/>
  <c r="J22" i="97"/>
  <c r="AC20" i="146"/>
  <c r="F27" i="95"/>
  <c r="V27" i="47"/>
  <c r="Y27" i="47" s="1"/>
  <c r="J18" i="94"/>
  <c r="H30" i="47"/>
  <c r="E13" i="147"/>
  <c r="J13" i="147"/>
  <c r="H21" i="97"/>
  <c r="D14" i="155"/>
  <c r="D12" i="94"/>
  <c r="J29" i="148"/>
  <c r="E29" i="148"/>
  <c r="AC23" i="134"/>
  <c r="G21" i="147"/>
  <c r="F22" i="141"/>
  <c r="N22" i="141" s="1"/>
  <c r="G22" i="141" s="1"/>
  <c r="F22" i="108"/>
  <c r="T22" i="10"/>
  <c r="Q29" i="53"/>
  <c r="Y21" i="103"/>
  <c r="Z21" i="103" s="1"/>
  <c r="J22" i="146"/>
  <c r="E22" i="146"/>
  <c r="O19" i="58"/>
  <c r="J25" i="97"/>
  <c r="L17" i="97"/>
  <c r="D28" i="56"/>
  <c r="F37" i="77"/>
  <c r="D19" i="54"/>
  <c r="D14" i="52"/>
  <c r="P22" i="100"/>
  <c r="Q22" i="100" s="1"/>
  <c r="T22" i="100"/>
  <c r="P30" i="49"/>
  <c r="H10" i="97"/>
  <c r="G16" i="144"/>
  <c r="D15" i="53"/>
  <c r="D25" i="53"/>
  <c r="G24" i="143"/>
  <c r="V26" i="34"/>
  <c r="Y26" i="34" s="1"/>
  <c r="F26" i="94"/>
  <c r="G15" i="146"/>
  <c r="C19" i="84"/>
  <c r="I19" i="84" s="1"/>
  <c r="S14" i="103"/>
  <c r="D15" i="134"/>
  <c r="S31" i="146"/>
  <c r="W20" i="101"/>
  <c r="V17" i="48"/>
  <c r="Y17" i="48" s="1"/>
  <c r="F17" i="96"/>
  <c r="V11" i="49"/>
  <c r="Y11" i="49" s="1"/>
  <c r="F11" i="97"/>
  <c r="AC14" i="145"/>
  <c r="D17" i="138"/>
  <c r="E17" i="138" s="1"/>
  <c r="S16" i="104"/>
  <c r="D24" i="57"/>
  <c r="J26" i="143"/>
  <c r="E26" i="143"/>
  <c r="V14" i="105"/>
  <c r="W14" i="105" s="1"/>
  <c r="F17" i="97"/>
  <c r="V17" i="49"/>
  <c r="Y17" i="49" s="1"/>
  <c r="S31" i="139"/>
  <c r="D22" i="51"/>
  <c r="J14" i="96"/>
  <c r="J16" i="96"/>
  <c r="AC26" i="137"/>
  <c r="N12" i="136"/>
  <c r="M31" i="136"/>
  <c r="N31" i="136" s="1"/>
  <c r="D13" i="96"/>
  <c r="J30" i="47"/>
  <c r="O13" i="98"/>
  <c r="T18" i="53"/>
  <c r="E17" i="134"/>
  <c r="D26" i="54"/>
  <c r="AB31" i="144"/>
  <c r="C24" i="84"/>
  <c r="T13" i="54"/>
  <c r="L27" i="108"/>
  <c r="L24" i="43"/>
  <c r="K24" i="43"/>
  <c r="F27" i="94"/>
  <c r="V27" i="34"/>
  <c r="T21" i="52"/>
  <c r="D24" i="54"/>
  <c r="W28" i="4"/>
  <c r="D24" i="97"/>
  <c r="Z20" i="101"/>
  <c r="T25" i="55"/>
  <c r="E29" i="137"/>
  <c r="V16" i="49"/>
  <c r="Y16" i="49" s="1"/>
  <c r="F16" i="97"/>
  <c r="C25" i="106"/>
  <c r="D20" i="136"/>
  <c r="E20" i="136" s="1"/>
  <c r="T26" i="101"/>
  <c r="P26" i="101"/>
  <c r="Q26" i="101" s="1"/>
  <c r="C20" i="84"/>
  <c r="I20" i="84" s="1"/>
  <c r="J31" i="43"/>
  <c r="L11" i="43"/>
  <c r="K11" i="43"/>
  <c r="AC20" i="68"/>
  <c r="E20" i="92"/>
  <c r="D23" i="53"/>
  <c r="W19" i="101"/>
  <c r="T18" i="57"/>
  <c r="Z22" i="4"/>
  <c r="G20" i="145"/>
  <c r="E25" i="142"/>
  <c r="J25" i="142"/>
  <c r="D25" i="142" s="1"/>
  <c r="K25" i="142" s="1"/>
  <c r="G13" i="145"/>
  <c r="D13" i="51"/>
  <c r="G28" i="146"/>
  <c r="T16" i="53"/>
  <c r="D11" i="97"/>
  <c r="K21" i="102"/>
  <c r="L21" i="102"/>
  <c r="I19" i="152"/>
  <c r="I19" i="92"/>
  <c r="Z17" i="101"/>
  <c r="AC13" i="145"/>
  <c r="D20" i="56"/>
  <c r="J20" i="144"/>
  <c r="E20" i="144"/>
  <c r="D18" i="97"/>
  <c r="K13" i="98"/>
  <c r="V17" i="103"/>
  <c r="W17" i="103" s="1"/>
  <c r="V24" i="104"/>
  <c r="W24" i="104" s="1"/>
  <c r="D25" i="50"/>
  <c r="J17" i="146"/>
  <c r="E17" i="146"/>
  <c r="G24" i="148"/>
  <c r="H20" i="96"/>
  <c r="H25" i="94"/>
  <c r="V20" i="103"/>
  <c r="W20" i="103" s="1"/>
  <c r="L25" i="94"/>
  <c r="G28" i="139"/>
  <c r="H28" i="139" s="1"/>
  <c r="E21" i="139"/>
  <c r="F21" i="139" s="1"/>
  <c r="D19" i="55"/>
  <c r="P21" i="101"/>
  <c r="T21" i="101"/>
  <c r="L31" i="143"/>
  <c r="J12" i="143"/>
  <c r="E12" i="143"/>
  <c r="H21" i="95"/>
  <c r="E15" i="139"/>
  <c r="E14" i="139"/>
  <c r="G22" i="137"/>
  <c r="H22" i="137" s="1"/>
  <c r="D17" i="55"/>
  <c r="G15" i="134"/>
  <c r="T15" i="52"/>
  <c r="Q29" i="52"/>
  <c r="E19" i="142"/>
  <c r="J19" i="142"/>
  <c r="D19" i="142" s="1"/>
  <c r="L16" i="94"/>
  <c r="J17" i="147"/>
  <c r="E17" i="147"/>
  <c r="X24" i="10"/>
  <c r="L24" i="108"/>
  <c r="N30" i="48"/>
  <c r="Z16" i="101"/>
  <c r="W15" i="125"/>
  <c r="N19" i="125" s="1"/>
  <c r="T22" i="54"/>
  <c r="L22" i="108"/>
  <c r="X22" i="10"/>
  <c r="D17" i="54"/>
  <c r="AC15" i="134"/>
  <c r="G26" i="139"/>
  <c r="G20" i="146"/>
  <c r="T17" i="52"/>
  <c r="W25" i="100"/>
  <c r="E14" i="3"/>
  <c r="C14" i="3"/>
  <c r="D18" i="107"/>
  <c r="L15" i="97"/>
  <c r="P17" i="101"/>
  <c r="Q17" i="101" s="1"/>
  <c r="T17" i="101"/>
  <c r="W19" i="79"/>
  <c r="Q16" i="98"/>
  <c r="D26" i="56"/>
  <c r="D11" i="53"/>
  <c r="G29" i="53"/>
  <c r="V22" i="49"/>
  <c r="Y22" i="49" s="1"/>
  <c r="F22" i="97"/>
  <c r="D14" i="97"/>
  <c r="K15" i="102"/>
  <c r="L15" i="102"/>
  <c r="D14" i="140"/>
  <c r="S13" i="105"/>
  <c r="T13" i="105" s="1"/>
  <c r="D27" i="54"/>
  <c r="L18" i="102"/>
  <c r="K18" i="102"/>
  <c r="J19" i="146"/>
  <c r="E19" i="146"/>
  <c r="I13" i="92"/>
  <c r="I13" i="152"/>
  <c r="L23" i="97"/>
  <c r="AC20" i="145"/>
  <c r="V14" i="49"/>
  <c r="Y14" i="49" s="1"/>
  <c r="F14" i="97"/>
  <c r="S23" i="104"/>
  <c r="D24" i="138"/>
  <c r="E24" i="138" s="1"/>
  <c r="AC15" i="148"/>
  <c r="I17" i="92"/>
  <c r="I17" i="152"/>
  <c r="K21" i="68"/>
  <c r="Z14" i="101"/>
  <c r="AB31" i="146"/>
  <c r="C22" i="84"/>
  <c r="T14" i="53"/>
  <c r="AC27" i="146"/>
  <c r="T21" i="51"/>
  <c r="T25" i="57"/>
  <c r="S13" i="152"/>
  <c r="S13" i="92"/>
  <c r="P27" i="101"/>
  <c r="Q27" i="101" s="1"/>
  <c r="T27" i="101"/>
  <c r="H31" i="107"/>
  <c r="I30" i="84"/>
  <c r="G13" i="98"/>
  <c r="G22" i="143"/>
  <c r="V20" i="34"/>
  <c r="F20" i="94"/>
  <c r="D29" i="102"/>
  <c r="D19" i="155"/>
  <c r="D17" i="94"/>
  <c r="H24" i="141"/>
  <c r="H24" i="108"/>
  <c r="N31" i="148"/>
  <c r="G31" i="148" s="1"/>
  <c r="G12" i="148"/>
  <c r="E19" i="139"/>
  <c r="C22" i="106"/>
  <c r="I22" i="106" s="1"/>
  <c r="D26" i="134"/>
  <c r="S25" i="103"/>
  <c r="V18" i="49"/>
  <c r="Y18" i="49" s="1"/>
  <c r="F18" i="97"/>
  <c r="W18" i="4"/>
  <c r="J16" i="94"/>
  <c r="N24" i="136"/>
  <c r="W19" i="4"/>
  <c r="C26" i="84"/>
  <c r="X18" i="10"/>
  <c r="F18" i="108"/>
  <c r="T18" i="10"/>
  <c r="U18" i="10" s="1"/>
  <c r="F18" i="141"/>
  <c r="L23" i="94"/>
  <c r="U23" i="34"/>
  <c r="D24" i="95"/>
  <c r="T15" i="54"/>
  <c r="AC26" i="147"/>
  <c r="G25" i="146"/>
  <c r="H16" i="97"/>
  <c r="H30" i="48"/>
  <c r="E13" i="142"/>
  <c r="J13" i="142"/>
  <c r="D13" i="142" s="1"/>
  <c r="H13" i="142" s="1"/>
  <c r="C16" i="106"/>
  <c r="E29" i="139"/>
  <c r="H24" i="94"/>
  <c r="D18" i="96"/>
  <c r="Z21" i="101"/>
  <c r="AC29" i="147"/>
  <c r="H27" i="95"/>
  <c r="Z26" i="4"/>
  <c r="AC14" i="79"/>
  <c r="E14" i="98"/>
  <c r="AC18" i="139"/>
  <c r="L26" i="94"/>
  <c r="U26" i="34"/>
  <c r="J26" i="94"/>
  <c r="J17" i="145"/>
  <c r="E17" i="145"/>
  <c r="T16" i="52"/>
  <c r="T17" i="54"/>
  <c r="D14" i="138"/>
  <c r="E14" i="138" s="1"/>
  <c r="S13" i="104"/>
  <c r="C27" i="3"/>
  <c r="D31" i="107"/>
  <c r="E27" i="3"/>
  <c r="N20" i="136"/>
  <c r="Z31" i="144"/>
  <c r="D25" i="97"/>
  <c r="C19" i="45"/>
  <c r="E21" i="146"/>
  <c r="J21" i="146"/>
  <c r="H25" i="97"/>
  <c r="L25" i="102"/>
  <c r="K25" i="102"/>
  <c r="D26" i="52"/>
  <c r="J24" i="144"/>
  <c r="E24" i="144"/>
  <c r="D27" i="50"/>
  <c r="C25" i="84"/>
  <c r="H19" i="96"/>
  <c r="V11" i="103"/>
  <c r="Q31" i="134"/>
  <c r="G16" i="145"/>
  <c r="AC14" i="142"/>
  <c r="T28" i="53"/>
  <c r="G17" i="147"/>
  <c r="E19" i="134"/>
  <c r="F19" i="134" s="1"/>
  <c r="D18" i="50"/>
  <c r="D19" i="56"/>
  <c r="L24" i="95"/>
  <c r="U31" i="146"/>
  <c r="N15" i="138"/>
  <c r="Y14" i="104"/>
  <c r="Z14" i="104" s="1"/>
  <c r="G26" i="142"/>
  <c r="J19" i="143"/>
  <c r="E19" i="143"/>
  <c r="I16" i="98"/>
  <c r="K19" i="79"/>
  <c r="L22" i="43"/>
  <c r="K22" i="43"/>
  <c r="P13" i="4"/>
  <c r="Q13" i="4" s="1"/>
  <c r="T13" i="4"/>
  <c r="T28" i="54"/>
  <c r="D26" i="53"/>
  <c r="D25" i="136"/>
  <c r="E25" i="136" s="1"/>
  <c r="AC16" i="143"/>
  <c r="V19" i="34"/>
  <c r="F19" i="94"/>
  <c r="N31" i="142"/>
  <c r="G31" i="142" s="1"/>
  <c r="G12" i="142"/>
  <c r="J23" i="97"/>
  <c r="J18" i="141"/>
  <c r="J18" i="108"/>
  <c r="R18" i="10"/>
  <c r="J27" i="96"/>
  <c r="V21" i="34"/>
  <c r="F21" i="94"/>
  <c r="V15" i="48"/>
  <c r="Y15" i="48" s="1"/>
  <c r="F15" i="96"/>
  <c r="L19" i="97"/>
  <c r="J10" i="94"/>
  <c r="R30" i="34"/>
  <c r="T27" i="10"/>
  <c r="F27" i="141"/>
  <c r="F27" i="108"/>
  <c r="D21" i="96"/>
  <c r="H24" i="95"/>
  <c r="Z20" i="4"/>
  <c r="AC29" i="134"/>
  <c r="D27" i="56"/>
  <c r="D26" i="95"/>
  <c r="J25" i="144"/>
  <c r="E25" i="144"/>
  <c r="G22" i="145"/>
  <c r="E16" i="134"/>
  <c r="F16" i="134" s="1"/>
  <c r="V25" i="49"/>
  <c r="Y25" i="49" s="1"/>
  <c r="F25" i="97"/>
  <c r="V21" i="103"/>
  <c r="W21" i="103" s="1"/>
  <c r="L13" i="96"/>
  <c r="Z18" i="4"/>
  <c r="I29" i="56"/>
  <c r="L18" i="97"/>
  <c r="T25" i="53"/>
  <c r="J26" i="145"/>
  <c r="E26" i="145"/>
  <c r="AC22" i="145"/>
  <c r="D19" i="97"/>
  <c r="M14" i="152"/>
  <c r="M14" i="92"/>
  <c r="E16" i="3"/>
  <c r="D20" i="107"/>
  <c r="C16" i="3"/>
  <c r="G20" i="147"/>
  <c r="AC27" i="143"/>
  <c r="G22" i="148"/>
  <c r="W18" i="101"/>
  <c r="V18" i="103"/>
  <c r="W18" i="103" s="1"/>
  <c r="AC16" i="144"/>
  <c r="T20" i="56"/>
  <c r="D12" i="96"/>
  <c r="T15" i="57"/>
  <c r="N22" i="136"/>
  <c r="I29" i="53"/>
  <c r="L18" i="94"/>
  <c r="J18" i="147"/>
  <c r="E18" i="147"/>
  <c r="D21" i="53"/>
  <c r="G23" i="139"/>
  <c r="D14" i="57"/>
  <c r="N30" i="49"/>
  <c r="C17" i="84"/>
  <c r="G21" i="146"/>
  <c r="E14" i="152"/>
  <c r="E14" i="92"/>
  <c r="AC14" i="68"/>
  <c r="E27" i="139"/>
  <c r="F27" i="139" s="1"/>
  <c r="H15" i="96"/>
  <c r="K26" i="43"/>
  <c r="L26" i="43"/>
  <c r="N30" i="34"/>
  <c r="G18" i="134"/>
  <c r="H18" i="134" s="1"/>
  <c r="T27" i="50"/>
  <c r="J21" i="144"/>
  <c r="E21" i="144"/>
  <c r="L10" i="95"/>
  <c r="T30" i="47"/>
  <c r="G21" i="145"/>
  <c r="N26" i="136"/>
  <c r="U31" i="137"/>
  <c r="G14" i="147"/>
  <c r="G16" i="147"/>
  <c r="V15" i="47"/>
  <c r="Y15" i="47" s="1"/>
  <c r="F15" i="95"/>
  <c r="Z31" i="148"/>
  <c r="AC23" i="144"/>
  <c r="H15" i="97"/>
  <c r="W21" i="4"/>
  <c r="D13" i="53"/>
  <c r="D24" i="96"/>
  <c r="V26" i="105"/>
  <c r="C37" i="77"/>
  <c r="F17" i="95"/>
  <c r="V17" i="47"/>
  <c r="Y17" i="47" s="1"/>
  <c r="J24" i="146"/>
  <c r="E24" i="146"/>
  <c r="V12" i="105"/>
  <c r="W12" i="105" s="1"/>
  <c r="L15" i="95"/>
  <c r="J25" i="96"/>
  <c r="E20" i="3"/>
  <c r="C20" i="3"/>
  <c r="D24" i="107"/>
  <c r="P19" i="101"/>
  <c r="Q19" i="101" s="1"/>
  <c r="T19" i="101"/>
  <c r="AC26" i="145"/>
  <c r="J13" i="95"/>
  <c r="N13" i="95" s="1"/>
  <c r="Z25" i="4"/>
  <c r="H26" i="97"/>
  <c r="D14" i="53"/>
  <c r="W12" i="101"/>
  <c r="T13" i="53"/>
  <c r="J15" i="96"/>
  <c r="S14" i="98"/>
  <c r="D13" i="56"/>
  <c r="P11" i="101"/>
  <c r="S30" i="101"/>
  <c r="T30" i="101" s="1"/>
  <c r="T11" i="101"/>
  <c r="W26" i="4"/>
  <c r="AC24" i="134"/>
  <c r="F10" i="94"/>
  <c r="F30" i="34"/>
  <c r="V10" i="34"/>
  <c r="N29" i="51"/>
  <c r="T20" i="101"/>
  <c r="P20" i="101"/>
  <c r="Q20" i="101" s="1"/>
  <c r="D14" i="136"/>
  <c r="E14" i="136" s="1"/>
  <c r="Z17" i="100"/>
  <c r="D11" i="55"/>
  <c r="G29" i="55"/>
  <c r="P12" i="4"/>
  <c r="Q12" i="4" s="1"/>
  <c r="T12" i="4"/>
  <c r="L11" i="94"/>
  <c r="U11" i="34"/>
  <c r="H14" i="94"/>
  <c r="L20" i="94"/>
  <c r="AC18" i="134"/>
  <c r="E19" i="148"/>
  <c r="J19" i="148"/>
  <c r="L22" i="102"/>
  <c r="K22" i="102"/>
  <c r="G18" i="98"/>
  <c r="I17" i="98"/>
  <c r="J12" i="95"/>
  <c r="G20" i="137"/>
  <c r="H20" i="137" s="1"/>
  <c r="T20" i="55"/>
  <c r="D17" i="53"/>
  <c r="T24" i="56"/>
  <c r="L29" i="57"/>
  <c r="J25" i="36"/>
  <c r="K25" i="36"/>
  <c r="S26" i="105"/>
  <c r="D27" i="140"/>
  <c r="T24" i="55"/>
  <c r="T26" i="56"/>
  <c r="G17" i="98"/>
  <c r="Y17" i="103"/>
  <c r="Z17" i="103" s="1"/>
  <c r="D10" i="95"/>
  <c r="D30" i="47"/>
  <c r="G16" i="139"/>
  <c r="L19" i="94"/>
  <c r="D24" i="52"/>
  <c r="E27" i="142"/>
  <c r="J27" i="142"/>
  <c r="H18" i="95"/>
  <c r="C12" i="3"/>
  <c r="D16" i="107"/>
  <c r="E12" i="3"/>
  <c r="T22" i="55"/>
  <c r="H22" i="94"/>
  <c r="Z15" i="4"/>
  <c r="Z17" i="4"/>
  <c r="T15" i="55"/>
  <c r="G13" i="137"/>
  <c r="H13" i="137" s="1"/>
  <c r="J25" i="147"/>
  <c r="D25" i="147" s="1"/>
  <c r="E25" i="147"/>
  <c r="L30" i="48"/>
  <c r="Q31" i="139"/>
  <c r="K18" i="98"/>
  <c r="L25" i="43"/>
  <c r="K25" i="43"/>
  <c r="E25" i="134"/>
  <c r="F25" i="134" s="1"/>
  <c r="C29" i="106"/>
  <c r="H19" i="94"/>
  <c r="K15" i="125"/>
  <c r="H19" i="125" s="1"/>
  <c r="T14" i="101"/>
  <c r="P14" i="101"/>
  <c r="Q14" i="101" s="1"/>
  <c r="W13" i="101"/>
  <c r="D26" i="139"/>
  <c r="AC21" i="139"/>
  <c r="D24" i="136"/>
  <c r="E24" i="136" s="1"/>
  <c r="D19" i="95"/>
  <c r="S18" i="103"/>
  <c r="D19" i="134"/>
  <c r="T12" i="57"/>
  <c r="T25" i="100"/>
  <c r="P25" i="100"/>
  <c r="Q25" i="100" s="1"/>
  <c r="L24" i="96"/>
  <c r="T15" i="50"/>
  <c r="L24" i="102"/>
  <c r="K24" i="102"/>
  <c r="D11" i="95"/>
  <c r="D15" i="96"/>
  <c r="W28" i="101"/>
  <c r="L29" i="56"/>
  <c r="T12" i="53"/>
  <c r="Z27" i="101"/>
  <c r="P23" i="100"/>
  <c r="Q23" i="100" s="1"/>
  <c r="T23" i="100"/>
  <c r="V12" i="104"/>
  <c r="W12" i="104" s="1"/>
  <c r="D25" i="96"/>
  <c r="Q29" i="54"/>
  <c r="U22" i="34"/>
  <c r="W22" i="34" s="1"/>
  <c r="L22" i="94"/>
  <c r="J20" i="96"/>
  <c r="Y19" i="103"/>
  <c r="Z19" i="103" s="1"/>
  <c r="W13" i="4"/>
  <c r="L23" i="95"/>
  <c r="U17" i="34"/>
  <c r="L17" i="94"/>
  <c r="P23" i="101"/>
  <c r="Q23" i="101" s="1"/>
  <c r="T23" i="101"/>
  <c r="AC14" i="137"/>
  <c r="R30" i="48"/>
  <c r="J10" i="96"/>
  <c r="J21" i="97"/>
  <c r="AC23" i="148"/>
  <c r="S29" i="53"/>
  <c r="T11" i="53"/>
  <c r="G18" i="92"/>
  <c r="G18" i="152"/>
  <c r="D15" i="56"/>
  <c r="S11" i="103"/>
  <c r="J31" i="134"/>
  <c r="D31" i="134" s="1"/>
  <c r="D12" i="134"/>
  <c r="J27" i="94"/>
  <c r="N27" i="94" s="1"/>
  <c r="K14" i="98"/>
  <c r="D17" i="136"/>
  <c r="E17" i="136" s="1"/>
  <c r="L11" i="95"/>
  <c r="J21" i="95"/>
  <c r="J17" i="96"/>
  <c r="N16" i="136"/>
  <c r="G12" i="145"/>
  <c r="N31" i="145"/>
  <c r="Z12" i="101"/>
  <c r="N29" i="55"/>
  <c r="E18" i="137"/>
  <c r="F18" i="137" s="1"/>
  <c r="W27" i="4"/>
  <c r="D29" i="140"/>
  <c r="S28" i="105"/>
  <c r="D14" i="94"/>
  <c r="D16" i="155"/>
  <c r="D16" i="54"/>
  <c r="O17" i="152"/>
  <c r="O21" i="152" s="1"/>
  <c r="AA17" i="152" s="1"/>
  <c r="O17" i="92"/>
  <c r="O21" i="92" s="1"/>
  <c r="AA18" i="92" s="1"/>
  <c r="T21" i="68"/>
  <c r="E18" i="92"/>
  <c r="AC18" i="68"/>
  <c r="E18" i="152"/>
  <c r="V22" i="105"/>
  <c r="W22" i="105" s="1"/>
  <c r="E13" i="134"/>
  <c r="F13" i="134" s="1"/>
  <c r="E21" i="3"/>
  <c r="C21" i="3"/>
  <c r="D25" i="107"/>
  <c r="F25" i="107" s="1"/>
  <c r="J18" i="142"/>
  <c r="D18" i="142" s="1"/>
  <c r="F18" i="142" s="1"/>
  <c r="E18" i="142"/>
  <c r="J19" i="94"/>
  <c r="J12" i="147"/>
  <c r="E12" i="147"/>
  <c r="L31" i="147"/>
  <c r="D26" i="51"/>
  <c r="H14" i="97"/>
  <c r="Z11" i="4"/>
  <c r="Y30" i="4"/>
  <c r="Z30" i="4" s="1"/>
  <c r="G14" i="148"/>
  <c r="J12" i="97"/>
  <c r="D23" i="94"/>
  <c r="D25" i="155"/>
  <c r="J25" i="155" s="1"/>
  <c r="Q14" i="98"/>
  <c r="D18" i="136"/>
  <c r="E18" i="136" s="1"/>
  <c r="L13" i="94"/>
  <c r="H16" i="96"/>
  <c r="T28" i="56"/>
  <c r="T16" i="55"/>
  <c r="L19" i="108"/>
  <c r="E18" i="139"/>
  <c r="F18" i="139" s="1"/>
  <c r="H14" i="95"/>
  <c r="M16" i="98"/>
  <c r="M19" i="98" s="1"/>
  <c r="Q19" i="79"/>
  <c r="Q21" i="79" s="1"/>
  <c r="W14" i="4"/>
  <c r="AC23" i="143"/>
  <c r="N29" i="136"/>
  <c r="J20" i="94"/>
  <c r="AC15" i="146"/>
  <c r="L29" i="55"/>
  <c r="C27" i="106"/>
  <c r="V21" i="105"/>
  <c r="W21" i="105" s="1"/>
  <c r="N23" i="138"/>
  <c r="Y22" i="104"/>
  <c r="Z22" i="104" s="1"/>
  <c r="G14" i="92"/>
  <c r="G14" i="152"/>
  <c r="V28" i="105"/>
  <c r="W28" i="105" s="1"/>
  <c r="D14" i="55"/>
  <c r="I29" i="52"/>
  <c r="D12" i="55"/>
  <c r="S31" i="147"/>
  <c r="G24" i="147"/>
  <c r="T19" i="55"/>
  <c r="P30" i="47"/>
  <c r="H10" i="95"/>
  <c r="D20" i="96"/>
  <c r="H26" i="94"/>
  <c r="N26" i="94" s="1"/>
  <c r="V24" i="105"/>
  <c r="W24" i="105" s="1"/>
  <c r="T28" i="4"/>
  <c r="P28" i="4"/>
  <c r="Q28" i="4" s="1"/>
  <c r="W23" i="101"/>
  <c r="L27" i="97"/>
  <c r="G29" i="134"/>
  <c r="H29" i="134" s="1"/>
  <c r="L19" i="102"/>
  <c r="K19" i="102"/>
  <c r="E24" i="139"/>
  <c r="F24" i="139" s="1"/>
  <c r="L11" i="97"/>
  <c r="N19" i="136"/>
  <c r="H12" i="141"/>
  <c r="H12" i="108"/>
  <c r="D22" i="94"/>
  <c r="D24" i="155"/>
  <c r="M13" i="98"/>
  <c r="L24" i="94"/>
  <c r="N24" i="94" s="1"/>
  <c r="G24" i="94" s="1"/>
  <c r="AC12" i="134"/>
  <c r="AB31" i="134"/>
  <c r="AC31" i="134" s="1"/>
  <c r="D21" i="137"/>
  <c r="G19" i="148"/>
  <c r="E25" i="137"/>
  <c r="F25" i="137" s="1"/>
  <c r="L23" i="102"/>
  <c r="K23" i="102"/>
  <c r="L12" i="108"/>
  <c r="X12" i="10"/>
  <c r="D24" i="134"/>
  <c r="S23" i="103"/>
  <c r="D23" i="137"/>
  <c r="D28" i="57"/>
  <c r="H15" i="125"/>
  <c r="D12" i="138"/>
  <c r="E12" i="138" s="1"/>
  <c r="G31" i="138"/>
  <c r="S11" i="104"/>
  <c r="N20" i="138"/>
  <c r="Y19" i="104"/>
  <c r="C13" i="3"/>
  <c r="D17" i="107"/>
  <c r="F17" i="107" s="1"/>
  <c r="E13" i="3"/>
  <c r="Y21" i="104"/>
  <c r="Z21" i="104" s="1"/>
  <c r="N22" i="138"/>
  <c r="T28" i="50"/>
  <c r="H17" i="95"/>
  <c r="Z31" i="147"/>
  <c r="Z23" i="101"/>
  <c r="U12" i="34"/>
  <c r="L12" i="94"/>
  <c r="E17" i="137"/>
  <c r="F17" i="137" s="1"/>
  <c r="T12" i="50"/>
  <c r="N15" i="136"/>
  <c r="D16" i="136"/>
  <c r="E16" i="136" s="1"/>
  <c r="F14" i="96"/>
  <c r="V14" i="48"/>
  <c r="Y14" i="48" s="1"/>
  <c r="E25" i="139"/>
  <c r="F25" i="139" s="1"/>
  <c r="AC15" i="68"/>
  <c r="E15" i="92"/>
  <c r="D18" i="52"/>
  <c r="T23" i="51"/>
  <c r="J14" i="148"/>
  <c r="E14" i="148"/>
  <c r="H19" i="95"/>
  <c r="T21" i="54"/>
  <c r="D28" i="54"/>
  <c r="J25" i="146"/>
  <c r="E25" i="146"/>
  <c r="H11" i="97"/>
  <c r="P26" i="4"/>
  <c r="Q26" i="4" s="1"/>
  <c r="T26" i="4"/>
  <c r="T19" i="54"/>
  <c r="I29" i="57"/>
  <c r="J29" i="57" s="1"/>
  <c r="C23" i="84"/>
  <c r="V15" i="49"/>
  <c r="Y15" i="49" s="1"/>
  <c r="F15" i="97"/>
  <c r="L21" i="94"/>
  <c r="J28" i="146"/>
  <c r="E28" i="146"/>
  <c r="F20" i="95"/>
  <c r="V20" i="47"/>
  <c r="Y20" i="47" s="1"/>
  <c r="D13" i="50"/>
  <c r="J25" i="148"/>
  <c r="E25" i="148"/>
  <c r="N29" i="10"/>
  <c r="H10" i="141"/>
  <c r="H10" i="108"/>
  <c r="J13" i="94"/>
  <c r="Z14" i="4"/>
  <c r="C24" i="3"/>
  <c r="D28" i="107"/>
  <c r="E24" i="3"/>
  <c r="AC25" i="139"/>
  <c r="Z31" i="146"/>
  <c r="AC12" i="146"/>
  <c r="T25" i="4"/>
  <c r="P25" i="4"/>
  <c r="Q25" i="4" s="1"/>
  <c r="D22" i="136"/>
  <c r="E22" i="136" s="1"/>
  <c r="D30" i="34"/>
  <c r="D12" i="155"/>
  <c r="D10" i="94"/>
  <c r="Q17" i="98"/>
  <c r="D14" i="95"/>
  <c r="E28" i="139"/>
  <c r="F28" i="139" s="1"/>
  <c r="C17" i="106"/>
  <c r="E29" i="146"/>
  <c r="J29" i="146"/>
  <c r="G19" i="143"/>
  <c r="H26" i="95"/>
  <c r="G13" i="143"/>
  <c r="H23" i="94"/>
  <c r="E26" i="148"/>
  <c r="J26" i="148"/>
  <c r="J24" i="143"/>
  <c r="E24" i="143"/>
  <c r="C29" i="84"/>
  <c r="L24" i="97"/>
  <c r="T23" i="54"/>
  <c r="D19" i="53"/>
  <c r="L13" i="97"/>
  <c r="T27" i="55"/>
  <c r="T28" i="52"/>
  <c r="D15" i="54"/>
  <c r="N23" i="136"/>
  <c r="K20" i="102"/>
  <c r="L20" i="102"/>
  <c r="P19" i="58"/>
  <c r="S19" i="105"/>
  <c r="D20" i="140"/>
  <c r="W16" i="100"/>
  <c r="T17" i="55"/>
  <c r="T14" i="56"/>
  <c r="L21" i="97"/>
  <c r="AC26" i="148"/>
  <c r="V11" i="47"/>
  <c r="Y11" i="47" s="1"/>
  <c r="F11" i="95"/>
  <c r="N11" i="95" s="1"/>
  <c r="Q11" i="95" s="1"/>
  <c r="E25" i="3"/>
  <c r="D29" i="107"/>
  <c r="F29" i="107" s="1"/>
  <c r="C25" i="3"/>
  <c r="L31" i="144"/>
  <c r="E12" i="144"/>
  <c r="J12" i="144"/>
  <c r="Q29" i="55"/>
  <c r="L20" i="97"/>
  <c r="D12" i="139"/>
  <c r="J31" i="139"/>
  <c r="K19" i="92"/>
  <c r="K19" i="152"/>
  <c r="E15" i="134"/>
  <c r="F15" i="134" s="1"/>
  <c r="D22" i="52"/>
  <c r="E22" i="45"/>
  <c r="AC29" i="143"/>
  <c r="D24" i="56"/>
  <c r="P24" i="101"/>
  <c r="Q24" i="101" s="1"/>
  <c r="T24" i="101"/>
  <c r="AC27" i="139"/>
  <c r="D11" i="56"/>
  <c r="G29" i="56"/>
  <c r="W16" i="4"/>
  <c r="S30" i="4"/>
  <c r="P11" i="4"/>
  <c r="Q11" i="4" s="1"/>
  <c r="T11" i="4"/>
  <c r="H13" i="94"/>
  <c r="D30" i="107"/>
  <c r="C26" i="3"/>
  <c r="E26" i="3"/>
  <c r="W14" i="101"/>
  <c r="M13" i="152"/>
  <c r="M13" i="92"/>
  <c r="E16" i="98"/>
  <c r="AC16" i="79"/>
  <c r="E19" i="79"/>
  <c r="E19" i="98" s="1"/>
  <c r="V17" i="98" s="1"/>
  <c r="D11" i="52"/>
  <c r="G29" i="52"/>
  <c r="T22" i="53"/>
  <c r="J24" i="96"/>
  <c r="D23" i="56"/>
  <c r="H18" i="97"/>
  <c r="D20" i="57"/>
  <c r="K26" i="36"/>
  <c r="J26" i="36"/>
  <c r="G13" i="147"/>
  <c r="E20" i="147"/>
  <c r="J20" i="147"/>
  <c r="L20" i="95"/>
  <c r="G14" i="134"/>
  <c r="H14" i="134" s="1"/>
  <c r="D13" i="140"/>
  <c r="S12" i="105"/>
  <c r="P12" i="105" s="1"/>
  <c r="Q12" i="105" s="1"/>
  <c r="K12" i="102"/>
  <c r="L12" i="102"/>
  <c r="D27" i="52"/>
  <c r="AC13" i="147"/>
  <c r="T17" i="56"/>
  <c r="D22" i="55"/>
  <c r="T20" i="54"/>
  <c r="T27" i="57"/>
  <c r="T26" i="53"/>
  <c r="D14" i="51"/>
  <c r="H30" i="34"/>
  <c r="O18" i="98"/>
  <c r="Y27" i="103"/>
  <c r="Z27" i="103" s="1"/>
  <c r="AC25" i="148"/>
  <c r="F10" i="96"/>
  <c r="F30" i="48"/>
  <c r="V10" i="48"/>
  <c r="G19" i="134"/>
  <c r="H19" i="134" s="1"/>
  <c r="L26" i="95"/>
  <c r="H13" i="97"/>
  <c r="N16" i="68"/>
  <c r="N23" i="68" s="1"/>
  <c r="K12" i="92"/>
  <c r="K16" i="92" s="1"/>
  <c r="Y12" i="92" s="1"/>
  <c r="K12" i="152"/>
  <c r="K16" i="152" s="1"/>
  <c r="Y12" i="152" s="1"/>
  <c r="G20" i="142"/>
  <c r="W22" i="101"/>
  <c r="E15" i="45"/>
  <c r="J14" i="146"/>
  <c r="E14" i="146"/>
  <c r="AC13" i="144"/>
  <c r="S20" i="105"/>
  <c r="D21" i="140"/>
  <c r="Z21" i="4"/>
  <c r="T15" i="4"/>
  <c r="P15" i="4"/>
  <c r="Q15" i="4" s="1"/>
  <c r="D15" i="139"/>
  <c r="H23" i="96"/>
  <c r="C14" i="106"/>
  <c r="I14" i="106" s="1"/>
  <c r="G17" i="146"/>
  <c r="D21" i="95"/>
  <c r="AA19" i="68"/>
  <c r="S19" i="152"/>
  <c r="S19" i="92"/>
  <c r="Q26" i="70"/>
  <c r="J20" i="146"/>
  <c r="E20" i="146"/>
  <c r="T16" i="57"/>
  <c r="AC16" i="134"/>
  <c r="AC29" i="137"/>
  <c r="S13" i="98"/>
  <c r="T18" i="4"/>
  <c r="P18" i="4"/>
  <c r="Q18" i="4" s="1"/>
  <c r="AC25" i="142"/>
  <c r="E27" i="134"/>
  <c r="F27" i="134" s="1"/>
  <c r="AC21" i="147"/>
  <c r="AC27" i="144"/>
  <c r="D17" i="97"/>
  <c r="C15" i="106"/>
  <c r="H29" i="107"/>
  <c r="AC20" i="134"/>
  <c r="J25" i="94"/>
  <c r="E22" i="145"/>
  <c r="J22" i="145"/>
  <c r="Z18" i="101"/>
  <c r="AC14" i="146"/>
  <c r="G18" i="142"/>
  <c r="D23" i="54"/>
  <c r="AC18" i="148"/>
  <c r="F25" i="155"/>
  <c r="G25" i="155" s="1"/>
  <c r="E14" i="140"/>
  <c r="Q21" i="70"/>
  <c r="Q23" i="70"/>
  <c r="Q28" i="70"/>
  <c r="W26" i="105"/>
  <c r="D16" i="148"/>
  <c r="F16" i="148" s="1"/>
  <c r="U18" i="34"/>
  <c r="P25" i="103"/>
  <c r="Q25" i="103" s="1"/>
  <c r="T25" i="103"/>
  <c r="D17" i="145"/>
  <c r="F17" i="145" s="1"/>
  <c r="N14" i="141"/>
  <c r="K14" i="141" s="1"/>
  <c r="T26" i="104"/>
  <c r="O29" i="52"/>
  <c r="N17" i="94"/>
  <c r="E17" i="3"/>
  <c r="N25" i="108"/>
  <c r="U24" i="10"/>
  <c r="U15" i="10"/>
  <c r="U15" i="34"/>
  <c r="U26" i="10"/>
  <c r="AA31" i="139"/>
  <c r="I28" i="84"/>
  <c r="E22" i="3"/>
  <c r="AC16" i="142"/>
  <c r="R20" i="10"/>
  <c r="R26" i="10"/>
  <c r="I14" i="141"/>
  <c r="D14" i="148"/>
  <c r="K14" i="148" s="1"/>
  <c r="D24" i="144"/>
  <c r="D19" i="143"/>
  <c r="AC17" i="144"/>
  <c r="AC12" i="147"/>
  <c r="G19" i="98"/>
  <c r="D28" i="146"/>
  <c r="F22" i="155"/>
  <c r="G22" i="155" s="1"/>
  <c r="F22" i="137"/>
  <c r="AC27" i="148"/>
  <c r="Y13" i="152"/>
  <c r="J24" i="155"/>
  <c r="F24" i="155"/>
  <c r="G24" i="155" s="1"/>
  <c r="N10" i="94"/>
  <c r="G10" i="94" s="1"/>
  <c r="Q11" i="101"/>
  <c r="N22" i="108"/>
  <c r="T16" i="103"/>
  <c r="P16" i="103"/>
  <c r="Q16" i="103" s="1"/>
  <c r="R19" i="10"/>
  <c r="N19" i="94"/>
  <c r="K19" i="94" s="1"/>
  <c r="AC20" i="143"/>
  <c r="E11" i="3"/>
  <c r="AC29" i="148"/>
  <c r="O29" i="50"/>
  <c r="D28" i="148"/>
  <c r="F15" i="137"/>
  <c r="U10" i="10"/>
  <c r="E15" i="3"/>
  <c r="U10" i="34"/>
  <c r="F12" i="139"/>
  <c r="AC29" i="146"/>
  <c r="U22" i="10"/>
  <c r="X27" i="10"/>
  <c r="AC25" i="146"/>
  <c r="N21" i="79"/>
  <c r="X14" i="10"/>
  <c r="U14" i="10"/>
  <c r="N21" i="96"/>
  <c r="I18" i="84"/>
  <c r="T24" i="105"/>
  <c r="T17" i="103"/>
  <c r="P17" i="103"/>
  <c r="Q17" i="103" s="1"/>
  <c r="D23" i="143"/>
  <c r="Y14" i="92"/>
  <c r="AC27" i="142"/>
  <c r="AC24" i="147"/>
  <c r="D31" i="155"/>
  <c r="J31" i="155" s="1"/>
  <c r="N19" i="141"/>
  <c r="T29" i="52"/>
  <c r="AC15" i="144"/>
  <c r="H21" i="137"/>
  <c r="G14" i="141"/>
  <c r="AC31" i="139"/>
  <c r="G31" i="147"/>
  <c r="H22" i="139"/>
  <c r="U25" i="10"/>
  <c r="Z11" i="104"/>
  <c r="I15" i="106"/>
  <c r="J29" i="51"/>
  <c r="T18" i="103"/>
  <c r="P18" i="103"/>
  <c r="Q18" i="103" s="1"/>
  <c r="E29" i="140"/>
  <c r="D29" i="148"/>
  <c r="U16" i="34"/>
  <c r="U19" i="10"/>
  <c r="AC26" i="143"/>
  <c r="D23" i="142"/>
  <c r="H23" i="142" s="1"/>
  <c r="U14" i="34"/>
  <c r="D27" i="145"/>
  <c r="Z11" i="105"/>
  <c r="AC16" i="148"/>
  <c r="AC14" i="144"/>
  <c r="U20" i="10"/>
  <c r="AA17" i="92"/>
  <c r="AA20" i="92"/>
  <c r="AA19" i="92"/>
  <c r="K21" i="145"/>
  <c r="H21" i="145"/>
  <c r="F21" i="145"/>
  <c r="G26" i="94"/>
  <c r="K26" i="94"/>
  <c r="K13" i="142"/>
  <c r="F13" i="142"/>
  <c r="M24" i="94"/>
  <c r="I25" i="106"/>
  <c r="P30" i="90"/>
  <c r="Q30" i="90"/>
  <c r="Q17" i="90"/>
  <c r="P17" i="90"/>
  <c r="Q23" i="90"/>
  <c r="P23" i="90"/>
  <c r="Q15" i="90"/>
  <c r="P15" i="90"/>
  <c r="P18" i="90"/>
  <c r="Q18" i="90"/>
  <c r="P22" i="90"/>
  <c r="Q22" i="90"/>
  <c r="P24" i="90"/>
  <c r="Q24" i="90"/>
  <c r="Q20" i="90"/>
  <c r="P20" i="90"/>
  <c r="P26" i="90"/>
  <c r="Q26" i="90"/>
  <c r="Q32" i="90"/>
  <c r="P32" i="90"/>
  <c r="P29" i="90"/>
  <c r="Q29" i="90"/>
  <c r="Q27" i="90"/>
  <c r="P27" i="90"/>
  <c r="P25" i="90"/>
  <c r="Q25" i="90"/>
  <c r="Q16" i="90"/>
  <c r="P16" i="90"/>
  <c r="Q28" i="90"/>
  <c r="P28" i="90"/>
  <c r="P21" i="90"/>
  <c r="Q21" i="90"/>
  <c r="P19" i="90"/>
  <c r="Q19" i="90"/>
  <c r="Q31" i="90"/>
  <c r="P31" i="90"/>
  <c r="P13" i="90"/>
  <c r="Q13" i="90"/>
  <c r="P14" i="90"/>
  <c r="Q14" i="90"/>
  <c r="T29" i="56" l="1"/>
  <c r="T29" i="53"/>
  <c r="K31" i="107"/>
  <c r="Y30" i="105"/>
  <c r="Z30" i="105" s="1"/>
  <c r="H25" i="147"/>
  <c r="H16" i="139"/>
  <c r="F14" i="139"/>
  <c r="H14" i="139"/>
  <c r="H12" i="139"/>
  <c r="H19" i="139"/>
  <c r="T21" i="79"/>
  <c r="N17" i="97"/>
  <c r="N20" i="97"/>
  <c r="Q20" i="97" s="1"/>
  <c r="F30" i="96"/>
  <c r="G11" i="95"/>
  <c r="N19" i="95"/>
  <c r="M11" i="95"/>
  <c r="N23" i="95"/>
  <c r="N12" i="95"/>
  <c r="Q16" i="152"/>
  <c r="H25" i="137"/>
  <c r="N27" i="108"/>
  <c r="F29" i="141"/>
  <c r="S30" i="103"/>
  <c r="T30" i="103" s="1"/>
  <c r="AT19" i="105"/>
  <c r="I24" i="94"/>
  <c r="AT25" i="105"/>
  <c r="AA12" i="125"/>
  <c r="F30" i="95"/>
  <c r="U25" i="34"/>
  <c r="AC26" i="146"/>
  <c r="H16" i="148"/>
  <c r="N25" i="94"/>
  <c r="I25" i="94" s="1"/>
  <c r="U16" i="10"/>
  <c r="Q24" i="94"/>
  <c r="K18" i="142"/>
  <c r="F23" i="143"/>
  <c r="D29" i="52"/>
  <c r="H29" i="52" s="1"/>
  <c r="V18" i="98"/>
  <c r="D18" i="145"/>
  <c r="F18" i="145" s="1"/>
  <c r="Q25" i="70"/>
  <c r="N10" i="96"/>
  <c r="U24" i="34"/>
  <c r="C24" i="106"/>
  <c r="I24" i="106" s="1"/>
  <c r="N16" i="97"/>
  <c r="AC25" i="147"/>
  <c r="N23" i="108"/>
  <c r="I21" i="84"/>
  <c r="K24" i="94"/>
  <c r="H18" i="142"/>
  <c r="V30" i="105"/>
  <c r="W30" i="105" s="1"/>
  <c r="AN21" i="105" s="1"/>
  <c r="R21" i="10"/>
  <c r="K15" i="98"/>
  <c r="X13" i="10"/>
  <c r="D13" i="147"/>
  <c r="D17" i="144"/>
  <c r="F17" i="144" s="1"/>
  <c r="D20" i="146"/>
  <c r="U13" i="34"/>
  <c r="AC27" i="147"/>
  <c r="Q31" i="144"/>
  <c r="T31" i="144" s="1"/>
  <c r="F29" i="137"/>
  <c r="D13" i="144"/>
  <c r="F17" i="139"/>
  <c r="U23" i="10"/>
  <c r="U21" i="10"/>
  <c r="D26" i="143"/>
  <c r="N26" i="97"/>
  <c r="M20" i="97"/>
  <c r="K20" i="97"/>
  <c r="T12" i="105"/>
  <c r="H30" i="141"/>
  <c r="O29" i="56"/>
  <c r="AA14" i="79"/>
  <c r="Q13" i="95"/>
  <c r="D15" i="142"/>
  <c r="AC18" i="146"/>
  <c r="X21" i="10"/>
  <c r="E23" i="68"/>
  <c r="H17" i="139"/>
  <c r="R13" i="10"/>
  <c r="U11" i="10"/>
  <c r="I20" i="97"/>
  <c r="K16" i="148"/>
  <c r="AD14" i="79"/>
  <c r="U13" i="10"/>
  <c r="E31" i="144"/>
  <c r="N14" i="97"/>
  <c r="N21" i="95"/>
  <c r="Q21" i="95" s="1"/>
  <c r="V31" i="137"/>
  <c r="F19" i="139"/>
  <c r="E31" i="143"/>
  <c r="F22" i="134"/>
  <c r="Q21" i="152"/>
  <c r="AC26" i="142"/>
  <c r="U12" i="10"/>
  <c r="N13" i="94"/>
  <c r="I13" i="94" s="1"/>
  <c r="AA13" i="79"/>
  <c r="P24" i="105"/>
  <c r="Q24" i="105" s="1"/>
  <c r="G20" i="97"/>
  <c r="O20" i="97" s="1"/>
  <c r="K26" i="143"/>
  <c r="I26" i="94"/>
  <c r="X31" i="143"/>
  <c r="D22" i="147"/>
  <c r="H28" i="134"/>
  <c r="D14" i="143"/>
  <c r="D31" i="139"/>
  <c r="N21" i="97"/>
  <c r="C19" i="106"/>
  <c r="AD12" i="125"/>
  <c r="K19" i="98"/>
  <c r="N27" i="141"/>
  <c r="H19" i="142"/>
  <c r="F19" i="142"/>
  <c r="Q21" i="101"/>
  <c r="P30" i="101"/>
  <c r="Q30" i="101" s="1"/>
  <c r="J30" i="96"/>
  <c r="I17" i="106"/>
  <c r="K17" i="144"/>
  <c r="Q16" i="95"/>
  <c r="G16" i="95"/>
  <c r="Q26" i="94"/>
  <c r="M26" i="94"/>
  <c r="D24" i="143"/>
  <c r="I22" i="84"/>
  <c r="AC18" i="147"/>
  <c r="D18" i="147"/>
  <c r="K18" i="147" s="1"/>
  <c r="I28" i="106"/>
  <c r="H17" i="144"/>
  <c r="AC31" i="143"/>
  <c r="AA31" i="143"/>
  <c r="AB12" i="152"/>
  <c r="Q23" i="152"/>
  <c r="AB14" i="152"/>
  <c r="Q31" i="148"/>
  <c r="N12" i="108"/>
  <c r="K12" i="108" s="1"/>
  <c r="F21" i="137"/>
  <c r="D17" i="146"/>
  <c r="I19" i="94"/>
  <c r="N12" i="94"/>
  <c r="M12" i="94" s="1"/>
  <c r="H29" i="108"/>
  <c r="N19" i="96"/>
  <c r="AC15" i="79"/>
  <c r="Q31" i="70"/>
  <c r="Q18" i="70"/>
  <c r="AC28" i="147"/>
  <c r="N15" i="97"/>
  <c r="I15" i="97" s="1"/>
  <c r="Z23" i="68"/>
  <c r="T29" i="57"/>
  <c r="D15" i="145"/>
  <c r="I26" i="106"/>
  <c r="P13" i="105"/>
  <c r="Q13" i="105" s="1"/>
  <c r="C30" i="45"/>
  <c r="P30" i="45" s="1"/>
  <c r="I23" i="84"/>
  <c r="D29" i="146"/>
  <c r="N14" i="96"/>
  <c r="G31" i="145"/>
  <c r="I21" i="92"/>
  <c r="H15" i="134"/>
  <c r="H22" i="134"/>
  <c r="S16" i="92"/>
  <c r="I16" i="84"/>
  <c r="O19" i="98"/>
  <c r="AA16" i="98" s="1"/>
  <c r="N16" i="108"/>
  <c r="D28" i="142"/>
  <c r="H29" i="137"/>
  <c r="R23" i="10"/>
  <c r="X10" i="10"/>
  <c r="AA18" i="79"/>
  <c r="X31" i="146"/>
  <c r="AC31" i="146" s="1"/>
  <c r="H29" i="141"/>
  <c r="U21" i="34"/>
  <c r="N16" i="96"/>
  <c r="N14" i="94"/>
  <c r="W21" i="79"/>
  <c r="F25" i="142"/>
  <c r="F17" i="134"/>
  <c r="H21" i="134"/>
  <c r="AC22" i="148"/>
  <c r="N16" i="141"/>
  <c r="H19" i="137"/>
  <c r="F20" i="139"/>
  <c r="F12" i="137"/>
  <c r="L30" i="95"/>
  <c r="H26" i="137"/>
  <c r="F26" i="137"/>
  <c r="N21" i="108"/>
  <c r="H23" i="137"/>
  <c r="N19" i="97"/>
  <c r="V31" i="139"/>
  <c r="H30" i="97"/>
  <c r="N17" i="108"/>
  <c r="F28" i="134"/>
  <c r="F16" i="139"/>
  <c r="D16" i="144"/>
  <c r="N26" i="141"/>
  <c r="D25" i="146"/>
  <c r="D22" i="146"/>
  <c r="D22" i="145"/>
  <c r="H30" i="94"/>
  <c r="N18" i="96"/>
  <c r="AC24" i="142"/>
  <c r="J30" i="141"/>
  <c r="D20" i="142"/>
  <c r="AA12" i="79"/>
  <c r="E21" i="152"/>
  <c r="U27" i="10"/>
  <c r="N13" i="96"/>
  <c r="F14" i="134"/>
  <c r="Z19" i="104"/>
  <c r="Y30" i="104"/>
  <c r="Z30" i="104" s="1"/>
  <c r="AT30" i="104" s="1"/>
  <c r="F19" i="125"/>
  <c r="AC15" i="125"/>
  <c r="I17" i="84"/>
  <c r="C31" i="84"/>
  <c r="I10" i="96"/>
  <c r="G10" i="96"/>
  <c r="K10" i="96"/>
  <c r="H18" i="145"/>
  <c r="K18" i="145"/>
  <c r="W17" i="98"/>
  <c r="W18" i="98"/>
  <c r="W16" i="98"/>
  <c r="D18" i="144"/>
  <c r="AC18" i="144"/>
  <c r="X31" i="144"/>
  <c r="T20" i="105"/>
  <c r="P20" i="105"/>
  <c r="Q20" i="105" s="1"/>
  <c r="S30" i="105"/>
  <c r="T30" i="105" s="1"/>
  <c r="Y10" i="48"/>
  <c r="V30" i="48"/>
  <c r="AC29" i="144"/>
  <c r="I25" i="84"/>
  <c r="O26" i="94"/>
  <c r="Z16" i="98"/>
  <c r="Z18" i="98"/>
  <c r="AC16" i="68"/>
  <c r="AA15" i="68"/>
  <c r="Q31" i="147"/>
  <c r="D12" i="147"/>
  <c r="F22" i="145"/>
  <c r="I19" i="106"/>
  <c r="Q31" i="143"/>
  <c r="E13" i="140"/>
  <c r="D16" i="147"/>
  <c r="P28" i="105"/>
  <c r="Q28" i="105" s="1"/>
  <c r="T28" i="105"/>
  <c r="Q32" i="70"/>
  <c r="Q24" i="70"/>
  <c r="E21" i="140"/>
  <c r="T30" i="4"/>
  <c r="P30" i="4"/>
  <c r="Q30" i="4" s="1"/>
  <c r="E20" i="140"/>
  <c r="AC16" i="146"/>
  <c r="D25" i="148"/>
  <c r="N11" i="97"/>
  <c r="AA18" i="68"/>
  <c r="D30" i="95"/>
  <c r="D29" i="55"/>
  <c r="E23" i="55" s="1"/>
  <c r="AC21" i="143"/>
  <c r="N18" i="141"/>
  <c r="I18" i="141" s="1"/>
  <c r="E21" i="79"/>
  <c r="E21" i="98" s="1"/>
  <c r="E15" i="98"/>
  <c r="P20" i="103"/>
  <c r="Q20" i="103" s="1"/>
  <c r="T20" i="103"/>
  <c r="D22" i="148"/>
  <c r="S21" i="92"/>
  <c r="Y14" i="34"/>
  <c r="W14" i="34"/>
  <c r="P12" i="103"/>
  <c r="Q12" i="103" s="1"/>
  <c r="T12" i="103"/>
  <c r="J17" i="155"/>
  <c r="F17" i="155"/>
  <c r="G17" i="155" s="1"/>
  <c r="D19" i="144"/>
  <c r="P14" i="104"/>
  <c r="Q14" i="104" s="1"/>
  <c r="T14" i="104"/>
  <c r="Y11" i="34"/>
  <c r="D12" i="111"/>
  <c r="P12" i="111"/>
  <c r="D20" i="143"/>
  <c r="F26" i="134"/>
  <c r="T29" i="50"/>
  <c r="D20" i="144"/>
  <c r="Y27" i="34"/>
  <c r="U27" i="34"/>
  <c r="AC16" i="147"/>
  <c r="Q15" i="98"/>
  <c r="P15" i="104"/>
  <c r="Q15" i="104" s="1"/>
  <c r="T15" i="104"/>
  <c r="AA17" i="79"/>
  <c r="AC22" i="143"/>
  <c r="AC17" i="147"/>
  <c r="D15" i="148"/>
  <c r="AC25" i="144"/>
  <c r="K19" i="143"/>
  <c r="V30" i="34"/>
  <c r="Q27" i="70"/>
  <c r="Q19" i="70"/>
  <c r="D32" i="107"/>
  <c r="P19" i="105"/>
  <c r="Q19" i="105" s="1"/>
  <c r="T19" i="105"/>
  <c r="D26" i="148"/>
  <c r="H30" i="108"/>
  <c r="N14" i="95"/>
  <c r="I14" i="95" s="1"/>
  <c r="D19" i="148"/>
  <c r="W10" i="34"/>
  <c r="Y10" i="34"/>
  <c r="AA14" i="68"/>
  <c r="Y19" i="34"/>
  <c r="U19" i="34"/>
  <c r="Q19" i="98"/>
  <c r="AB18" i="98" s="1"/>
  <c r="D17" i="147"/>
  <c r="F17" i="147" s="1"/>
  <c r="F30" i="97"/>
  <c r="N10" i="97"/>
  <c r="AA13" i="68"/>
  <c r="D23" i="146"/>
  <c r="S19" i="98"/>
  <c r="AC17" i="98" s="1"/>
  <c r="C20" i="106"/>
  <c r="X17" i="10"/>
  <c r="D16" i="143"/>
  <c r="T23" i="68"/>
  <c r="T22" i="104"/>
  <c r="P22" i="104"/>
  <c r="Q22" i="104" s="1"/>
  <c r="AA20" i="68"/>
  <c r="K17" i="107"/>
  <c r="D17" i="143"/>
  <c r="D18" i="143"/>
  <c r="T29" i="10"/>
  <c r="Q14" i="70"/>
  <c r="N24" i="97"/>
  <c r="Q24" i="97" s="1"/>
  <c r="J30" i="95"/>
  <c r="N17" i="95"/>
  <c r="D30" i="96"/>
  <c r="AC17" i="142"/>
  <c r="U20" i="34"/>
  <c r="Y20" i="34"/>
  <c r="D19" i="146"/>
  <c r="Q31" i="146"/>
  <c r="X19" i="10"/>
  <c r="AA19" i="152"/>
  <c r="E17" i="140"/>
  <c r="P22" i="112"/>
  <c r="D22" i="112"/>
  <c r="K23" i="142"/>
  <c r="X31" i="147"/>
  <c r="AA31" i="147" s="1"/>
  <c r="K24" i="143"/>
  <c r="F29" i="108"/>
  <c r="Q29" i="70"/>
  <c r="Q17" i="70"/>
  <c r="N20" i="95"/>
  <c r="S30" i="104"/>
  <c r="T30" i="104" s="1"/>
  <c r="P11" i="104"/>
  <c r="T11" i="104"/>
  <c r="J29" i="52"/>
  <c r="E27" i="140"/>
  <c r="N15" i="96"/>
  <c r="N21" i="94"/>
  <c r="F29" i="139"/>
  <c r="AC12" i="144"/>
  <c r="D24" i="145"/>
  <c r="D16" i="146"/>
  <c r="T23" i="105"/>
  <c r="P23" i="105"/>
  <c r="Q23" i="105" s="1"/>
  <c r="AC26" i="144"/>
  <c r="T21" i="105"/>
  <c r="P21" i="105"/>
  <c r="Q21" i="105" s="1"/>
  <c r="D17" i="142"/>
  <c r="D26" i="146"/>
  <c r="H20" i="134"/>
  <c r="O14" i="141"/>
  <c r="F19" i="143"/>
  <c r="AC19" i="79"/>
  <c r="AC21" i="79" s="1"/>
  <c r="F30" i="108"/>
  <c r="Q13" i="70"/>
  <c r="Q30" i="70"/>
  <c r="D14" i="146"/>
  <c r="I29" i="84"/>
  <c r="D30" i="94"/>
  <c r="H31" i="138"/>
  <c r="D31" i="138"/>
  <c r="E31" i="138" s="1"/>
  <c r="E31" i="147"/>
  <c r="D27" i="142"/>
  <c r="T26" i="105"/>
  <c r="P26" i="105"/>
  <c r="Q26" i="105" s="1"/>
  <c r="D25" i="144"/>
  <c r="N18" i="97"/>
  <c r="F19" i="155"/>
  <c r="G19" i="155" s="1"/>
  <c r="J19" i="155"/>
  <c r="D30" i="97"/>
  <c r="Y16" i="34"/>
  <c r="Y17" i="34"/>
  <c r="AC17" i="148"/>
  <c r="T29" i="55"/>
  <c r="D20" i="145"/>
  <c r="E30" i="45"/>
  <c r="D23" i="148"/>
  <c r="Q31" i="142"/>
  <c r="V31" i="142" s="1"/>
  <c r="K19" i="142"/>
  <c r="G12" i="108"/>
  <c r="AA16" i="79"/>
  <c r="AD16" i="79" s="1"/>
  <c r="J31" i="145"/>
  <c r="Q15" i="70"/>
  <c r="Q22" i="70"/>
  <c r="V16" i="98"/>
  <c r="D29" i="56"/>
  <c r="E23" i="56" s="1"/>
  <c r="J31" i="144"/>
  <c r="D12" i="144"/>
  <c r="F12" i="155"/>
  <c r="J12" i="155"/>
  <c r="J31" i="148"/>
  <c r="P23" i="103"/>
  <c r="Q23" i="103" s="1"/>
  <c r="T23" i="103"/>
  <c r="H30" i="95"/>
  <c r="I27" i="106"/>
  <c r="F16" i="155"/>
  <c r="G16" i="155" s="1"/>
  <c r="J16" i="155"/>
  <c r="O29" i="55"/>
  <c r="I29" i="106"/>
  <c r="O29" i="51"/>
  <c r="X31" i="148"/>
  <c r="AC31" i="148" s="1"/>
  <c r="AC12" i="148"/>
  <c r="I16" i="106"/>
  <c r="AC14" i="143"/>
  <c r="O30" i="48"/>
  <c r="K31" i="43"/>
  <c r="L31" i="43"/>
  <c r="N23" i="43" s="1"/>
  <c r="T16" i="104"/>
  <c r="P16" i="104"/>
  <c r="Q16" i="104" s="1"/>
  <c r="F14" i="155"/>
  <c r="G14" i="155" s="1"/>
  <c r="J14" i="155"/>
  <c r="K29" i="102"/>
  <c r="L29" i="102"/>
  <c r="N21" i="102" s="1"/>
  <c r="D12" i="148"/>
  <c r="W11" i="34"/>
  <c r="AC18" i="142"/>
  <c r="N14" i="108"/>
  <c r="N10" i="95"/>
  <c r="E25" i="140"/>
  <c r="J23" i="155"/>
  <c r="F23" i="155"/>
  <c r="G23" i="155" s="1"/>
  <c r="I16" i="108"/>
  <c r="P17" i="105"/>
  <c r="Q17" i="105" s="1"/>
  <c r="T17" i="105"/>
  <c r="S15" i="98"/>
  <c r="E26" i="140"/>
  <c r="M16" i="95"/>
  <c r="K16" i="95"/>
  <c r="J31" i="146"/>
  <c r="Q16" i="70"/>
  <c r="Q20" i="70"/>
  <c r="D20" i="147"/>
  <c r="J31" i="147"/>
  <c r="J30" i="94"/>
  <c r="AC28" i="148"/>
  <c r="R22" i="10"/>
  <c r="D12" i="146"/>
  <c r="M31" i="134"/>
  <c r="E31" i="134"/>
  <c r="I13" i="84"/>
  <c r="D29" i="142"/>
  <c r="D24" i="142"/>
  <c r="Y10" i="47"/>
  <c r="V30" i="47"/>
  <c r="N22" i="96"/>
  <c r="I22" i="96" s="1"/>
  <c r="T14" i="105"/>
  <c r="P14" i="105"/>
  <c r="Q14" i="105" s="1"/>
  <c r="D24" i="148"/>
  <c r="P28" i="104"/>
  <c r="Q28" i="104" s="1"/>
  <c r="T28" i="104"/>
  <c r="C27" i="110"/>
  <c r="D9" i="110"/>
  <c r="D21" i="147"/>
  <c r="J29" i="56"/>
  <c r="N25" i="97"/>
  <c r="I19" i="98"/>
  <c r="X17" i="98" s="1"/>
  <c r="N20" i="94"/>
  <c r="P23" i="104"/>
  <c r="Q23" i="104" s="1"/>
  <c r="T23" i="104"/>
  <c r="D29" i="53"/>
  <c r="T31" i="139"/>
  <c r="Y18" i="34"/>
  <c r="E31" i="146"/>
  <c r="F21" i="155"/>
  <c r="G21" i="155" s="1"/>
  <c r="J21" i="155"/>
  <c r="AC14" i="147"/>
  <c r="E24" i="140"/>
  <c r="Y13" i="34"/>
  <c r="E23" i="3"/>
  <c r="E29" i="3"/>
  <c r="S21" i="152"/>
  <c r="O15" i="98"/>
  <c r="Q21" i="92"/>
  <c r="K21" i="79"/>
  <c r="F26" i="139"/>
  <c r="P16" i="112"/>
  <c r="D16" i="112"/>
  <c r="N25" i="95"/>
  <c r="G25" i="95" s="1"/>
  <c r="D18" i="111"/>
  <c r="P12" i="112"/>
  <c r="D12" i="112"/>
  <c r="D16" i="142"/>
  <c r="N21" i="141"/>
  <c r="O16" i="152"/>
  <c r="D29" i="51"/>
  <c r="M29" i="51" s="1"/>
  <c r="AC15" i="147"/>
  <c r="E16" i="140"/>
  <c r="H29" i="139"/>
  <c r="D18" i="148"/>
  <c r="T15" i="103"/>
  <c r="P15" i="103"/>
  <c r="Q15" i="103" s="1"/>
  <c r="J29" i="54"/>
  <c r="D22" i="144"/>
  <c r="D24" i="109"/>
  <c r="D23" i="111"/>
  <c r="T27" i="105"/>
  <c r="P27" i="105"/>
  <c r="Q27" i="105" s="1"/>
  <c r="Y14" i="152"/>
  <c r="D25" i="112"/>
  <c r="P17" i="109"/>
  <c r="D17" i="109"/>
  <c r="N10" i="141"/>
  <c r="F30" i="141"/>
  <c r="N30" i="141" s="1"/>
  <c r="I30" i="141" s="1"/>
  <c r="D31" i="137"/>
  <c r="N25" i="96"/>
  <c r="P21" i="111"/>
  <c r="D21" i="111"/>
  <c r="D9" i="112"/>
  <c r="C27" i="112"/>
  <c r="P22" i="105"/>
  <c r="Q22" i="105" s="1"/>
  <c r="T22" i="105"/>
  <c r="D25" i="110"/>
  <c r="P15" i="109"/>
  <c r="D15" i="109"/>
  <c r="K24" i="107"/>
  <c r="F24" i="107"/>
  <c r="T29" i="51"/>
  <c r="F28" i="155"/>
  <c r="G28" i="155" s="1"/>
  <c r="J28" i="155"/>
  <c r="D18" i="146"/>
  <c r="D28" i="143"/>
  <c r="AA13" i="125"/>
  <c r="D14" i="112"/>
  <c r="P19" i="104"/>
  <c r="Q19" i="104" s="1"/>
  <c r="T19" i="104"/>
  <c r="E31" i="137"/>
  <c r="F31" i="137" s="1"/>
  <c r="M31" i="137"/>
  <c r="D27" i="144"/>
  <c r="T22" i="103"/>
  <c r="P22" i="103"/>
  <c r="Q22" i="103" s="1"/>
  <c r="P26" i="112"/>
  <c r="D26" i="112"/>
  <c r="I15" i="98"/>
  <c r="D29" i="144"/>
  <c r="D15" i="147"/>
  <c r="M15" i="98"/>
  <c r="T15" i="105"/>
  <c r="P15" i="105"/>
  <c r="Q15" i="105" s="1"/>
  <c r="K29" i="107"/>
  <c r="W11" i="104"/>
  <c r="V30" i="104"/>
  <c r="W30" i="104" s="1"/>
  <c r="G31" i="137"/>
  <c r="H31" i="137" s="1"/>
  <c r="O31" i="137"/>
  <c r="D14" i="142"/>
  <c r="D17" i="148"/>
  <c r="J29" i="108"/>
  <c r="J30" i="108"/>
  <c r="N27" i="96"/>
  <c r="D14" i="111"/>
  <c r="D17" i="112"/>
  <c r="Y13" i="92"/>
  <c r="E28" i="140"/>
  <c r="P24" i="104"/>
  <c r="Q24" i="104" s="1"/>
  <c r="T24" i="104"/>
  <c r="H17" i="137"/>
  <c r="T27" i="104"/>
  <c r="P27" i="104"/>
  <c r="Q27" i="104" s="1"/>
  <c r="K16" i="107"/>
  <c r="F16" i="107"/>
  <c r="P13" i="111"/>
  <c r="D13" i="111"/>
  <c r="D27" i="147"/>
  <c r="J31" i="36"/>
  <c r="K31" i="36"/>
  <c r="N24" i="96"/>
  <c r="D14" i="110"/>
  <c r="AC22" i="142"/>
  <c r="P13" i="112"/>
  <c r="D13" i="112"/>
  <c r="D23" i="145"/>
  <c r="K23" i="107"/>
  <c r="F23" i="107"/>
  <c r="P13" i="103"/>
  <c r="Q13" i="103" s="1"/>
  <c r="T13" i="103"/>
  <c r="T12" i="104"/>
  <c r="P12" i="104"/>
  <c r="Q12" i="104" s="1"/>
  <c r="F22" i="107"/>
  <c r="K22" i="107"/>
  <c r="N12" i="96"/>
  <c r="N13" i="108"/>
  <c r="E19" i="140"/>
  <c r="F23" i="139"/>
  <c r="S16" i="152"/>
  <c r="H31" i="136"/>
  <c r="D31" i="136"/>
  <c r="E31" i="136" s="1"/>
  <c r="G31" i="144"/>
  <c r="I24" i="97"/>
  <c r="P24" i="103"/>
  <c r="Q24" i="103" s="1"/>
  <c r="T24" i="103"/>
  <c r="O29" i="57"/>
  <c r="D13" i="148"/>
  <c r="I24" i="84"/>
  <c r="D19" i="145"/>
  <c r="F20" i="134"/>
  <c r="P16" i="105"/>
  <c r="Q16" i="105" s="1"/>
  <c r="T16" i="105"/>
  <c r="H25" i="142"/>
  <c r="E16" i="152"/>
  <c r="X31" i="145"/>
  <c r="D29" i="143"/>
  <c r="D14" i="144"/>
  <c r="C27" i="111"/>
  <c r="D9" i="111"/>
  <c r="I11" i="95"/>
  <c r="D29" i="50"/>
  <c r="N25" i="141"/>
  <c r="D25" i="109"/>
  <c r="P13" i="109"/>
  <c r="D13" i="109"/>
  <c r="Y15" i="92"/>
  <c r="I22" i="141"/>
  <c r="D13" i="143"/>
  <c r="H18" i="137"/>
  <c r="F13" i="139"/>
  <c r="N26" i="95"/>
  <c r="N20" i="96"/>
  <c r="T31" i="134"/>
  <c r="E25" i="56"/>
  <c r="E22" i="56"/>
  <c r="H21" i="139"/>
  <c r="P18" i="112"/>
  <c r="D18" i="112"/>
  <c r="G31" i="146"/>
  <c r="D19" i="110"/>
  <c r="D14" i="145"/>
  <c r="N10" i="108"/>
  <c r="I14" i="84"/>
  <c r="Q16" i="92"/>
  <c r="F23" i="137"/>
  <c r="N18" i="95"/>
  <c r="F26" i="107"/>
  <c r="K26" i="107"/>
  <c r="T25" i="104"/>
  <c r="P25" i="104"/>
  <c r="Q25" i="104" s="1"/>
  <c r="AC15" i="145"/>
  <c r="P11" i="110"/>
  <c r="D11" i="110"/>
  <c r="H27" i="134"/>
  <c r="D11" i="109"/>
  <c r="D15" i="146"/>
  <c r="N23" i="94"/>
  <c r="D16" i="111"/>
  <c r="T20" i="104"/>
  <c r="P20" i="104"/>
  <c r="Q20" i="104" s="1"/>
  <c r="K21" i="107"/>
  <c r="F21" i="107"/>
  <c r="D15" i="112"/>
  <c r="AC14" i="148"/>
  <c r="F31" i="107"/>
  <c r="D24" i="146"/>
  <c r="N15" i="95"/>
  <c r="C30" i="106"/>
  <c r="Y21" i="34"/>
  <c r="N18" i="108"/>
  <c r="K18" i="108" s="1"/>
  <c r="H32" i="107"/>
  <c r="J31" i="142"/>
  <c r="D12" i="143"/>
  <c r="F12" i="143" s="1"/>
  <c r="J31" i="143"/>
  <c r="AD13" i="79"/>
  <c r="N27" i="95"/>
  <c r="D16" i="145"/>
  <c r="F12" i="134"/>
  <c r="AC16" i="145"/>
  <c r="H12" i="134"/>
  <c r="D13" i="146"/>
  <c r="K21" i="152"/>
  <c r="P18" i="104"/>
  <c r="Q18" i="104" s="1"/>
  <c r="T18" i="104"/>
  <c r="P21" i="103"/>
  <c r="Q21" i="103" s="1"/>
  <c r="T21" i="103"/>
  <c r="E18" i="3"/>
  <c r="N22" i="95"/>
  <c r="H14" i="137"/>
  <c r="F24" i="134"/>
  <c r="U17" i="10"/>
  <c r="E16" i="92"/>
  <c r="P11" i="112"/>
  <c r="D11" i="112"/>
  <c r="W26" i="34"/>
  <c r="E31" i="139"/>
  <c r="M31" i="139"/>
  <c r="D22" i="142"/>
  <c r="N26" i="96"/>
  <c r="E17" i="50"/>
  <c r="F15" i="155"/>
  <c r="G15" i="155" s="1"/>
  <c r="J15" i="155"/>
  <c r="D10" i="109"/>
  <c r="D28" i="145"/>
  <c r="H16" i="137"/>
  <c r="H27" i="137"/>
  <c r="D23" i="147"/>
  <c r="W25" i="34"/>
  <c r="L30" i="108"/>
  <c r="L29" i="108"/>
  <c r="E21" i="56"/>
  <c r="F16" i="137"/>
  <c r="D20" i="112"/>
  <c r="D17" i="110"/>
  <c r="K22" i="141"/>
  <c r="N15" i="141"/>
  <c r="D26" i="142"/>
  <c r="W23" i="68"/>
  <c r="K30" i="107"/>
  <c r="F30" i="107"/>
  <c r="H24" i="137"/>
  <c r="AC21" i="146"/>
  <c r="D22" i="111"/>
  <c r="K25" i="107"/>
  <c r="K30" i="48"/>
  <c r="T18" i="105"/>
  <c r="P18" i="105"/>
  <c r="Q18" i="105" s="1"/>
  <c r="P13" i="110"/>
  <c r="D13" i="110"/>
  <c r="K27" i="107"/>
  <c r="F27" i="107"/>
  <c r="D26" i="110"/>
  <c r="T11" i="103"/>
  <c r="P11" i="103"/>
  <c r="Q11" i="103" s="1"/>
  <c r="G21" i="92"/>
  <c r="W20" i="92" s="1"/>
  <c r="F30" i="94"/>
  <c r="D21" i="144"/>
  <c r="H23" i="139"/>
  <c r="D21" i="146"/>
  <c r="H21" i="146" s="1"/>
  <c r="C21" i="106"/>
  <c r="N22" i="97"/>
  <c r="F15" i="139"/>
  <c r="N17" i="96"/>
  <c r="N16" i="94"/>
  <c r="G15" i="98"/>
  <c r="G21" i="98" s="1"/>
  <c r="N13" i="97"/>
  <c r="N27" i="97"/>
  <c r="N19" i="108"/>
  <c r="O31" i="134"/>
  <c r="G31" i="134"/>
  <c r="D27" i="148"/>
  <c r="K21" i="92"/>
  <c r="Y10" i="49"/>
  <c r="V30" i="49"/>
  <c r="E31" i="148"/>
  <c r="F19" i="137"/>
  <c r="X31" i="142"/>
  <c r="D29" i="54"/>
  <c r="E20" i="54" s="1"/>
  <c r="E22" i="140"/>
  <c r="D29" i="57"/>
  <c r="T27" i="103"/>
  <c r="P27" i="103"/>
  <c r="Q27" i="103" s="1"/>
  <c r="D27" i="146"/>
  <c r="AC17" i="145"/>
  <c r="D26" i="109"/>
  <c r="G31" i="143"/>
  <c r="I26" i="84"/>
  <c r="J20" i="155"/>
  <c r="F20" i="155"/>
  <c r="G20" i="155" s="1"/>
  <c r="N17" i="141"/>
  <c r="T29" i="54"/>
  <c r="F13" i="155"/>
  <c r="G13" i="155" s="1"/>
  <c r="J13" i="155"/>
  <c r="F22" i="139"/>
  <c r="D19" i="147"/>
  <c r="Q11" i="100"/>
  <c r="P30" i="100"/>
  <c r="Q30" i="100" s="1"/>
  <c r="Q31" i="145"/>
  <c r="E15" i="140"/>
  <c r="T21" i="104"/>
  <c r="P21" i="104"/>
  <c r="Q21" i="104" s="1"/>
  <c r="D25" i="145"/>
  <c r="K25" i="145" s="1"/>
  <c r="E18" i="140"/>
  <c r="H13" i="134"/>
  <c r="P23" i="112"/>
  <c r="D23" i="112"/>
  <c r="D13" i="145"/>
  <c r="F28" i="137"/>
  <c r="AC15" i="142"/>
  <c r="N11" i="96"/>
  <c r="H15" i="139"/>
  <c r="D22" i="110"/>
  <c r="P14" i="109"/>
  <c r="D14" i="109"/>
  <c r="G31" i="139"/>
  <c r="O31" i="139"/>
  <c r="N15" i="108"/>
  <c r="D12" i="109"/>
  <c r="L30" i="97"/>
  <c r="AA18" i="152"/>
  <c r="H28" i="137"/>
  <c r="P24" i="111"/>
  <c r="D24" i="111"/>
  <c r="AD18" i="79"/>
  <c r="D15" i="143"/>
  <c r="E31" i="142"/>
  <c r="P15" i="110"/>
  <c r="D15" i="110"/>
  <c r="H23" i="68"/>
  <c r="F24" i="137"/>
  <c r="D20" i="109"/>
  <c r="E31" i="145"/>
  <c r="K28" i="107"/>
  <c r="F28" i="107"/>
  <c r="D11" i="111"/>
  <c r="L30" i="96"/>
  <c r="T11" i="105"/>
  <c r="P11" i="105"/>
  <c r="K20" i="107"/>
  <c r="F20" i="107"/>
  <c r="I13" i="106"/>
  <c r="P17" i="111"/>
  <c r="D17" i="111"/>
  <c r="D10" i="112"/>
  <c r="D21" i="143"/>
  <c r="J29" i="55"/>
  <c r="P24" i="112"/>
  <c r="D24" i="112"/>
  <c r="R16" i="10"/>
  <c r="H24" i="139"/>
  <c r="D28" i="147"/>
  <c r="AC23" i="145"/>
  <c r="D22" i="143"/>
  <c r="E21" i="92"/>
  <c r="P16" i="109"/>
  <c r="D16" i="109"/>
  <c r="M16" i="92"/>
  <c r="E14" i="50"/>
  <c r="N24" i="141"/>
  <c r="J27" i="155"/>
  <c r="F27" i="155"/>
  <c r="G27" i="155" s="1"/>
  <c r="D20" i="110"/>
  <c r="D25" i="143"/>
  <c r="D26" i="111"/>
  <c r="D14" i="147"/>
  <c r="I18" i="106"/>
  <c r="P18" i="109"/>
  <c r="D18" i="109"/>
  <c r="D15" i="144"/>
  <c r="G16" i="92"/>
  <c r="D23" i="109"/>
  <c r="Z11" i="103"/>
  <c r="Y30" i="103"/>
  <c r="Z30" i="103" s="1"/>
  <c r="D12" i="145"/>
  <c r="N11" i="108"/>
  <c r="I16" i="92"/>
  <c r="E12" i="140"/>
  <c r="H25" i="134"/>
  <c r="D21" i="112"/>
  <c r="K16" i="108"/>
  <c r="D20" i="111"/>
  <c r="H24" i="134"/>
  <c r="D19" i="111"/>
  <c r="M16" i="152"/>
  <c r="D21" i="142"/>
  <c r="K19" i="107"/>
  <c r="F19" i="107"/>
  <c r="K18" i="107"/>
  <c r="F18" i="107"/>
  <c r="AC27" i="145"/>
  <c r="D12" i="142"/>
  <c r="G16" i="152"/>
  <c r="T31" i="137"/>
  <c r="N23" i="97"/>
  <c r="P22" i="109"/>
  <c r="D22" i="109"/>
  <c r="M21" i="92"/>
  <c r="N22" i="94"/>
  <c r="N11" i="141"/>
  <c r="P24" i="110"/>
  <c r="D24" i="110"/>
  <c r="K23" i="68"/>
  <c r="D31" i="140"/>
  <c r="E31" i="140" s="1"/>
  <c r="H31" i="140"/>
  <c r="F14" i="107"/>
  <c r="K14" i="107"/>
  <c r="E32" i="107"/>
  <c r="F32" i="107" s="1"/>
  <c r="R24" i="10"/>
  <c r="N13" i="141"/>
  <c r="D24" i="147"/>
  <c r="R29" i="56"/>
  <c r="D26" i="145"/>
  <c r="E19" i="56"/>
  <c r="W11" i="103"/>
  <c r="V30" i="103"/>
  <c r="W30" i="103" s="1"/>
  <c r="P13" i="104"/>
  <c r="Q13" i="104" s="1"/>
  <c r="T13" i="104"/>
  <c r="I21" i="152"/>
  <c r="X19" i="152" s="1"/>
  <c r="J29" i="53"/>
  <c r="H26" i="139"/>
  <c r="P14" i="103"/>
  <c r="Q14" i="103" s="1"/>
  <c r="T14" i="103"/>
  <c r="N18" i="94"/>
  <c r="N23" i="96"/>
  <c r="J29" i="141"/>
  <c r="P26" i="103"/>
  <c r="Q26" i="103" s="1"/>
  <c r="T26" i="103"/>
  <c r="T19" i="103"/>
  <c r="P19" i="103"/>
  <c r="Q19" i="103" s="1"/>
  <c r="P15" i="111"/>
  <c r="D15" i="111"/>
  <c r="R27" i="10"/>
  <c r="H17" i="134"/>
  <c r="AC25" i="145"/>
  <c r="D23" i="144"/>
  <c r="D21" i="148"/>
  <c r="H30" i="96"/>
  <c r="F18" i="134"/>
  <c r="F27" i="137"/>
  <c r="D29" i="147"/>
  <c r="G21" i="152"/>
  <c r="N12" i="97"/>
  <c r="P18" i="111"/>
  <c r="H20" i="139"/>
  <c r="P17" i="104"/>
  <c r="Q17" i="104" s="1"/>
  <c r="T17" i="104"/>
  <c r="F26" i="155"/>
  <c r="G26" i="155" s="1"/>
  <c r="J26" i="155"/>
  <c r="O16" i="92"/>
  <c r="L30" i="94"/>
  <c r="G14" i="95"/>
  <c r="F21" i="134"/>
  <c r="D27" i="143"/>
  <c r="D18" i="110"/>
  <c r="AC24" i="144"/>
  <c r="N11" i="94"/>
  <c r="P16" i="110"/>
  <c r="D16" i="110"/>
  <c r="N24" i="95"/>
  <c r="M14" i="95"/>
  <c r="D28" i="144"/>
  <c r="P10" i="111"/>
  <c r="D10" i="111"/>
  <c r="P19" i="112"/>
  <c r="D19" i="112"/>
  <c r="P12" i="110"/>
  <c r="D12" i="110"/>
  <c r="AC19" i="145"/>
  <c r="T28" i="103"/>
  <c r="P28" i="103"/>
  <c r="Q28" i="103" s="1"/>
  <c r="P24" i="109"/>
  <c r="Z21" i="79"/>
  <c r="K11" i="95"/>
  <c r="D21" i="109"/>
  <c r="P23" i="111"/>
  <c r="T25" i="105"/>
  <c r="P25" i="105"/>
  <c r="Q25" i="105" s="1"/>
  <c r="AC18" i="98"/>
  <c r="D10" i="110"/>
  <c r="D20" i="148"/>
  <c r="W15" i="34"/>
  <c r="AD17" i="68"/>
  <c r="AC21" i="68"/>
  <c r="R10" i="10"/>
  <c r="H29" i="10"/>
  <c r="F14" i="137"/>
  <c r="Q23" i="68"/>
  <c r="J18" i="155"/>
  <c r="F18" i="155"/>
  <c r="G18" i="155" s="1"/>
  <c r="N24" i="108"/>
  <c r="D25" i="111"/>
  <c r="H26" i="134"/>
  <c r="D26" i="144"/>
  <c r="P9" i="112"/>
  <c r="E23" i="140"/>
  <c r="D29" i="145"/>
  <c r="F13" i="137"/>
  <c r="N12" i="141"/>
  <c r="P21" i="110"/>
  <c r="D21" i="110"/>
  <c r="I23" i="106"/>
  <c r="N20" i="141"/>
  <c r="N26" i="108"/>
  <c r="M21" i="152"/>
  <c r="P23" i="110"/>
  <c r="D23" i="110"/>
  <c r="D19" i="109"/>
  <c r="P14" i="112"/>
  <c r="I16" i="152"/>
  <c r="C27" i="109"/>
  <c r="D9" i="109"/>
  <c r="J30" i="97"/>
  <c r="V31" i="134"/>
  <c r="D26" i="147"/>
  <c r="G27" i="94"/>
  <c r="I27" i="94"/>
  <c r="M27" i="94"/>
  <c r="K27" i="94"/>
  <c r="Q27" i="94"/>
  <c r="E27" i="52"/>
  <c r="E20" i="52"/>
  <c r="Q23" i="95"/>
  <c r="K23" i="95"/>
  <c r="I23" i="95"/>
  <c r="H24" i="144"/>
  <c r="F24" i="144"/>
  <c r="M23" i="95"/>
  <c r="M25" i="108"/>
  <c r="I25" i="108"/>
  <c r="G25" i="108"/>
  <c r="K25" i="108"/>
  <c r="G17" i="94"/>
  <c r="M17" i="94"/>
  <c r="I17" i="94"/>
  <c r="Q17" i="94"/>
  <c r="K17" i="94"/>
  <c r="R31" i="134"/>
  <c r="Y31" i="134"/>
  <c r="L15" i="107"/>
  <c r="I15" i="107"/>
  <c r="H27" i="145"/>
  <c r="F27" i="145"/>
  <c r="K27" i="145"/>
  <c r="K13" i="147"/>
  <c r="H13" i="147"/>
  <c r="I19" i="141"/>
  <c r="G19" i="141"/>
  <c r="K19" i="141"/>
  <c r="K31" i="139"/>
  <c r="R31" i="139"/>
  <c r="Y31" i="139"/>
  <c r="M12" i="95"/>
  <c r="K12" i="95"/>
  <c r="I12" i="95"/>
  <c r="G12" i="95"/>
  <c r="Q12" i="95"/>
  <c r="Y14" i="98"/>
  <c r="Y12" i="98"/>
  <c r="Y13" i="98"/>
  <c r="AA18" i="98"/>
  <c r="I13" i="95"/>
  <c r="R16" i="68"/>
  <c r="O16" i="68"/>
  <c r="X16" i="68"/>
  <c r="L16" i="68"/>
  <c r="U16" i="68"/>
  <c r="I16" i="68"/>
  <c r="F16" i="68"/>
  <c r="AA16" i="68"/>
  <c r="D26" i="45"/>
  <c r="I19" i="79"/>
  <c r="U19" i="79"/>
  <c r="O19" i="79"/>
  <c r="AA17" i="98"/>
  <c r="K31" i="134"/>
  <c r="K16" i="147"/>
  <c r="I12" i="108"/>
  <c r="AT26" i="104"/>
  <c r="AT20" i="104"/>
  <c r="AT16" i="104"/>
  <c r="AT25" i="104"/>
  <c r="AT24" i="104"/>
  <c r="AT21" i="104"/>
  <c r="AT18" i="104"/>
  <c r="AT17" i="104"/>
  <c r="AT13" i="104"/>
  <c r="AT23" i="104"/>
  <c r="AT12" i="104"/>
  <c r="AT27" i="104"/>
  <c r="AT15" i="104"/>
  <c r="AT19" i="104"/>
  <c r="AT14" i="104"/>
  <c r="AT11" i="104"/>
  <c r="AT22" i="104"/>
  <c r="AT28" i="104"/>
  <c r="I10" i="94"/>
  <c r="Q10" i="94"/>
  <c r="K10" i="94"/>
  <c r="M10" i="94"/>
  <c r="L15" i="125"/>
  <c r="AA15" i="125"/>
  <c r="I15" i="125"/>
  <c r="U15" i="125"/>
  <c r="X15" i="125"/>
  <c r="R15" i="125"/>
  <c r="O15" i="125"/>
  <c r="F15" i="125"/>
  <c r="M27" i="108"/>
  <c r="K27" i="108"/>
  <c r="I27" i="108"/>
  <c r="G27" i="108"/>
  <c r="AT28" i="105"/>
  <c r="AT30" i="105"/>
  <c r="G13" i="95"/>
  <c r="Z17" i="98"/>
  <c r="H14" i="148"/>
  <c r="G31" i="84"/>
  <c r="E31" i="84"/>
  <c r="I31" i="84"/>
  <c r="F28" i="146"/>
  <c r="K28" i="146"/>
  <c r="F23" i="142"/>
  <c r="K22" i="146"/>
  <c r="H22" i="146"/>
  <c r="F22" i="146"/>
  <c r="F31" i="134"/>
  <c r="AT13" i="105"/>
  <c r="AT11" i="105"/>
  <c r="AT12" i="105"/>
  <c r="AT15" i="105"/>
  <c r="AT16" i="105"/>
  <c r="AT22" i="105"/>
  <c r="AT14" i="105"/>
  <c r="AT21" i="105"/>
  <c r="AT18" i="105"/>
  <c r="AT27" i="105"/>
  <c r="AT26" i="105"/>
  <c r="AT23" i="105"/>
  <c r="K13" i="94"/>
  <c r="Q13" i="94"/>
  <c r="M13" i="94"/>
  <c r="G13" i="94"/>
  <c r="K15" i="94"/>
  <c r="K29" i="148"/>
  <c r="AT17" i="105"/>
  <c r="H31" i="139"/>
  <c r="I15" i="94"/>
  <c r="AT20" i="105"/>
  <c r="H29" i="148"/>
  <c r="H17" i="146"/>
  <c r="G20" i="108"/>
  <c r="K20" i="108"/>
  <c r="M20" i="108"/>
  <c r="I20" i="108"/>
  <c r="I17" i="97"/>
  <c r="Q17" i="97"/>
  <c r="M17" i="97"/>
  <c r="K17" i="97"/>
  <c r="G17" i="97"/>
  <c r="F13" i="147"/>
  <c r="F20" i="146"/>
  <c r="H20" i="146"/>
  <c r="K20" i="146"/>
  <c r="O31" i="146"/>
  <c r="M31" i="146"/>
  <c r="F31" i="139"/>
  <c r="K29" i="146"/>
  <c r="H29" i="146"/>
  <c r="K25" i="147"/>
  <c r="U15" i="79"/>
  <c r="AA15" i="79"/>
  <c r="R15" i="79"/>
  <c r="Q14" i="97"/>
  <c r="G14" i="97"/>
  <c r="K14" i="97"/>
  <c r="M14" i="97"/>
  <c r="I14" i="97"/>
  <c r="H23" i="143"/>
  <c r="I21" i="96"/>
  <c r="M21" i="96"/>
  <c r="Q21" i="96"/>
  <c r="K21" i="96"/>
  <c r="G21" i="96"/>
  <c r="M13" i="95"/>
  <c r="M15" i="94"/>
  <c r="H28" i="146"/>
  <c r="F14" i="148"/>
  <c r="AB13" i="152"/>
  <c r="K17" i="145"/>
  <c r="H17" i="145"/>
  <c r="AN27" i="105"/>
  <c r="AN20" i="105"/>
  <c r="AN24" i="105"/>
  <c r="AN14" i="105"/>
  <c r="AN19" i="105"/>
  <c r="AN22" i="105"/>
  <c r="AN11" i="105"/>
  <c r="AN23" i="105"/>
  <c r="AN12" i="105"/>
  <c r="F25" i="147"/>
  <c r="L31" i="107"/>
  <c r="I31" i="107"/>
  <c r="K23" i="143"/>
  <c r="H31" i="134"/>
  <c r="K28" i="148"/>
  <c r="F28" i="148"/>
  <c r="H28" i="148"/>
  <c r="G19" i="94"/>
  <c r="Q19" i="94"/>
  <c r="M19" i="94"/>
  <c r="I22" i="108"/>
  <c r="M22" i="108"/>
  <c r="G22" i="108"/>
  <c r="K22" i="108"/>
  <c r="AT24" i="105"/>
  <c r="I16" i="95"/>
  <c r="Q26" i="97"/>
  <c r="M26" i="97"/>
  <c r="F25" i="146"/>
  <c r="K25" i="146"/>
  <c r="H25" i="146"/>
  <c r="M19" i="95"/>
  <c r="G19" i="95"/>
  <c r="Q19" i="95"/>
  <c r="K19" i="95"/>
  <c r="I19" i="95"/>
  <c r="F29" i="148"/>
  <c r="H14" i="143"/>
  <c r="AA31" i="146"/>
  <c r="D31" i="146"/>
  <c r="K31" i="146" s="1"/>
  <c r="F15" i="79"/>
  <c r="G15" i="94"/>
  <c r="M10" i="96"/>
  <c r="O10" i="96" s="1"/>
  <c r="Q10" i="96"/>
  <c r="K13" i="95"/>
  <c r="G23" i="141"/>
  <c r="I23" i="141"/>
  <c r="K23" i="141"/>
  <c r="G25" i="94"/>
  <c r="G23" i="95"/>
  <c r="K24" i="144"/>
  <c r="K30" i="141"/>
  <c r="M30" i="141"/>
  <c r="Q30" i="141"/>
  <c r="H19" i="143"/>
  <c r="O24" i="94"/>
  <c r="AN13" i="105" l="1"/>
  <c r="AN28" i="105"/>
  <c r="AN25" i="105"/>
  <c r="AN18" i="105"/>
  <c r="H17" i="147"/>
  <c r="X21" i="79"/>
  <c r="AA21" i="79"/>
  <c r="L21" i="79"/>
  <c r="F21" i="79"/>
  <c r="O21" i="79"/>
  <c r="R21" i="79"/>
  <c r="I21" i="79"/>
  <c r="U21" i="79"/>
  <c r="AB17" i="98"/>
  <c r="G21" i="95"/>
  <c r="K21" i="95"/>
  <c r="I21" i="95"/>
  <c r="M21" i="95"/>
  <c r="N30" i="95"/>
  <c r="V31" i="144"/>
  <c r="AH30" i="103"/>
  <c r="AN16" i="105"/>
  <c r="M30" i="95"/>
  <c r="G30" i="95"/>
  <c r="T31" i="142"/>
  <c r="D23" i="45"/>
  <c r="F22" i="147"/>
  <c r="E17" i="52"/>
  <c r="E12" i="52"/>
  <c r="R29" i="52"/>
  <c r="Y16" i="98"/>
  <c r="Y18" i="98"/>
  <c r="G23" i="108"/>
  <c r="M23" i="108"/>
  <c r="I23" i="108"/>
  <c r="K23" i="108"/>
  <c r="Q25" i="94"/>
  <c r="D20" i="45"/>
  <c r="F17" i="146"/>
  <c r="O13" i="95"/>
  <c r="D30" i="45"/>
  <c r="K22" i="147"/>
  <c r="Q15" i="97"/>
  <c r="E22" i="52"/>
  <c r="E26" i="52"/>
  <c r="AH22" i="103"/>
  <c r="K18" i="141"/>
  <c r="M25" i="94"/>
  <c r="AN17" i="105"/>
  <c r="F13" i="144"/>
  <c r="H13" i="144"/>
  <c r="K13" i="144"/>
  <c r="K21" i="98"/>
  <c r="D18" i="45"/>
  <c r="O19" i="95"/>
  <c r="AH23" i="103"/>
  <c r="G15" i="97"/>
  <c r="E24" i="52"/>
  <c r="K25" i="94"/>
  <c r="K21" i="97"/>
  <c r="Q21" i="97"/>
  <c r="M21" i="97"/>
  <c r="G21" i="97"/>
  <c r="I21" i="97"/>
  <c r="AB18" i="152"/>
  <c r="AB19" i="152"/>
  <c r="AB17" i="152"/>
  <c r="F15" i="142"/>
  <c r="K15" i="142"/>
  <c r="H15" i="142"/>
  <c r="I26" i="97"/>
  <c r="K26" i="97"/>
  <c r="W14" i="98"/>
  <c r="D28" i="45"/>
  <c r="H22" i="147"/>
  <c r="F26" i="143"/>
  <c r="H26" i="143"/>
  <c r="E23" i="52"/>
  <c r="H31" i="146"/>
  <c r="D24" i="45"/>
  <c r="D17" i="45"/>
  <c r="N30" i="96"/>
  <c r="K30" i="96" s="1"/>
  <c r="E13" i="55"/>
  <c r="W17" i="34"/>
  <c r="AD14" i="68"/>
  <c r="AN15" i="105"/>
  <c r="AP13" i="105" s="1"/>
  <c r="F14" i="143"/>
  <c r="K14" i="143"/>
  <c r="W24" i="34"/>
  <c r="G26" i="97"/>
  <c r="Y31" i="146"/>
  <c r="K17" i="146"/>
  <c r="K15" i="97"/>
  <c r="O15" i="97" s="1"/>
  <c r="E21" i="52"/>
  <c r="E18" i="52"/>
  <c r="E11" i="52"/>
  <c r="R31" i="146"/>
  <c r="M15" i="97"/>
  <c r="E28" i="52"/>
  <c r="E13" i="52"/>
  <c r="E16" i="52"/>
  <c r="AT30" i="103"/>
  <c r="G27" i="141"/>
  <c r="I27" i="141"/>
  <c r="K27" i="141"/>
  <c r="M16" i="97"/>
  <c r="K16" i="97"/>
  <c r="G16" i="97"/>
  <c r="I16" i="97"/>
  <c r="Q16" i="97"/>
  <c r="D14" i="45"/>
  <c r="E14" i="52"/>
  <c r="D12" i="45"/>
  <c r="M29" i="52"/>
  <c r="E19" i="52"/>
  <c r="E15" i="52"/>
  <c r="D21" i="45"/>
  <c r="AH15" i="103"/>
  <c r="E25" i="52"/>
  <c r="E29" i="52"/>
  <c r="AN26" i="105"/>
  <c r="AN30" i="105"/>
  <c r="Y17" i="98"/>
  <c r="AH28" i="103"/>
  <c r="X17" i="152"/>
  <c r="AH21" i="104"/>
  <c r="AH25" i="103"/>
  <c r="AH16" i="105"/>
  <c r="H25" i="145"/>
  <c r="N24" i="43"/>
  <c r="N18" i="102"/>
  <c r="Q14" i="96"/>
  <c r="I14" i="96"/>
  <c r="K14" i="96"/>
  <c r="G14" i="96"/>
  <c r="M14" i="96"/>
  <c r="I15" i="79"/>
  <c r="O15" i="79"/>
  <c r="X15" i="79"/>
  <c r="L15" i="79"/>
  <c r="H24" i="143"/>
  <c r="F24" i="143"/>
  <c r="AD19" i="68"/>
  <c r="W13" i="98"/>
  <c r="Q13" i="96"/>
  <c r="K13" i="96"/>
  <c r="G13" i="96"/>
  <c r="M13" i="96"/>
  <c r="I13" i="96"/>
  <c r="F29" i="146"/>
  <c r="H18" i="147"/>
  <c r="F18" i="147"/>
  <c r="F31" i="146"/>
  <c r="E29" i="102"/>
  <c r="K18" i="96"/>
  <c r="I18" i="96"/>
  <c r="G18" i="96"/>
  <c r="M18" i="96"/>
  <c r="Q18" i="96"/>
  <c r="I26" i="141"/>
  <c r="K26" i="141"/>
  <c r="G26" i="141"/>
  <c r="G17" i="108"/>
  <c r="I17" i="108"/>
  <c r="K17" i="108"/>
  <c r="X18" i="92"/>
  <c r="X20" i="92"/>
  <c r="X17" i="92"/>
  <c r="X19" i="92"/>
  <c r="G12" i="94"/>
  <c r="Q12" i="94"/>
  <c r="K12" i="94"/>
  <c r="I12" i="94"/>
  <c r="V19" i="152"/>
  <c r="V17" i="152"/>
  <c r="V18" i="152"/>
  <c r="K16" i="144"/>
  <c r="F16" i="144"/>
  <c r="H16" i="144"/>
  <c r="K14" i="94"/>
  <c r="G14" i="94"/>
  <c r="I14" i="94"/>
  <c r="Q14" i="94"/>
  <c r="M14" i="94"/>
  <c r="D19" i="45"/>
  <c r="D15" i="45"/>
  <c r="D16" i="45"/>
  <c r="D22" i="45"/>
  <c r="H30" i="45"/>
  <c r="D25" i="45"/>
  <c r="D29" i="45"/>
  <c r="D13" i="45"/>
  <c r="D27" i="45"/>
  <c r="L30" i="45"/>
  <c r="G19" i="96"/>
  <c r="I19" i="96"/>
  <c r="Q19" i="96"/>
  <c r="M19" i="96"/>
  <c r="K19" i="96"/>
  <c r="M17" i="108"/>
  <c r="O23" i="95"/>
  <c r="O10" i="94"/>
  <c r="W18" i="34"/>
  <c r="D31" i="36"/>
  <c r="AC16" i="98"/>
  <c r="I19" i="97"/>
  <c r="Q19" i="97"/>
  <c r="G19" i="97"/>
  <c r="K19" i="97"/>
  <c r="M19" i="97"/>
  <c r="K16" i="141"/>
  <c r="G16" i="141"/>
  <c r="I16" i="141"/>
  <c r="K16" i="96"/>
  <c r="G16" i="96"/>
  <c r="Q16" i="96"/>
  <c r="I16" i="96"/>
  <c r="M16" i="96"/>
  <c r="K28" i="142"/>
  <c r="H28" i="142"/>
  <c r="F28" i="142"/>
  <c r="AC12" i="92"/>
  <c r="AC14" i="92"/>
  <c r="AC15" i="92"/>
  <c r="AC13" i="92"/>
  <c r="E31" i="43"/>
  <c r="AN30" i="104"/>
  <c r="W16" i="34"/>
  <c r="G16" i="108"/>
  <c r="M16" i="108"/>
  <c r="M12" i="108"/>
  <c r="O12" i="108" s="1"/>
  <c r="AH17" i="103"/>
  <c r="AD12" i="68"/>
  <c r="O11" i="95"/>
  <c r="E29" i="10"/>
  <c r="W20" i="34"/>
  <c r="N14" i="102"/>
  <c r="F20" i="142"/>
  <c r="K20" i="142"/>
  <c r="H20" i="142"/>
  <c r="H22" i="145"/>
  <c r="K22" i="145"/>
  <c r="G21" i="108"/>
  <c r="K21" i="108"/>
  <c r="I21" i="108"/>
  <c r="M21" i="108"/>
  <c r="K15" i="145"/>
  <c r="H15" i="145"/>
  <c r="F15" i="145"/>
  <c r="V31" i="148"/>
  <c r="T31" i="148"/>
  <c r="O27" i="70"/>
  <c r="P27" i="70"/>
  <c r="P27" i="109"/>
  <c r="F27" i="109"/>
  <c r="L27" i="109"/>
  <c r="H27" i="109"/>
  <c r="J27" i="109"/>
  <c r="D27" i="109"/>
  <c r="N27" i="109"/>
  <c r="G12" i="141"/>
  <c r="K12" i="141"/>
  <c r="I12" i="141"/>
  <c r="AN28" i="103"/>
  <c r="AN14" i="103"/>
  <c r="AN19" i="103"/>
  <c r="AN21" i="103"/>
  <c r="AN23" i="103"/>
  <c r="AN11" i="103"/>
  <c r="AN15" i="103"/>
  <c r="AN27" i="103"/>
  <c r="AN26" i="103"/>
  <c r="AN13" i="103"/>
  <c r="AN25" i="103"/>
  <c r="AN20" i="103"/>
  <c r="AN24" i="103"/>
  <c r="AN12" i="103"/>
  <c r="AN22" i="103"/>
  <c r="AN17" i="103"/>
  <c r="AN16" i="103"/>
  <c r="AN18" i="103"/>
  <c r="W12" i="152"/>
  <c r="G23" i="152"/>
  <c r="W14" i="152"/>
  <c r="W13" i="152"/>
  <c r="L19" i="107"/>
  <c r="I19" i="107"/>
  <c r="F12" i="145"/>
  <c r="H12" i="145"/>
  <c r="K12" i="145"/>
  <c r="K22" i="143"/>
  <c r="F22" i="143"/>
  <c r="H22" i="143"/>
  <c r="K15" i="108"/>
  <c r="G15" i="108"/>
  <c r="I15" i="108"/>
  <c r="M15" i="108"/>
  <c r="E25" i="57"/>
  <c r="E16" i="57"/>
  <c r="E21" i="57"/>
  <c r="E28" i="57"/>
  <c r="E20" i="57"/>
  <c r="E22" i="57"/>
  <c r="E17" i="57"/>
  <c r="R29" i="57"/>
  <c r="E19" i="57"/>
  <c r="M29" i="57"/>
  <c r="E24" i="57"/>
  <c r="E29" i="57"/>
  <c r="E27" i="57"/>
  <c r="E15" i="57"/>
  <c r="E23" i="57"/>
  <c r="E12" i="57"/>
  <c r="E13" i="57"/>
  <c r="E26" i="57"/>
  <c r="E14" i="57"/>
  <c r="E18" i="57"/>
  <c r="E11" i="57"/>
  <c r="M29" i="54"/>
  <c r="E28" i="54"/>
  <c r="E25" i="54"/>
  <c r="E19" i="54"/>
  <c r="E26" i="54"/>
  <c r="E23" i="54"/>
  <c r="E22" i="54"/>
  <c r="E21" i="54"/>
  <c r="E29" i="54"/>
  <c r="E12" i="54"/>
  <c r="E11" i="54"/>
  <c r="E13" i="54"/>
  <c r="E16" i="54"/>
  <c r="E18" i="54"/>
  <c r="E14" i="54"/>
  <c r="H29" i="54"/>
  <c r="R29" i="54"/>
  <c r="E17" i="54"/>
  <c r="E15" i="54"/>
  <c r="E27" i="54"/>
  <c r="O30" i="49"/>
  <c r="U30" i="49"/>
  <c r="K30" i="49"/>
  <c r="G30" i="49"/>
  <c r="M30" i="49"/>
  <c r="Y30" i="49"/>
  <c r="Q27" i="97"/>
  <c r="I27" i="97"/>
  <c r="K27" i="97"/>
  <c r="G27" i="97"/>
  <c r="M27" i="97"/>
  <c r="G22" i="97"/>
  <c r="Q22" i="97"/>
  <c r="W18" i="92"/>
  <c r="H26" i="142"/>
  <c r="K26" i="142"/>
  <c r="F26" i="142"/>
  <c r="K28" i="145"/>
  <c r="H28" i="145"/>
  <c r="F28" i="145"/>
  <c r="K22" i="95"/>
  <c r="Q22" i="95"/>
  <c r="Q15" i="95"/>
  <c r="G15" i="95"/>
  <c r="K15" i="95"/>
  <c r="AH20" i="104"/>
  <c r="F15" i="146"/>
  <c r="K15" i="146"/>
  <c r="H15" i="146"/>
  <c r="K14" i="144"/>
  <c r="H14" i="144"/>
  <c r="F14" i="144"/>
  <c r="H13" i="148"/>
  <c r="K13" i="148"/>
  <c r="F13" i="148"/>
  <c r="L22" i="107"/>
  <c r="I22" i="107"/>
  <c r="H23" i="145"/>
  <c r="F23" i="145"/>
  <c r="K23" i="145"/>
  <c r="L16" i="107"/>
  <c r="I16" i="107"/>
  <c r="AH15" i="105"/>
  <c r="AA12" i="152"/>
  <c r="O23" i="152"/>
  <c r="W13" i="34"/>
  <c r="AH28" i="104"/>
  <c r="K20" i="147"/>
  <c r="F20" i="147"/>
  <c r="H20" i="147"/>
  <c r="G14" i="108"/>
  <c r="M14" i="108"/>
  <c r="K14" i="108"/>
  <c r="I14" i="108"/>
  <c r="M18" i="97"/>
  <c r="K18" i="97"/>
  <c r="I18" i="97"/>
  <c r="Q18" i="97"/>
  <c r="G18" i="97"/>
  <c r="AH26" i="105"/>
  <c r="K16" i="146"/>
  <c r="H16" i="146"/>
  <c r="F16" i="146"/>
  <c r="M15" i="95"/>
  <c r="Q20" i="95"/>
  <c r="K20" i="95"/>
  <c r="G20" i="95"/>
  <c r="I20" i="95"/>
  <c r="M20" i="95"/>
  <c r="H23" i="146"/>
  <c r="F23" i="146"/>
  <c r="K23" i="146"/>
  <c r="N30" i="97"/>
  <c r="AD20" i="68"/>
  <c r="AB16" i="98"/>
  <c r="AH19" i="105"/>
  <c r="AA14" i="152"/>
  <c r="V31" i="143"/>
  <c r="T31" i="143"/>
  <c r="N20" i="102"/>
  <c r="V31" i="147"/>
  <c r="T31" i="147"/>
  <c r="AH30" i="105"/>
  <c r="K23" i="96"/>
  <c r="Q23" i="96"/>
  <c r="G23" i="96"/>
  <c r="I23" i="96"/>
  <c r="H12" i="142"/>
  <c r="F12" i="142"/>
  <c r="K12" i="142"/>
  <c r="P30" i="105"/>
  <c r="Q30" i="105" s="1"/>
  <c r="Q11" i="105"/>
  <c r="K13" i="97"/>
  <c r="G13" i="97"/>
  <c r="Q13" i="97"/>
  <c r="I13" i="97"/>
  <c r="M13" i="97"/>
  <c r="H14" i="145"/>
  <c r="K14" i="145"/>
  <c r="F14" i="145"/>
  <c r="AB18" i="92"/>
  <c r="AB20" i="92"/>
  <c r="AB19" i="92"/>
  <c r="AB17" i="92"/>
  <c r="W27" i="34"/>
  <c r="H25" i="148"/>
  <c r="K25" i="148"/>
  <c r="F25" i="148"/>
  <c r="O23" i="141"/>
  <c r="O17" i="97"/>
  <c r="O20" i="108"/>
  <c r="K26" i="147"/>
  <c r="H26" i="147"/>
  <c r="F26" i="147"/>
  <c r="Z18" i="152"/>
  <c r="Z19" i="152"/>
  <c r="Z17" i="152"/>
  <c r="K20" i="148"/>
  <c r="H20" i="148"/>
  <c r="F20" i="148"/>
  <c r="K24" i="95"/>
  <c r="I24" i="95"/>
  <c r="M24" i="95"/>
  <c r="Q24" i="95"/>
  <c r="G24" i="95"/>
  <c r="AA13" i="152"/>
  <c r="H21" i="148"/>
  <c r="F21" i="148"/>
  <c r="K21" i="148"/>
  <c r="I18" i="94"/>
  <c r="K18" i="94"/>
  <c r="G18" i="94"/>
  <c r="Q18" i="94"/>
  <c r="G13" i="141"/>
  <c r="I13" i="141"/>
  <c r="K13" i="141"/>
  <c r="AT25" i="103"/>
  <c r="AT12" i="103"/>
  <c r="AT23" i="103"/>
  <c r="AT13" i="103"/>
  <c r="AT27" i="103"/>
  <c r="AT16" i="103"/>
  <c r="AT17" i="103"/>
  <c r="AT15" i="103"/>
  <c r="AT22" i="103"/>
  <c r="AT11" i="103"/>
  <c r="AT26" i="103"/>
  <c r="AT20" i="103"/>
  <c r="AT14" i="103"/>
  <c r="AT21" i="103"/>
  <c r="AT28" i="103"/>
  <c r="AT24" i="103"/>
  <c r="AT19" i="103"/>
  <c r="AT18" i="103"/>
  <c r="W13" i="92"/>
  <c r="W14" i="92"/>
  <c r="W12" i="92"/>
  <c r="G23" i="92"/>
  <c r="W15" i="92"/>
  <c r="AH24" i="105"/>
  <c r="AH13" i="105"/>
  <c r="AH12" i="105"/>
  <c r="F15" i="143"/>
  <c r="H15" i="143"/>
  <c r="K15" i="143"/>
  <c r="AA31" i="142"/>
  <c r="AC31" i="142"/>
  <c r="K23" i="92"/>
  <c r="Y20" i="92"/>
  <c r="Y17" i="92"/>
  <c r="Y19" i="92"/>
  <c r="Y18" i="92"/>
  <c r="W12" i="98"/>
  <c r="I21" i="106"/>
  <c r="F21" i="144"/>
  <c r="H21" i="144"/>
  <c r="K21" i="144"/>
  <c r="K15" i="141"/>
  <c r="G15" i="141"/>
  <c r="I15" i="141"/>
  <c r="K22" i="142"/>
  <c r="H22" i="142"/>
  <c r="Y19" i="152"/>
  <c r="K23" i="152"/>
  <c r="Y17" i="152"/>
  <c r="Y18" i="152"/>
  <c r="G18" i="108"/>
  <c r="AH25" i="104"/>
  <c r="M23" i="96"/>
  <c r="AD13" i="125"/>
  <c r="M27" i="36"/>
  <c r="M25" i="36"/>
  <c r="M23" i="36"/>
  <c r="M31" i="36"/>
  <c r="M26" i="36"/>
  <c r="M12" i="36"/>
  <c r="M14" i="36"/>
  <c r="M13" i="36"/>
  <c r="M11" i="36"/>
  <c r="M15" i="36"/>
  <c r="M16" i="36"/>
  <c r="M24" i="36"/>
  <c r="M20" i="36"/>
  <c r="M28" i="36"/>
  <c r="M19" i="36"/>
  <c r="M22" i="36"/>
  <c r="M17" i="36"/>
  <c r="M21" i="36"/>
  <c r="M18" i="36"/>
  <c r="AH27" i="104"/>
  <c r="H17" i="148"/>
  <c r="F17" i="148"/>
  <c r="K17" i="148"/>
  <c r="AN28" i="104"/>
  <c r="AN22" i="104"/>
  <c r="AN24" i="104"/>
  <c r="AN23" i="104"/>
  <c r="AN11" i="104"/>
  <c r="AN19" i="104"/>
  <c r="AN15" i="104"/>
  <c r="AN25" i="104"/>
  <c r="AN16" i="104"/>
  <c r="AN14" i="104"/>
  <c r="AN12" i="104"/>
  <c r="AN20" i="104"/>
  <c r="AN13" i="104"/>
  <c r="AN27" i="104"/>
  <c r="AN17" i="104"/>
  <c r="AN18" i="104"/>
  <c r="AN26" i="104"/>
  <c r="AN21" i="104"/>
  <c r="I22" i="95"/>
  <c r="W17" i="92"/>
  <c r="W23" i="34"/>
  <c r="W12" i="34"/>
  <c r="K16" i="142"/>
  <c r="H16" i="142"/>
  <c r="F16" i="142"/>
  <c r="E24" i="53"/>
  <c r="E11" i="53"/>
  <c r="E27" i="53"/>
  <c r="R29" i="53"/>
  <c r="E29" i="53"/>
  <c r="H29" i="53"/>
  <c r="E26" i="53"/>
  <c r="E12" i="53"/>
  <c r="E15" i="53"/>
  <c r="E14" i="53"/>
  <c r="E19" i="53"/>
  <c r="E22" i="53"/>
  <c r="E13" i="53"/>
  <c r="E17" i="53"/>
  <c r="E28" i="53"/>
  <c r="E25" i="53"/>
  <c r="E18" i="53"/>
  <c r="M29" i="53"/>
  <c r="E16" i="53"/>
  <c r="E23" i="53"/>
  <c r="E21" i="53"/>
  <c r="E20" i="53"/>
  <c r="X16" i="98"/>
  <c r="F24" i="148"/>
  <c r="K24" i="148"/>
  <c r="H24" i="148"/>
  <c r="F24" i="142"/>
  <c r="H24" i="142"/>
  <c r="K24" i="142"/>
  <c r="K29" i="142"/>
  <c r="H29" i="142"/>
  <c r="F29" i="142"/>
  <c r="O31" i="147"/>
  <c r="D31" i="147"/>
  <c r="Y31" i="147" s="1"/>
  <c r="M31" i="147"/>
  <c r="K12" i="144"/>
  <c r="F12" i="144"/>
  <c r="H12" i="144"/>
  <c r="H27" i="142"/>
  <c r="K27" i="142"/>
  <c r="F27" i="142"/>
  <c r="N30" i="108"/>
  <c r="AH23" i="105"/>
  <c r="F17" i="143"/>
  <c r="K17" i="143"/>
  <c r="H17" i="143"/>
  <c r="K19" i="148"/>
  <c r="H19" i="148"/>
  <c r="F19" i="148"/>
  <c r="AD17" i="79"/>
  <c r="H16" i="147"/>
  <c r="F16" i="147"/>
  <c r="N16" i="102"/>
  <c r="N23" i="102"/>
  <c r="AH20" i="105"/>
  <c r="F27" i="143"/>
  <c r="H27" i="143"/>
  <c r="K27" i="143"/>
  <c r="O19" i="94"/>
  <c r="K11" i="94"/>
  <c r="Q11" i="94"/>
  <c r="M11" i="94"/>
  <c r="G11" i="94"/>
  <c r="I11" i="94"/>
  <c r="M12" i="97"/>
  <c r="G12" i="97"/>
  <c r="K12" i="97"/>
  <c r="Q12" i="97"/>
  <c r="I12" i="97"/>
  <c r="K22" i="97"/>
  <c r="H26" i="145"/>
  <c r="K26" i="145"/>
  <c r="F26" i="145"/>
  <c r="M23" i="152"/>
  <c r="Z12" i="152"/>
  <c r="Z14" i="152"/>
  <c r="Z13" i="152"/>
  <c r="H15" i="144"/>
  <c r="K15" i="144"/>
  <c r="F15" i="144"/>
  <c r="K28" i="147"/>
  <c r="F28" i="147"/>
  <c r="H28" i="147"/>
  <c r="H27" i="148"/>
  <c r="F27" i="148"/>
  <c r="K27" i="148"/>
  <c r="K21" i="146"/>
  <c r="F21" i="146"/>
  <c r="I27" i="107"/>
  <c r="L27" i="107"/>
  <c r="H13" i="143"/>
  <c r="F13" i="143"/>
  <c r="K13" i="143"/>
  <c r="F29" i="143"/>
  <c r="K29" i="143"/>
  <c r="H29" i="143"/>
  <c r="AH12" i="104"/>
  <c r="I29" i="107"/>
  <c r="L29" i="107"/>
  <c r="H15" i="147"/>
  <c r="F15" i="147"/>
  <c r="K15" i="147"/>
  <c r="AH22" i="105"/>
  <c r="AA12" i="98"/>
  <c r="O21" i="98"/>
  <c r="AA13" i="98"/>
  <c r="AA14" i="98"/>
  <c r="AH16" i="104"/>
  <c r="O31" i="144"/>
  <c r="D31" i="144"/>
  <c r="M31" i="144"/>
  <c r="K20" i="145"/>
  <c r="F20" i="145"/>
  <c r="H20" i="145"/>
  <c r="L19" i="79"/>
  <c r="AA19" i="79"/>
  <c r="F19" i="79"/>
  <c r="X19" i="79"/>
  <c r="R19" i="79"/>
  <c r="H24" i="145"/>
  <c r="F24" i="145"/>
  <c r="K24" i="145"/>
  <c r="M22" i="95"/>
  <c r="V31" i="146"/>
  <c r="T31" i="146"/>
  <c r="U29" i="10"/>
  <c r="AD13" i="68"/>
  <c r="U30" i="34"/>
  <c r="O30" i="34"/>
  <c r="Q30" i="34"/>
  <c r="G30" i="34"/>
  <c r="Y30" i="34"/>
  <c r="K30" i="34"/>
  <c r="M30" i="34"/>
  <c r="I30" i="34"/>
  <c r="S30" i="34"/>
  <c r="AH15" i="104"/>
  <c r="AH14" i="104"/>
  <c r="N25" i="102"/>
  <c r="N17" i="102"/>
  <c r="AD15" i="68"/>
  <c r="M18" i="94"/>
  <c r="X14" i="152"/>
  <c r="I23" i="152"/>
  <c r="X13" i="152"/>
  <c r="X12" i="152"/>
  <c r="F26" i="144"/>
  <c r="K26" i="144"/>
  <c r="H26" i="144"/>
  <c r="AH27" i="105"/>
  <c r="AH17" i="105"/>
  <c r="AH21" i="105"/>
  <c r="AH21" i="103"/>
  <c r="G30" i="141"/>
  <c r="AH13" i="103"/>
  <c r="AH16" i="103"/>
  <c r="M24" i="108"/>
  <c r="G24" i="108"/>
  <c r="I24" i="108"/>
  <c r="K24" i="108"/>
  <c r="X29" i="10"/>
  <c r="R29" i="10"/>
  <c r="O29" i="10"/>
  <c r="L29" i="10"/>
  <c r="I29" i="10"/>
  <c r="AH25" i="105"/>
  <c r="W19" i="152"/>
  <c r="W17" i="152"/>
  <c r="W18" i="152"/>
  <c r="K23" i="144"/>
  <c r="F23" i="144"/>
  <c r="H23" i="144"/>
  <c r="G11" i="141"/>
  <c r="I11" i="141"/>
  <c r="K11" i="141"/>
  <c r="X14" i="92"/>
  <c r="I23" i="92"/>
  <c r="X13" i="92"/>
  <c r="X12" i="92"/>
  <c r="X15" i="92"/>
  <c r="M23" i="92"/>
  <c r="Z13" i="92"/>
  <c r="Z14" i="92"/>
  <c r="Z15" i="92"/>
  <c r="Z12" i="92"/>
  <c r="X18" i="152"/>
  <c r="X18" i="98"/>
  <c r="V31" i="145"/>
  <c r="T31" i="145"/>
  <c r="I16" i="94"/>
  <c r="K16" i="94"/>
  <c r="Q16" i="94"/>
  <c r="G16" i="94"/>
  <c r="M16" i="94"/>
  <c r="AH18" i="105"/>
  <c r="I30" i="107"/>
  <c r="L30" i="107"/>
  <c r="H13" i="146"/>
  <c r="F13" i="146"/>
  <c r="K13" i="146"/>
  <c r="I27" i="95"/>
  <c r="G27" i="95"/>
  <c r="M27" i="95"/>
  <c r="K27" i="95"/>
  <c r="Q27" i="95"/>
  <c r="O31" i="143"/>
  <c r="D31" i="143"/>
  <c r="M31" i="143"/>
  <c r="I26" i="107"/>
  <c r="L26" i="107"/>
  <c r="AB13" i="92"/>
  <c r="AB14" i="92"/>
  <c r="AB15" i="92"/>
  <c r="AB12" i="92"/>
  <c r="Q23" i="92"/>
  <c r="M20" i="96"/>
  <c r="G20" i="96"/>
  <c r="K20" i="96"/>
  <c r="I20" i="96"/>
  <c r="Q20" i="96"/>
  <c r="G25" i="141"/>
  <c r="K25" i="141"/>
  <c r="I25" i="141"/>
  <c r="I22" i="97"/>
  <c r="K14" i="142"/>
  <c r="H14" i="142"/>
  <c r="F14" i="142"/>
  <c r="K28" i="143"/>
  <c r="H28" i="143"/>
  <c r="F28" i="143"/>
  <c r="K25" i="96"/>
  <c r="G25" i="96"/>
  <c r="M25" i="96"/>
  <c r="I25" i="96"/>
  <c r="Q25" i="96"/>
  <c r="M25" i="95"/>
  <c r="Q25" i="95"/>
  <c r="K25" i="95"/>
  <c r="I25" i="95"/>
  <c r="AC19" i="152"/>
  <c r="AC18" i="152"/>
  <c r="AC17" i="152"/>
  <c r="I25" i="97"/>
  <c r="G25" i="97"/>
  <c r="M25" i="97"/>
  <c r="Q25" i="97"/>
  <c r="K25" i="97"/>
  <c r="H12" i="148"/>
  <c r="K12" i="148"/>
  <c r="F12" i="148"/>
  <c r="N19" i="43"/>
  <c r="N21" i="43"/>
  <c r="N16" i="43"/>
  <c r="N31" i="43"/>
  <c r="N18" i="43"/>
  <c r="N27" i="43"/>
  <c r="N17" i="43"/>
  <c r="N15" i="43"/>
  <c r="N13" i="43"/>
  <c r="N28" i="43"/>
  <c r="N25" i="43"/>
  <c r="N11" i="43"/>
  <c r="N22" i="43"/>
  <c r="N20" i="43"/>
  <c r="N26" i="43"/>
  <c r="N14" i="43"/>
  <c r="N12" i="43"/>
  <c r="M31" i="148"/>
  <c r="O31" i="148"/>
  <c r="O31" i="145"/>
  <c r="D31" i="145"/>
  <c r="M31" i="145"/>
  <c r="H23" i="148"/>
  <c r="K23" i="148"/>
  <c r="F23" i="148"/>
  <c r="I30" i="49"/>
  <c r="H25" i="144"/>
  <c r="K25" i="144"/>
  <c r="F25" i="144"/>
  <c r="K26" i="146"/>
  <c r="H26" i="146"/>
  <c r="F26" i="146"/>
  <c r="K17" i="142"/>
  <c r="F17" i="142"/>
  <c r="H17" i="142"/>
  <c r="AH11" i="104"/>
  <c r="AH26" i="104"/>
  <c r="K17" i="95"/>
  <c r="G17" i="95"/>
  <c r="Q17" i="95"/>
  <c r="M17" i="95"/>
  <c r="I17" i="95"/>
  <c r="M24" i="97"/>
  <c r="I17" i="107"/>
  <c r="L17" i="107"/>
  <c r="AH22" i="104"/>
  <c r="I20" i="106"/>
  <c r="C31" i="106"/>
  <c r="F25" i="145"/>
  <c r="G24" i="97"/>
  <c r="AC19" i="92"/>
  <c r="AC18" i="92"/>
  <c r="AC20" i="92"/>
  <c r="AC17" i="92"/>
  <c r="S23" i="92"/>
  <c r="AD18" i="68"/>
  <c r="N22" i="102"/>
  <c r="N10" i="102"/>
  <c r="AC31" i="144"/>
  <c r="AA31" i="144"/>
  <c r="H21" i="142"/>
  <c r="F21" i="142"/>
  <c r="K21" i="142"/>
  <c r="I24" i="141"/>
  <c r="G24" i="141"/>
  <c r="H23" i="147"/>
  <c r="F23" i="147"/>
  <c r="K23" i="147"/>
  <c r="I24" i="96"/>
  <c r="G24" i="96"/>
  <c r="Q24" i="96"/>
  <c r="M24" i="96"/>
  <c r="K24" i="96"/>
  <c r="M21" i="98"/>
  <c r="Z14" i="98"/>
  <c r="Z12" i="98"/>
  <c r="Z13" i="98"/>
  <c r="N29" i="141"/>
  <c r="K10" i="141"/>
  <c r="I10" i="141"/>
  <c r="G10" i="141"/>
  <c r="K20" i="94"/>
  <c r="Q20" i="94"/>
  <c r="G20" i="94"/>
  <c r="I20" i="94"/>
  <c r="M20" i="94"/>
  <c r="K14" i="146"/>
  <c r="H14" i="146"/>
  <c r="F14" i="146"/>
  <c r="O30" i="141"/>
  <c r="AH20" i="103"/>
  <c r="AH12" i="103"/>
  <c r="AH14" i="103"/>
  <c r="AC31" i="147"/>
  <c r="AH18" i="103"/>
  <c r="G26" i="108"/>
  <c r="I26" i="108"/>
  <c r="M26" i="108"/>
  <c r="K26" i="108"/>
  <c r="F29" i="145"/>
  <c r="H29" i="145"/>
  <c r="K29" i="145"/>
  <c r="AH17" i="104"/>
  <c r="AH13" i="104"/>
  <c r="K32" i="107"/>
  <c r="L32" i="107" s="1"/>
  <c r="L14" i="107"/>
  <c r="I14" i="107"/>
  <c r="Q22" i="94"/>
  <c r="I22" i="94"/>
  <c r="K22" i="94"/>
  <c r="M22" i="94"/>
  <c r="G22" i="94"/>
  <c r="L18" i="107"/>
  <c r="I18" i="107"/>
  <c r="Q17" i="96"/>
  <c r="M17" i="96"/>
  <c r="G17" i="96"/>
  <c r="I17" i="96"/>
  <c r="K17" i="96"/>
  <c r="H12" i="143"/>
  <c r="K12" i="143"/>
  <c r="I21" i="107"/>
  <c r="L21" i="107"/>
  <c r="O22" i="141"/>
  <c r="E25" i="50"/>
  <c r="E16" i="50"/>
  <c r="E20" i="50"/>
  <c r="E24" i="50"/>
  <c r="E28" i="50"/>
  <c r="E22" i="50"/>
  <c r="R29" i="50"/>
  <c r="E26" i="50"/>
  <c r="E21" i="50"/>
  <c r="E12" i="50"/>
  <c r="E29" i="50"/>
  <c r="E15" i="50"/>
  <c r="E23" i="50"/>
  <c r="E13" i="50"/>
  <c r="E18" i="50"/>
  <c r="E27" i="50"/>
  <c r="E11" i="50"/>
  <c r="H29" i="50"/>
  <c r="E19" i="50"/>
  <c r="M29" i="50"/>
  <c r="AA31" i="145"/>
  <c r="AC31" i="145"/>
  <c r="F19" i="145"/>
  <c r="K19" i="145"/>
  <c r="H19" i="145"/>
  <c r="G13" i="108"/>
  <c r="K13" i="108"/>
  <c r="M13" i="108"/>
  <c r="I13" i="108"/>
  <c r="AH24" i="104"/>
  <c r="H29" i="144"/>
  <c r="F29" i="144"/>
  <c r="K29" i="144"/>
  <c r="S30" i="49"/>
  <c r="L24" i="107"/>
  <c r="I24" i="107"/>
  <c r="J27" i="112"/>
  <c r="L27" i="112"/>
  <c r="H27" i="112"/>
  <c r="D27" i="112"/>
  <c r="N27" i="112"/>
  <c r="F27" i="112"/>
  <c r="P27" i="112"/>
  <c r="K31" i="137"/>
  <c r="R31" i="137"/>
  <c r="Y31" i="137"/>
  <c r="AH14" i="105"/>
  <c r="AC13" i="98"/>
  <c r="AC12" i="98"/>
  <c r="AC14" i="98"/>
  <c r="S21" i="98"/>
  <c r="M21" i="94"/>
  <c r="G21" i="94"/>
  <c r="I21" i="94"/>
  <c r="Q21" i="94"/>
  <c r="K21" i="94"/>
  <c r="P30" i="104"/>
  <c r="Q30" i="104" s="1"/>
  <c r="Q11" i="104"/>
  <c r="Q14" i="95"/>
  <c r="K14" i="95"/>
  <c r="O14" i="95" s="1"/>
  <c r="F15" i="148"/>
  <c r="H15" i="148"/>
  <c r="K15" i="148"/>
  <c r="Q21" i="98"/>
  <c r="AB12" i="98"/>
  <c r="AB13" i="98"/>
  <c r="AB14" i="98"/>
  <c r="K19" i="144"/>
  <c r="H19" i="144"/>
  <c r="F19" i="144"/>
  <c r="N15" i="102"/>
  <c r="AC23" i="68"/>
  <c r="K11" i="96"/>
  <c r="I11" i="96"/>
  <c r="M11" i="96"/>
  <c r="Q11" i="96"/>
  <c r="G11" i="96"/>
  <c r="G17" i="141"/>
  <c r="K17" i="141"/>
  <c r="I17" i="141"/>
  <c r="F27" i="146"/>
  <c r="H27" i="146"/>
  <c r="K27" i="146"/>
  <c r="K16" i="145"/>
  <c r="H16" i="145"/>
  <c r="F16" i="145"/>
  <c r="K24" i="146"/>
  <c r="F24" i="146"/>
  <c r="H24" i="146"/>
  <c r="AH19" i="104"/>
  <c r="I21" i="141"/>
  <c r="K21" i="141"/>
  <c r="G21" i="141"/>
  <c r="O16" i="95"/>
  <c r="P30" i="103"/>
  <c r="Q30" i="103" s="1"/>
  <c r="AB23" i="103" s="1"/>
  <c r="K24" i="141"/>
  <c r="I20" i="141"/>
  <c r="G20" i="141"/>
  <c r="K20" i="141"/>
  <c r="X21" i="68"/>
  <c r="L21" i="68"/>
  <c r="O21" i="68"/>
  <c r="I21" i="68"/>
  <c r="R21" i="68"/>
  <c r="F21" i="68"/>
  <c r="U21" i="68"/>
  <c r="AA21" i="68"/>
  <c r="AD12" i="79"/>
  <c r="AH26" i="103"/>
  <c r="E24" i="54"/>
  <c r="I18" i="108"/>
  <c r="Z20" i="92"/>
  <c r="Z19" i="92"/>
  <c r="Z17" i="92"/>
  <c r="Z18" i="92"/>
  <c r="G23" i="97"/>
  <c r="K23" i="97"/>
  <c r="Q23" i="97"/>
  <c r="I23" i="97"/>
  <c r="M23" i="97"/>
  <c r="I15" i="95"/>
  <c r="I28" i="107"/>
  <c r="L28" i="107"/>
  <c r="K13" i="145"/>
  <c r="F13" i="145"/>
  <c r="H13" i="145"/>
  <c r="N30" i="94"/>
  <c r="I26" i="96"/>
  <c r="K26" i="96"/>
  <c r="M26" i="96"/>
  <c r="G26" i="96"/>
  <c r="Q26" i="96"/>
  <c r="H29" i="57"/>
  <c r="W21" i="34"/>
  <c r="M18" i="95"/>
  <c r="Q18" i="95"/>
  <c r="K18" i="95"/>
  <c r="I18" i="95"/>
  <c r="G18" i="95"/>
  <c r="M26" i="95"/>
  <c r="I26" i="95"/>
  <c r="G26" i="95"/>
  <c r="Q26" i="95"/>
  <c r="K26" i="95"/>
  <c r="AH24" i="103"/>
  <c r="I12" i="96"/>
  <c r="G12" i="96"/>
  <c r="K12" i="96"/>
  <c r="Q12" i="96"/>
  <c r="M12" i="96"/>
  <c r="F27" i="147"/>
  <c r="K27" i="147"/>
  <c r="H27" i="147"/>
  <c r="H27" i="144"/>
  <c r="K27" i="144"/>
  <c r="F27" i="144"/>
  <c r="F18" i="146"/>
  <c r="K18" i="146"/>
  <c r="H18" i="146"/>
  <c r="H18" i="148"/>
  <c r="F18" i="148"/>
  <c r="K18" i="148"/>
  <c r="E12" i="51"/>
  <c r="E27" i="51"/>
  <c r="E16" i="51"/>
  <c r="E23" i="51"/>
  <c r="E22" i="51"/>
  <c r="E26" i="51"/>
  <c r="E19" i="51"/>
  <c r="E20" i="51"/>
  <c r="E28" i="51"/>
  <c r="E25" i="51"/>
  <c r="E18" i="51"/>
  <c r="E17" i="51"/>
  <c r="H29" i="51"/>
  <c r="E15" i="51"/>
  <c r="E11" i="51"/>
  <c r="E29" i="51"/>
  <c r="E14" i="51"/>
  <c r="E13" i="51"/>
  <c r="R29" i="51"/>
  <c r="E21" i="51"/>
  <c r="E24" i="51"/>
  <c r="AH23" i="104"/>
  <c r="K22" i="96"/>
  <c r="M22" i="96"/>
  <c r="G22" i="96"/>
  <c r="Q22" i="96"/>
  <c r="H12" i="146"/>
  <c r="F12" i="146"/>
  <c r="K12" i="146"/>
  <c r="N24" i="102"/>
  <c r="N29" i="102"/>
  <c r="N12" i="102"/>
  <c r="N19" i="102"/>
  <c r="N27" i="102"/>
  <c r="N13" i="102"/>
  <c r="E27" i="56"/>
  <c r="E18" i="56"/>
  <c r="E26" i="56"/>
  <c r="E24" i="56"/>
  <c r="E20" i="56"/>
  <c r="H29" i="56"/>
  <c r="E11" i="56"/>
  <c r="E16" i="56"/>
  <c r="E12" i="56"/>
  <c r="E13" i="56"/>
  <c r="M29" i="56"/>
  <c r="E28" i="56"/>
  <c r="E15" i="56"/>
  <c r="E29" i="56"/>
  <c r="E17" i="56"/>
  <c r="E14" i="56"/>
  <c r="K15" i="96"/>
  <c r="G15" i="96"/>
  <c r="Q15" i="96"/>
  <c r="M15" i="96"/>
  <c r="I15" i="96"/>
  <c r="AH30" i="104"/>
  <c r="K19" i="146"/>
  <c r="H19" i="146"/>
  <c r="F19" i="146"/>
  <c r="K17" i="147"/>
  <c r="H26" i="148"/>
  <c r="K26" i="148"/>
  <c r="F26" i="148"/>
  <c r="K20" i="143"/>
  <c r="H20" i="143"/>
  <c r="F20" i="143"/>
  <c r="K22" i="148"/>
  <c r="H22" i="148"/>
  <c r="F22" i="148"/>
  <c r="V12" i="98"/>
  <c r="V13" i="98"/>
  <c r="V14" i="98"/>
  <c r="G18" i="141"/>
  <c r="O18" i="141" s="1"/>
  <c r="AH28" i="105"/>
  <c r="AH11" i="105"/>
  <c r="N11" i="102"/>
  <c r="Q30" i="49"/>
  <c r="M30" i="48"/>
  <c r="I30" i="48"/>
  <c r="S30" i="48"/>
  <c r="Y30" i="48"/>
  <c r="U30" i="48"/>
  <c r="G30" i="48"/>
  <c r="Q30" i="48"/>
  <c r="AB22" i="103"/>
  <c r="AH11" i="103"/>
  <c r="N29" i="108"/>
  <c r="K29" i="108" s="1"/>
  <c r="AH19" i="103"/>
  <c r="F28" i="144"/>
  <c r="K28" i="144"/>
  <c r="H28" i="144"/>
  <c r="AA12" i="92"/>
  <c r="O23" i="92"/>
  <c r="AA15" i="92"/>
  <c r="AA14" i="92"/>
  <c r="AA13" i="92"/>
  <c r="K29" i="147"/>
  <c r="H29" i="147"/>
  <c r="F29" i="147"/>
  <c r="AN30" i="103"/>
  <c r="F24" i="147"/>
  <c r="H24" i="147"/>
  <c r="K24" i="147"/>
  <c r="K11" i="108"/>
  <c r="I11" i="108"/>
  <c r="M11" i="108"/>
  <c r="G11" i="108"/>
  <c r="H14" i="147"/>
  <c r="F14" i="147"/>
  <c r="K14" i="147"/>
  <c r="F25" i="143"/>
  <c r="K25" i="143"/>
  <c r="H25" i="143"/>
  <c r="V19" i="92"/>
  <c r="V20" i="92"/>
  <c r="V17" i="92"/>
  <c r="V18" i="92"/>
  <c r="K21" i="143"/>
  <c r="F21" i="143"/>
  <c r="H21" i="143"/>
  <c r="I20" i="107"/>
  <c r="L20" i="107"/>
  <c r="K19" i="147"/>
  <c r="F19" i="147"/>
  <c r="H19" i="147"/>
  <c r="AH27" i="103"/>
  <c r="I19" i="108"/>
  <c r="M19" i="108"/>
  <c r="K19" i="108"/>
  <c r="G19" i="108"/>
  <c r="L25" i="107"/>
  <c r="I25" i="107"/>
  <c r="M22" i="97"/>
  <c r="M18" i="108"/>
  <c r="V15" i="92"/>
  <c r="E23" i="92"/>
  <c r="V14" i="92"/>
  <c r="V13" i="92"/>
  <c r="V12" i="92"/>
  <c r="G22" i="95"/>
  <c r="AH18" i="104"/>
  <c r="M31" i="142"/>
  <c r="D31" i="142"/>
  <c r="F31" i="142" s="1"/>
  <c r="O31" i="142"/>
  <c r="I30" i="106"/>
  <c r="K23" i="94"/>
  <c r="Q23" i="94"/>
  <c r="I23" i="94"/>
  <c r="G23" i="94"/>
  <c r="M23" i="94"/>
  <c r="K10" i="108"/>
  <c r="G10" i="108"/>
  <c r="I10" i="108"/>
  <c r="M10" i="108"/>
  <c r="F22" i="142"/>
  <c r="H27" i="111"/>
  <c r="J27" i="111"/>
  <c r="N27" i="111"/>
  <c r="F27" i="111"/>
  <c r="P27" i="111"/>
  <c r="L27" i="111"/>
  <c r="D27" i="111"/>
  <c r="V12" i="152"/>
  <c r="E23" i="152"/>
  <c r="V13" i="152"/>
  <c r="V14" i="152"/>
  <c r="AC14" i="152"/>
  <c r="AC12" i="152"/>
  <c r="AC13" i="152"/>
  <c r="S23" i="152"/>
  <c r="L23" i="107"/>
  <c r="I23" i="107"/>
  <c r="M27" i="96"/>
  <c r="Q27" i="96"/>
  <c r="G27" i="96"/>
  <c r="K27" i="96"/>
  <c r="I27" i="96"/>
  <c r="W19" i="92"/>
  <c r="I21" i="98"/>
  <c r="X14" i="98"/>
  <c r="X12" i="98"/>
  <c r="X13" i="98"/>
  <c r="H22" i="144"/>
  <c r="F22" i="144"/>
  <c r="K22" i="144"/>
  <c r="F21" i="147"/>
  <c r="K21" i="147"/>
  <c r="H21" i="147"/>
  <c r="H27" i="110"/>
  <c r="D27" i="110"/>
  <c r="J27" i="110"/>
  <c r="F27" i="110"/>
  <c r="L27" i="110"/>
  <c r="P27" i="110"/>
  <c r="N27" i="110"/>
  <c r="K30" i="47"/>
  <c r="I30" i="47"/>
  <c r="O30" i="47"/>
  <c r="Y30" i="47"/>
  <c r="G30" i="47"/>
  <c r="S30" i="47"/>
  <c r="U30" i="47"/>
  <c r="M30" i="47"/>
  <c r="Q30" i="47"/>
  <c r="Q10" i="95"/>
  <c r="G10" i="95"/>
  <c r="I10" i="95"/>
  <c r="M10" i="95"/>
  <c r="K10" i="95"/>
  <c r="G12" i="155"/>
  <c r="F31" i="155"/>
  <c r="G31" i="155" s="1"/>
  <c r="D31" i="148"/>
  <c r="AA31" i="148"/>
  <c r="K18" i="143"/>
  <c r="H18" i="143"/>
  <c r="F18" i="143"/>
  <c r="F16" i="143"/>
  <c r="K16" i="143"/>
  <c r="H16" i="143"/>
  <c r="I10" i="97"/>
  <c r="M10" i="97"/>
  <c r="Q10" i="97"/>
  <c r="K10" i="97"/>
  <c r="G10" i="97"/>
  <c r="W19" i="34"/>
  <c r="F20" i="144"/>
  <c r="H20" i="144"/>
  <c r="K20" i="144"/>
  <c r="K24" i="97"/>
  <c r="E28" i="55"/>
  <c r="E24" i="55"/>
  <c r="E29" i="55"/>
  <c r="E27" i="55"/>
  <c r="E14" i="55"/>
  <c r="E25" i="55"/>
  <c r="E18" i="55"/>
  <c r="E19" i="55"/>
  <c r="R29" i="55"/>
  <c r="E12" i="55"/>
  <c r="E17" i="55"/>
  <c r="E26" i="55"/>
  <c r="E15" i="55"/>
  <c r="H29" i="55"/>
  <c r="E21" i="55"/>
  <c r="E16" i="55"/>
  <c r="E22" i="55"/>
  <c r="E20" i="55"/>
  <c r="E11" i="55"/>
  <c r="M29" i="55"/>
  <c r="G11" i="97"/>
  <c r="Q11" i="97"/>
  <c r="I11" i="97"/>
  <c r="M11" i="97"/>
  <c r="K11" i="97"/>
  <c r="N26" i="102"/>
  <c r="K12" i="147"/>
  <c r="F12" i="147"/>
  <c r="H12" i="147"/>
  <c r="K18" i="144"/>
  <c r="H18" i="144"/>
  <c r="F18" i="144"/>
  <c r="P29" i="70"/>
  <c r="O29" i="70"/>
  <c r="Q30" i="95"/>
  <c r="I30" i="95"/>
  <c r="K30" i="95"/>
  <c r="P20" i="70"/>
  <c r="O20" i="70"/>
  <c r="O19" i="141"/>
  <c r="O15" i="70"/>
  <c r="P15" i="70"/>
  <c r="O22" i="108"/>
  <c r="AV12" i="104"/>
  <c r="AV25" i="104"/>
  <c r="AV23" i="104"/>
  <c r="AV26" i="104"/>
  <c r="AV24" i="104"/>
  <c r="AV21" i="104"/>
  <c r="AV13" i="104"/>
  <c r="AV11" i="104"/>
  <c r="AV27" i="104"/>
  <c r="AV28" i="104"/>
  <c r="AV17" i="104"/>
  <c r="AV22" i="104"/>
  <c r="AV15" i="104"/>
  <c r="AV20" i="104"/>
  <c r="AV18" i="104"/>
  <c r="AV14" i="104"/>
  <c r="AV16" i="104"/>
  <c r="AV29" i="104"/>
  <c r="AV19" i="104"/>
  <c r="O17" i="94"/>
  <c r="O15" i="94"/>
  <c r="O31" i="70"/>
  <c r="P31" i="70"/>
  <c r="O21" i="96"/>
  <c r="O27" i="108"/>
  <c r="AP26" i="105"/>
  <c r="AQ26" i="105" s="1"/>
  <c r="O25" i="70"/>
  <c r="P25" i="70"/>
  <c r="P13" i="70"/>
  <c r="O13" i="70"/>
  <c r="AV13" i="105"/>
  <c r="AV27" i="105"/>
  <c r="AV20" i="105"/>
  <c r="AV24" i="105"/>
  <c r="AV18" i="105"/>
  <c r="AV23" i="105"/>
  <c r="AV28" i="105"/>
  <c r="AV25" i="105"/>
  <c r="AV16" i="105"/>
  <c r="AV17" i="105"/>
  <c r="AV22" i="105"/>
  <c r="AV19" i="105"/>
  <c r="AV11" i="105"/>
  <c r="AV15" i="105"/>
  <c r="AV14" i="105"/>
  <c r="AV12" i="105"/>
  <c r="AV26" i="105"/>
  <c r="AV29" i="105"/>
  <c r="AV21" i="105"/>
  <c r="AD16" i="68"/>
  <c r="O12" i="95"/>
  <c r="O25" i="108"/>
  <c r="O19" i="70"/>
  <c r="P19" i="70"/>
  <c r="O25" i="94"/>
  <c r="P14" i="70"/>
  <c r="O14" i="70"/>
  <c r="O28" i="70"/>
  <c r="P28" i="70"/>
  <c r="O14" i="97"/>
  <c r="O13" i="94"/>
  <c r="P21" i="70"/>
  <c r="O21" i="70"/>
  <c r="O30" i="70"/>
  <c r="P30" i="70"/>
  <c r="AP19" i="105"/>
  <c r="AP11" i="105"/>
  <c r="AP15" i="105"/>
  <c r="AD15" i="125"/>
  <c r="O27" i="94"/>
  <c r="AP18" i="105"/>
  <c r="AR18" i="105" s="1"/>
  <c r="P17" i="70"/>
  <c r="O17" i="70"/>
  <c r="O21" i="95"/>
  <c r="AD21" i="79" l="1"/>
  <c r="AD15" i="79"/>
  <c r="O26" i="97"/>
  <c r="O30" i="95"/>
  <c r="AB28" i="103"/>
  <c r="AP14" i="105"/>
  <c r="AQ14" i="105" s="1"/>
  <c r="AP17" i="105"/>
  <c r="AB26" i="103"/>
  <c r="AP25" i="105"/>
  <c r="AR25" i="105" s="1"/>
  <c r="AR13" i="105"/>
  <c r="AQ13" i="105"/>
  <c r="AP29" i="105"/>
  <c r="AR29" i="105" s="1"/>
  <c r="P23" i="70"/>
  <c r="O16" i="97"/>
  <c r="O23" i="70"/>
  <c r="AP22" i="105"/>
  <c r="AR22" i="105" s="1"/>
  <c r="O10" i="108"/>
  <c r="AP20" i="105"/>
  <c r="AP23" i="105"/>
  <c r="AQ18" i="105"/>
  <c r="AP24" i="105"/>
  <c r="O21" i="97"/>
  <c r="AP27" i="105"/>
  <c r="AQ27" i="105" s="1"/>
  <c r="AB30" i="104"/>
  <c r="AD19" i="79"/>
  <c r="O11" i="94"/>
  <c r="O17" i="108"/>
  <c r="O27" i="141"/>
  <c r="M30" i="96"/>
  <c r="I30" i="96"/>
  <c r="G30" i="96"/>
  <c r="O30" i="96" s="1"/>
  <c r="Q30" i="96"/>
  <c r="AP12" i="105"/>
  <c r="AR12" i="105" s="1"/>
  <c r="AP16" i="105"/>
  <c r="AP28" i="105"/>
  <c r="AR28" i="105" s="1"/>
  <c r="O21" i="108"/>
  <c r="O16" i="108"/>
  <c r="O12" i="94"/>
  <c r="O26" i="141"/>
  <c r="O23" i="108"/>
  <c r="AP21" i="105"/>
  <c r="AB17" i="103"/>
  <c r="I32" i="107"/>
  <c r="O10" i="95"/>
  <c r="AB13" i="103"/>
  <c r="AB28" i="104"/>
  <c r="AB18" i="103"/>
  <c r="O25" i="97"/>
  <c r="O12" i="97"/>
  <c r="O20" i="95"/>
  <c r="O15" i="108"/>
  <c r="O14" i="94"/>
  <c r="O19" i="97"/>
  <c r="O14" i="96"/>
  <c r="AB30" i="105"/>
  <c r="O18" i="97"/>
  <c r="O16" i="96"/>
  <c r="O19" i="96"/>
  <c r="O27" i="96"/>
  <c r="O15" i="96"/>
  <c r="W30" i="34"/>
  <c r="AB14" i="103"/>
  <c r="O18" i="94"/>
  <c r="AR26" i="105"/>
  <c r="O10" i="141"/>
  <c r="O25" i="96"/>
  <c r="O13" i="96"/>
  <c r="O19" i="108"/>
  <c r="O17" i="141"/>
  <c r="O21" i="94"/>
  <c r="O22" i="94"/>
  <c r="O16" i="141"/>
  <c r="O18" i="96"/>
  <c r="O21" i="36"/>
  <c r="O12" i="36"/>
  <c r="O15" i="36"/>
  <c r="O26" i="36"/>
  <c r="O19" i="36"/>
  <c r="O16" i="36"/>
  <c r="O22" i="36"/>
  <c r="O27" i="36"/>
  <c r="O29" i="36"/>
  <c r="O17" i="36"/>
  <c r="O23" i="36"/>
  <c r="O18" i="36"/>
  <c r="O24" i="36"/>
  <c r="O28" i="36"/>
  <c r="O20" i="36"/>
  <c r="O25" i="36"/>
  <c r="O14" i="36"/>
  <c r="O11" i="36"/>
  <c r="O13" i="36"/>
  <c r="G30" i="97"/>
  <c r="Q30" i="97"/>
  <c r="I30" i="97"/>
  <c r="O11" i="96"/>
  <c r="O25" i="95"/>
  <c r="Y31" i="144"/>
  <c r="H31" i="144"/>
  <c r="F31" i="144"/>
  <c r="K31" i="144"/>
  <c r="R31" i="144"/>
  <c r="O24" i="95"/>
  <c r="AB25" i="105"/>
  <c r="AB22" i="105"/>
  <c r="AB28" i="105"/>
  <c r="AB16" i="105"/>
  <c r="AB21" i="105"/>
  <c r="AB14" i="105"/>
  <c r="AB12" i="105"/>
  <c r="AB18" i="105"/>
  <c r="AB15" i="105"/>
  <c r="AB26" i="105"/>
  <c r="AB27" i="105"/>
  <c r="AB13" i="105"/>
  <c r="AB17" i="105"/>
  <c r="AB11" i="105"/>
  <c r="AB24" i="105"/>
  <c r="O23" i="96"/>
  <c r="O22" i="97"/>
  <c r="W30" i="49"/>
  <c r="P29" i="43"/>
  <c r="P20" i="43"/>
  <c r="P13" i="43"/>
  <c r="P28" i="43"/>
  <c r="P23" i="43"/>
  <c r="P14" i="43"/>
  <c r="P17" i="43"/>
  <c r="P18" i="43"/>
  <c r="P21" i="43"/>
  <c r="P22" i="43"/>
  <c r="P16" i="43"/>
  <c r="P19" i="43"/>
  <c r="P25" i="43"/>
  <c r="P11" i="43"/>
  <c r="P12" i="43"/>
  <c r="P27" i="43"/>
  <c r="P24" i="43"/>
  <c r="P26" i="43"/>
  <c r="P15" i="43"/>
  <c r="R31" i="148"/>
  <c r="F31" i="148"/>
  <c r="Y31" i="148"/>
  <c r="K31" i="148"/>
  <c r="H31" i="148"/>
  <c r="O22" i="95"/>
  <c r="P32" i="70"/>
  <c r="O32" i="70"/>
  <c r="O22" i="96"/>
  <c r="O12" i="96"/>
  <c r="O18" i="95"/>
  <c r="O26" i="96"/>
  <c r="AB30" i="103"/>
  <c r="AB11" i="103"/>
  <c r="AB25" i="103"/>
  <c r="AB16" i="103"/>
  <c r="AB19" i="103"/>
  <c r="AB27" i="103"/>
  <c r="O24" i="141"/>
  <c r="O17" i="95"/>
  <c r="O27" i="95"/>
  <c r="O11" i="141"/>
  <c r="AB24" i="103"/>
  <c r="O14" i="108"/>
  <c r="O24" i="70"/>
  <c r="P24" i="70"/>
  <c r="O10" i="97"/>
  <c r="O11" i="108"/>
  <c r="W30" i="48"/>
  <c r="AJ25" i="105"/>
  <c r="AJ12" i="105"/>
  <c r="AJ19" i="105"/>
  <c r="AJ18" i="105"/>
  <c r="AJ26" i="105"/>
  <c r="AJ29" i="105"/>
  <c r="AJ28" i="105"/>
  <c r="AJ16" i="105"/>
  <c r="AJ20" i="105"/>
  <c r="AJ21" i="105"/>
  <c r="AJ23" i="105"/>
  <c r="AJ27" i="105"/>
  <c r="AJ15" i="105"/>
  <c r="AJ24" i="105"/>
  <c r="AJ13" i="105"/>
  <c r="AJ22" i="105"/>
  <c r="AJ14" i="105"/>
  <c r="AJ17" i="105"/>
  <c r="AJ11" i="105"/>
  <c r="O23" i="97"/>
  <c r="O21" i="141"/>
  <c r="AB13" i="104"/>
  <c r="AB24" i="104"/>
  <c r="AB26" i="104"/>
  <c r="AB15" i="104"/>
  <c r="AB19" i="104"/>
  <c r="AB18" i="104"/>
  <c r="AB20" i="104"/>
  <c r="AB21" i="104"/>
  <c r="AB17" i="104"/>
  <c r="AB12" i="104"/>
  <c r="AB22" i="104"/>
  <c r="AB16" i="104"/>
  <c r="AB14" i="104"/>
  <c r="AB11" i="104"/>
  <c r="AB25" i="104"/>
  <c r="AB23" i="104"/>
  <c r="O17" i="96"/>
  <c r="O26" i="108"/>
  <c r="O29" i="141"/>
  <c r="G29" i="141"/>
  <c r="I29" i="141"/>
  <c r="O24" i="96"/>
  <c r="O20" i="96"/>
  <c r="O24" i="108"/>
  <c r="F31" i="147"/>
  <c r="H31" i="147"/>
  <c r="R31" i="147"/>
  <c r="K31" i="147"/>
  <c r="AP24" i="104"/>
  <c r="AP17" i="104"/>
  <c r="AP22" i="104"/>
  <c r="AP29" i="104"/>
  <c r="AP11" i="104"/>
  <c r="AP15" i="104"/>
  <c r="AP16" i="104"/>
  <c r="AP28" i="104"/>
  <c r="AP18" i="104"/>
  <c r="AP12" i="104"/>
  <c r="AP14" i="104"/>
  <c r="AP21" i="104"/>
  <c r="AP13" i="104"/>
  <c r="AP25" i="104"/>
  <c r="AP26" i="104"/>
  <c r="AP23" i="104"/>
  <c r="AP19" i="104"/>
  <c r="AP27" i="104"/>
  <c r="AP20" i="104"/>
  <c r="AB21" i="103"/>
  <c r="O27" i="97"/>
  <c r="AB20" i="105"/>
  <c r="K30" i="97"/>
  <c r="P26" i="70"/>
  <c r="O26" i="70"/>
  <c r="P24" i="102"/>
  <c r="P27" i="102"/>
  <c r="P28" i="102"/>
  <c r="P22" i="102"/>
  <c r="P14" i="102"/>
  <c r="P16" i="102"/>
  <c r="P12" i="102"/>
  <c r="P15" i="102"/>
  <c r="P10" i="102"/>
  <c r="P21" i="102"/>
  <c r="P25" i="102"/>
  <c r="P18" i="102"/>
  <c r="P19" i="102"/>
  <c r="P26" i="102"/>
  <c r="P17" i="102"/>
  <c r="P11" i="102"/>
  <c r="P23" i="102"/>
  <c r="P13" i="102"/>
  <c r="P20" i="102"/>
  <c r="O24" i="97"/>
  <c r="P18" i="70"/>
  <c r="O18" i="70"/>
  <c r="O16" i="70"/>
  <c r="P16" i="70"/>
  <c r="O18" i="108"/>
  <c r="O15" i="141"/>
  <c r="F31" i="106"/>
  <c r="G31" i="106" s="1"/>
  <c r="AB20" i="103"/>
  <c r="AB12" i="103"/>
  <c r="O22" i="70"/>
  <c r="AQ28" i="105"/>
  <c r="P22" i="70"/>
  <c r="O20" i="94"/>
  <c r="R31" i="143"/>
  <c r="H31" i="143"/>
  <c r="Y31" i="143"/>
  <c r="F31" i="143"/>
  <c r="K31" i="143"/>
  <c r="O16" i="94"/>
  <c r="M30" i="97"/>
  <c r="W30" i="47"/>
  <c r="I29" i="108"/>
  <c r="G29" i="108"/>
  <c r="O29" i="108"/>
  <c r="M29" i="108"/>
  <c r="K30" i="94"/>
  <c r="M30" i="94"/>
  <c r="G30" i="94"/>
  <c r="Q30" i="94"/>
  <c r="I30" i="94"/>
  <c r="AD21" i="68"/>
  <c r="U23" i="68"/>
  <c r="AA23" i="68"/>
  <c r="O23" i="68"/>
  <c r="I23" i="68"/>
  <c r="R23" i="68"/>
  <c r="X23" i="68"/>
  <c r="F23" i="68"/>
  <c r="O13" i="108"/>
  <c r="AJ17" i="104"/>
  <c r="AJ16" i="104"/>
  <c r="AJ14" i="104"/>
  <c r="AJ23" i="104"/>
  <c r="AJ18" i="104"/>
  <c r="AJ15" i="104"/>
  <c r="AJ19" i="104"/>
  <c r="AJ25" i="104"/>
  <c r="AJ21" i="104"/>
  <c r="AJ22" i="104"/>
  <c r="AJ24" i="104"/>
  <c r="AJ27" i="104"/>
  <c r="AJ11" i="104"/>
  <c r="AJ29" i="104"/>
  <c r="AJ12" i="104"/>
  <c r="AJ28" i="104"/>
  <c r="AJ26" i="104"/>
  <c r="AJ13" i="104"/>
  <c r="AJ20" i="104"/>
  <c r="O13" i="141"/>
  <c r="AP19" i="103"/>
  <c r="AP11" i="103"/>
  <c r="AP23" i="103"/>
  <c r="AP12" i="103"/>
  <c r="AP25" i="103"/>
  <c r="AP14" i="103"/>
  <c r="AP24" i="103"/>
  <c r="AP15" i="103"/>
  <c r="AP21" i="103"/>
  <c r="AP18" i="103"/>
  <c r="AP29" i="103"/>
  <c r="AP22" i="103"/>
  <c r="AP27" i="103"/>
  <c r="AP13" i="103"/>
  <c r="AP26" i="103"/>
  <c r="AP28" i="103"/>
  <c r="AP20" i="103"/>
  <c r="AP17" i="103"/>
  <c r="AP16" i="103"/>
  <c r="O12" i="141"/>
  <c r="AB19" i="105"/>
  <c r="L23" i="68"/>
  <c r="AB27" i="104"/>
  <c r="O11" i="97"/>
  <c r="O23" i="94"/>
  <c r="Y31" i="142"/>
  <c r="H31" i="142"/>
  <c r="R31" i="142"/>
  <c r="K31" i="142"/>
  <c r="AJ23" i="103"/>
  <c r="AJ20" i="103"/>
  <c r="AJ13" i="103"/>
  <c r="AJ14" i="103"/>
  <c r="AJ12" i="103"/>
  <c r="AJ27" i="103"/>
  <c r="AJ26" i="103"/>
  <c r="AJ28" i="103"/>
  <c r="AJ19" i="103"/>
  <c r="AJ16" i="103"/>
  <c r="AJ25" i="103"/>
  <c r="AJ17" i="103"/>
  <c r="AJ21" i="103"/>
  <c r="AJ24" i="103"/>
  <c r="AJ11" i="103"/>
  <c r="AJ22" i="103"/>
  <c r="AJ18" i="103"/>
  <c r="AJ29" i="103"/>
  <c r="AJ15" i="103"/>
  <c r="O26" i="95"/>
  <c r="O20" i="141"/>
  <c r="E31" i="106"/>
  <c r="I31" i="106"/>
  <c r="F31" i="145"/>
  <c r="R31" i="145"/>
  <c r="Y31" i="145"/>
  <c r="H31" i="145"/>
  <c r="K31" i="145"/>
  <c r="O25" i="141"/>
  <c r="G30" i="108"/>
  <c r="I30" i="108"/>
  <c r="M30" i="108"/>
  <c r="Q30" i="108"/>
  <c r="K30" i="108"/>
  <c r="AV28" i="103"/>
  <c r="AV14" i="103"/>
  <c r="AV23" i="103"/>
  <c r="AV18" i="103"/>
  <c r="AV20" i="103"/>
  <c r="AV17" i="103"/>
  <c r="AV11" i="103"/>
  <c r="AV26" i="103"/>
  <c r="AV13" i="103"/>
  <c r="AV12" i="103"/>
  <c r="AV19" i="103"/>
  <c r="AV22" i="103"/>
  <c r="AV25" i="103"/>
  <c r="AV27" i="103"/>
  <c r="AV15" i="103"/>
  <c r="AV21" i="103"/>
  <c r="AV24" i="103"/>
  <c r="AV16" i="103"/>
  <c r="AV29" i="103"/>
  <c r="O13" i="97"/>
  <c r="O15" i="95"/>
  <c r="AB15" i="103"/>
  <c r="K29" i="141"/>
  <c r="AB23" i="105"/>
  <c r="AQ19" i="105"/>
  <c r="AR19" i="105"/>
  <c r="AX12" i="105"/>
  <c r="AW12" i="105"/>
  <c r="AW25" i="105"/>
  <c r="AX25" i="105"/>
  <c r="AR17" i="105"/>
  <c r="AQ17" i="105"/>
  <c r="AX18" i="104"/>
  <c r="AW18" i="104"/>
  <c r="AX13" i="104"/>
  <c r="AW13" i="104"/>
  <c r="AW14" i="105"/>
  <c r="AX14" i="105"/>
  <c r="AX28" i="105"/>
  <c r="AW28" i="105"/>
  <c r="AX20" i="104"/>
  <c r="AW20" i="104"/>
  <c r="AW21" i="104"/>
  <c r="AX21" i="104"/>
  <c r="AW15" i="105"/>
  <c r="AX15" i="105"/>
  <c r="AX23" i="105"/>
  <c r="AW23" i="105"/>
  <c r="AW15" i="104"/>
  <c r="AX15" i="104"/>
  <c r="AW24" i="104"/>
  <c r="AX24" i="104"/>
  <c r="AQ12" i="105"/>
  <c r="AX11" i="105"/>
  <c r="AW11" i="105"/>
  <c r="AW18" i="105"/>
  <c r="AX18" i="105"/>
  <c r="AQ16" i="105"/>
  <c r="AR16" i="105"/>
  <c r="AX22" i="104"/>
  <c r="AW22" i="104"/>
  <c r="AX26" i="104"/>
  <c r="AW26" i="104"/>
  <c r="AQ15" i="105"/>
  <c r="AR15" i="105"/>
  <c r="AW19" i="105"/>
  <c r="AX19" i="105"/>
  <c r="AW24" i="105"/>
  <c r="AX24" i="105"/>
  <c r="AW19" i="104"/>
  <c r="AX19" i="104"/>
  <c r="AX17" i="104"/>
  <c r="AW17" i="104"/>
  <c r="AX23" i="104"/>
  <c r="AW23" i="104"/>
  <c r="AW21" i="105"/>
  <c r="AX21" i="105"/>
  <c r="AW22" i="105"/>
  <c r="AX22" i="105"/>
  <c r="AX20" i="105"/>
  <c r="AW20" i="105"/>
  <c r="AX29" i="104"/>
  <c r="AW29" i="104"/>
  <c r="AW28" i="104"/>
  <c r="AX28" i="104"/>
  <c r="AW25" i="104"/>
  <c r="AX25" i="104"/>
  <c r="AQ25" i="105"/>
  <c r="AX29" i="105"/>
  <c r="AW29" i="105"/>
  <c r="AX17" i="105"/>
  <c r="AW17" i="105"/>
  <c r="AW27" i="105"/>
  <c r="AX27" i="105"/>
  <c r="AW16" i="104"/>
  <c r="AX16" i="104"/>
  <c r="AW27" i="104"/>
  <c r="AX27" i="104"/>
  <c r="AW12" i="104"/>
  <c r="AX12" i="104"/>
  <c r="AR11" i="105"/>
  <c r="AQ11" i="105"/>
  <c r="AW26" i="105"/>
  <c r="AX26" i="105"/>
  <c r="AW16" i="105"/>
  <c r="AX16" i="105"/>
  <c r="AX13" i="105"/>
  <c r="AW13" i="105"/>
  <c r="AW14" i="104"/>
  <c r="AX14" i="104"/>
  <c r="AW11" i="104"/>
  <c r="AX11" i="104"/>
  <c r="K27" i="159"/>
  <c r="K27" i="160"/>
  <c r="K27" i="163"/>
  <c r="K27" i="162"/>
  <c r="K27" i="161"/>
  <c r="AQ22" i="105" l="1"/>
  <c r="AR14" i="105"/>
  <c r="AQ29" i="105"/>
  <c r="AR24" i="105"/>
  <c r="AQ24" i="105"/>
  <c r="AR23" i="105"/>
  <c r="AQ23" i="105"/>
  <c r="AR27" i="105"/>
  <c r="AR20" i="105"/>
  <c r="AQ20" i="105"/>
  <c r="AQ21" i="105"/>
  <c r="AR21" i="105"/>
  <c r="AX22" i="103"/>
  <c r="AW22" i="103"/>
  <c r="AX18" i="103"/>
  <c r="AW18" i="103"/>
  <c r="O30" i="108"/>
  <c r="AL24" i="103"/>
  <c r="AK24" i="103"/>
  <c r="AL27" i="103"/>
  <c r="AK27" i="103"/>
  <c r="AR16" i="103"/>
  <c r="AQ16" i="103"/>
  <c r="AR29" i="103"/>
  <c r="AQ29" i="103"/>
  <c r="AQ23" i="103"/>
  <c r="AR23" i="103"/>
  <c r="AK12" i="104"/>
  <c r="AL12" i="104"/>
  <c r="AK19" i="104"/>
  <c r="AL19" i="104"/>
  <c r="AD23" i="68"/>
  <c r="Q19" i="102"/>
  <c r="R19" i="102"/>
  <c r="Q14" i="102"/>
  <c r="R14" i="102"/>
  <c r="AQ25" i="104"/>
  <c r="AR25" i="104"/>
  <c r="AR15" i="104"/>
  <c r="AQ15" i="104"/>
  <c r="AL14" i="105"/>
  <c r="AK14" i="105"/>
  <c r="AK20" i="105"/>
  <c r="AL20" i="105"/>
  <c r="AK25" i="105"/>
  <c r="AL25" i="105"/>
  <c r="AD24" i="103"/>
  <c r="AD22" i="103"/>
  <c r="AD20" i="103"/>
  <c r="AD13" i="103"/>
  <c r="AD18" i="103"/>
  <c r="AD27" i="103"/>
  <c r="AD16" i="103"/>
  <c r="AD12" i="103"/>
  <c r="AD26" i="103"/>
  <c r="AD15" i="103"/>
  <c r="AD21" i="103"/>
  <c r="AD25" i="103"/>
  <c r="AD17" i="103"/>
  <c r="AD11" i="103"/>
  <c r="AD23" i="103"/>
  <c r="AD29" i="103"/>
  <c r="AD14" i="103"/>
  <c r="AD19" i="103"/>
  <c r="AD28" i="103"/>
  <c r="R25" i="43"/>
  <c r="Q25" i="43"/>
  <c r="R23" i="43"/>
  <c r="Q23" i="43"/>
  <c r="Q25" i="36"/>
  <c r="P25" i="36"/>
  <c r="P27" i="36"/>
  <c r="Q27" i="36"/>
  <c r="AX29" i="103"/>
  <c r="AW29" i="103"/>
  <c r="AW19" i="103"/>
  <c r="AX19" i="103"/>
  <c r="AW23" i="103"/>
  <c r="AX23" i="103"/>
  <c r="AK21" i="103"/>
  <c r="AL21" i="103"/>
  <c r="AK12" i="103"/>
  <c r="AL12" i="103"/>
  <c r="AR17" i="103"/>
  <c r="AQ17" i="103"/>
  <c r="AR18" i="103"/>
  <c r="AQ18" i="103"/>
  <c r="AQ11" i="103"/>
  <c r="AR11" i="103"/>
  <c r="AL29" i="104"/>
  <c r="AK29" i="104"/>
  <c r="AL15" i="104"/>
  <c r="AK15" i="104"/>
  <c r="Q18" i="102"/>
  <c r="R18" i="102"/>
  <c r="Q22" i="102"/>
  <c r="R22" i="102"/>
  <c r="AR13" i="104"/>
  <c r="AQ13" i="104"/>
  <c r="AQ11" i="104"/>
  <c r="AR11" i="104"/>
  <c r="AD28" i="104"/>
  <c r="AD13" i="104"/>
  <c r="AD29" i="104"/>
  <c r="AD11" i="104"/>
  <c r="AD16" i="104"/>
  <c r="AD15" i="104"/>
  <c r="AD25" i="104"/>
  <c r="AD21" i="104"/>
  <c r="AD19" i="104"/>
  <c r="AD24" i="104"/>
  <c r="AD20" i="104"/>
  <c r="AD12" i="104"/>
  <c r="AD27" i="104"/>
  <c r="AD23" i="104"/>
  <c r="AD26" i="104"/>
  <c r="AD22" i="104"/>
  <c r="AD18" i="104"/>
  <c r="AD14" i="104"/>
  <c r="AD17" i="104"/>
  <c r="AL22" i="105"/>
  <c r="AK22" i="105"/>
  <c r="AL16" i="105"/>
  <c r="AK16" i="105"/>
  <c r="Q19" i="43"/>
  <c r="R19" i="43"/>
  <c r="Q28" i="43"/>
  <c r="R28" i="43"/>
  <c r="AD25" i="105"/>
  <c r="AD26" i="105"/>
  <c r="AD29" i="105"/>
  <c r="AD18" i="105"/>
  <c r="AD28" i="105"/>
  <c r="AD16" i="105"/>
  <c r="AD12" i="105"/>
  <c r="AD20" i="105"/>
  <c r="AD13" i="105"/>
  <c r="AD22" i="105"/>
  <c r="AD24" i="105"/>
  <c r="AD11" i="105"/>
  <c r="AD27" i="105"/>
  <c r="AD15" i="105"/>
  <c r="AD19" i="105"/>
  <c r="AD23" i="105"/>
  <c r="AD17" i="105"/>
  <c r="AD14" i="105"/>
  <c r="AD21" i="105"/>
  <c r="P20" i="36"/>
  <c r="Q20" i="36"/>
  <c r="P22" i="36"/>
  <c r="Q22" i="36"/>
  <c r="AX16" i="103"/>
  <c r="AW16" i="103"/>
  <c r="AW12" i="103"/>
  <c r="AX12" i="103"/>
  <c r="AX14" i="103"/>
  <c r="AW14" i="103"/>
  <c r="AL17" i="103"/>
  <c r="AK17" i="103"/>
  <c r="AK14" i="103"/>
  <c r="AL14" i="103"/>
  <c r="AR20" i="103"/>
  <c r="AQ20" i="103"/>
  <c r="AQ21" i="103"/>
  <c r="AR21" i="103"/>
  <c r="AR19" i="103"/>
  <c r="AQ19" i="103"/>
  <c r="AL11" i="104"/>
  <c r="AK11" i="104"/>
  <c r="AK18" i="104"/>
  <c r="AL18" i="104"/>
  <c r="O30" i="94"/>
  <c r="R20" i="102"/>
  <c r="Q20" i="102"/>
  <c r="Q25" i="102"/>
  <c r="R25" i="102"/>
  <c r="Q28" i="102"/>
  <c r="R28" i="102"/>
  <c r="AQ21" i="104"/>
  <c r="AR21" i="104"/>
  <c r="AR29" i="104"/>
  <c r="AQ29" i="104"/>
  <c r="AK13" i="105"/>
  <c r="AL13" i="105"/>
  <c r="AL28" i="105"/>
  <c r="AK28" i="105"/>
  <c r="Q15" i="43"/>
  <c r="R15" i="43"/>
  <c r="R16" i="43"/>
  <c r="Q16" i="43"/>
  <c r="R13" i="43"/>
  <c r="Q13" i="43"/>
  <c r="P28" i="36"/>
  <c r="Q28" i="36"/>
  <c r="P16" i="36"/>
  <c r="Q16" i="36"/>
  <c r="AX24" i="103"/>
  <c r="AW24" i="103"/>
  <c r="AX13" i="103"/>
  <c r="AW13" i="103"/>
  <c r="AW28" i="103"/>
  <c r="AX28" i="103"/>
  <c r="AL15" i="103"/>
  <c r="AK15" i="103"/>
  <c r="AK25" i="103"/>
  <c r="AL25" i="103"/>
  <c r="AL13" i="103"/>
  <c r="AK13" i="103"/>
  <c r="AR28" i="103"/>
  <c r="AQ28" i="103"/>
  <c r="AQ15" i="103"/>
  <c r="AR15" i="103"/>
  <c r="AK27" i="104"/>
  <c r="AL27" i="104"/>
  <c r="AL23" i="104"/>
  <c r="AK23" i="104"/>
  <c r="R13" i="102"/>
  <c r="Q13" i="102"/>
  <c r="R21" i="102"/>
  <c r="Q21" i="102"/>
  <c r="R27" i="102"/>
  <c r="Q27" i="102"/>
  <c r="AR20" i="104"/>
  <c r="AQ20" i="104"/>
  <c r="AR14" i="104"/>
  <c r="AQ14" i="104"/>
  <c r="AR22" i="104"/>
  <c r="AQ22" i="104"/>
  <c r="AK24" i="105"/>
  <c r="AL24" i="105"/>
  <c r="AK29" i="105"/>
  <c r="AL29" i="105"/>
  <c r="R26" i="43"/>
  <c r="Q26" i="43"/>
  <c r="R22" i="43"/>
  <c r="Q22" i="43"/>
  <c r="Q20" i="43"/>
  <c r="R20" i="43"/>
  <c r="Q24" i="36"/>
  <c r="P24" i="36"/>
  <c r="P19" i="36"/>
  <c r="Q19" i="36"/>
  <c r="AX21" i="103"/>
  <c r="AW21" i="103"/>
  <c r="AX26" i="103"/>
  <c r="AW26" i="103"/>
  <c r="AK29" i="103"/>
  <c r="AL29" i="103"/>
  <c r="AL16" i="103"/>
  <c r="AK16" i="103"/>
  <c r="AK20" i="103"/>
  <c r="AL20" i="103"/>
  <c r="AQ26" i="103"/>
  <c r="AR26" i="103"/>
  <c r="AQ24" i="103"/>
  <c r="AR24" i="103"/>
  <c r="AK20" i="104"/>
  <c r="AL20" i="104"/>
  <c r="AL24" i="104"/>
  <c r="AK24" i="104"/>
  <c r="AL14" i="104"/>
  <c r="AK14" i="104"/>
  <c r="Q23" i="102"/>
  <c r="R23" i="102"/>
  <c r="R10" i="102"/>
  <c r="Q10" i="102"/>
  <c r="Q24" i="102"/>
  <c r="R24" i="102"/>
  <c r="AR27" i="104"/>
  <c r="AQ27" i="104"/>
  <c r="AQ12" i="104"/>
  <c r="AR12" i="104"/>
  <c r="AQ17" i="104"/>
  <c r="AR17" i="104"/>
  <c r="AL15" i="105"/>
  <c r="AK15" i="105"/>
  <c r="AL26" i="105"/>
  <c r="AK26" i="105"/>
  <c r="R24" i="43"/>
  <c r="Q24" i="43"/>
  <c r="Q21" i="43"/>
  <c r="R21" i="43"/>
  <c r="R29" i="43"/>
  <c r="Q29" i="43"/>
  <c r="O30" i="97"/>
  <c r="P18" i="36"/>
  <c r="Q18" i="36"/>
  <c r="Q26" i="36"/>
  <c r="P26" i="36"/>
  <c r="AX15" i="103"/>
  <c r="AW15" i="103"/>
  <c r="AX11" i="103"/>
  <c r="AW11" i="103"/>
  <c r="AL18" i="103"/>
  <c r="AK18" i="103"/>
  <c r="AL19" i="103"/>
  <c r="AK19" i="103"/>
  <c r="AL23" i="103"/>
  <c r="AK23" i="103"/>
  <c r="AQ13" i="103"/>
  <c r="AR13" i="103"/>
  <c r="AQ14" i="103"/>
  <c r="AR14" i="103"/>
  <c r="AK13" i="104"/>
  <c r="AL13" i="104"/>
  <c r="AK22" i="104"/>
  <c r="AL22" i="104"/>
  <c r="AK16" i="104"/>
  <c r="AL16" i="104"/>
  <c r="Q11" i="102"/>
  <c r="R11" i="102"/>
  <c r="R15" i="102"/>
  <c r="Q15" i="102"/>
  <c r="AQ19" i="104"/>
  <c r="AR19" i="104"/>
  <c r="AQ18" i="104"/>
  <c r="AR18" i="104"/>
  <c r="AR24" i="104"/>
  <c r="AQ24" i="104"/>
  <c r="AL27" i="105"/>
  <c r="AK27" i="105"/>
  <c r="AL18" i="105"/>
  <c r="AK18" i="105"/>
  <c r="R27" i="43"/>
  <c r="Q27" i="43"/>
  <c r="R18" i="43"/>
  <c r="Q18" i="43"/>
  <c r="Q13" i="36"/>
  <c r="P13" i="36"/>
  <c r="P23" i="36"/>
  <c r="Q23" i="36"/>
  <c r="P15" i="36"/>
  <c r="Q15" i="36"/>
  <c r="AW27" i="103"/>
  <c r="AX27" i="103"/>
  <c r="AW17" i="103"/>
  <c r="AX17" i="103"/>
  <c r="AK22" i="103"/>
  <c r="AL22" i="103"/>
  <c r="AK28" i="103"/>
  <c r="AL28" i="103"/>
  <c r="AR27" i="103"/>
  <c r="AQ27" i="103"/>
  <c r="AQ25" i="103"/>
  <c r="AR25" i="103"/>
  <c r="AK26" i="104"/>
  <c r="AL26" i="104"/>
  <c r="AK21" i="104"/>
  <c r="AL21" i="104"/>
  <c r="AK17" i="104"/>
  <c r="AL17" i="104"/>
  <c r="Q17" i="102"/>
  <c r="R17" i="102"/>
  <c r="R12" i="102"/>
  <c r="Q12" i="102"/>
  <c r="AQ23" i="104"/>
  <c r="AR23" i="104"/>
  <c r="AQ28" i="104"/>
  <c r="AR28" i="104"/>
  <c r="AK11" i="105"/>
  <c r="AL11" i="105"/>
  <c r="AL23" i="105"/>
  <c r="AK23" i="105"/>
  <c r="AL19" i="105"/>
  <c r="AK19" i="105"/>
  <c r="Q12" i="43"/>
  <c r="R12" i="43"/>
  <c r="R17" i="43"/>
  <c r="Q17" i="43"/>
  <c r="Q11" i="36"/>
  <c r="P11" i="36"/>
  <c r="P17" i="36"/>
  <c r="Q17" i="36"/>
  <c r="Q12" i="36"/>
  <c r="P12" i="36"/>
  <c r="AW25" i="103"/>
  <c r="AX25" i="103"/>
  <c r="AW20" i="103"/>
  <c r="AX20" i="103"/>
  <c r="AL11" i="103"/>
  <c r="AK11" i="103"/>
  <c r="AL26" i="103"/>
  <c r="AK26" i="103"/>
  <c r="AQ22" i="103"/>
  <c r="AR22" i="103"/>
  <c r="AR12" i="103"/>
  <c r="AQ12" i="103"/>
  <c r="AK28" i="104"/>
  <c r="AL28" i="104"/>
  <c r="AL25" i="104"/>
  <c r="AK25" i="104"/>
  <c r="R26" i="102"/>
  <c r="Q26" i="102"/>
  <c r="R16" i="102"/>
  <c r="Q16" i="102"/>
  <c r="AQ26" i="104"/>
  <c r="AR26" i="104"/>
  <c r="AQ16" i="104"/>
  <c r="AR16" i="104"/>
  <c r="AL17" i="105"/>
  <c r="AK17" i="105"/>
  <c r="AK21" i="105"/>
  <c r="AL21" i="105"/>
  <c r="AL12" i="105"/>
  <c r="AK12" i="105"/>
  <c r="R11" i="43"/>
  <c r="Q11" i="43"/>
  <c r="R14" i="43"/>
  <c r="Q14" i="43"/>
  <c r="Q14" i="36"/>
  <c r="P14" i="36"/>
  <c r="Q29" i="36"/>
  <c r="P29" i="36"/>
  <c r="P21" i="36"/>
  <c r="Q21" i="36"/>
  <c r="AF15" i="105" l="1"/>
  <c r="AE15" i="105"/>
  <c r="AF16" i="105"/>
  <c r="AE16" i="105"/>
  <c r="AE22" i="104"/>
  <c r="AF22" i="104"/>
  <c r="AF21" i="104"/>
  <c r="AE21" i="104"/>
  <c r="AE23" i="103"/>
  <c r="AF23" i="103"/>
  <c r="AF16" i="103"/>
  <c r="AE16" i="103"/>
  <c r="AE27" i="105"/>
  <c r="AF27" i="105"/>
  <c r="AF28" i="105"/>
  <c r="AE28" i="105"/>
  <c r="AF26" i="104"/>
  <c r="AE26" i="104"/>
  <c r="AE25" i="104"/>
  <c r="AF25" i="104"/>
  <c r="AE11" i="103"/>
  <c r="AF11" i="103"/>
  <c r="AF27" i="103"/>
  <c r="AE27" i="103"/>
  <c r="AE11" i="105"/>
  <c r="AF11" i="105"/>
  <c r="AE18" i="105"/>
  <c r="AF18" i="105"/>
  <c r="AE23" i="104"/>
  <c r="AF23" i="104"/>
  <c r="AF15" i="104"/>
  <c r="AE15" i="104"/>
  <c r="AF17" i="103"/>
  <c r="AE17" i="103"/>
  <c r="AF18" i="103"/>
  <c r="AE18" i="103"/>
  <c r="AE21" i="105"/>
  <c r="AF21" i="105"/>
  <c r="AF24" i="105"/>
  <c r="AE24" i="105"/>
  <c r="AF29" i="105"/>
  <c r="AE29" i="105"/>
  <c r="AE27" i="104"/>
  <c r="AF27" i="104"/>
  <c r="AE16" i="104"/>
  <c r="AF16" i="104"/>
  <c r="AE25" i="103"/>
  <c r="AF25" i="103"/>
  <c r="AE13" i="103"/>
  <c r="AF13" i="103"/>
  <c r="AE14" i="105"/>
  <c r="AF14" i="105"/>
  <c r="AF22" i="105"/>
  <c r="AE22" i="105"/>
  <c r="AE26" i="105"/>
  <c r="AF26" i="105"/>
  <c r="AE12" i="104"/>
  <c r="AF12" i="104"/>
  <c r="AF11" i="104"/>
  <c r="AE11" i="104"/>
  <c r="AE28" i="103"/>
  <c r="AF28" i="103"/>
  <c r="AE21" i="103"/>
  <c r="AF21" i="103"/>
  <c r="AE20" i="103"/>
  <c r="AF20" i="103"/>
  <c r="AF17" i="105"/>
  <c r="AE17" i="105"/>
  <c r="AE13" i="105"/>
  <c r="AF13" i="105"/>
  <c r="AE25" i="105"/>
  <c r="AF25" i="105"/>
  <c r="AE17" i="104"/>
  <c r="AF17" i="104"/>
  <c r="AE20" i="104"/>
  <c r="AF20" i="104"/>
  <c r="AE29" i="104"/>
  <c r="AF29" i="104"/>
  <c r="AE19" i="103"/>
  <c r="AF19" i="103"/>
  <c r="AF15" i="103"/>
  <c r="AE15" i="103"/>
  <c r="AF22" i="103"/>
  <c r="AE22" i="103"/>
  <c r="AE23" i="105"/>
  <c r="AF23" i="105"/>
  <c r="AF20" i="105"/>
  <c r="AE20" i="105"/>
  <c r="AE14" i="104"/>
  <c r="AF14" i="104"/>
  <c r="AF24" i="104"/>
  <c r="AE24" i="104"/>
  <c r="AE13" i="104"/>
  <c r="AF13" i="104"/>
  <c r="AE14" i="103"/>
  <c r="AF14" i="103"/>
  <c r="AF26" i="103"/>
  <c r="AE26" i="103"/>
  <c r="AF24" i="103"/>
  <c r="AE24" i="103"/>
  <c r="AE19" i="105"/>
  <c r="AF19" i="105"/>
  <c r="AF12" i="105"/>
  <c r="AE12" i="105"/>
  <c r="AF18" i="104"/>
  <c r="AE18" i="104"/>
  <c r="AE19" i="104"/>
  <c r="AF19" i="104"/>
  <c r="AF28" i="104"/>
  <c r="AE28" i="104"/>
  <c r="AE29" i="103"/>
  <c r="AF29" i="103"/>
  <c r="AE12" i="103"/>
  <c r="AF12" i="103"/>
  <c r="J27" i="163" l="1"/>
  <c r="X27" i="163" s="1"/>
  <c r="Y27" i="163" l="1"/>
  <c r="AA27" i="161" l="1"/>
  <c r="AA27" i="160"/>
</calcChain>
</file>

<file path=xl/sharedStrings.xml><?xml version="1.0" encoding="utf-8"?>
<sst xmlns="http://schemas.openxmlformats.org/spreadsheetml/2006/main" count="4990" uniqueCount="501">
  <si>
    <t>TOTAL</t>
  </si>
  <si>
    <t>Ceuta y Melilla</t>
  </si>
  <si>
    <t>Extremadura</t>
  </si>
  <si>
    <t>Comunitat Valenciana</t>
  </si>
  <si>
    <t>Castilla y León</t>
  </si>
  <si>
    <t>Cantabria</t>
  </si>
  <si>
    <t>Canarias</t>
  </si>
  <si>
    <t>Aragón</t>
  </si>
  <si>
    <t>Andalucía</t>
  </si>
  <si>
    <t>Nº</t>
  </si>
  <si>
    <t>% s/total nacional</t>
  </si>
  <si>
    <t>Solicitudes registradas</t>
  </si>
  <si>
    <t>ÁMBITO TERRITORIAL</t>
  </si>
  <si>
    <t>Solicitudes Registradas</t>
  </si>
  <si>
    <t>¹ Calculado sobre el total de cada sexo</t>
  </si>
  <si>
    <t>80 y +</t>
  </si>
  <si>
    <t>65 a 79</t>
  </si>
  <si>
    <t>55 a 64</t>
  </si>
  <si>
    <t>46 a 54</t>
  </si>
  <si>
    <t>31 a 45</t>
  </si>
  <si>
    <t>19 a 30</t>
  </si>
  <si>
    <t>3 a 18</t>
  </si>
  <si>
    <t>menores de 3</t>
  </si>
  <si>
    <t>Hombre</t>
  </si>
  <si>
    <t>Mujer</t>
  </si>
  <si>
    <t>%¹</t>
  </si>
  <si>
    <t>TRAMO DE EDAD</t>
  </si>
  <si>
    <t>SEXO</t>
  </si>
  <si>
    <t>%</t>
  </si>
  <si>
    <t>Solicitudes</t>
  </si>
  <si>
    <t>Resoluciones</t>
  </si>
  <si>
    <t>Grado III</t>
  </si>
  <si>
    <t>GRADO III</t>
  </si>
  <si>
    <t>GRADO II</t>
  </si>
  <si>
    <t>SIN GRADO</t>
  </si>
  <si>
    <t>Galicia</t>
  </si>
  <si>
    <t>Menores de 3</t>
  </si>
  <si>
    <t>Asturias, Principado de</t>
  </si>
  <si>
    <t>Balears, Illes</t>
  </si>
  <si>
    <t>Ceuta</t>
  </si>
  <si>
    <t>Castilla - La Mancha</t>
  </si>
  <si>
    <t>Cataluña</t>
  </si>
  <si>
    <t>Madrid, Comunidad de</t>
  </si>
  <si>
    <t>Murcia, Región de</t>
  </si>
  <si>
    <t>Navarra, Comunidad Foral de</t>
  </si>
  <si>
    <t>País Vasco</t>
  </si>
  <si>
    <t>Rioja, La</t>
  </si>
  <si>
    <t>Melilla</t>
  </si>
  <si>
    <t>GRADO I</t>
  </si>
  <si>
    <t>Grado II</t>
  </si>
  <si>
    <t>Grado I</t>
  </si>
  <si>
    <t>TOTAL PERSONAS BENEFICIARIAS CON DERECHO A PRESTACIÓN</t>
  </si>
  <si>
    <t>PRESTACIONES</t>
  </si>
  <si>
    <t>PERSONAS BENEFICIA-RIAS CON PRESTA-CIONES</t>
  </si>
  <si>
    <t>Prevención Dependencia y Promoción A.Personal</t>
  </si>
  <si>
    <t>Teleasistencia</t>
  </si>
  <si>
    <t>Ayuda a Domicilio</t>
  </si>
  <si>
    <t>Centros de Día/Noche</t>
  </si>
  <si>
    <t>Atención Residencial</t>
  </si>
  <si>
    <t>P.E Vinculada Servicio</t>
  </si>
  <si>
    <t xml:space="preserve">P.E Cuidados  Familiares </t>
  </si>
  <si>
    <t>P.E Asist.    Personal</t>
  </si>
  <si>
    <t>RATIO DE PRESTACIO-NES POR PERSONA BENEFICIA-RIA</t>
  </si>
  <si>
    <t>Centros Día/Noche</t>
  </si>
  <si>
    <t>PAPD</t>
  </si>
  <si>
    <t>PE Asistencia Personal</t>
  </si>
  <si>
    <t>PE Cuidados Familiares</t>
  </si>
  <si>
    <t>PE Vinculada al Servicio</t>
  </si>
  <si>
    <t>Total</t>
  </si>
  <si>
    <t>Prestaciones</t>
  </si>
  <si>
    <t>% sobre total</t>
  </si>
  <si>
    <t>% presta-ciones</t>
  </si>
  <si>
    <t>Prestaciones PAPD</t>
  </si>
  <si>
    <t>Prestaciones Teleasistencia</t>
  </si>
  <si>
    <t>Prestaciones de Ayuda a Domicilio</t>
  </si>
  <si>
    <t>Prestaciones Centros de Día/Noche</t>
  </si>
  <si>
    <t>Prestaciones SAR</t>
  </si>
  <si>
    <t>PE Vinculadas al Servicio</t>
  </si>
  <si>
    <t>*Una prestación de Teleasistencia y una prestación de Ayuda a Domicilio de la Comunidad de Madrid, así como una PE Cuidados Familiares de la Comunidad Foral de Navarra no se han contabilizado por estar asociadas a personas con grado resuelto "Sin grado"</t>
  </si>
  <si>
    <t>Prestación</t>
  </si>
  <si>
    <t>Ayuda a domicilio</t>
  </si>
  <si>
    <t>Total de prestaciones</t>
  </si>
  <si>
    <t>Intensidad de la Ayuda a Domicilio</t>
  </si>
  <si>
    <t>Intensidad de la PE Vinculada a la Ayuda a Domicilio</t>
  </si>
  <si>
    <t>Intensidad de todas las prestaciones</t>
  </si>
  <si>
    <t>Horas</t>
  </si>
  <si>
    <t>Menos de 5</t>
  </si>
  <si>
    <t>De 5 a 10</t>
  </si>
  <si>
    <t>De 11 a 15</t>
  </si>
  <si>
    <t>De 16 a 20</t>
  </si>
  <si>
    <t>De 21 a 30</t>
  </si>
  <si>
    <t>De 31 a 45</t>
  </si>
  <si>
    <t>De 46 a 55</t>
  </si>
  <si>
    <t>De 56 a 65</t>
  </si>
  <si>
    <t>De 66 a 70</t>
  </si>
  <si>
    <t>71 o más</t>
  </si>
  <si>
    <t>Tipo Prestación</t>
  </si>
  <si>
    <t>Beneficiarios</t>
  </si>
  <si>
    <t>ListaEspera</t>
  </si>
  <si>
    <t>%Beneficiarios</t>
  </si>
  <si>
    <t>%ListaEspera</t>
  </si>
  <si>
    <t>Coincidir</t>
  </si>
  <si>
    <t>CCAA</t>
  </si>
  <si>
    <t>Personas beneficiarias de prestación</t>
  </si>
  <si>
    <t>Personas pendientes de concesión</t>
  </si>
  <si>
    <t>%beneficiarias</t>
  </si>
  <si>
    <t>%pendientes</t>
  </si>
  <si>
    <t>%beneficiariasMEDIA</t>
  </si>
  <si>
    <t>Media Nacional</t>
  </si>
  <si>
    <r>
      <t xml:space="preserve">Población por CCAA </t>
    </r>
    <r>
      <rPr>
        <b/>
        <vertAlign val="subscript"/>
        <sz val="10"/>
        <color indexed="17"/>
        <rFont val="Arial"/>
        <family val="2"/>
      </rPr>
      <t>(1)</t>
    </r>
  </si>
  <si>
    <t>% s/pobl. Pot. Dep. CCAA</t>
  </si>
  <si>
    <t>% s/pobl. CCAA</t>
  </si>
  <si>
    <t>GRADO</t>
  </si>
  <si>
    <t>Sin Grado</t>
  </si>
  <si>
    <t>&lt; 3</t>
  </si>
  <si>
    <t>Menos de 25</t>
  </si>
  <si>
    <t>De 25 a 49</t>
  </si>
  <si>
    <t>De 50 a 99</t>
  </si>
  <si>
    <t>De 100 a 199</t>
  </si>
  <si>
    <t>De 200 a 299</t>
  </si>
  <si>
    <t>De 300 a 399</t>
  </si>
  <si>
    <t>De 400 a 499</t>
  </si>
  <si>
    <t>De 500 a 699</t>
  </si>
  <si>
    <t>700 o más</t>
  </si>
  <si>
    <t>Euros</t>
  </si>
  <si>
    <t>Cuantía de PE Cuidados Familiares</t>
  </si>
  <si>
    <t>Cuantía de la PE Asistencia Personal</t>
  </si>
  <si>
    <t>Cuantía de la PE Vinculada al servicio</t>
  </si>
  <si>
    <t>Cuantía de todas las Prestaciones Económicas</t>
  </si>
  <si>
    <t>Beneficiarios con prestación única</t>
  </si>
  <si>
    <t>% únicas sobre prest.</t>
  </si>
  <si>
    <t>Media (horas)</t>
  </si>
  <si>
    <t>Media (euros)</t>
  </si>
  <si>
    <t>Motivo de exclusión no imputable a la Administración</t>
  </si>
  <si>
    <t>Sin motivo de exclusión</t>
  </si>
  <si>
    <t>0 a 64</t>
  </si>
  <si>
    <t>Parentesco</t>
  </si>
  <si>
    <t>Nº EXPEDIENTES</t>
  </si>
  <si>
    <t>tramo_edad</t>
  </si>
  <si>
    <t>Hijo/a</t>
  </si>
  <si>
    <t>De 16 a 49 años</t>
  </si>
  <si>
    <t>Cónyuge</t>
  </si>
  <si>
    <t>De 50 a 66 años</t>
  </si>
  <si>
    <t>Madre</t>
  </si>
  <si>
    <t>De 67 a 79 años</t>
  </si>
  <si>
    <t>Padre</t>
  </si>
  <si>
    <t>De 80 a 89 años</t>
  </si>
  <si>
    <t>Hermano/a</t>
  </si>
  <si>
    <t>90 años o más</t>
  </si>
  <si>
    <t>Nieto/a</t>
  </si>
  <si>
    <t>Otros</t>
  </si>
  <si>
    <t>Yerno/Nuera</t>
  </si>
  <si>
    <t>P.E Asist. Personal</t>
  </si>
  <si>
    <t>Descripción Sexo</t>
  </si>
  <si>
    <t>Nulo</t>
  </si>
  <si>
    <t>%Hombres</t>
  </si>
  <si>
    <t>%Mujeres</t>
  </si>
  <si>
    <t>Coeficiente de variación   (  σ/|µ|  )</t>
  </si>
  <si>
    <t>Tiempo medio (días)</t>
  </si>
  <si>
    <t>Nº de Resol. de Grado</t>
  </si>
  <si>
    <t>Nº de Resol. de Prestación</t>
  </si>
  <si>
    <t>Castilla y León*</t>
  </si>
  <si>
    <t>Madrid, Comunidad de*</t>
  </si>
  <si>
    <t>País Vasco*</t>
  </si>
  <si>
    <t>Tiempo medio desde la Resolución de Grado hasta la Resolución de Prestación (2)</t>
  </si>
  <si>
    <t>Tiempo medio desde la Solicitud de dependencia hasta la Resolución de Grado (1)</t>
  </si>
  <si>
    <t>Tiempo medio desde la Solicitud de dependencia hasta la Resolución de Prestación (2)</t>
  </si>
  <si>
    <t>Servicios</t>
  </si>
  <si>
    <t>Pobl. De 0 a 64 años por CCAA</t>
  </si>
  <si>
    <t>Pobl. de 80 años y más por CCAA</t>
  </si>
  <si>
    <t>(1) Cifras INE de población referidas al 01/01/2019. Provisionales</t>
  </si>
  <si>
    <t>Sol. de 0 a 64 años por CCAA</t>
  </si>
  <si>
    <t>Sol. de 65 a 79 años por CCAA</t>
  </si>
  <si>
    <t>Sol. de 80 años y más por CCAA</t>
  </si>
  <si>
    <t>Pobl. de 65 a 79 años por CCAA</t>
  </si>
  <si>
    <t>Resol. de 0 a 64 años por CCAA</t>
  </si>
  <si>
    <t>Resol. de 65 a 79 años por CCAA</t>
  </si>
  <si>
    <t>Resol. de 80 años y más por CCAA</t>
  </si>
  <si>
    <t>Personas beneficiarias</t>
  </si>
  <si>
    <t>P. Benef. de 0 a 64 años por CCAA</t>
  </si>
  <si>
    <t>P. Benef. de 65 a 79 años por CCAA</t>
  </si>
  <si>
    <t>P. Benef. de 80 años y más por CCAA</t>
  </si>
  <si>
    <t xml:space="preserve">(1) Para el cálculo del tiempo medio desde la Solicitud hasta la Resolución de Grado sólo se tienen en cuenta la primera Resolución de Grado de cada persona solicitante. </t>
  </si>
  <si>
    <t>(2) Para el cálculo del tiempo medio desde la Solicitud hasta la Resolución de Prestación y desde la Resolución de Grado hasta la Resolución de Prestación sólo se tiene en cuenta la primera Resolución de Prestación de cada persona solicitante</t>
  </si>
  <si>
    <t>Personas solicitantes pendientes de resolución de grado</t>
  </si>
  <si>
    <t>% sobre pers. solicitantes pend. resol. grado</t>
  </si>
  <si>
    <t>% sobre solicitudes</t>
  </si>
  <si>
    <t>Menos de 6 meses pendientes de resolución de grado</t>
  </si>
  <si>
    <t>(1) A mayor coeficiente de variación, mayor dispersión de los datos</t>
  </si>
  <si>
    <t>RESOLUCIONES</t>
  </si>
  <si>
    <t>Compañero/a</t>
  </si>
  <si>
    <t>1.3. SOLICITUDES EN RELACIÓN A LA POBLACIÓN POR TRAMOS DE EDAD</t>
  </si>
  <si>
    <t>1.8. RESOLUCIONES EN RELACIÓN A LA POBLACIÓN POR TRAMOS DE EDAD</t>
  </si>
  <si>
    <t>Prestación económica vinculada al S.A.D.</t>
  </si>
  <si>
    <t>Prestación económica vinculada al S.A.R.</t>
  </si>
  <si>
    <t>Prestación económica vinculada al S.C.D.</t>
  </si>
  <si>
    <t>Prestación económica vinculada al S.P.A.P.D.</t>
  </si>
  <si>
    <t>Prestación económica vinculada al Servicio de Teleasistencia</t>
  </si>
  <si>
    <t>Prestación económica vinculada al Servicio - Subtipo No Informado</t>
  </si>
  <si>
    <t>P.E. VINCULADA SERVICIO</t>
  </si>
  <si>
    <t>P.E. vinculada al Servicio de Ayuda a Domicilio</t>
  </si>
  <si>
    <t>P.E. vinculada al Servicio de Atención Residencial</t>
  </si>
  <si>
    <t>P.E. vinculada al Servicio de Centros de Día/Noche</t>
  </si>
  <si>
    <t>P.E. vinculada al Servicio de Prevención Dependencia y Promoción A. Personal</t>
  </si>
  <si>
    <t>P.E. vinculada al Servicio Teleasistencia</t>
  </si>
  <si>
    <t>P.E. vinculada a Servicio sin Identificar</t>
  </si>
  <si>
    <t>1.15. PERSONAS BENEFICIARIAS CON PRESTACIONES EN RELACIÓN A LA POBLACIÓN POR TRAMOS DE EDAD</t>
  </si>
  <si>
    <t>Fecha</t>
  </si>
  <si>
    <r>
      <t xml:space="preserve">Población por CCAA </t>
    </r>
    <r>
      <rPr>
        <b/>
        <vertAlign val="subscript"/>
        <sz val="10"/>
        <rFont val="Arial"/>
        <family val="2"/>
      </rPr>
      <t>(1)</t>
    </r>
  </si>
  <si>
    <t>Resoluciones con derecho</t>
  </si>
  <si>
    <t>Personas solicitantes pendientes de Resolución de grado desde hace 6 meses o más, sin motivo de exclusión</t>
  </si>
  <si>
    <t>% s/sol CCAA</t>
  </si>
  <si>
    <t>% s/sol edad CCAA</t>
  </si>
  <si>
    <t>Población de 0 a 64 años por CCAA</t>
  </si>
  <si>
    <t>Población de 65 a 79 años por CCAA</t>
  </si>
  <si>
    <t>Población de 80 años y más por CCAA</t>
  </si>
  <si>
    <t>(1) Cifras INE de población referidas al 01/01/2018</t>
  </si>
  <si>
    <t>% s/pob CCAA</t>
  </si>
  <si>
    <t>Sol. de 0 a 64 años</t>
  </si>
  <si>
    <t>% s/resol CCAA</t>
  </si>
  <si>
    <t>% s/resol edad CCAA</t>
  </si>
  <si>
    <t>Resol. de 0 a 64 años</t>
  </si>
  <si>
    <t>% s/benef CCAA</t>
  </si>
  <si>
    <t>BENEFICIARIOS CON DERECHO</t>
  </si>
  <si>
    <t>Resoluciones Grado III</t>
  </si>
  <si>
    <t>Resol. Grado III de 0 a 64 años por CCAA</t>
  </si>
  <si>
    <t>Resol. Grado III de 65 a 79 años por CCAA</t>
  </si>
  <si>
    <t>Resol. Grado III de 80 años y más por CCAA</t>
  </si>
  <si>
    <t>Resoluciones Grado II</t>
  </si>
  <si>
    <t>Resol. Grado II de 0 a 64 años por CCAA</t>
  </si>
  <si>
    <t>Resol. Grado II de 65 a 79 años por CCAA</t>
  </si>
  <si>
    <t>Resol. Grado II de 80 años y más por CCAA</t>
  </si>
  <si>
    <t>Resoluciones Grado I</t>
  </si>
  <si>
    <t>Resol. Grado I de 0 a 64 años por CCAA</t>
  </si>
  <si>
    <t>Resol. Grado I de 65 a 79 años por CCAA</t>
  </si>
  <si>
    <t>Resol. Grado I de 80 años y más por CCAA</t>
  </si>
  <si>
    <t>Resoluciones Sin Grado</t>
  </si>
  <si>
    <t>Resol. Sin Grado de 0 a 64 años por CCAA</t>
  </si>
  <si>
    <t>Resol. Sin Grado de 65 a 79 años por CCAA</t>
  </si>
  <si>
    <t>Resol. Sin Grado de 80 años y más por CCAA</t>
  </si>
  <si>
    <t>(2) Cifras de Población Potencialmente Dependiente calculadas según lo explicado en la metodología</t>
  </si>
  <si>
    <t>Altas de solicitudes</t>
  </si>
  <si>
    <t>Bajas de solicitudes</t>
  </si>
  <si>
    <t>Resoluciones de grado</t>
  </si>
  <si>
    <t>PERSONAS CON RESOLU-CIÓN DE PIA</t>
  </si>
  <si>
    <t>PERSONAS DE GRADO III CON RESOLU-CIÓN DE PIA</t>
  </si>
  <si>
    <t>RATIO DE PRESTACIO-NES POR PERSONA CON RESOL. DE PIA GRADO III</t>
  </si>
  <si>
    <t>PERSONAS DE GRADO II CON RESOLU-CIÓN DE PIA</t>
  </si>
  <si>
    <t>RATIO DE PRESTACIO-NES POR PERSONA CON RESOL. DE PIA GRADO II</t>
  </si>
  <si>
    <t>PERSONAS DE GRADO I CON RESOLU-CIÓN DE PIA</t>
  </si>
  <si>
    <t>Personas con resolución de PIA</t>
  </si>
  <si>
    <t>Personas con resol. PIA de 0 a 64 años por CCAA</t>
  </si>
  <si>
    <t>Personas con resol. PIA de 65 a 79 años por CCAA</t>
  </si>
  <si>
    <t>Personas con resol. PIA de 80 años y más por CCAA</t>
  </si>
  <si>
    <t>Personas de Grado III con resolución de PIA</t>
  </si>
  <si>
    <t>Personas Grado III con resol. de PIA de 0 a 64 años por CCAA</t>
  </si>
  <si>
    <t>Personas Grado III con resol. de PIA de 65 a 79 años por CCAA</t>
  </si>
  <si>
    <t>Personas Grado III con resol. de PIA de 80 años y más por CCAA</t>
  </si>
  <si>
    <t>Personas de Grado II con resolución de PIA</t>
  </si>
  <si>
    <t>Personas Grado II con resol. de PIA de 0 a 64 años por CCAA</t>
  </si>
  <si>
    <t>Personas Grado II con resol. de PIA de 65 a 79 años por CCAA</t>
  </si>
  <si>
    <t>Personas Grado II con resol. de PIA de 80 años y más por CCAA</t>
  </si>
  <si>
    <t>Personas de Grado I con resolución de PIA</t>
  </si>
  <si>
    <t>Personas Grado I con resol. de PIA de 0 a 64 años por CCAA</t>
  </si>
  <si>
    <t>Personas Grado I con resol. de PIA de 65 a 79 años por CCAA</t>
  </si>
  <si>
    <t>Personas Grado I con resol. de PIA de 80 años y más por CCAA</t>
  </si>
  <si>
    <t>% s/resol. PIA CCAA</t>
  </si>
  <si>
    <t>Personas con resolución de PIA de 0 a 64 años</t>
  </si>
  <si>
    <t>Personas con resolución de PIA de 65 a 79 años por CCAA</t>
  </si>
  <si>
    <t>Personas con resolución de PIA de 80 años y más por CCAA</t>
  </si>
  <si>
    <t>Altas de resoluciones de PIA</t>
  </si>
  <si>
    <t>Bajas de resoluciones de PIA</t>
  </si>
  <si>
    <t>% s/resol PIA CCAA</t>
  </si>
  <si>
    <t>PERSONAS CON RESOLUCIÓN DE PIA</t>
  </si>
  <si>
    <t>PERSONAS CON RESOLUCIÓN DE PIA AÚN SIN RECIBIR PRESTACIÓN</t>
  </si>
  <si>
    <t>% sobre personas con resol. de PIA</t>
  </si>
  <si>
    <t>*Las personas con resolución de PIA pueden ser personas beneficiarias con prestación (personas con resolución de PIA que además ya tienen al menos una prestación efectiva) o puede que aún no estén recibiendo ninguna prestación (personas con resolución de PIA que aún no tienen ninguna prestación efectiva). Las prestaciones pueden no haberse hecho efectivas por motivos ajenos a la administración</t>
  </si>
  <si>
    <t>Personas beneficiarias con derecho a prestación pendientes de resolución de PIA</t>
  </si>
  <si>
    <t>Menos de 6 meses pendientes de resolución de PIA</t>
  </si>
  <si>
    <t>6 meses o más pendientes de resolución de PIA</t>
  </si>
  <si>
    <t>% sobre pers. beneficiarias con derecho pend. de resolución de PIA</t>
  </si>
  <si>
    <t>*Los motivos de exclusión no imputables a la Administración están especificados en la metodología</t>
  </si>
  <si>
    <t>Personas pendientes de resolución de grado o pendientes de resolución de PIA desde hace 6 meses o más, sin motivo de exclusión</t>
  </si>
  <si>
    <t>Personas beneficiarias con derecho pendientes de resolución de PIA desde hace 6 meses o más, sin motivo de exclusión</t>
  </si>
  <si>
    <t>% sobre pers. pend. de resol.</t>
  </si>
  <si>
    <t>Personas con resol. PIA</t>
  </si>
  <si>
    <t>Personas con resol. PIA con prestación única</t>
  </si>
  <si>
    <t>*Las intensidades se asignan teniendo en cuenta diferentes variables, como la concesión de otras prestaciones complementarias. Por ello, en territorios en los que las personas con resolución de PIA tienen asignadas más de una prestación pueden tener intensidades medias inferiores a la media</t>
  </si>
  <si>
    <t>*Las cuantías se asignan teniendo en cuenta diferentes variables, como la concesión de otras prestaciones complementarias o la capacidad económica de la persona beneficiaria. Por ello, en territorios en los que las personas con resolución de PIA tienen asignadas más de una prestación pueden tener cuantías medias inferiores a la media</t>
  </si>
  <si>
    <t>ÍNDICE (1/2)</t>
  </si>
  <si>
    <t xml:space="preserve">INFORMACIÓN INCORPORADA AL SISAAD SOBRE EXPEDIENTES EN VIGOR A  </t>
  </si>
  <si>
    <t>1. EVOLUCIÓN</t>
  </si>
  <si>
    <t>1.1. EVOLUCIÓN DE LAS PRINCIPALES VARIABLES.</t>
  </si>
  <si>
    <t>1.2. EVOLUCIÓN DE LAS SOLICITUDES POR COMUNIDADES AUTÓNOMAS.</t>
  </si>
  <si>
    <t>1.3. EVOLUCIÓN DE LAS RESOLUCIONES DE GRADO POR COMUNIDADES AUTÓNOMAS.</t>
  </si>
  <si>
    <t>1.4. EVOLUCIÓN DE LAS PERSONAS CON DERECHO A PRESTACIÓN POR COMUNIDADES AUTÓNOMAS.</t>
  </si>
  <si>
    <t>1.5. EVOLUCIÓN DE LAS RESOLUCIONES DE PIA POR COMUNIDADES AUTÓNOMAS.</t>
  </si>
  <si>
    <t>1.6. EVOLUCIÓN DE LAS PERSONAS CON DERECHO A PRESTACIÓN PENDIENTES DE PIA POR COMUNIDADES AUTÓNOMAS.</t>
  </si>
  <si>
    <t>1.7. EVOLUCIÓN DE LAS PRESTACIONES POR COMUNIDADES AUTÓNOMAS.</t>
  </si>
  <si>
    <t>2. POBLACIÓN Y SOLICITUDES</t>
  </si>
  <si>
    <t>2.0. POBLACIÓN DE LAS COMUNIDADES AUTÓNOMAS POR SEXO Y TRAMOS DE EDAD</t>
  </si>
  <si>
    <t>2.1. SOLICITUDES.</t>
  </si>
  <si>
    <t>2.2. SOLICITUDES EN RELACIÓN A LA POBLACIÓN POTENCIALMENTE DEPENDIENTE DE LAS COMUNIDADES AUTÓNOMAS.</t>
  </si>
  <si>
    <t>2.3. SOLICITUDES DE LAS COMUNIDADES AUTÓNOMAS POR SEXO Y TRAMOS DE EDAD</t>
  </si>
  <si>
    <t>2.4.a., 2.4.b. SOLICITUDES EN RELACIÓN A LA POBLACIÓN DE LAS COMUNIDADES AUTÓNOMAS POR TRAMOS DE EDAD. GRÁFICO</t>
  </si>
  <si>
    <t xml:space="preserve">2.5. ALTAS Y BAJAS DE SOLICITUDES EN EL ÚLTIMO MES </t>
  </si>
  <si>
    <t xml:space="preserve">2.6. PERFIL DE LA PERSONA SOLICITANTE: SEXO Y EDAD. </t>
  </si>
  <si>
    <t>3. RESOLUCIONES DE GRADO</t>
  </si>
  <si>
    <t>3.1., 3.1.a., 3.1.b. RESOLUCIONES DE GRADO. GRÁFICO DE RESOLUCIONES DE GRADO Y PERSONAS BENEFICIARIAS CON DERECHO POR GRADO</t>
  </si>
  <si>
    <t>3.2. RESOLUCIONES DE GRADO EN RELACIÓN A LA POBLACIÓN POTENCIALMENTE DEPENDIENTE DE LAS COMUNIDAES AUTÓNOMAS.</t>
  </si>
  <si>
    <t>3.3., 3.3.a.-3.3.d. RESOLUCIONES DE GRADO DE LAS COMUNIDADES AUTÓNOMAS POR SEXO, TRAMOS DE EDAD Y GRADO</t>
  </si>
  <si>
    <t>3.4.a., 3.4.b. RESOLUCIONES DE GRADO EN RELACIÓN A LA POBLACIÓN DE LAS COMUNIDADES AUTÓNOMAS POR TRAMOS DE EDAD. GRÁFICO</t>
  </si>
  <si>
    <t xml:space="preserve">3.5. ALTAS Y BAJAS DE RESOLUCIONES DE GRADO EN EL ÚLTIMO MES </t>
  </si>
  <si>
    <t>3.6., 3.6.a., 3.6.b. PERFIL DE LA PERSONA CON RESOLUCIÓN DE GRADO: SEXO Y EDAD. GRÁFICO</t>
  </si>
  <si>
    <t>ÍNDICE (2/2)</t>
  </si>
  <si>
    <t>4. PERSONAS CON RESOLUCIÓN DE PIA</t>
  </si>
  <si>
    <t>4.1., 4.1.1.-4.1.3./4.1.a, 4.1.1.a.-4.1.3.a. PERSONAS CON RESOLUCIÓN DE PIA Y PRESTACIONES TOTALES. POR GRADO. GRÁFICOS</t>
  </si>
  <si>
    <t>4.2. PERSONAS CON RESOLUCIÓN DE PIA EN RELACIÓN A LA POBLACIÓN POTENCIALMENTE DEPENDIENTE DE LAS CCAA.</t>
  </si>
  <si>
    <t>4.3., 4.3.1.-4.3.2. PERSONAS CON RESOLUCIÓN DE PIA POR CCAA, SEXO, TRAMOS DE EDAD Y GRADO</t>
  </si>
  <si>
    <t>4.4.a, 4.4.b. PERSONAS CON RESOLUCIÓN DE PIA EN RELACIÓN A LA POBLACIÓN DE LAS CCAA POR TRAMOS DE EDAD. GRÁFICO</t>
  </si>
  <si>
    <t xml:space="preserve">4.5. ALTAS Y BAJAS DE RESOLUCIONES DE PIA EN EL ÚLTIMO MES </t>
  </si>
  <si>
    <t>4.6., 4.6.a. PERFIL DE LA PERSONA CON RESOLUCIÓN DE PIA POR GRADO: SEXO Y EDAD. GRÁFICO</t>
  </si>
  <si>
    <t>5. PRESTACIONES</t>
  </si>
  <si>
    <t>5.1. PRESTACIONES Y RESOLUCIONES DE PIA POR GRADO</t>
  </si>
  <si>
    <t>5.1.a.-5.1.h. PRESTACIONES POR TIPO DE PRESTACIÓN, COMUNIDAD AUTÓNOMA Y POR GRADO.</t>
  </si>
  <si>
    <t>5.2., 5.2.1., 5.2.2. y 5.2.3. SUBTIPO DE PRESTACIÓN ECONÓMICA VINCULADA AL SERVICIO. POR GRADO</t>
  </si>
  <si>
    <t>6. PERFIL DEL CUIDADOR</t>
  </si>
  <si>
    <t>6., 6.1. - 6.3. PERFIL DEL CUIDADOR TOTAL Y POR CCAA</t>
  </si>
  <si>
    <t>7. INTENSIDAD DE LA AYUDA A DOMICILIO</t>
  </si>
  <si>
    <t>7.1., 7.1.a.-7.1.b. INTENSIDAD DE LA AYUDA A DOMICILIO POR CCAA Y TIPO DE PRESTACIÓN</t>
  </si>
  <si>
    <t>8. CUANTÍA DE LAS PRESTACIONES ECONÓMICAS</t>
  </si>
  <si>
    <t>8.1.a.-8.1.g. CUANTÍA DE LAS PRESTACIONES POR CCAA Y TIPO DE PRESTACIÓN</t>
  </si>
  <si>
    <t>GESTIÓN</t>
  </si>
  <si>
    <t>9. TIEMPO MEDIO DE RESOLUCIÓN POR CCAA</t>
  </si>
  <si>
    <t>10.1., 10.2., 10.3. PERSONAS PENDIENTES DE RESOLUCIÓN DE GRADO O PENDIENTES DE RESOLUCIÓN DE PIA</t>
  </si>
  <si>
    <t>11., 11.1.-11.3. PERSONAS BENEFICIARIAS CON DERECHO Y RESOLUCIONES DE PIA POR CCAA Y GRADO</t>
  </si>
  <si>
    <t>12. PERSONAS CON RESOLUCIÓN DE PIA Y PRESTACIÓN EFECTIVA O NO EFECTIVA</t>
  </si>
  <si>
    <t>1.1. EVOLUCIÓN DE LAS PRINCIPALES VARIABLES</t>
  </si>
  <si>
    <t>Total nacional</t>
  </si>
  <si>
    <t>Tasas de variación anual</t>
  </si>
  <si>
    <t>Num</t>
  </si>
  <si>
    <t xml:space="preserve">   Sin grado</t>
  </si>
  <si>
    <t xml:space="preserve">   Personas con derecho a prestación</t>
  </si>
  <si>
    <t xml:space="preserve">      Grado I</t>
  </si>
  <si>
    <t xml:space="preserve">      Grado II</t>
  </si>
  <si>
    <t xml:space="preserve">      Grado III</t>
  </si>
  <si>
    <t>Resoluciones de PIA</t>
  </si>
  <si>
    <t>Pers. con derecho a prest. sin resol. de PIA</t>
  </si>
  <si>
    <t xml:space="preserve">   Preven. Dep. y Promo. A.Personal</t>
  </si>
  <si>
    <t xml:space="preserve">   Teleasistencia</t>
  </si>
  <si>
    <t xml:space="preserve">   Ayuda a Domicilio</t>
  </si>
  <si>
    <t xml:space="preserve">   Centros Día/Noche</t>
  </si>
  <si>
    <t xml:space="preserve">   Atención Residencial</t>
  </si>
  <si>
    <t xml:space="preserve">   PE Vinculada al Servicio</t>
  </si>
  <si>
    <t xml:space="preserve">             PEV al Serv. P.A.P.D</t>
  </si>
  <si>
    <t xml:space="preserve">             PEV al Servicio de Teleasistencia</t>
  </si>
  <si>
    <t xml:space="preserve">             PEV al Servicio de Ayuda a domicilio</t>
  </si>
  <si>
    <t xml:space="preserve">             PEV al Servicio de Centros Día/Noche</t>
  </si>
  <si>
    <t xml:space="preserve">             PEV al Serv. de Atención residencial</t>
  </si>
  <si>
    <t xml:space="preserve">             PEV a Servicio no identificado</t>
  </si>
  <si>
    <t xml:space="preserve">   PE Cuidados Familiares</t>
  </si>
  <si>
    <t xml:space="preserve">   PE Asistencia Personal</t>
  </si>
  <si>
    <t>Nº de prestaciones por beneficiario</t>
  </si>
  <si>
    <t>-</t>
  </si>
  <si>
    <t>1.2. EVOLUCIÓN DE LAS SOLICITUDES POR CCAA</t>
  </si>
  <si>
    <t>Número</t>
  </si>
  <si>
    <t>1.3. EVOLUCIÓN DE LAS RESOLUCIONES DE GRADO POR CCAA</t>
  </si>
  <si>
    <t>1.4. EVOLUCIÓN DE LAS PERSONAS CON DERECHO A PRESTACIÓN POR CCAA</t>
  </si>
  <si>
    <t>1.5. EVOLUCIÓN DE LAS RESOLUCIONES DE PIA POR CCAA</t>
  </si>
  <si>
    <t>1.6. EVOLUCIÓN DE LAS PERSONAS CON DERECHO A PRESTACIÓN SIN RESOLUCIONES DE PIA POR CCAA</t>
  </si>
  <si>
    <t>1.7. EVOLUCIÓN DE LAS PRESTACIONES POR CCAA</t>
  </si>
  <si>
    <t>Motivo de la baja</t>
  </si>
  <si>
    <t>Fallecimiento</t>
  </si>
  <si>
    <t>Traslado</t>
  </si>
  <si>
    <t>Fin de prestación</t>
  </si>
  <si>
    <t>Desistimiento/ Renuncia</t>
  </si>
  <si>
    <t>Caducidad</t>
  </si>
  <si>
    <t>Otros motivos*</t>
  </si>
  <si>
    <t>% s/bajas CCAA</t>
  </si>
  <si>
    <t>Altas Solicitudes</t>
  </si>
  <si>
    <t>Bajas Solicitudes</t>
  </si>
  <si>
    <t>*Otros motivos de baja de solicitudes incluye: Imposibilidad de proceder con el PIA, no aprobación PIA, denegada solicitud prestación, incumplimiento de requisitos, denegada solicitud, inadmitida solicitud, desestimada/desistida solicitud, por varación de circunstancias, ingreso en institución sanitaria o convivencia con familiar, pérdida de condición de residente, no acreditar periodos residencia, duplicidad, archivo expediente o error</t>
  </si>
  <si>
    <t>Altas de resoluciones de grado</t>
  </si>
  <si>
    <t>Bajas de resoluciones de grado</t>
  </si>
  <si>
    <t>Altas Grado</t>
  </si>
  <si>
    <t>Bajas Grado</t>
  </si>
  <si>
    <t>*Otros motivos de baja de resoluciones de grado incluye: Imposibilidad de proceder con el PIA, no aprobación PIA, denegada solicitud prestación, incumplimiento de requisitos, denegada solicitud, inadmitida solicitud, por varación de circunstancias, ingreso en institución sanitaria o convivencia con familiar, pérdida de condición de residente, duplicidad o archivo expediente</t>
  </si>
  <si>
    <t>Altas resoluciones PIA</t>
  </si>
  <si>
    <t>Bajas resoluciones PIA</t>
  </si>
  <si>
    <t>*Otros motivos de baja de resoluciones de PIA incluye: Imposibilidad de proceder con el PIA, no aprobación PIA, denegada solicitud prestación, incumplimiento de requisitos, por varación de circunstancias, ingreso en institución sanitaria o convivencia con familiar, pérdida de condición de residente, duplicidad o archivo expediente</t>
  </si>
  <si>
    <t>2.0. POBLACIÓN POR SEXO Y TRAMOS DE EDAD</t>
  </si>
  <si>
    <t>2.1. SOLICITUDES</t>
  </si>
  <si>
    <t>2.2. SOLICITUDES EN RELACIÓN A LA POBLACIÓN POTENCIALMENTE DEPENDIENTE</t>
  </si>
  <si>
    <t>2.3. SOLICITUDES POR SEXO Y TRAMOS DE EDAD</t>
  </si>
  <si>
    <t>2.4.a SOLICITUDES EN RELACIÓN A LA POBLACIÓN POR TRAMOS DE EDAD</t>
  </si>
  <si>
    <t>2.4.b. SOLICITUDES EN RELACIÓN A LA POBLACIÓN POR TRAMOS DE EDAD. GRÁFICOS</t>
  </si>
  <si>
    <t>2.5. ALTAS Y BAJAS DE SOLICITUDES RESPECTO AL MES ANTERIOR</t>
  </si>
  <si>
    <t>2.6. PERFIL DE LA PERSONA SOLICITANTE: SEXO Y EDAD</t>
  </si>
  <si>
    <t>3.1.  RESOLUCIONES DE GRADO</t>
  </si>
  <si>
    <t>3.1.a.  RESOLUCIONES DE GRADO SEGÚN EL GRADO DE DEPENDENCIA RECONOCIDO Y CCAA. GRÁFICO</t>
  </si>
  <si>
    <t>3.1.b.  BENEFICIARIOS CON DERECHO POR GRADO Y CCAA. GRÁFICO</t>
  </si>
  <si>
    <t>3.2. RESOLUCIONES DE GRADO EN RELACIÓN A LA POBLACIÓN POTENCIALMENTE DEPENDIENTE</t>
  </si>
  <si>
    <t>3.3. RESOLUCIONES DE GRADO POR SEXO Y TRAMOS DE EDAD. TODOS LOS GRADOS</t>
  </si>
  <si>
    <t>3.3.a. RESOLUCIONES DE GRADO III POR SEXO Y TRAMOS DE EDAD</t>
  </si>
  <si>
    <t>3.3.b. RESOLUCIONES DE GRADO II POR SEXO Y TRAMOS DE EDAD</t>
  </si>
  <si>
    <t>3.3.c. RESOLUCIONES DE GRADO I POR SEXO Y TRAMOS DE EDAD</t>
  </si>
  <si>
    <t>3.3.d. RESOLUCIONES DE GRADO "SIN GRADO" POR SEXO Y TRAMOS DE EDAD</t>
  </si>
  <si>
    <t>3.4.a RESOLUCIONES DE GRADO EN RELACIÓN A LA POBLACIÓN POR TRAMOS DE EDAD</t>
  </si>
  <si>
    <t>3.4.b. RESOLUCIONES DE GRADO EN RELACIÓN A LA POBLACIÓN POR TRAMOS DE EDAD. GRÁFICOS</t>
  </si>
  <si>
    <t>3.6. PERFIL DE LA PERSONA CON RESOLUCIÓN DE GRADO: SEXO Y EDAD</t>
  </si>
  <si>
    <t>3.6.a. PERFIL DE LA PERSONA CON RESOLUCIÓN DE GRADO. GRÁFICO</t>
  </si>
  <si>
    <t>3.6.b. PERFIL DE LA PERSONA BENEFICIARIA CON DERECHO A PRESTACIÓN. GRÁFICO</t>
  </si>
  <si>
    <t>4.1. PERSONAS CON RESOLUCIÓN DE PIA Y PRESTACIONES. TODOS LOS GRADOS</t>
  </si>
  <si>
    <t>4.1.a. DISTRIBUCIÓN DE LAS PRESTACIONES POR TIPO DE PRESTACIÓN EN CADA CCAA</t>
  </si>
  <si>
    <t>4.1.1. PERSONAS DE GRADO III CON RESOLUCIÓN DE PIA Y PRESTACIONES</t>
  </si>
  <si>
    <t>4.1.3.a DISTRIBUCIÓN DE LAS PRESTACIONES DE GRADO I POR TIPO DE PRESTACIÓN EN CADA CCAA</t>
  </si>
  <si>
    <t>4.1.3. PERSONAS DE GRADO I CON RESOLUCIÓN DE PIA Y PRESTACIONES</t>
  </si>
  <si>
    <t>4.1.2.a DISTRIBUCIÓN DE LAS PRESTACIONES DE GRADO II POR TIPO DE PRESTACIÓN EN CADA CCAA</t>
  </si>
  <si>
    <t>4.1.2. PERSONAS DE GRADO II CON RESOLUCIÓN DE PIA Y PRESTACIONES</t>
  </si>
  <si>
    <t>4.1.1.a DISTRIBUCIÓN DE LAS PRESTACIONES DE GRADO III POR TIPO DE PRESTACIÓN EN CADA CCAA</t>
  </si>
  <si>
    <t>4.2. PERSONAS CON RESOLUCIÓN DE PIA EN RELACIÓN A LA POBLACIÓN POTENCIALMENTE DEPENDIENTE DE LAS CCAA</t>
  </si>
  <si>
    <t>4.3.3. PERSONAS DE GRADO I CON RESOLUCIÓN DE PIA POR SEXO Y TRAMOS DE EDAD</t>
  </si>
  <si>
    <t>4.3.2. PERSONAS DE GRADO II CON RESOLUCIÓN DE PIA POR SEXO Y TRAMOS DE EDAD</t>
  </si>
  <si>
    <t>4.3.1. PERSONAS DE GRADO III CON RESOLUCIÓN DE PIA POR SEXO Y TRAMOS DE EDAD</t>
  </si>
  <si>
    <t>4.3. PERSONAS CON RESOLUCIÓN DE PIA POR SEXO Y TRAMOS DE EDAD. TODOS LOS GRADOS</t>
  </si>
  <si>
    <t>4.4.b. PERSONAS CON RESOLUCIÓN DE PIA EN RELACIÓN A LA POBLACIÓN POR TRAMOS DE EDAD. GRÁFICOS</t>
  </si>
  <si>
    <t>4.4.a PERSONAS CON RESOLUCIÓN DE PIA EN RELACIÓN A LA POBLACIÓN POR TRAMOS DE EDAD</t>
  </si>
  <si>
    <t>4.5. ALTAS Y BAJAS DE RESOLUCIONES DE PIA RESPECTO AL MES ANTERIOR</t>
  </si>
  <si>
    <t>4.6. PERFIL DE LA PERSONA CON RESOLUCIÓN DE PIA POR GRADO: SEXO Y EDAD</t>
  </si>
  <si>
    <t>4.6.a. PERFIL DE LA PERSONA CON RESOLUCIÓN DE PIA. GRÁFICO</t>
  </si>
  <si>
    <t>5.1.h. PE ASISTENCIA PERSONAL POR GRADO</t>
  </si>
  <si>
    <t>5.1.g. PE CUIDADOS FAMILIARES POR GRADO</t>
  </si>
  <si>
    <t>5.1.f. PE VINCULADAS AL SERVICIO POR GRADO</t>
  </si>
  <si>
    <t>5.1.e.  PRESTACIONES ATENCIÓN RESIDENCIAL POR GRADO</t>
  </si>
  <si>
    <t>5.1.d.  PRESTACIONES CENTROS DE DÍA/NOCHE POR GRADO</t>
  </si>
  <si>
    <t>5.1.c. PRESTACIONES AYUDA A DOMICILIO POR GRADO</t>
  </si>
  <si>
    <t>5.1.b.  PRESTACIONES TELEASISTENCIA POR GRADO</t>
  </si>
  <si>
    <t>5.1.a.  PRESTACIONES PAPD POR GRADO</t>
  </si>
  <si>
    <t>5.1.  PRESTACIONES Y PERSONAS CON RESOLUCIÓN DE PIA POR GRADO</t>
  </si>
  <si>
    <t>5.2. SUBTIPO DE P.E. VINCULADA AL SERVICIO. TODOS LOS GRADOS</t>
  </si>
  <si>
    <t>5.2.3. SUBTIPO DE P.E. VINCULADA AL SERVICIO. GRADO I</t>
  </si>
  <si>
    <t>5.2.2. SUBTIPO DE P.E. VINCULADA AL SERVICIO. GRADO II</t>
  </si>
  <si>
    <t>5.2.1. SUBTIPO DE P.E. VINCULADA AL SERVICIO. GRADO III</t>
  </si>
  <si>
    <t>6. PERFIL DE CUIDADOR. TOTAL DE CCAA</t>
  </si>
  <si>
    <t>6.3. PERFIL DEL CUIDADOR POR CCAA. PARENTESCO</t>
  </si>
  <si>
    <t>6.2. PERFIL DEL CUIDADOR POR CCAA. EDAD</t>
  </si>
  <si>
    <t>6.1. PERFIL DEL CUIDADOR POR CCAA. SEXO</t>
  </si>
  <si>
    <t>7.1.b. INTENSIDAD DE LA AYUDA A DOMICILIO POR CCAA. PRESTACIÓN ECONÓMICA VINCULADA A LA AYUDA A DOMICILIO</t>
  </si>
  <si>
    <t>7.1.a. INTENSIDAD DE LA AYUDA A DOMICILIO POR CCAA. PRESTACIÓN SAD</t>
  </si>
  <si>
    <t>7.1. INTENSIDAD DE LA AYUDA A DOMICILIO POR CCAA. TOTAL DE PRESTACIONES</t>
  </si>
  <si>
    <t>8. CUANTÍA DE LAS PRESTACIONES (Euros)</t>
  </si>
  <si>
    <t>8.1.g. CUANTÍA DE LAS PRESTACIONES POR CCAA. PRESTACIONES VINCULADAS AL SERVICIO DE TELEASISTENCIA</t>
  </si>
  <si>
    <t>8.1.f. CUANTÍA DE LAS PRESTACIONES POR CCAA. PRESTACIONES VINCULADAS AL SERVICIO PAPD</t>
  </si>
  <si>
    <t>8.1.e. CUANTÍA DE LAS PRESTACIONES POR CCAA. PRESTACIONES VINCULADAS AL SERVICIO DE CENTRO DE DÍA/NOCHE</t>
  </si>
  <si>
    <t>8.1.d. CUANTÍA DE LAS PRESTACIONES POR CCAA. PRESTACIONES VINCULADAS AL SERVICIO DE ATENCIÓN RESIDENCIAL</t>
  </si>
  <si>
    <t>8.1.c. CUANTÍA DE LAS PRESTACIONES POR CCAA. PRESTACIONES VINCULADAS AL SERVICIO DE AYUDA A DOMICILIO</t>
  </si>
  <si>
    <t>8.1.b. CUANTÍA DE LAS PRESTACIONES POR CCAA. PRESTACIONES DE ASISTENCIA PERSONAL</t>
  </si>
  <si>
    <t>8.1.a. CUANTÍA DE LAS PRESTACIONES POR CCAA. PRESTACIONES DE CUIDADOS FAMILIARES</t>
  </si>
  <si>
    <t>10.1. PERSONAS SOLICITANTES PENDIENTES DE RESOLUCIÓN DE GRADO</t>
  </si>
  <si>
    <t>10.2. PERSONAS BENEFICIARIAS CON DERECHO A PRESTACIÓN PENDIENTES DE RESOLUCIÓN DE PIA</t>
  </si>
  <si>
    <t>10.3. PERSONAS PENDIENTES DE RESOLUCIÓN DE GRADO O PENDIENTES DE RESOLUCIÓN DE PIA</t>
  </si>
  <si>
    <t>11. PERSONAS BENEFICIARIAS CON DERECHO Y RESOLUCIONES DE PIA POR CCAA. TODOS LOS GRADOS</t>
  </si>
  <si>
    <t>11.1. PERSONAS BENEFICIARIAS CON DERECHO Y RESOLUCIONES DE PIA POR CCAA. GRADO III</t>
  </si>
  <si>
    <t>11.2. PERSONAS BENEFICIARIAS CON DERECHO Y RESOLUCIONES DE PIA POR CCAA. GRADO II</t>
  </si>
  <si>
    <t>11.3. PERSONAS BENEFICIARIAS CON DERECHO Y RESOLUCIONES DE PIA POR CCAA. GRADO I</t>
  </si>
  <si>
    <t>PERSONAS BENEFICIARIAS CON PRESTACIÓN EFECTIVA</t>
  </si>
  <si>
    <t>**No se dispone de información completa de todas las CCAA relativa a las solicitudes que hay en tramitación</t>
  </si>
  <si>
    <t>Castilla y León, la Comunidad de Madrid y el País Vasco tienen un procedimiento de gestión en el que la mayoría de Resoluciones de Grado y Resoluciones de Prestación se realizan de manera conjunta</t>
  </si>
  <si>
    <t>Menos de 6 meses pendientes de efectividad</t>
  </si>
  <si>
    <t>6 meses o más pendientes de efectividad</t>
  </si>
  <si>
    <t>% sobre pers. con resol. De PIA sin recibir prest.</t>
  </si>
  <si>
    <t>3.5. ALTAS Y BAJAS DE RESOLUCIONES DE GRADO RESPECTO AL MES ANTERIOR</t>
  </si>
  <si>
    <r>
      <t xml:space="preserve">Población por CCAA </t>
    </r>
    <r>
      <rPr>
        <b/>
        <vertAlign val="superscript"/>
        <sz val="11"/>
        <color theme="0"/>
        <rFont val="Calibri"/>
        <family val="2"/>
        <scheme val="minor"/>
      </rPr>
      <t>(1)</t>
    </r>
  </si>
  <si>
    <r>
      <t xml:space="preserve">Población por CCAA </t>
    </r>
    <r>
      <rPr>
        <b/>
        <vertAlign val="subscript"/>
        <sz val="11"/>
        <color theme="0"/>
        <rFont val="Calibri"/>
        <family val="2"/>
        <scheme val="minor"/>
      </rPr>
      <t>(1)</t>
    </r>
  </si>
  <si>
    <r>
      <t xml:space="preserve">Pobl. Potencialmente Dependiente por CCAA </t>
    </r>
    <r>
      <rPr>
        <b/>
        <vertAlign val="subscript"/>
        <sz val="11"/>
        <color theme="0"/>
        <rFont val="Calibri"/>
        <family val="2"/>
        <scheme val="minor"/>
      </rPr>
      <t>(2)</t>
    </r>
  </si>
  <si>
    <r>
      <t xml:space="preserve">Población por CCAA </t>
    </r>
    <r>
      <rPr>
        <b/>
        <vertAlign val="subscript"/>
        <sz val="10"/>
        <color theme="0"/>
        <rFont val="Calibri"/>
        <family val="2"/>
        <scheme val="minor"/>
      </rPr>
      <t>(1)</t>
    </r>
  </si>
  <si>
    <t>% sobre resolu-ciones</t>
  </si>
  <si>
    <t>º</t>
  </si>
  <si>
    <t>RATIO DE PRESTACIO-NES POR PERSONA CON RESOLUCION DE PIA</t>
  </si>
  <si>
    <t>RATIO DE PRESTACIO-NES POR PERSONA CON RESOL. DE PIA GRADO I</t>
  </si>
  <si>
    <r>
      <t xml:space="preserve">Población Potencialmente Dependiente por CCAA </t>
    </r>
    <r>
      <rPr>
        <b/>
        <vertAlign val="subscript"/>
        <sz val="10"/>
        <color theme="0"/>
        <rFont val="Calibri"/>
        <family val="2"/>
        <scheme val="minor"/>
      </rPr>
      <t>(2)</t>
    </r>
  </si>
  <si>
    <t>Coeficiente de variación            (  σ/|µ|  )</t>
  </si>
  <si>
    <r>
      <rPr>
        <i/>
        <vertAlign val="superscript"/>
        <sz val="11"/>
        <color theme="4" tint="-0.249977111117893"/>
        <rFont val="Calibri"/>
        <family val="2"/>
        <scheme val="minor"/>
      </rPr>
      <t xml:space="preserve">(1) </t>
    </r>
    <r>
      <rPr>
        <i/>
        <sz val="11"/>
        <color theme="4" tint="-0.249977111117893"/>
        <rFont val="Calibri"/>
        <family val="2"/>
        <scheme val="minor"/>
      </rPr>
      <t>El cómputo de tiempo se efectúa desde la fecha de presentación de la solicitud, sin descontar los periodos de suspensión del plazo de tramitación.</t>
    </r>
  </si>
  <si>
    <r>
      <t xml:space="preserve">6 meses o más pendientes de resolución de grado </t>
    </r>
    <r>
      <rPr>
        <b/>
        <vertAlign val="superscript"/>
        <sz val="10"/>
        <color theme="0"/>
        <rFont val="Calibri"/>
        <family val="2"/>
        <scheme val="minor"/>
      </rPr>
      <t>(1)</t>
    </r>
  </si>
  <si>
    <r>
      <t>Instituto de Mayores y Servicios Sociales (Imserso)</t>
    </r>
    <r>
      <rPr>
        <sz val="14"/>
        <color rgb="FF7030A0"/>
        <rFont val="Verdana"/>
        <family val="2"/>
      </rPr>
      <t xml:space="preserve">
 </t>
    </r>
  </si>
  <si>
    <t xml:space="preserve">Debido a la revisión permanente de los datos presentados, estos tienen siempre un carácter provisional. </t>
  </si>
  <si>
    <t>SISTEMA PARA LA AUTONOMÍA Y ATENCIÓN A LA DEPENDENCIA</t>
  </si>
  <si>
    <t xml:space="preserve">INFORMACIÓN ESTADÍSTICA DEL </t>
  </si>
  <si>
    <t xml:space="preserve">(1) Cifras INE de población referidas al 01/01/2024. Publicado Censo de Población Anual el 19/12/2024 </t>
  </si>
  <si>
    <t>(1) Cifras INE de población referidas al 01/01/2024. Real Decreto 1210/2024, de 28 de noviembre BOE 12.12.24.</t>
  </si>
  <si>
    <t>12.1. PERSONAS CON RESOLUCIÓN DE PIA Y PRESTACION EFECTIVA. TODOS LOS GRADOS</t>
  </si>
  <si>
    <t>PRESTACIONES EFECTIVAS</t>
  </si>
  <si>
    <t>PERSONAS CON RESOLU-CIÓN DE PIA EFECTIVA</t>
  </si>
  <si>
    <t>RATIO DE PRESTACIO-NES EFECTIVAS POR PERSONA CON RESOLUCION DE PIA EFECTIVA</t>
  </si>
  <si>
    <t>12.1.1 PERSONAS CON RESOLUCIÓN DE PIA Y PRESTACION EFECTIVA. GRADO I</t>
  </si>
  <si>
    <t>12.1.2 PERSONAS CON RESOLUCIÓN DE PIA Y PRESTACION EFECTIVA. GRADO II</t>
  </si>
  <si>
    <t>12.1.3 PERSONAS CON RESOLUCIÓN DE PIA Y PRESTACION EFECTIVA. GRADO III</t>
  </si>
  <si>
    <t>12., 12.1., 12.1.1-12.1.3.PERSONAS CON RESOLUCIÓN DE PIA Y PRESTACIÓN EFECTIVA O NO EFECTIVA POR GRADO</t>
  </si>
  <si>
    <t>* Castilla y León, la Comunidad de Madrid, el Principado de Asturias, Canarias y el País Vasco tienen un procedimiento de gestión en el que la mayoría de Resoluciones de Grado y Resoluciones de Prestación se realizan de manera conjunta</t>
  </si>
  <si>
    <t>Situación a 30 de noviembre de 2025</t>
  </si>
  <si>
    <t>Tiempo de resolución calculado sobre las Resoluciones realizadas entre el 1 de diciembre de 2024 y el 30 de noviembre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</si>
</sst>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00_);_(&quot;€&quot;* \(#,##0.00\);_(&quot;€&quot;* &quot;-&quot;??_);_(@_)"/>
    <numFmt numFmtId="165" formatCode="_(* #,##0.00_);_(* \(#,##0.00\);_(* &quot;-&quot;??_);_(@_)"/>
    <numFmt numFmtId="166" formatCode="_-* #,##0.00\ _€_-;\-* #,##0.00\ _€_-;_-* &quot;-&quot;??\ _€_-;_-@_-"/>
    <numFmt numFmtId="167" formatCode="#,##0.00_ ;\-#,##0.00\ "/>
    <numFmt numFmtId="168" formatCode="#,##0.0"/>
    <numFmt numFmtId="169" formatCode="0.0%"/>
    <numFmt numFmtId="170" formatCode="0.0"/>
  </numFmts>
  <fonts count="239" x14ac:knownFonts="1">
    <font>
      <sz val="10"/>
      <name val="Arial"/>
      <family val="2"/>
    </font>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color indexed="18"/>
      <name val="Verdana"/>
      <family val="2"/>
    </font>
    <font>
      <sz val="12"/>
      <color indexed="17"/>
      <name val="Verdana"/>
      <family val="2"/>
    </font>
    <font>
      <sz val="11"/>
      <name val="Arial"/>
      <family val="2"/>
    </font>
    <font>
      <b/>
      <sz val="16"/>
      <color indexed="17"/>
      <name val="Verdana"/>
      <family val="2"/>
    </font>
    <font>
      <sz val="12"/>
      <color indexed="20"/>
      <name val="Verdana"/>
      <family val="2"/>
    </font>
    <font>
      <sz val="8"/>
      <color indexed="17"/>
      <name val="Verdana"/>
      <family val="2"/>
    </font>
    <font>
      <b/>
      <sz val="11"/>
      <color indexed="17"/>
      <name val="Arial"/>
      <family val="2"/>
    </font>
    <font>
      <sz val="11"/>
      <color indexed="20"/>
      <name val="Verdana"/>
      <family val="2"/>
    </font>
    <font>
      <b/>
      <sz val="11"/>
      <color indexed="20"/>
      <name val="Arial"/>
      <family val="2"/>
    </font>
    <font>
      <sz val="11"/>
      <color indexed="20"/>
      <name val="Arial"/>
      <family val="2"/>
    </font>
    <font>
      <sz val="11"/>
      <color indexed="8"/>
      <name val="Verdana"/>
      <family val="2"/>
    </font>
    <font>
      <sz val="10"/>
      <color indexed="8"/>
      <name val="Arial"/>
      <family val="2"/>
    </font>
    <font>
      <b/>
      <sz val="10"/>
      <color indexed="8"/>
      <name val="Arial"/>
      <family val="2"/>
    </font>
    <font>
      <sz val="11"/>
      <color indexed="18"/>
      <name val="Verdana"/>
      <family val="2"/>
    </font>
    <font>
      <b/>
      <sz val="8"/>
      <color indexed="17"/>
      <name val="Verdana"/>
      <family val="2"/>
    </font>
    <font>
      <b/>
      <sz val="8"/>
      <color indexed="17"/>
      <name val="Arial"/>
      <family val="2"/>
    </font>
    <font>
      <b/>
      <sz val="11"/>
      <color indexed="17"/>
      <name val="Verdana"/>
      <family val="2"/>
    </font>
    <font>
      <b/>
      <sz val="10"/>
      <color indexed="18"/>
      <name val="Verdana"/>
      <family val="2"/>
    </font>
    <font>
      <b/>
      <sz val="10"/>
      <color indexed="20"/>
      <name val="Verdana"/>
      <family val="2"/>
    </font>
    <font>
      <sz val="12"/>
      <color indexed="10"/>
      <name val="Verdana"/>
      <family val="2"/>
    </font>
    <font>
      <sz val="8"/>
      <color indexed="18"/>
      <name val="Verdana"/>
      <family val="2"/>
    </font>
    <font>
      <b/>
      <sz val="7"/>
      <color indexed="17"/>
      <name val="Verdana"/>
      <family val="2"/>
    </font>
    <font>
      <b/>
      <sz val="8"/>
      <color indexed="18"/>
      <name val="Verdana"/>
      <family val="2"/>
    </font>
    <font>
      <b/>
      <sz val="7"/>
      <color indexed="17"/>
      <name val="Arial"/>
      <family val="2"/>
    </font>
    <font>
      <sz val="10"/>
      <color indexed="10"/>
      <name val="Arial"/>
      <family val="2"/>
    </font>
    <font>
      <b/>
      <sz val="10"/>
      <color indexed="17"/>
      <name val="Arial"/>
      <family val="2"/>
    </font>
    <font>
      <sz val="12"/>
      <name val="Verdana"/>
      <family val="2"/>
    </font>
    <font>
      <b/>
      <sz val="8"/>
      <name val="Verdana"/>
      <family val="2"/>
    </font>
    <font>
      <b/>
      <sz val="11"/>
      <name val="Verdana"/>
      <family val="2"/>
    </font>
    <font>
      <sz val="11"/>
      <name val="Verdana"/>
      <family val="2"/>
    </font>
    <font>
      <sz val="9"/>
      <color indexed="18"/>
      <name val="Verdana"/>
      <family val="2"/>
    </font>
    <font>
      <sz val="7"/>
      <name val="Arial"/>
      <family val="2"/>
    </font>
    <font>
      <b/>
      <sz val="8"/>
      <name val="Arial"/>
      <family val="2"/>
    </font>
    <font>
      <i/>
      <sz val="10"/>
      <color indexed="8"/>
      <name val="Arial"/>
      <family val="2"/>
    </font>
    <font>
      <b/>
      <i/>
      <sz val="11"/>
      <color indexed="17"/>
      <name val="Arial"/>
      <family val="2"/>
    </font>
    <font>
      <b/>
      <i/>
      <sz val="11"/>
      <color indexed="20"/>
      <name val="Arial"/>
      <family val="2"/>
    </font>
    <font>
      <sz val="11"/>
      <color theme="0"/>
      <name val="Calibri"/>
      <family val="2"/>
      <scheme val="minor"/>
    </font>
    <font>
      <b/>
      <sz val="11"/>
      <color theme="0"/>
      <name val="Calibri"/>
      <family val="2"/>
      <scheme val="minor"/>
    </font>
    <font>
      <sz val="10"/>
      <color rgb="FF000000"/>
      <name val="Arial"/>
      <family val="2"/>
    </font>
    <font>
      <i/>
      <sz val="8"/>
      <color theme="0" tint="-0.499984740745262"/>
      <name val="Arial"/>
      <family val="2"/>
    </font>
    <font>
      <sz val="12"/>
      <color theme="0"/>
      <name val="Verdana"/>
      <family val="2"/>
    </font>
    <font>
      <i/>
      <sz val="8"/>
      <color theme="0"/>
      <name val="Arial"/>
      <family val="2"/>
    </font>
    <font>
      <i/>
      <sz val="8"/>
      <color theme="0"/>
      <name val="Calibri"/>
      <family val="2"/>
      <scheme val="minor"/>
    </font>
    <font>
      <i/>
      <sz val="10"/>
      <color theme="0"/>
      <name val="Calibri"/>
      <family val="2"/>
      <scheme val="minor"/>
    </font>
    <font>
      <sz val="10"/>
      <color theme="0"/>
      <name val="Arial"/>
      <family val="2"/>
    </font>
    <font>
      <b/>
      <sz val="16"/>
      <color rgb="FF008000"/>
      <name val="Verdana"/>
      <family val="2"/>
    </font>
    <font>
      <sz val="10"/>
      <color rgb="FF008000"/>
      <name val="Arial"/>
      <family val="2"/>
    </font>
    <font>
      <sz val="12"/>
      <color rgb="FF008000"/>
      <name val="Verdana"/>
      <family val="2"/>
    </font>
    <font>
      <b/>
      <sz val="11"/>
      <name val="Arial"/>
      <family val="2"/>
    </font>
    <font>
      <b/>
      <sz val="12"/>
      <color theme="0"/>
      <name val="Arial"/>
      <family val="2"/>
    </font>
    <font>
      <b/>
      <vertAlign val="subscript"/>
      <sz val="10"/>
      <color indexed="17"/>
      <name val="Arial"/>
      <family val="2"/>
    </font>
    <font>
      <sz val="9"/>
      <color theme="0"/>
      <name val="Verdana"/>
      <family val="2"/>
    </font>
    <font>
      <sz val="11"/>
      <name val="Calibri"/>
      <family val="2"/>
      <scheme val="minor"/>
    </font>
    <font>
      <b/>
      <sz val="7"/>
      <name val="Arial"/>
      <family val="2"/>
    </font>
    <font>
      <sz val="9"/>
      <color theme="0"/>
      <name val="Arial"/>
      <family val="2"/>
    </font>
    <font>
      <b/>
      <sz val="10"/>
      <color theme="0"/>
      <name val="Arial"/>
      <family val="2"/>
    </font>
    <font>
      <b/>
      <sz val="11"/>
      <color theme="0"/>
      <name val="Arial"/>
      <family val="2"/>
    </font>
    <font>
      <b/>
      <sz val="9"/>
      <name val="Arial"/>
      <family val="2"/>
    </font>
    <font>
      <b/>
      <sz val="8"/>
      <color theme="0"/>
      <name val="Arial"/>
      <family val="2"/>
    </font>
    <font>
      <b/>
      <sz val="9"/>
      <color theme="0"/>
      <name val="Verdana"/>
      <family val="2"/>
    </font>
    <font>
      <b/>
      <sz val="8"/>
      <color theme="0"/>
      <name val="Verdana"/>
      <family val="2"/>
    </font>
    <font>
      <sz val="8"/>
      <color theme="0"/>
      <name val="Verdana"/>
      <family val="2"/>
    </font>
    <font>
      <b/>
      <sz val="9"/>
      <color theme="0"/>
      <name val="Arial"/>
      <family val="2"/>
    </font>
    <font>
      <b/>
      <sz val="12"/>
      <color theme="0"/>
      <name val="Verdana"/>
      <family val="2"/>
    </font>
    <font>
      <b/>
      <sz val="7"/>
      <color theme="0"/>
      <name val="Arial"/>
      <family val="2"/>
    </font>
    <font>
      <b/>
      <sz val="11"/>
      <color theme="0"/>
      <name val="Verdana"/>
      <family val="2"/>
    </font>
    <font>
      <sz val="11"/>
      <color theme="0"/>
      <name val="Verdana"/>
      <family val="2"/>
    </font>
    <font>
      <b/>
      <sz val="7"/>
      <color theme="0"/>
      <name val="Verdana"/>
      <family val="2"/>
    </font>
    <font>
      <sz val="11"/>
      <color theme="0"/>
      <name val="Arial"/>
      <family val="2"/>
    </font>
    <font>
      <i/>
      <sz val="9"/>
      <color theme="0"/>
      <name val="Arial"/>
      <family val="2"/>
    </font>
    <font>
      <b/>
      <sz val="10"/>
      <color theme="0"/>
      <name val="Verdana"/>
      <family val="2"/>
    </font>
    <font>
      <b/>
      <i/>
      <sz val="9"/>
      <color theme="0"/>
      <name val="Arial"/>
      <family val="2"/>
    </font>
    <font>
      <b/>
      <sz val="12"/>
      <name val="Verdana"/>
      <family val="2"/>
    </font>
    <font>
      <sz val="12"/>
      <color theme="4" tint="-0.249977111117893"/>
      <name val="Verdana"/>
      <family val="2"/>
    </font>
    <font>
      <sz val="8"/>
      <name val="Calibri"/>
      <family val="2"/>
      <scheme val="minor"/>
    </font>
    <font>
      <b/>
      <vertAlign val="subscript"/>
      <sz val="10"/>
      <name val="Arial"/>
      <family val="2"/>
    </font>
    <font>
      <sz val="8"/>
      <name val="Verdana"/>
      <family val="2"/>
    </font>
    <font>
      <b/>
      <sz val="11"/>
      <name val="Calibri"/>
      <family val="2"/>
      <scheme val="minor"/>
    </font>
    <font>
      <u/>
      <sz val="10"/>
      <color theme="10"/>
      <name val="Arial"/>
      <family val="2"/>
    </font>
    <font>
      <sz val="10"/>
      <color rgb="FF00000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0"/>
      <name val="Arial"/>
      <family val="2"/>
    </font>
    <font>
      <u/>
      <sz val="10"/>
      <color rgb="FF0000FF"/>
      <name val="Arial"/>
      <family val="2"/>
    </font>
    <font>
      <u/>
      <sz val="10"/>
      <color rgb="FF800080"/>
      <name val="Arial"/>
      <family val="2"/>
    </font>
    <font>
      <sz val="10"/>
      <color rgb="FF000000"/>
      <name val="Arial"/>
      <family val="2"/>
    </font>
    <font>
      <sz val="10"/>
      <name val="Arial"/>
      <family val="2"/>
    </font>
    <font>
      <u/>
      <sz val="10"/>
      <color rgb="FF0000FF"/>
      <name val="Arial"/>
      <family val="2"/>
    </font>
    <font>
      <u/>
      <sz val="10"/>
      <color rgb="FF800080"/>
      <name val="Arial"/>
      <family val="2"/>
    </font>
    <font>
      <sz val="10"/>
      <color rgb="FF000000"/>
      <name val="Arial"/>
      <family val="2"/>
    </font>
    <font>
      <sz val="10"/>
      <color rgb="FF7030A0"/>
      <name val="Arial"/>
      <family val="2"/>
    </font>
    <font>
      <sz val="12"/>
      <color rgb="FF7030A0"/>
      <name val="Verdana"/>
      <family val="2"/>
    </font>
    <font>
      <b/>
      <sz val="12"/>
      <color rgb="FF7030A0"/>
      <name val="Verdana"/>
      <family val="2"/>
    </font>
    <font>
      <b/>
      <sz val="10"/>
      <color rgb="FF7030A0"/>
      <name val="Verdana"/>
      <family val="2"/>
    </font>
    <font>
      <sz val="10"/>
      <color rgb="FF7030A0"/>
      <name val="Verdana"/>
      <family val="2"/>
    </font>
    <font>
      <b/>
      <sz val="16"/>
      <color theme="4" tint="-0.249977111117893"/>
      <name val="Verdana"/>
      <family val="2"/>
    </font>
    <font>
      <b/>
      <sz val="16"/>
      <color rgb="FF7030A0"/>
      <name val="Calibri"/>
      <family val="2"/>
      <scheme val="minor"/>
    </font>
    <font>
      <b/>
      <sz val="10"/>
      <color theme="0"/>
      <name val="Calibri"/>
      <family val="2"/>
      <scheme val="minor"/>
    </font>
    <font>
      <sz val="10"/>
      <color theme="0"/>
      <name val="Calibri"/>
      <family val="2"/>
      <scheme val="minor"/>
    </font>
    <font>
      <sz val="10"/>
      <name val="Calibri"/>
      <family val="2"/>
      <scheme val="minor"/>
    </font>
    <font>
      <b/>
      <sz val="11"/>
      <color rgb="FF7030A0"/>
      <name val="Calibri"/>
      <family val="2"/>
      <scheme val="minor"/>
    </font>
    <font>
      <sz val="11"/>
      <color rgb="FF7030A0"/>
      <name val="Calibri"/>
      <family val="2"/>
      <scheme val="minor"/>
    </font>
    <font>
      <sz val="10"/>
      <color rgb="FF000000"/>
      <name val="Calibri"/>
      <family val="2"/>
      <scheme val="minor"/>
    </font>
    <font>
      <b/>
      <sz val="10"/>
      <color indexed="20"/>
      <name val="Calibri"/>
      <family val="2"/>
      <scheme val="minor"/>
    </font>
    <font>
      <sz val="12"/>
      <color indexed="18"/>
      <name val="Calibri"/>
      <family val="2"/>
      <scheme val="minor"/>
    </font>
    <font>
      <b/>
      <sz val="10"/>
      <color indexed="18"/>
      <name val="Calibri"/>
      <family val="2"/>
      <scheme val="minor"/>
    </font>
    <font>
      <sz val="12"/>
      <color indexed="17"/>
      <name val="Calibri"/>
      <family val="2"/>
      <scheme val="minor"/>
    </font>
    <font>
      <b/>
      <sz val="16"/>
      <color indexed="17"/>
      <name val="Calibri"/>
      <family val="2"/>
      <scheme val="minor"/>
    </font>
    <font>
      <b/>
      <sz val="11"/>
      <color indexed="17"/>
      <name val="Calibri"/>
      <family val="2"/>
      <scheme val="minor"/>
    </font>
    <font>
      <b/>
      <sz val="7"/>
      <name val="Calibri"/>
      <family val="2"/>
      <scheme val="minor"/>
    </font>
    <font>
      <b/>
      <sz val="8"/>
      <name val="Calibri"/>
      <family val="2"/>
      <scheme val="minor"/>
    </font>
    <font>
      <sz val="11"/>
      <color indexed="20"/>
      <name val="Calibri"/>
      <family val="2"/>
      <scheme val="minor"/>
    </font>
    <font>
      <b/>
      <sz val="11"/>
      <color indexed="20"/>
      <name val="Calibri"/>
      <family val="2"/>
      <scheme val="minor"/>
    </font>
    <font>
      <sz val="11"/>
      <color indexed="8"/>
      <name val="Calibri"/>
      <family val="2"/>
      <scheme val="minor"/>
    </font>
    <font>
      <sz val="11"/>
      <color indexed="18"/>
      <name val="Calibri"/>
      <family val="2"/>
      <scheme val="minor"/>
    </font>
    <font>
      <b/>
      <i/>
      <sz val="11"/>
      <color indexed="20"/>
      <name val="Calibri"/>
      <family val="2"/>
      <scheme val="minor"/>
    </font>
    <font>
      <b/>
      <i/>
      <sz val="11"/>
      <color rgb="FF7030A0"/>
      <name val="Calibri"/>
      <family val="2"/>
      <scheme val="minor"/>
    </font>
    <font>
      <sz val="12"/>
      <name val="Calibri"/>
      <family val="2"/>
      <scheme val="minor"/>
    </font>
    <font>
      <sz val="12"/>
      <color theme="0"/>
      <name val="Calibri"/>
      <family val="2"/>
      <scheme val="minor"/>
    </font>
    <font>
      <b/>
      <sz val="8"/>
      <color theme="0"/>
      <name val="Calibri"/>
      <family val="2"/>
      <scheme val="minor"/>
    </font>
    <font>
      <b/>
      <sz val="7"/>
      <color theme="0"/>
      <name val="Calibri"/>
      <family val="2"/>
      <scheme val="minor"/>
    </font>
    <font>
      <sz val="11"/>
      <color rgb="FF000000"/>
      <name val="Calibri"/>
      <family val="2"/>
      <scheme val="minor"/>
    </font>
    <font>
      <b/>
      <sz val="11"/>
      <color indexed="18"/>
      <name val="Calibri"/>
      <family val="2"/>
      <scheme val="minor"/>
    </font>
    <font>
      <sz val="11"/>
      <color indexed="17"/>
      <name val="Calibri"/>
      <family val="2"/>
      <scheme val="minor"/>
    </font>
    <font>
      <b/>
      <sz val="11"/>
      <color indexed="8"/>
      <name val="Calibri"/>
      <family val="2"/>
      <scheme val="minor"/>
    </font>
    <font>
      <i/>
      <sz val="11"/>
      <color indexed="8"/>
      <name val="Calibri"/>
      <family val="2"/>
      <scheme val="minor"/>
    </font>
    <font>
      <i/>
      <sz val="11"/>
      <color theme="0"/>
      <name val="Calibri"/>
      <family val="2"/>
      <scheme val="minor"/>
    </font>
    <font>
      <b/>
      <vertAlign val="superscript"/>
      <sz val="11"/>
      <color theme="0"/>
      <name val="Calibri"/>
      <family val="2"/>
      <scheme val="minor"/>
    </font>
    <font>
      <sz val="12"/>
      <color rgb="FF7030A0"/>
      <name val="Calibri"/>
      <family val="2"/>
      <scheme val="minor"/>
    </font>
    <font>
      <b/>
      <sz val="10"/>
      <name val="Calibri"/>
      <family val="2"/>
      <scheme val="minor"/>
    </font>
    <font>
      <i/>
      <sz val="10"/>
      <name val="Calibri"/>
      <family val="2"/>
      <scheme val="minor"/>
    </font>
    <font>
      <i/>
      <sz val="11"/>
      <name val="Calibri"/>
      <family val="2"/>
      <scheme val="minor"/>
    </font>
    <font>
      <sz val="10"/>
      <color indexed="10"/>
      <name val="Calibri"/>
      <family val="2"/>
      <scheme val="minor"/>
    </font>
    <font>
      <sz val="12"/>
      <color indexed="10"/>
      <name val="Calibri"/>
      <family val="2"/>
      <scheme val="minor"/>
    </font>
    <font>
      <b/>
      <sz val="16"/>
      <color theme="4" tint="-0.249977111117893"/>
      <name val="Calibri"/>
      <family val="2"/>
      <scheme val="minor"/>
    </font>
    <font>
      <sz val="12"/>
      <color theme="4" tint="-0.249977111117893"/>
      <name val="Calibri"/>
      <family val="2"/>
      <scheme val="minor"/>
    </font>
    <font>
      <b/>
      <sz val="11"/>
      <color theme="4" tint="-0.249977111117893"/>
      <name val="Calibri"/>
      <family val="2"/>
      <scheme val="minor"/>
    </font>
    <font>
      <b/>
      <sz val="10"/>
      <color theme="4" tint="-0.249977111117893"/>
      <name val="Calibri"/>
      <family val="2"/>
      <scheme val="minor"/>
    </font>
    <font>
      <b/>
      <i/>
      <sz val="11"/>
      <color theme="4" tint="-0.249977111117893"/>
      <name val="Calibri"/>
      <family val="2"/>
      <scheme val="minor"/>
    </font>
    <font>
      <sz val="11"/>
      <color indexed="10"/>
      <name val="Calibri"/>
      <family val="2"/>
      <scheme val="minor"/>
    </font>
    <font>
      <sz val="11"/>
      <color theme="4" tint="-0.249977111117893"/>
      <name val="Calibri"/>
      <family val="2"/>
      <scheme val="minor"/>
    </font>
    <font>
      <b/>
      <vertAlign val="subscript"/>
      <sz val="11"/>
      <color theme="0"/>
      <name val="Calibri"/>
      <family val="2"/>
      <scheme val="minor"/>
    </font>
    <font>
      <sz val="12"/>
      <color theme="4" tint="-0.499984740745262"/>
      <name val="Calibri"/>
      <family val="2"/>
      <scheme val="minor"/>
    </font>
    <font>
      <b/>
      <sz val="11"/>
      <color theme="4" tint="-0.499984740745262"/>
      <name val="Calibri"/>
      <family val="2"/>
      <scheme val="minor"/>
    </font>
    <font>
      <b/>
      <vertAlign val="subscript"/>
      <sz val="10"/>
      <color theme="0"/>
      <name val="Calibri"/>
      <family val="2"/>
      <scheme val="minor"/>
    </font>
    <font>
      <sz val="7"/>
      <color theme="0"/>
      <name val="Calibri"/>
      <family val="2"/>
      <scheme val="minor"/>
    </font>
    <font>
      <b/>
      <i/>
      <sz val="11"/>
      <name val="Calibri"/>
      <family val="2"/>
      <scheme val="minor"/>
    </font>
    <font>
      <b/>
      <i/>
      <sz val="11"/>
      <color theme="0"/>
      <name val="Calibri"/>
      <family val="2"/>
      <scheme val="minor"/>
    </font>
    <font>
      <i/>
      <sz val="8"/>
      <name val="Calibri"/>
      <family val="2"/>
      <scheme val="minor"/>
    </font>
    <font>
      <i/>
      <sz val="11"/>
      <color theme="4" tint="-0.249977111117893"/>
      <name val="Calibri"/>
      <family val="2"/>
      <scheme val="minor"/>
    </font>
    <font>
      <i/>
      <sz val="11"/>
      <color theme="0" tint="-0.499984740745262"/>
      <name val="Calibri"/>
      <family val="2"/>
      <scheme val="minor"/>
    </font>
    <font>
      <b/>
      <i/>
      <sz val="11"/>
      <color indexed="17"/>
      <name val="Calibri"/>
      <family val="2"/>
      <scheme val="minor"/>
    </font>
    <font>
      <i/>
      <sz val="11"/>
      <color indexed="17"/>
      <name val="Calibri"/>
      <family val="2"/>
      <scheme val="minor"/>
    </font>
    <font>
      <sz val="11"/>
      <color indexed="9"/>
      <name val="Calibri"/>
      <family val="2"/>
      <scheme val="minor"/>
    </font>
    <font>
      <b/>
      <sz val="9"/>
      <color theme="0"/>
      <name val="Calibri"/>
      <family val="2"/>
      <scheme val="minor"/>
    </font>
    <font>
      <sz val="16"/>
      <color theme="4" tint="-0.249977111117893"/>
      <name val="Calibri"/>
      <family val="2"/>
      <scheme val="minor"/>
    </font>
    <font>
      <b/>
      <sz val="11"/>
      <color indexed="9"/>
      <name val="Calibri"/>
      <family val="2"/>
      <scheme val="minor"/>
    </font>
    <font>
      <b/>
      <i/>
      <sz val="11"/>
      <color indexed="18"/>
      <name val="Calibri"/>
      <family val="2"/>
      <scheme val="minor"/>
    </font>
    <font>
      <i/>
      <sz val="11"/>
      <color indexed="20"/>
      <name val="Calibri"/>
      <family val="2"/>
      <scheme val="minor"/>
    </font>
    <font>
      <b/>
      <i/>
      <sz val="11"/>
      <color indexed="8"/>
      <name val="Calibri"/>
      <family val="2"/>
      <scheme val="minor"/>
    </font>
    <font>
      <b/>
      <sz val="11"/>
      <color rgb="FF008000"/>
      <name val="Calibri"/>
      <family val="2"/>
      <scheme val="minor"/>
    </font>
    <font>
      <b/>
      <sz val="11"/>
      <color theme="8" tint="-0.249977111117893"/>
      <name val="Calibri"/>
      <family val="2"/>
      <scheme val="minor"/>
    </font>
    <font>
      <sz val="11"/>
      <color theme="8" tint="-0.249977111117893"/>
      <name val="Calibri"/>
      <family val="2"/>
      <scheme val="minor"/>
    </font>
    <font>
      <sz val="11"/>
      <color rgb="FF008000"/>
      <name val="Calibri"/>
      <family val="2"/>
      <scheme val="minor"/>
    </font>
    <font>
      <sz val="12"/>
      <color indexed="20"/>
      <name val="Calibri"/>
      <family val="2"/>
      <scheme val="minor"/>
    </font>
    <font>
      <sz val="12"/>
      <color rgb="FF000000"/>
      <name val="Calibri"/>
      <family val="2"/>
      <scheme val="minor"/>
    </font>
    <font>
      <b/>
      <sz val="12"/>
      <color indexed="18"/>
      <name val="Calibri"/>
      <family val="2"/>
      <scheme val="minor"/>
    </font>
    <font>
      <b/>
      <sz val="12"/>
      <color theme="4" tint="-0.249977111117893"/>
      <name val="Calibri"/>
      <family val="2"/>
      <scheme val="minor"/>
    </font>
    <font>
      <b/>
      <sz val="12"/>
      <color indexed="17"/>
      <name val="Calibri"/>
      <family val="2"/>
      <scheme val="minor"/>
    </font>
    <font>
      <b/>
      <sz val="12"/>
      <color rgb="FF008000"/>
      <name val="Calibri"/>
      <family val="2"/>
      <scheme val="minor"/>
    </font>
    <font>
      <sz val="12"/>
      <color indexed="8"/>
      <name val="Calibri"/>
      <family val="2"/>
      <scheme val="minor"/>
    </font>
    <font>
      <b/>
      <sz val="12"/>
      <name val="Calibri"/>
      <family val="2"/>
      <scheme val="minor"/>
    </font>
    <font>
      <i/>
      <sz val="12"/>
      <name val="Calibri"/>
      <family val="2"/>
      <scheme val="minor"/>
    </font>
    <font>
      <i/>
      <sz val="11"/>
      <color theme="1"/>
      <name val="Calibri"/>
      <family val="2"/>
      <scheme val="minor"/>
    </font>
    <font>
      <b/>
      <sz val="18"/>
      <color theme="4" tint="-0.249977111117893"/>
      <name val="Calibri"/>
      <family val="2"/>
      <scheme val="minor"/>
    </font>
    <font>
      <i/>
      <vertAlign val="superscript"/>
      <sz val="11"/>
      <color theme="4" tint="-0.249977111117893"/>
      <name val="Calibri"/>
      <family val="2"/>
      <scheme val="minor"/>
    </font>
    <font>
      <b/>
      <vertAlign val="superscript"/>
      <sz val="10"/>
      <color theme="0"/>
      <name val="Calibri"/>
      <family val="2"/>
      <scheme val="minor"/>
    </font>
    <font>
      <b/>
      <sz val="11"/>
      <color rgb="FFFF0000"/>
      <name val="Calibri"/>
      <family val="2"/>
      <scheme val="minor"/>
    </font>
    <font>
      <b/>
      <i/>
      <sz val="12"/>
      <name val="Calibri"/>
      <family val="2"/>
      <scheme val="minor"/>
    </font>
    <font>
      <sz val="10"/>
      <color rgb="FFFF0000"/>
      <name val="Calibri"/>
      <family val="2"/>
      <scheme val="minor"/>
    </font>
    <font>
      <b/>
      <sz val="12"/>
      <color theme="0"/>
      <name val="Calibri"/>
      <family val="2"/>
      <scheme val="minor"/>
    </font>
    <font>
      <b/>
      <sz val="14"/>
      <color rgb="FF7030A0"/>
      <name val="Verdana"/>
      <family val="2"/>
    </font>
    <font>
      <sz val="14"/>
      <color rgb="FF7030A0"/>
      <name val="Verdana"/>
      <family val="2"/>
    </font>
    <font>
      <i/>
      <sz val="8"/>
      <name val="Verdana"/>
      <family val="2"/>
    </font>
    <font>
      <b/>
      <sz val="16"/>
      <name val="Verdana"/>
      <family val="2"/>
    </font>
    <font>
      <b/>
      <sz val="18"/>
      <color rgb="FF7030A0"/>
      <name val="Verdana"/>
      <family val="2"/>
    </font>
    <font>
      <sz val="18"/>
      <color indexed="17"/>
      <name val="Verdana"/>
      <family val="2"/>
    </font>
    <font>
      <b/>
      <sz val="14"/>
      <color indexed="17"/>
      <name val="Verdana"/>
      <family val="2"/>
    </font>
    <font>
      <b/>
      <sz val="12"/>
      <color indexed="18"/>
      <name val="Verdana"/>
      <family val="2"/>
    </font>
    <font>
      <sz val="10"/>
      <color rgb="FF000000"/>
      <name val="Arial"/>
      <family val="2"/>
    </font>
    <font>
      <sz val="11"/>
      <color rgb="FF9C6500"/>
      <name val="Calibri"/>
      <family val="2"/>
      <scheme val="minor"/>
    </font>
    <font>
      <sz val="10"/>
      <name val="Arial"/>
      <family val="2"/>
    </font>
    <font>
      <b/>
      <i/>
      <sz val="11"/>
      <color theme="1"/>
      <name val="Calibri"/>
      <family val="2"/>
      <scheme val="minor"/>
    </font>
    <font>
      <sz val="10"/>
      <color rgb="FF000000"/>
      <name val="Arial"/>
      <family val="2"/>
    </font>
    <font>
      <b/>
      <sz val="15"/>
      <color theme="3"/>
      <name val="Calibri"/>
      <family val="2"/>
    </font>
    <font>
      <b/>
      <sz val="13"/>
      <color theme="3"/>
      <name val="Calibri"/>
      <family val="2"/>
    </font>
    <font>
      <b/>
      <sz val="11"/>
      <color theme="3"/>
      <name val="Calibri"/>
      <family val="2"/>
    </font>
    <font>
      <sz val="11"/>
      <color rgb="FF006100"/>
      <name val="Calibri"/>
      <family val="2"/>
    </font>
    <font>
      <sz val="11"/>
      <color rgb="FF9C0006"/>
      <name val="Calibri"/>
      <family val="2"/>
    </font>
    <font>
      <sz val="11"/>
      <color rgb="FF9C5700"/>
      <name val="Calibri"/>
      <family val="2"/>
    </font>
    <font>
      <sz val="11"/>
      <color rgb="FF3F3F76"/>
      <name val="Calibri"/>
      <family val="2"/>
    </font>
    <font>
      <b/>
      <sz val="11"/>
      <color rgb="FF3F3F3F"/>
      <name val="Calibri"/>
      <family val="2"/>
    </font>
    <font>
      <b/>
      <sz val="11"/>
      <color rgb="FFFA7D00"/>
      <name val="Calibri"/>
      <family val="2"/>
    </font>
    <font>
      <sz val="11"/>
      <color rgb="FFFA7D00"/>
      <name val="Calibri"/>
      <family val="2"/>
    </font>
    <font>
      <b/>
      <sz val="11"/>
      <color theme="0"/>
      <name val="Calibri"/>
      <family val="2"/>
    </font>
    <font>
      <sz val="11"/>
      <color rgb="FFFF0000"/>
      <name val="Calibri"/>
      <family val="2"/>
    </font>
    <font>
      <i/>
      <sz val="11"/>
      <color rgb="FF7F7F7F"/>
      <name val="Calibri"/>
      <family val="2"/>
    </font>
    <font>
      <b/>
      <sz val="11"/>
      <color theme="1"/>
      <name val="Calibri"/>
      <family val="2"/>
    </font>
    <font>
      <sz val="11"/>
      <color theme="0"/>
      <name val="Calibri"/>
      <family val="2"/>
    </font>
  </fonts>
  <fills count="42">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theme="0"/>
        <bgColor indexed="64"/>
      </patternFill>
    </fill>
    <fill>
      <patternFill patternType="solid">
        <fgColor theme="0"/>
        <bgColor theme="4" tint="0.79998168889431442"/>
      </patternFill>
    </fill>
    <fill>
      <patternFill patternType="solid">
        <fgColor theme="0"/>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499984740745262"/>
        <bgColor theme="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79998168889431442"/>
        <bgColor indexed="64"/>
      </patternFill>
    </fill>
  </fills>
  <borders count="223">
    <border>
      <left/>
      <right/>
      <top/>
      <bottom/>
      <diagonal/>
    </border>
    <border>
      <left style="thin">
        <color indexed="17"/>
      </left>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style="thin">
        <color indexed="17"/>
      </left>
      <right style="thin">
        <color indexed="17"/>
      </right>
      <top/>
      <bottom style="thin">
        <color indexed="17"/>
      </bottom>
      <diagonal/>
    </border>
    <border>
      <left style="thin">
        <color indexed="17"/>
      </left>
      <right style="thin">
        <color indexed="17"/>
      </right>
      <top/>
      <bottom/>
      <diagonal/>
    </border>
    <border>
      <left style="thin">
        <color indexed="17"/>
      </left>
      <right style="thin">
        <color indexed="17"/>
      </right>
      <top style="thin">
        <color indexed="17"/>
      </top>
      <bottom/>
      <diagonal/>
    </border>
    <border>
      <left/>
      <right style="thin">
        <color indexed="17"/>
      </right>
      <top/>
      <bottom style="thin">
        <color indexed="17"/>
      </bottom>
      <diagonal/>
    </border>
    <border>
      <left style="thin">
        <color indexed="17"/>
      </left>
      <right/>
      <top/>
      <bottom style="thin">
        <color indexed="17"/>
      </bottom>
      <diagonal/>
    </border>
    <border>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style="thin">
        <color indexed="17"/>
      </top>
      <bottom/>
      <diagonal/>
    </border>
    <border>
      <left/>
      <right style="thin">
        <color indexed="17"/>
      </right>
      <top/>
      <bottom/>
      <diagonal/>
    </border>
    <border>
      <left style="thin">
        <color indexed="17"/>
      </left>
      <right/>
      <top/>
      <bottom/>
      <diagonal/>
    </border>
    <border>
      <left/>
      <right/>
      <top style="thin">
        <color indexed="17"/>
      </top>
      <bottom/>
      <diagonal/>
    </border>
    <border>
      <left/>
      <right/>
      <top/>
      <bottom style="thin">
        <color indexed="17"/>
      </bottom>
      <diagonal/>
    </border>
    <border>
      <left style="thin">
        <color rgb="FF008000"/>
      </left>
      <right/>
      <top/>
      <bottom style="thin">
        <color rgb="FF008000"/>
      </bottom>
      <diagonal/>
    </border>
    <border>
      <left style="thin">
        <color rgb="FF008000"/>
      </left>
      <right/>
      <top/>
      <bottom/>
      <diagonal/>
    </border>
    <border>
      <left/>
      <right style="thin">
        <color rgb="FF008000"/>
      </right>
      <top/>
      <bottom/>
      <diagonal/>
    </border>
    <border>
      <left/>
      <right/>
      <top/>
      <bottom style="thin">
        <color rgb="FF008000"/>
      </bottom>
      <diagonal/>
    </border>
    <border>
      <left/>
      <right/>
      <top style="thin">
        <color theme="4" tint="0.39997558519241921"/>
      </top>
      <bottom/>
      <diagonal/>
    </border>
    <border>
      <left/>
      <right style="thin">
        <color theme="9" tint="0.59996337778862885"/>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030A0"/>
      </left>
      <right style="thin">
        <color rgb="FF7030A0"/>
      </right>
      <top style="thin">
        <color rgb="FF7030A0"/>
      </top>
      <bottom style="thin">
        <color rgb="FF7030A0"/>
      </bottom>
      <diagonal/>
    </border>
    <border>
      <left style="thin">
        <color rgb="FF7030A0"/>
      </left>
      <right style="thin">
        <color rgb="FF7030A0"/>
      </right>
      <top style="thin">
        <color rgb="FF7030A0"/>
      </top>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style="thin">
        <color rgb="FF008000"/>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diagonal/>
    </border>
    <border>
      <left/>
      <right style="thin">
        <color rgb="FF7030A0"/>
      </right>
      <top/>
      <bottom/>
      <diagonal/>
    </border>
    <border>
      <left style="thin">
        <color rgb="FF7030A0"/>
      </left>
      <right/>
      <top/>
      <bottom style="thin">
        <color rgb="FF7030A0"/>
      </bottom>
      <diagonal/>
    </border>
    <border>
      <left/>
      <right/>
      <top/>
      <bottom style="thin">
        <color rgb="FF7030A0"/>
      </bottom>
      <diagonal/>
    </border>
    <border>
      <left/>
      <right style="thin">
        <color rgb="FF7030A0"/>
      </right>
      <top/>
      <bottom style="thin">
        <color rgb="FF7030A0"/>
      </bottom>
      <diagonal/>
    </border>
    <border>
      <left style="thin">
        <color rgb="FF7030A0"/>
      </left>
      <right style="thin">
        <color rgb="FF7030A0"/>
      </right>
      <top/>
      <bottom/>
      <diagonal/>
    </border>
    <border>
      <left style="thin">
        <color rgb="FF7030A0"/>
      </left>
      <right style="thin">
        <color rgb="FF7030A0"/>
      </right>
      <top/>
      <bottom style="thin">
        <color rgb="FF7030A0"/>
      </bottom>
      <diagonal/>
    </border>
    <border>
      <left style="thin">
        <color rgb="FF7030A0"/>
      </left>
      <right style="thin">
        <color theme="9" tint="0.59996337778862885"/>
      </right>
      <top/>
      <bottom/>
      <diagonal/>
    </border>
    <border>
      <left style="thin">
        <color rgb="FF7030A0"/>
      </left>
      <right style="thin">
        <color theme="9" tint="0.59996337778862885"/>
      </right>
      <top/>
      <bottom style="thin">
        <color rgb="FF7030A0"/>
      </bottom>
      <diagonal/>
    </border>
    <border>
      <left/>
      <right style="thin">
        <color theme="9" tint="0.59996337778862885"/>
      </right>
      <top/>
      <bottom style="thin">
        <color rgb="FF7030A0"/>
      </bottom>
      <diagonal/>
    </border>
    <border>
      <left style="thin">
        <color rgb="FF7030A0"/>
      </left>
      <right style="thin">
        <color theme="9" tint="0.59996337778862885"/>
      </right>
      <top style="thin">
        <color rgb="FF7030A0"/>
      </top>
      <bottom/>
      <diagonal/>
    </border>
    <border>
      <left/>
      <right style="thin">
        <color theme="9" tint="0.59996337778862885"/>
      </right>
      <top style="thin">
        <color rgb="FF7030A0"/>
      </top>
      <bottom/>
      <diagonal/>
    </border>
    <border>
      <left style="thin">
        <color rgb="FF7030A0"/>
      </left>
      <right style="thin">
        <color indexed="17"/>
      </right>
      <top/>
      <bottom/>
      <diagonal/>
    </border>
    <border>
      <left style="thin">
        <color theme="4"/>
      </left>
      <right style="thin">
        <color theme="4"/>
      </right>
      <top style="thin">
        <color theme="4"/>
      </top>
      <bottom style="thin">
        <color theme="4"/>
      </bottom>
      <diagonal/>
    </border>
    <border>
      <left style="thin">
        <color theme="4"/>
      </left>
      <right style="thin">
        <color theme="4"/>
      </right>
      <top style="thin">
        <color theme="4"/>
      </top>
      <bottom/>
      <diagonal/>
    </border>
    <border>
      <left style="thin">
        <color theme="4"/>
      </left>
      <right style="thin">
        <color theme="4"/>
      </right>
      <top/>
      <bottom style="thin">
        <color theme="4"/>
      </bottom>
      <diagonal/>
    </border>
    <border>
      <left style="thin">
        <color theme="4"/>
      </left>
      <right/>
      <top style="thin">
        <color theme="4"/>
      </top>
      <bottom/>
      <diagonal/>
    </border>
    <border>
      <left/>
      <right style="thin">
        <color theme="4"/>
      </right>
      <top style="thin">
        <color theme="4"/>
      </top>
      <bottom/>
      <diagonal/>
    </border>
    <border>
      <left style="thin">
        <color theme="4"/>
      </left>
      <right/>
      <top/>
      <bottom style="thin">
        <color theme="4"/>
      </bottom>
      <diagonal/>
    </border>
    <border>
      <left/>
      <right style="thin">
        <color theme="4"/>
      </right>
      <top/>
      <bottom style="thin">
        <color theme="4"/>
      </bottom>
      <diagonal/>
    </border>
    <border>
      <left style="thin">
        <color theme="4"/>
      </left>
      <right/>
      <top/>
      <bottom/>
      <diagonal/>
    </border>
    <border>
      <left/>
      <right style="thin">
        <color theme="4"/>
      </right>
      <top/>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4"/>
      </right>
      <top/>
      <bottom/>
      <diagonal/>
    </border>
    <border>
      <left/>
      <right/>
      <top style="thin">
        <color theme="4"/>
      </top>
      <bottom/>
      <diagonal/>
    </border>
    <border>
      <left/>
      <right/>
      <top/>
      <bottom style="thin">
        <color theme="4"/>
      </bottom>
      <diagonal/>
    </border>
    <border>
      <left/>
      <right/>
      <top style="thin">
        <color theme="4"/>
      </top>
      <bottom style="thin">
        <color theme="4"/>
      </bottom>
      <diagonal/>
    </border>
    <border>
      <left style="thin">
        <color theme="4"/>
      </left>
      <right style="thin">
        <color indexed="17"/>
      </right>
      <top style="thin">
        <color theme="4"/>
      </top>
      <bottom/>
      <diagonal/>
    </border>
    <border>
      <left style="thin">
        <color theme="4"/>
      </left>
      <right style="thin">
        <color indexed="17"/>
      </right>
      <top/>
      <bottom/>
      <diagonal/>
    </border>
    <border>
      <left style="thin">
        <color theme="4"/>
      </left>
      <right style="thin">
        <color indexed="17"/>
      </right>
      <top/>
      <bottom style="thin">
        <color theme="4"/>
      </bottom>
      <diagonal/>
    </border>
    <border>
      <left style="thin">
        <color indexed="17"/>
      </left>
      <right style="thin">
        <color theme="4"/>
      </right>
      <top style="thin">
        <color theme="4"/>
      </top>
      <bottom style="thin">
        <color indexed="17"/>
      </bottom>
      <diagonal/>
    </border>
    <border>
      <left style="thin">
        <color theme="4"/>
      </left>
      <right/>
      <top style="thin">
        <color theme="0"/>
      </top>
      <bottom style="thin">
        <color theme="4"/>
      </bottom>
      <diagonal/>
    </border>
    <border>
      <left style="thin">
        <color theme="0"/>
      </left>
      <right/>
      <top/>
      <bottom/>
      <diagonal/>
    </border>
    <border>
      <left style="thin">
        <color theme="4"/>
      </left>
      <right style="thin">
        <color theme="4"/>
      </right>
      <top style="thin">
        <color theme="4"/>
      </top>
      <bottom style="thin">
        <color theme="0"/>
      </bottom>
      <diagonal/>
    </border>
    <border>
      <left style="thin">
        <color theme="4"/>
      </left>
      <right style="thin">
        <color theme="4"/>
      </right>
      <top style="thin">
        <color theme="0"/>
      </top>
      <bottom style="thin">
        <color theme="4"/>
      </bottom>
      <diagonal/>
    </border>
    <border>
      <left style="thin">
        <color theme="4"/>
      </left>
      <right/>
      <top style="thin">
        <color theme="4"/>
      </top>
      <bottom style="thin">
        <color theme="0"/>
      </bottom>
      <diagonal/>
    </border>
    <border>
      <left style="thin">
        <color theme="4"/>
      </left>
      <right/>
      <top style="thin">
        <color theme="0"/>
      </top>
      <bottom style="thin">
        <color theme="0"/>
      </bottom>
      <diagonal/>
    </border>
    <border>
      <left style="thin">
        <color theme="4"/>
      </left>
      <right style="thin">
        <color theme="0"/>
      </right>
      <top/>
      <bottom style="thin">
        <color theme="4"/>
      </bottom>
      <diagonal/>
    </border>
    <border>
      <left style="thin">
        <color theme="0"/>
      </left>
      <right/>
      <top/>
      <bottom style="thin">
        <color theme="4"/>
      </bottom>
      <diagonal/>
    </border>
    <border>
      <left style="thin">
        <color theme="0"/>
      </left>
      <right style="thin">
        <color theme="4"/>
      </right>
      <top/>
      <bottom style="thin">
        <color theme="4"/>
      </bottom>
      <diagonal/>
    </border>
    <border>
      <left style="thin">
        <color rgb="FF7030A0"/>
      </left>
      <right style="thin">
        <color theme="4" tint="-0.499984740745262"/>
      </right>
      <top style="thin">
        <color rgb="FF7030A0"/>
      </top>
      <bottom style="thin">
        <color rgb="FF7030A0"/>
      </bottom>
      <diagonal/>
    </border>
    <border>
      <left style="thin">
        <color rgb="FF7030A0"/>
      </left>
      <right style="thin">
        <color theme="4" tint="-0.499984740745262"/>
      </right>
      <top style="thin">
        <color rgb="FF7030A0"/>
      </top>
      <bottom/>
      <diagonal/>
    </border>
    <border>
      <left style="thin">
        <color rgb="FF7030A0"/>
      </left>
      <right style="thin">
        <color theme="4" tint="-0.499984740745262"/>
      </right>
      <top/>
      <bottom/>
      <diagonal/>
    </border>
    <border>
      <left style="thin">
        <color rgb="FF7030A0"/>
      </left>
      <right style="thin">
        <color theme="4" tint="-0.499984740745262"/>
      </right>
      <top/>
      <bottom style="thin">
        <color rgb="FF7030A0"/>
      </bottom>
      <diagonal/>
    </border>
    <border>
      <left/>
      <right style="thin">
        <color theme="4" tint="-0.499984740745262"/>
      </right>
      <top style="thin">
        <color rgb="FF7030A0"/>
      </top>
      <bottom style="thin">
        <color rgb="FF7030A0"/>
      </bottom>
      <diagonal/>
    </border>
    <border>
      <left/>
      <right style="thin">
        <color theme="4" tint="-0.499984740745262"/>
      </right>
      <top style="thin">
        <color rgb="FF7030A0"/>
      </top>
      <bottom/>
      <diagonal/>
    </border>
    <border>
      <left/>
      <right style="thin">
        <color theme="4" tint="-0.499984740745262"/>
      </right>
      <top/>
      <bottom/>
      <diagonal/>
    </border>
    <border>
      <left/>
      <right style="thin">
        <color theme="4" tint="-0.499984740745262"/>
      </right>
      <top/>
      <bottom style="thin">
        <color rgb="FF7030A0"/>
      </bottom>
      <diagonal/>
    </border>
    <border>
      <left style="thin">
        <color theme="4" tint="-0.499984740745262"/>
      </left>
      <right style="thin">
        <color rgb="FF7030A0"/>
      </right>
      <top/>
      <bottom/>
      <diagonal/>
    </border>
    <border>
      <left style="thin">
        <color theme="4" tint="-0.499984740745262"/>
      </left>
      <right style="thin">
        <color rgb="FF7030A0"/>
      </right>
      <top/>
      <bottom style="thin">
        <color rgb="FF7030A0"/>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9" tint="0.59996337778862885"/>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right style="thin">
        <color theme="9" tint="0.59996337778862885"/>
      </right>
      <top style="thin">
        <color theme="4" tint="-0.499984740745262"/>
      </top>
      <bottom style="thin">
        <color theme="4" tint="-0.499984740745262"/>
      </bottom>
      <diagonal/>
    </border>
    <border>
      <left style="thin">
        <color theme="4" tint="-0.499984740745262"/>
      </left>
      <right/>
      <top style="thin">
        <color rgb="FF7030A0"/>
      </top>
      <bottom/>
      <diagonal/>
    </border>
    <border>
      <left style="thin">
        <color rgb="FF7030A0"/>
      </left>
      <right style="thin">
        <color rgb="FF7030A0"/>
      </right>
      <top style="thin">
        <color rgb="FF7030A0"/>
      </top>
      <bottom style="thin">
        <color theme="0"/>
      </bottom>
      <diagonal/>
    </border>
    <border>
      <left style="thin">
        <color rgb="FF7030A0"/>
      </left>
      <right style="thin">
        <color theme="0"/>
      </right>
      <top style="thin">
        <color theme="0"/>
      </top>
      <bottom style="thin">
        <color rgb="FF7030A0"/>
      </bottom>
      <diagonal/>
    </border>
    <border>
      <left style="thin">
        <color theme="0"/>
      </left>
      <right style="thin">
        <color rgb="FF7030A0"/>
      </right>
      <top style="thin">
        <color theme="0"/>
      </top>
      <bottom style="thin">
        <color rgb="FF7030A0"/>
      </bottom>
      <diagonal/>
    </border>
    <border>
      <left style="thin">
        <color theme="0"/>
      </left>
      <right/>
      <top style="thin">
        <color theme="0"/>
      </top>
      <bottom style="thin">
        <color rgb="FF7030A0"/>
      </bottom>
      <diagonal/>
    </border>
    <border>
      <left style="thin">
        <color theme="4" tint="-0.499984740745262"/>
      </left>
      <right/>
      <top/>
      <bottom/>
      <diagonal/>
    </border>
    <border>
      <left style="thin">
        <color theme="4" tint="-0.499984740745262"/>
      </left>
      <right/>
      <top style="thin">
        <color rgb="FF7030A0"/>
      </top>
      <bottom style="thin">
        <color rgb="FF7030A0"/>
      </bottom>
      <diagonal/>
    </border>
    <border>
      <left style="thin">
        <color theme="4" tint="-0.499984740745262"/>
      </left>
      <right/>
      <top/>
      <bottom style="thin">
        <color rgb="FF7030A0"/>
      </bottom>
      <diagonal/>
    </border>
    <border>
      <left style="thin">
        <color rgb="FF7030A0"/>
      </left>
      <right style="thin">
        <color rgb="FF7030A0"/>
      </right>
      <top style="thin">
        <color theme="0"/>
      </top>
      <bottom style="thin">
        <color theme="0"/>
      </bottom>
      <diagonal/>
    </border>
    <border>
      <left style="thin">
        <color rgb="FF7030A0"/>
      </left>
      <right/>
      <top style="thin">
        <color theme="0"/>
      </top>
      <bottom style="thin">
        <color theme="0"/>
      </bottom>
      <diagonal/>
    </border>
    <border>
      <left style="thin">
        <color theme="0"/>
      </left>
      <right style="thin">
        <color rgb="FF7030A0"/>
      </right>
      <top style="thin">
        <color theme="0"/>
      </top>
      <bottom/>
      <diagonal/>
    </border>
    <border>
      <left style="thin">
        <color rgb="FF7030A0"/>
      </left>
      <right style="thin">
        <color theme="0"/>
      </right>
      <top style="thin">
        <color theme="0"/>
      </top>
      <bottom/>
      <diagonal/>
    </border>
    <border>
      <left style="thin">
        <color theme="0"/>
      </left>
      <right style="thin">
        <color rgb="FF7030A0"/>
      </right>
      <top style="thin">
        <color theme="0"/>
      </top>
      <bottom style="thin">
        <color theme="0"/>
      </bottom>
      <diagonal/>
    </border>
    <border>
      <left style="thin">
        <color theme="0"/>
      </left>
      <right style="thin">
        <color theme="0"/>
      </right>
      <top style="thin">
        <color theme="0"/>
      </top>
      <bottom style="thin">
        <color rgb="FF7030A0"/>
      </bottom>
      <diagonal/>
    </border>
    <border>
      <left/>
      <right style="thin">
        <color theme="0"/>
      </right>
      <top style="thin">
        <color theme="0"/>
      </top>
      <bottom style="thin">
        <color rgb="FF7030A0"/>
      </bottom>
      <diagonal/>
    </border>
    <border>
      <left/>
      <right/>
      <top style="thin">
        <color theme="0"/>
      </top>
      <bottom style="thin">
        <color rgb="FF7030A0"/>
      </bottom>
      <diagonal/>
    </border>
    <border>
      <left style="thin">
        <color theme="4" tint="-0.499984740745262"/>
      </left>
      <right style="thin">
        <color theme="4" tint="-0.499984740745262"/>
      </right>
      <top style="thin">
        <color rgb="FF7030A0"/>
      </top>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thin">
        <color rgb="FF7030A0"/>
      </bottom>
      <diagonal/>
    </border>
    <border>
      <left style="thin">
        <color theme="4" tint="-0.499984740745262"/>
      </left>
      <right style="thin">
        <color theme="4" tint="-0.499984740745262"/>
      </right>
      <top style="thin">
        <color rgb="FF7030A0"/>
      </top>
      <bottom style="thin">
        <color rgb="FF7030A0"/>
      </bottom>
      <diagonal/>
    </border>
    <border>
      <left style="thin">
        <color theme="4" tint="-0.499984740745262"/>
      </left>
      <right style="thin">
        <color theme="4" tint="-0.499984740745262"/>
      </right>
      <top style="thin">
        <color theme="4" tint="-0.499984740745262"/>
      </top>
      <bottom style="thin">
        <color rgb="FF7030A0"/>
      </bottom>
      <diagonal/>
    </border>
    <border>
      <left/>
      <right/>
      <top style="thin">
        <color theme="4" tint="-0.499984740745262"/>
      </top>
      <bottom/>
      <diagonal/>
    </border>
    <border>
      <left style="thin">
        <color theme="4" tint="-0.499984740745262"/>
      </left>
      <right/>
      <top style="thin">
        <color rgb="FF7030A0"/>
      </top>
      <bottom style="thin">
        <color theme="4" tint="-0.499984740745262"/>
      </bottom>
      <diagonal/>
    </border>
    <border>
      <left/>
      <right/>
      <top style="thin">
        <color rgb="FF7030A0"/>
      </top>
      <bottom style="thin">
        <color theme="4" tint="-0.499984740745262"/>
      </bottom>
      <diagonal/>
    </border>
    <border>
      <left style="thin">
        <color indexed="64"/>
      </left>
      <right/>
      <top style="thin">
        <color theme="4" tint="-0.499984740745262"/>
      </top>
      <bottom/>
      <diagonal/>
    </border>
    <border>
      <left/>
      <right style="thin">
        <color rgb="FF7030A0"/>
      </right>
      <top style="thin">
        <color theme="4" tint="-0.499984740745262"/>
      </top>
      <bottom/>
      <diagonal/>
    </border>
    <border>
      <left style="thin">
        <color rgb="FF7030A0"/>
      </left>
      <right/>
      <top style="thin">
        <color theme="4" tint="-0.499984740745262"/>
      </top>
      <bottom/>
      <diagonal/>
    </border>
    <border>
      <left style="thin">
        <color theme="9" tint="0.59996337778862885"/>
      </left>
      <right style="thin">
        <color theme="0"/>
      </right>
      <top style="thin">
        <color theme="0"/>
      </top>
      <bottom style="thin">
        <color rgb="FF7030A0"/>
      </bottom>
      <diagonal/>
    </border>
    <border>
      <left style="thin">
        <color theme="0"/>
      </left>
      <right/>
      <top/>
      <bottom style="thin">
        <color rgb="FF7030A0"/>
      </bottom>
      <diagonal/>
    </border>
    <border>
      <left style="thin">
        <color theme="0"/>
      </left>
      <right style="thin">
        <color theme="4" tint="-0.499984740745262"/>
      </right>
      <top style="thin">
        <color theme="0"/>
      </top>
      <bottom style="thin">
        <color rgb="FF7030A0"/>
      </bottom>
      <diagonal/>
    </border>
    <border>
      <left style="thin">
        <color rgb="FF7030A0"/>
      </left>
      <right/>
      <top style="thin">
        <color rgb="FF7030A0"/>
      </top>
      <bottom style="thin">
        <color theme="0"/>
      </bottom>
      <diagonal/>
    </border>
    <border>
      <left/>
      <right style="thin">
        <color theme="0"/>
      </right>
      <top/>
      <bottom style="thin">
        <color theme="0"/>
      </bottom>
      <diagonal/>
    </border>
    <border>
      <left style="thin">
        <color rgb="FF7030A0"/>
      </left>
      <right/>
      <top/>
      <bottom style="thin">
        <color theme="0"/>
      </bottom>
      <diagonal/>
    </border>
    <border>
      <left/>
      <right/>
      <top/>
      <bottom style="thin">
        <color theme="0"/>
      </bottom>
      <diagonal/>
    </border>
    <border>
      <left/>
      <right/>
      <top style="thin">
        <color rgb="FF7030A0"/>
      </top>
      <bottom style="thin">
        <color theme="0"/>
      </bottom>
      <diagonal/>
    </border>
    <border>
      <left/>
      <right style="thin">
        <color rgb="FF7030A0"/>
      </right>
      <top style="thin">
        <color rgb="FF7030A0"/>
      </top>
      <bottom style="thin">
        <color theme="0"/>
      </bottom>
      <diagonal/>
    </border>
    <border>
      <left style="thin">
        <color rgb="FF7030A0"/>
      </left>
      <right style="thin">
        <color theme="0"/>
      </right>
      <top/>
      <bottom style="thin">
        <color rgb="FF7030A0"/>
      </bottom>
      <diagonal/>
    </border>
    <border>
      <left style="thin">
        <color theme="9" tint="0.59996337778862885"/>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style="thin">
        <color rgb="FF7030A0"/>
      </right>
      <top style="thin">
        <color theme="0"/>
      </top>
      <bottom/>
      <diagonal/>
    </border>
    <border>
      <left style="thin">
        <color theme="0"/>
      </left>
      <right/>
      <top style="thin">
        <color theme="0"/>
      </top>
      <bottom style="thin">
        <color theme="0"/>
      </bottom>
      <diagonal/>
    </border>
    <border>
      <left/>
      <right style="thin">
        <color rgb="FF7030A0"/>
      </right>
      <top style="thin">
        <color theme="0"/>
      </top>
      <bottom style="thin">
        <color theme="0"/>
      </bottom>
      <diagonal/>
    </border>
    <border>
      <left style="thin">
        <color rgb="FF7030A0"/>
      </left>
      <right/>
      <top style="thin">
        <color theme="0"/>
      </top>
      <bottom style="thin">
        <color rgb="FF7030A0"/>
      </bottom>
      <diagonal/>
    </border>
    <border>
      <left style="thin">
        <color theme="4" tint="-0.499984740745262"/>
      </left>
      <right style="thin">
        <color rgb="FF7030A0"/>
      </right>
      <top style="thin">
        <color rgb="FF7030A0"/>
      </top>
      <bottom style="thin">
        <color rgb="FF7030A0"/>
      </bottom>
      <diagonal/>
    </border>
    <border>
      <left style="thin">
        <color rgb="FF7030A0"/>
      </left>
      <right/>
      <top/>
      <bottom style="thin">
        <color theme="4" tint="-0.499984740745262"/>
      </bottom>
      <diagonal/>
    </border>
    <border>
      <left/>
      <right/>
      <top/>
      <bottom style="thin">
        <color theme="4" tint="-0.499984740745262"/>
      </bottom>
      <diagonal/>
    </border>
    <border>
      <left/>
      <right style="thin">
        <color theme="4" tint="-0.499984740745262"/>
      </right>
      <top style="thin">
        <color theme="4" tint="-0.499984740745262"/>
      </top>
      <bottom style="thin">
        <color theme="0"/>
      </bottom>
      <diagonal/>
    </border>
    <border>
      <left/>
      <right style="thin">
        <color rgb="FF7030A0"/>
      </right>
      <top/>
      <bottom style="thin">
        <color theme="0"/>
      </bottom>
      <diagonal/>
    </border>
    <border>
      <left style="thin">
        <color rgb="FF7030A0"/>
      </left>
      <right style="thin">
        <color theme="4" tint="-0.499984740745262"/>
      </right>
      <top style="thin">
        <color theme="0"/>
      </top>
      <bottom style="thin">
        <color rgb="FF7030A0"/>
      </bottom>
      <diagonal/>
    </border>
    <border>
      <left/>
      <right style="thin">
        <color theme="0"/>
      </right>
      <top style="thin">
        <color theme="0"/>
      </top>
      <bottom/>
      <diagonal/>
    </border>
    <border>
      <left style="thin">
        <color theme="0"/>
      </left>
      <right style="thin">
        <color theme="0"/>
      </right>
      <top/>
      <bottom style="thin">
        <color rgb="FF7030A0"/>
      </bottom>
      <diagonal/>
    </border>
    <border>
      <left/>
      <right style="thin">
        <color theme="0"/>
      </right>
      <top style="thin">
        <color theme="0"/>
      </top>
      <bottom style="thin">
        <color theme="0"/>
      </bottom>
      <diagonal/>
    </border>
    <border>
      <left style="thin">
        <color theme="0"/>
      </left>
      <right/>
      <top/>
      <bottom style="thin">
        <color theme="0"/>
      </bottom>
      <diagonal/>
    </border>
    <border>
      <left style="thin">
        <color theme="0"/>
      </left>
      <right/>
      <top style="thin">
        <color rgb="FF7030A0"/>
      </top>
      <bottom style="thin">
        <color theme="0"/>
      </bottom>
      <diagonal/>
    </border>
    <border>
      <left style="thin">
        <color rgb="FF7030A0"/>
      </left>
      <right style="thin">
        <color indexed="22"/>
      </right>
      <top style="thin">
        <color theme="0"/>
      </top>
      <bottom style="thin">
        <color rgb="FF7030A0"/>
      </bottom>
      <diagonal/>
    </border>
    <border>
      <left style="thin">
        <color indexed="22"/>
      </left>
      <right style="thin">
        <color rgb="FF7030A0"/>
      </right>
      <top style="thin">
        <color theme="0"/>
      </top>
      <bottom style="thin">
        <color rgb="FF7030A0"/>
      </bottom>
      <diagonal/>
    </border>
    <border>
      <left/>
      <right style="thin">
        <color theme="4"/>
      </right>
      <top style="thin">
        <color theme="4"/>
      </top>
      <bottom style="thin">
        <color theme="0"/>
      </bottom>
      <diagonal/>
    </border>
    <border>
      <left style="thin">
        <color theme="0"/>
      </left>
      <right style="thin">
        <color theme="4"/>
      </right>
      <top style="thin">
        <color theme="0"/>
      </top>
      <bottom style="thin">
        <color theme="4"/>
      </bottom>
      <diagonal/>
    </border>
    <border>
      <left style="thin">
        <color theme="4"/>
      </left>
      <right style="thin">
        <color theme="0"/>
      </right>
      <top style="thin">
        <color theme="0"/>
      </top>
      <bottom style="thin">
        <color theme="4"/>
      </bottom>
      <diagonal/>
    </border>
    <border>
      <left/>
      <right style="thin">
        <color theme="4"/>
      </right>
      <top style="thin">
        <color theme="0"/>
      </top>
      <bottom style="thin">
        <color theme="4"/>
      </bottom>
      <diagonal/>
    </border>
    <border>
      <left/>
      <right/>
      <top style="thin">
        <color theme="4"/>
      </top>
      <bottom style="thin">
        <color theme="0"/>
      </bottom>
      <diagonal/>
    </border>
    <border>
      <left style="thin">
        <color theme="4"/>
      </left>
      <right/>
      <top/>
      <bottom style="thin">
        <color theme="0"/>
      </bottom>
      <diagonal/>
    </border>
    <border>
      <left/>
      <right style="thin">
        <color theme="4"/>
      </right>
      <top/>
      <bottom style="thin">
        <color theme="0"/>
      </bottom>
      <diagonal/>
    </border>
    <border>
      <left style="thin">
        <color theme="0"/>
      </left>
      <right style="thin">
        <color theme="4"/>
      </right>
      <top style="thin">
        <color theme="0"/>
      </top>
      <bottom style="thin">
        <color theme="0"/>
      </bottom>
      <diagonal/>
    </border>
    <border>
      <left/>
      <right style="thin">
        <color theme="4"/>
      </right>
      <top style="thin">
        <color theme="0"/>
      </top>
      <bottom style="thin">
        <color theme="0"/>
      </bottom>
      <diagonal/>
    </border>
    <border>
      <left style="thin">
        <color theme="0"/>
      </left>
      <right/>
      <top style="thin">
        <color theme="4"/>
      </top>
      <bottom style="thin">
        <color theme="0"/>
      </bottom>
      <diagonal/>
    </border>
    <border>
      <left style="thin">
        <color theme="0"/>
      </left>
      <right/>
      <top style="thin">
        <color theme="0"/>
      </top>
      <bottom style="thin">
        <color theme="4"/>
      </bottom>
      <diagonal/>
    </border>
    <border>
      <left style="thin">
        <color theme="4"/>
      </left>
      <right/>
      <top style="thin">
        <color theme="0"/>
      </top>
      <bottom/>
      <diagonal/>
    </border>
    <border>
      <left/>
      <right style="thin">
        <color theme="4"/>
      </right>
      <top style="thin">
        <color theme="0"/>
      </top>
      <bottom/>
      <diagonal/>
    </border>
    <border>
      <left style="thin">
        <color theme="0"/>
      </left>
      <right style="thin">
        <color theme="0"/>
      </right>
      <top style="thin">
        <color theme="0"/>
      </top>
      <bottom style="thin">
        <color theme="4"/>
      </bottom>
      <diagonal/>
    </border>
    <border>
      <left style="thin">
        <color theme="0"/>
      </left>
      <right style="thin">
        <color theme="4"/>
      </right>
      <top style="thin">
        <color theme="0"/>
      </top>
      <bottom/>
      <diagonal/>
    </border>
    <border>
      <left/>
      <right/>
      <top style="thin">
        <color theme="0"/>
      </top>
      <bottom/>
      <diagonal/>
    </border>
    <border>
      <left style="thin">
        <color theme="4"/>
      </left>
      <right style="thin">
        <color theme="0"/>
      </right>
      <top style="thin">
        <color theme="0"/>
      </top>
      <bottom/>
      <diagonal/>
    </border>
    <border>
      <left/>
      <right/>
      <top style="thin">
        <color theme="0"/>
      </top>
      <bottom style="thin">
        <color theme="4"/>
      </bottom>
      <diagonal/>
    </border>
    <border>
      <left style="thin">
        <color theme="0"/>
      </left>
      <right style="thin">
        <color theme="4"/>
      </right>
      <top/>
      <bottom/>
      <diagonal/>
    </border>
    <border>
      <left style="thin">
        <color rgb="FF7030A0"/>
      </left>
      <right style="thin">
        <color theme="0"/>
      </right>
      <top style="thin">
        <color theme="4" tint="-0.499984740745262"/>
      </top>
      <bottom/>
      <diagonal/>
    </border>
    <border>
      <left style="thin">
        <color theme="0"/>
      </left>
      <right/>
      <top style="thin">
        <color theme="4" tint="-0.499984740745262"/>
      </top>
      <bottom style="thin">
        <color theme="0"/>
      </bottom>
      <diagonal/>
    </border>
    <border>
      <left/>
      <right/>
      <top style="thin">
        <color theme="4" tint="-0.499984740745262"/>
      </top>
      <bottom style="thin">
        <color theme="0"/>
      </bottom>
      <diagonal/>
    </border>
    <border>
      <left style="thin">
        <color theme="4" tint="-0.499984740745262"/>
      </left>
      <right/>
      <top style="thin">
        <color theme="4" tint="-0.499984740745262"/>
      </top>
      <bottom/>
      <diagonal/>
    </border>
    <border>
      <left style="thin">
        <color theme="4"/>
      </left>
      <right style="thin">
        <color indexed="17"/>
      </right>
      <top/>
      <bottom style="thin">
        <color theme="0"/>
      </bottom>
      <diagonal/>
    </border>
    <border>
      <left/>
      <right style="thin">
        <color theme="0"/>
      </right>
      <top style="thin">
        <color theme="4"/>
      </top>
      <bottom/>
      <diagonal/>
    </border>
    <border>
      <left style="thin">
        <color theme="0"/>
      </left>
      <right/>
      <top style="thin">
        <color theme="4"/>
      </top>
      <bottom/>
      <diagonal/>
    </border>
    <border>
      <left style="thin">
        <color theme="0"/>
      </left>
      <right style="thin">
        <color theme="0"/>
      </right>
      <top/>
      <bottom style="thin">
        <color theme="4"/>
      </bottom>
      <diagonal/>
    </border>
    <border>
      <left style="thin">
        <color theme="4" tint="-0.499984740745262"/>
      </left>
      <right/>
      <top style="thin">
        <color theme="4"/>
      </top>
      <bottom style="thin">
        <color theme="4"/>
      </bottom>
      <diagonal/>
    </border>
    <border>
      <left style="thin">
        <color theme="4"/>
      </left>
      <right/>
      <top/>
      <bottom style="thin">
        <color theme="4" tint="-0.499984740745262"/>
      </bottom>
      <diagonal/>
    </border>
    <border>
      <left style="thin">
        <color theme="4" tint="-0.499984740745262"/>
      </left>
      <right style="thin">
        <color theme="4" tint="-0.499984740745262"/>
      </right>
      <top style="thin">
        <color theme="4" tint="-0.499984740745262"/>
      </top>
      <bottom/>
      <diagonal/>
    </border>
    <border>
      <left style="thin">
        <color theme="4"/>
      </left>
      <right style="thin">
        <color theme="4"/>
      </right>
      <top/>
      <bottom style="thin">
        <color theme="4" tint="-0.499984740745262"/>
      </bottom>
      <diagonal/>
    </border>
    <border>
      <left/>
      <right style="thin">
        <color theme="4"/>
      </right>
      <top/>
      <bottom style="thin">
        <color theme="4" tint="-0.499984740745262"/>
      </bottom>
      <diagonal/>
    </border>
    <border>
      <left style="thin">
        <color theme="4" tint="-0.499984740745262"/>
      </left>
      <right/>
      <top/>
      <bottom style="thin">
        <color theme="4" tint="-0.499984740745262"/>
      </bottom>
      <diagonal/>
    </border>
    <border>
      <left/>
      <right style="thin">
        <color theme="0"/>
      </right>
      <top/>
      <bottom/>
      <diagonal/>
    </border>
    <border>
      <left style="thin">
        <color theme="4"/>
      </left>
      <right style="thin">
        <color theme="0"/>
      </right>
      <top style="thin">
        <color theme="4"/>
      </top>
      <bottom/>
      <diagonal/>
    </border>
    <border>
      <left style="thin">
        <color theme="0"/>
      </left>
      <right style="thin">
        <color rgb="FF008000"/>
      </right>
      <top style="thin">
        <color theme="0"/>
      </top>
      <bottom/>
      <diagonal/>
    </border>
    <border>
      <left style="thin">
        <color rgb="FF008000"/>
      </left>
      <right/>
      <top style="thin">
        <color theme="0"/>
      </top>
      <bottom/>
      <diagonal/>
    </border>
    <border>
      <left style="thin">
        <color theme="0"/>
      </left>
      <right style="thin">
        <color rgb="FF008000"/>
      </right>
      <top style="thin">
        <color theme="0"/>
      </top>
      <bottom style="thin">
        <color theme="0"/>
      </bottom>
      <diagonal/>
    </border>
    <border>
      <left style="thin">
        <color rgb="FF008000"/>
      </left>
      <right style="thin">
        <color theme="4"/>
      </right>
      <top style="thin">
        <color theme="0"/>
      </top>
      <bottom style="thin">
        <color theme="0"/>
      </bottom>
      <diagonal/>
    </border>
    <border>
      <left style="thin">
        <color rgb="FF008000"/>
      </left>
      <right style="thin">
        <color theme="0"/>
      </right>
      <top style="thin">
        <color theme="0"/>
      </top>
      <bottom style="thin">
        <color theme="0"/>
      </bottom>
      <diagonal/>
    </border>
    <border>
      <left style="thin">
        <color theme="0"/>
      </left>
      <right style="thin">
        <color theme="4"/>
      </right>
      <top style="thin">
        <color theme="4"/>
      </top>
      <bottom/>
      <diagonal/>
    </border>
    <border>
      <left/>
      <right style="thin">
        <color theme="0"/>
      </right>
      <top style="thin">
        <color theme="4"/>
      </top>
      <bottom style="thin">
        <color theme="0"/>
      </bottom>
      <diagonal/>
    </border>
    <border>
      <left/>
      <right/>
      <top style="thin">
        <color theme="4"/>
      </top>
      <bottom style="thin">
        <color theme="4" tint="-0.499984740745262"/>
      </bottom>
      <diagonal/>
    </border>
    <border>
      <left/>
      <right style="thin">
        <color rgb="FF008000"/>
      </right>
      <top style="thin">
        <color theme="4" tint="-0.499984740745262"/>
      </top>
      <bottom/>
      <diagonal/>
    </border>
    <border>
      <left/>
      <right style="thin">
        <color theme="4" tint="-0.499984740745262"/>
      </right>
      <top style="thin">
        <color theme="4" tint="-0.499984740745262"/>
      </top>
      <bottom/>
      <diagonal/>
    </border>
    <border>
      <left/>
      <right style="thin">
        <color theme="4" tint="-0.499984740745262"/>
      </right>
      <top/>
      <bottom style="thin">
        <color theme="4" tint="-0.499984740745262"/>
      </bottom>
      <diagonal/>
    </border>
    <border>
      <left style="thin">
        <color theme="0"/>
      </left>
      <right style="thin">
        <color rgb="FF006600"/>
      </right>
      <top/>
      <bottom/>
      <diagonal/>
    </border>
    <border>
      <left style="thin">
        <color theme="0"/>
      </left>
      <right style="thin">
        <color theme="0"/>
      </right>
      <top style="thin">
        <color theme="4"/>
      </top>
      <bottom/>
      <diagonal/>
    </border>
    <border>
      <left style="thin">
        <color theme="0"/>
      </left>
      <right style="thin">
        <color theme="0"/>
      </right>
      <top/>
      <bottom/>
      <diagonal/>
    </border>
    <border>
      <left style="thin">
        <color theme="0"/>
      </left>
      <right style="thin">
        <color theme="4"/>
      </right>
      <top style="thin">
        <color theme="4"/>
      </top>
      <bottom style="thin">
        <color theme="0"/>
      </bottom>
      <diagonal/>
    </border>
    <border>
      <left style="thin">
        <color theme="4"/>
      </left>
      <right style="thin">
        <color theme="4"/>
      </right>
      <top style="thin">
        <color theme="0"/>
      </top>
      <bottom style="thin">
        <color theme="0"/>
      </bottom>
      <diagonal/>
    </border>
    <border>
      <left style="thin">
        <color theme="4"/>
      </left>
      <right style="thin">
        <color theme="0"/>
      </right>
      <top/>
      <bottom/>
      <diagonal/>
    </border>
    <border>
      <left style="thin">
        <color theme="4"/>
      </left>
      <right style="thin">
        <color theme="0"/>
      </right>
      <top/>
      <bottom style="thin">
        <color theme="0"/>
      </bottom>
      <diagonal/>
    </border>
    <border>
      <left style="thin">
        <color theme="4"/>
      </left>
      <right style="thin">
        <color theme="4"/>
      </right>
      <top style="thin">
        <color theme="0"/>
      </top>
      <bottom/>
      <diagonal/>
    </border>
    <border>
      <left style="thin">
        <color rgb="FF7030A0"/>
      </left>
      <right style="thin">
        <color theme="4" tint="-0.499984740745262"/>
      </right>
      <top style="dotted">
        <color theme="4" tint="-0.499984740745262"/>
      </top>
      <bottom/>
      <diagonal/>
    </border>
    <border>
      <left style="thin">
        <color theme="4" tint="-0.499984740745262"/>
      </left>
      <right/>
      <top/>
      <bottom style="dotted">
        <color theme="4" tint="-0.499984740745262"/>
      </bottom>
      <diagonal/>
    </border>
    <border>
      <left/>
      <right/>
      <top style="dotted">
        <color theme="4" tint="-0.499984740745262"/>
      </top>
      <bottom/>
      <diagonal/>
    </border>
    <border>
      <left/>
      <right/>
      <top/>
      <bottom style="dotted">
        <color theme="4" tint="-0.499984740745262"/>
      </bottom>
      <diagonal/>
    </border>
    <border>
      <left/>
      <right style="thin">
        <color theme="4" tint="-0.499984740745262"/>
      </right>
      <top/>
      <bottom style="dotted">
        <color theme="4" tint="-0.499984740745262"/>
      </bottom>
      <diagonal/>
    </border>
    <border>
      <left style="thin">
        <color theme="4" tint="-0.499984740745262"/>
      </left>
      <right style="thin">
        <color theme="4" tint="-0.499984740745262"/>
      </right>
      <top/>
      <bottom style="dotted">
        <color theme="4" tint="-0.499984740745262"/>
      </bottom>
      <diagonal/>
    </border>
    <border>
      <left/>
      <right style="thin">
        <color rgb="FF7030A0"/>
      </right>
      <top/>
      <bottom style="dotted">
        <color theme="4" tint="-0.499984740745262"/>
      </bottom>
      <diagonal/>
    </border>
    <border>
      <left style="thin">
        <color rgb="FF7030A0"/>
      </left>
      <right/>
      <top style="dotted">
        <color theme="4" tint="-0.499984740745262"/>
      </top>
      <bottom/>
      <diagonal/>
    </border>
    <border>
      <left/>
      <right style="thin">
        <color rgb="FF7030A0"/>
      </right>
      <top style="dotted">
        <color theme="4" tint="-0.499984740745262"/>
      </top>
      <bottom/>
      <diagonal/>
    </border>
    <border>
      <left style="thin">
        <color rgb="FF7030A0"/>
      </left>
      <right/>
      <top/>
      <bottom style="dotted">
        <color theme="4" tint="-0.499984740745262"/>
      </bottom>
      <diagonal/>
    </border>
    <border>
      <left style="thin">
        <color theme="4" tint="0.39997558519241921"/>
      </left>
      <right style="thin">
        <color theme="4"/>
      </right>
      <top/>
      <bottom/>
      <diagonal/>
    </border>
    <border>
      <left style="thin">
        <color theme="4" tint="-0.499984740745262"/>
      </left>
      <right style="thin">
        <color theme="4" tint="-0.499984740745262"/>
      </right>
      <top style="thin">
        <color rgb="FF7030A0"/>
      </top>
      <bottom style="thin">
        <color theme="4" tint="-0.499984740745262"/>
      </bottom>
      <diagonal/>
    </border>
    <border>
      <left style="thin">
        <color theme="4" tint="-0.499984740745262"/>
      </left>
      <right style="thin">
        <color rgb="FF7030A0"/>
      </right>
      <top style="thin">
        <color rgb="FF7030A0"/>
      </top>
      <bottom/>
      <diagonal/>
    </border>
    <border>
      <left/>
      <right style="thin">
        <color theme="0"/>
      </right>
      <top style="thin">
        <color theme="4" tint="-0.499984740745262"/>
      </top>
      <bottom/>
      <diagonal/>
    </border>
    <border>
      <left/>
      <right style="thin">
        <color theme="0"/>
      </right>
      <top/>
      <bottom style="thin">
        <color rgb="FF7030A0"/>
      </bottom>
      <diagonal/>
    </border>
    <border>
      <left style="thin">
        <color theme="0"/>
      </left>
      <right style="thin">
        <color theme="0"/>
      </right>
      <top style="thin">
        <color theme="0"/>
      </top>
      <bottom/>
      <diagonal/>
    </border>
  </borders>
  <cellStyleXfs count="295">
    <xf numFmtId="0" fontId="0" fillId="0" borderId="0" applyBorder="0"/>
    <xf numFmtId="166" fontId="17" fillId="0" borderId="0" applyFont="0" applyFill="0" applyBorder="0" applyAlignment="0" applyProtection="0"/>
    <xf numFmtId="0" fontId="56" fillId="0" borderId="0"/>
    <xf numFmtId="0" fontId="17" fillId="0" borderId="0"/>
    <xf numFmtId="0" fontId="17" fillId="0" borderId="0"/>
    <xf numFmtId="0" fontId="17" fillId="0" borderId="0"/>
    <xf numFmtId="0" fontId="17" fillId="0" borderId="0" applyBorder="0"/>
    <xf numFmtId="0" fontId="17" fillId="0" borderId="0" applyBorder="0"/>
    <xf numFmtId="9" fontId="17" fillId="0" borderId="0" applyFont="0" applyFill="0" applyBorder="0" applyAlignment="0" applyProtection="0"/>
    <xf numFmtId="9" fontId="17" fillId="0" borderId="0" applyFont="0" applyFill="0" applyBorder="0" applyAlignment="0" applyProtection="0"/>
    <xf numFmtId="0" fontId="17" fillId="0" borderId="0"/>
    <xf numFmtId="9" fontId="16" fillId="0" borderId="0" applyFont="0" applyFill="0" applyBorder="0" applyAlignment="0" applyProtection="0"/>
    <xf numFmtId="166" fontId="17" fillId="0" borderId="0" applyFont="0" applyFill="0" applyBorder="0" applyAlignment="0" applyProtection="0"/>
    <xf numFmtId="164" fontId="17" fillId="0" borderId="0" applyFont="0" applyFill="0" applyBorder="0" applyAlignment="0" applyProtection="0"/>
    <xf numFmtId="0" fontId="16" fillId="0" borderId="0"/>
    <xf numFmtId="9" fontId="15" fillId="0" borderId="0" applyFont="0" applyFill="0" applyBorder="0" applyAlignment="0" applyProtection="0"/>
    <xf numFmtId="0" fontId="17" fillId="0" borderId="0" applyBorder="0"/>
    <xf numFmtId="0" fontId="15" fillId="0" borderId="0"/>
    <xf numFmtId="0" fontId="96" fillId="0" borderId="0" applyNumberFormat="0" applyFill="0" applyBorder="0" applyAlignment="0" applyProtection="0"/>
    <xf numFmtId="0" fontId="14" fillId="0" borderId="0"/>
    <xf numFmtId="9" fontId="14" fillId="0" borderId="0" applyFont="0" applyFill="0" applyBorder="0" applyAlignment="0" applyProtection="0"/>
    <xf numFmtId="165" fontId="17" fillId="0" borderId="0" applyFont="0" applyFill="0" applyBorder="0" applyAlignment="0" applyProtection="0"/>
    <xf numFmtId="0" fontId="97" fillId="0" borderId="0"/>
    <xf numFmtId="0" fontId="98" fillId="0" borderId="0" applyNumberFormat="0" applyFill="0" applyBorder="0" applyAlignment="0" applyProtection="0"/>
    <xf numFmtId="0" fontId="99" fillId="0" borderId="21" applyNumberFormat="0" applyFill="0" applyAlignment="0" applyProtection="0"/>
    <xf numFmtId="0" fontId="100" fillId="0" borderId="22" applyNumberFormat="0" applyFill="0" applyAlignment="0" applyProtection="0"/>
    <xf numFmtId="0" fontId="101" fillId="0" borderId="23" applyNumberFormat="0" applyFill="0" applyAlignment="0" applyProtection="0"/>
    <xf numFmtId="0" fontId="101" fillId="0" borderId="0" applyNumberFormat="0" applyFill="0" applyBorder="0" applyAlignment="0" applyProtection="0"/>
    <xf numFmtId="0" fontId="102" fillId="7" borderId="0" applyNumberFormat="0" applyBorder="0" applyAlignment="0" applyProtection="0"/>
    <xf numFmtId="0" fontId="103" fillId="8" borderId="0" applyNumberFormat="0" applyBorder="0" applyAlignment="0" applyProtection="0"/>
    <xf numFmtId="0" fontId="104" fillId="9" borderId="0" applyNumberFormat="0" applyBorder="0" applyAlignment="0" applyProtection="0"/>
    <xf numFmtId="0" fontId="105" fillId="10" borderId="24" applyNumberFormat="0" applyAlignment="0" applyProtection="0"/>
    <xf numFmtId="0" fontId="106" fillId="11" borderId="25" applyNumberFormat="0" applyAlignment="0" applyProtection="0"/>
    <xf numFmtId="0" fontId="107" fillId="11" borderId="24" applyNumberFormat="0" applyAlignment="0" applyProtection="0"/>
    <xf numFmtId="0" fontId="108" fillId="0" borderId="26" applyNumberFormat="0" applyFill="0" applyAlignment="0" applyProtection="0"/>
    <xf numFmtId="0" fontId="55" fillId="12" borderId="27" applyNumberFormat="0" applyAlignment="0" applyProtection="0"/>
    <xf numFmtId="0" fontId="109" fillId="0" borderId="0" applyNumberFormat="0" applyFill="0" applyBorder="0" applyAlignment="0" applyProtection="0"/>
    <xf numFmtId="0" fontId="110" fillId="0" borderId="0" applyNumberFormat="0" applyFill="0" applyBorder="0" applyAlignment="0" applyProtection="0"/>
    <xf numFmtId="0" fontId="111" fillId="0" borderId="29" applyNumberFormat="0" applyFill="0" applyAlignment="0" applyProtection="0"/>
    <xf numFmtId="0" fontId="54"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54"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54"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54"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29" borderId="0" applyNumberFormat="0" applyBorder="0" applyAlignment="0" applyProtection="0"/>
    <xf numFmtId="0" fontId="54" fillId="30"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33" borderId="0" applyNumberFormat="0" applyBorder="0" applyAlignment="0" applyProtection="0"/>
    <xf numFmtId="0" fontId="54" fillId="34" borderId="0" applyNumberFormat="0" applyBorder="0" applyAlignment="0" applyProtection="0"/>
    <xf numFmtId="0" fontId="13" fillId="35" borderId="0" applyNumberFormat="0" applyBorder="0" applyAlignment="0" applyProtection="0"/>
    <xf numFmtId="0" fontId="13" fillId="36" borderId="0" applyNumberFormat="0" applyBorder="0" applyAlignment="0" applyProtection="0"/>
    <xf numFmtId="0" fontId="13" fillId="37" borderId="0" applyNumberFormat="0" applyBorder="0" applyAlignment="0" applyProtection="0"/>
    <xf numFmtId="0" fontId="112" fillId="0" borderId="0"/>
    <xf numFmtId="0" fontId="13" fillId="13" borderId="28" applyNumberFormat="0" applyFont="0" applyAlignment="0" applyProtection="0"/>
    <xf numFmtId="0" fontId="113" fillId="0" borderId="0" applyNumberFormat="0" applyFill="0" applyBorder="0" applyAlignment="0" applyProtection="0"/>
    <xf numFmtId="0" fontId="114" fillId="0" borderId="0" applyNumberFormat="0" applyFill="0" applyBorder="0" applyAlignment="0" applyProtection="0"/>
    <xf numFmtId="0" fontId="115" fillId="0" borderId="0"/>
    <xf numFmtId="0" fontId="116" fillId="0" borderId="0"/>
    <xf numFmtId="0" fontId="12" fillId="13" borderId="28" applyNumberFormat="0" applyFont="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12" fillId="27" borderId="0" applyNumberFormat="0" applyBorder="0" applyAlignment="0" applyProtection="0"/>
    <xf numFmtId="0" fontId="12" fillId="28" borderId="0" applyNumberFormat="0" applyBorder="0" applyAlignment="0" applyProtection="0"/>
    <xf numFmtId="0" fontId="12" fillId="29" borderId="0" applyNumberFormat="0" applyBorder="0" applyAlignment="0" applyProtection="0"/>
    <xf numFmtId="0" fontId="12" fillId="31" borderId="0" applyNumberFormat="0" applyBorder="0" applyAlignment="0" applyProtection="0"/>
    <xf numFmtId="0" fontId="12" fillId="32" borderId="0" applyNumberFormat="0" applyBorder="0" applyAlignment="0" applyProtection="0"/>
    <xf numFmtId="0" fontId="12" fillId="33" borderId="0" applyNumberFormat="0" applyBorder="0" applyAlignment="0" applyProtection="0"/>
    <xf numFmtId="0" fontId="12" fillId="35" borderId="0" applyNumberFormat="0" applyBorder="0" applyAlignment="0" applyProtection="0"/>
    <xf numFmtId="0" fontId="12" fillId="36" borderId="0" applyNumberFormat="0" applyBorder="0" applyAlignment="0" applyProtection="0"/>
    <xf numFmtId="0" fontId="12" fillId="37" borderId="0" applyNumberFormat="0" applyBorder="0" applyAlignment="0" applyProtection="0"/>
    <xf numFmtId="0" fontId="117" fillId="0" borderId="0" applyNumberFormat="0" applyFill="0" applyBorder="0" applyAlignment="0" applyProtection="0"/>
    <xf numFmtId="0" fontId="118" fillId="0" borderId="0" applyNumberFormat="0" applyFill="0" applyBorder="0" applyAlignment="0" applyProtection="0"/>
    <xf numFmtId="0" fontId="119" fillId="0" borderId="0"/>
    <xf numFmtId="0" fontId="17" fillId="0" borderId="0"/>
    <xf numFmtId="0" fontId="9" fillId="13" borderId="28" applyNumberFormat="0" applyFont="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17" fillId="0" borderId="0"/>
    <xf numFmtId="0" fontId="8" fillId="13" borderId="28" applyNumberFormat="0" applyFont="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17" fillId="0" borderId="0"/>
    <xf numFmtId="0" fontId="8" fillId="31"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5"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17" fillId="0" borderId="0"/>
    <xf numFmtId="0" fontId="7" fillId="13" borderId="28" applyNumberFormat="0" applyFont="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219" fillId="0" borderId="0"/>
    <xf numFmtId="0" fontId="17" fillId="0" borderId="0"/>
    <xf numFmtId="0" fontId="6" fillId="13" borderId="28" applyNumberFormat="0" applyFont="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5"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0" borderId="0"/>
    <xf numFmtId="164" fontId="17" fillId="0" borderId="0" applyFont="0" applyFill="0" applyBorder="0" applyAlignment="0" applyProtection="0"/>
    <xf numFmtId="9" fontId="6" fillId="0" borderId="0" applyFont="0" applyFill="0" applyBorder="0" applyAlignment="0" applyProtection="0"/>
    <xf numFmtId="0" fontId="220" fillId="9" borderId="0" applyNumberFormat="0" applyBorder="0" applyAlignment="0" applyProtection="0"/>
    <xf numFmtId="0" fontId="17" fillId="0" borderId="0"/>
    <xf numFmtId="0" fontId="54" fillId="17" borderId="0" applyNumberFormat="0" applyBorder="0" applyAlignment="0" applyProtection="0"/>
    <xf numFmtId="0" fontId="54" fillId="21" borderId="0" applyNumberFormat="0" applyBorder="0" applyAlignment="0" applyProtection="0"/>
    <xf numFmtId="0" fontId="54" fillId="25" borderId="0" applyNumberFormat="0" applyBorder="0" applyAlignment="0" applyProtection="0"/>
    <xf numFmtId="0" fontId="54" fillId="29" borderId="0" applyNumberFormat="0" applyBorder="0" applyAlignment="0" applyProtection="0"/>
    <xf numFmtId="0" fontId="54" fillId="33" borderId="0" applyNumberFormat="0" applyBorder="0" applyAlignment="0" applyProtection="0"/>
    <xf numFmtId="0" fontId="54" fillId="37" borderId="0" applyNumberFormat="0" applyBorder="0" applyAlignment="0" applyProtection="0"/>
    <xf numFmtId="0" fontId="17" fillId="0" borderId="0"/>
    <xf numFmtId="0" fontId="17" fillId="0" borderId="0"/>
    <xf numFmtId="0" fontId="113" fillId="0" borderId="0" applyNumberFormat="0" applyFill="0" applyBorder="0" applyAlignment="0" applyProtection="0"/>
    <xf numFmtId="0" fontId="114" fillId="0" borderId="0" applyNumberFormat="0" applyFill="0" applyBorder="0" applyAlignment="0" applyProtection="0"/>
    <xf numFmtId="0" fontId="17" fillId="0" borderId="0" applyBorder="0"/>
    <xf numFmtId="0" fontId="56" fillId="0" borderId="0"/>
    <xf numFmtId="9" fontId="17" fillId="0" borderId="0" applyFont="0" applyFill="0" applyBorder="0" applyAlignment="0" applyProtection="0"/>
    <xf numFmtId="9" fontId="6" fillId="0" borderId="0" applyFont="0" applyFill="0" applyBorder="0" applyAlignment="0" applyProtection="0"/>
    <xf numFmtId="164" fontId="17"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96" fillId="0" borderId="0" applyNumberFormat="0" applyFill="0" applyBorder="0" applyAlignment="0" applyProtection="0"/>
    <xf numFmtId="0" fontId="6" fillId="0" borderId="0"/>
    <xf numFmtId="9" fontId="6" fillId="0" borderId="0" applyFont="0" applyFill="0" applyBorder="0" applyAlignment="0" applyProtection="0"/>
    <xf numFmtId="165" fontId="17" fillId="0" borderId="0" applyFont="0" applyFill="0" applyBorder="0" applyAlignment="0" applyProtection="0"/>
    <xf numFmtId="0" fontId="56" fillId="0" borderId="0"/>
    <xf numFmtId="0" fontId="104" fillId="9"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37" borderId="0" applyNumberFormat="0" applyBorder="0" applyAlignment="0" applyProtection="0"/>
    <xf numFmtId="0" fontId="17" fillId="0" borderId="0"/>
    <xf numFmtId="0" fontId="6" fillId="13" borderId="28" applyNumberFormat="0" applyFont="0" applyAlignment="0" applyProtection="0"/>
    <xf numFmtId="0" fontId="113" fillId="0" borderId="0" applyNumberFormat="0" applyFill="0" applyBorder="0" applyAlignment="0" applyProtection="0"/>
    <xf numFmtId="0" fontId="114" fillId="0" borderId="0" applyNumberFormat="0" applyFill="0" applyBorder="0" applyAlignment="0" applyProtection="0"/>
    <xf numFmtId="0" fontId="56" fillId="0" borderId="0"/>
    <xf numFmtId="0" fontId="221" fillId="0" borderId="0"/>
    <xf numFmtId="0" fontId="5" fillId="13" borderId="28"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17" fillId="0" borderId="0"/>
    <xf numFmtId="0" fontId="4" fillId="13" borderId="28" applyNumberFormat="0" applyFont="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223" fillId="0" borderId="0"/>
    <xf numFmtId="0" fontId="17" fillId="0" borderId="0"/>
    <xf numFmtId="0" fontId="224" fillId="0" borderId="21" applyNumberFormat="0" applyFill="0" applyAlignment="0" applyProtection="0"/>
    <xf numFmtId="0" fontId="225" fillId="0" borderId="22" applyNumberFormat="0" applyFill="0" applyAlignment="0" applyProtection="0"/>
    <xf numFmtId="0" fontId="226" fillId="0" borderId="23" applyNumberFormat="0" applyFill="0" applyAlignment="0" applyProtection="0"/>
    <xf numFmtId="0" fontId="226" fillId="0" borderId="0" applyNumberFormat="0" applyFill="0" applyBorder="0" applyAlignment="0" applyProtection="0"/>
    <xf numFmtId="0" fontId="227" fillId="7" borderId="0" applyNumberFormat="0" applyBorder="0" applyAlignment="0" applyProtection="0"/>
    <xf numFmtId="0" fontId="228" fillId="8" borderId="0" applyNumberFormat="0" applyBorder="0" applyAlignment="0" applyProtection="0"/>
    <xf numFmtId="0" fontId="229" fillId="9" borderId="0" applyNumberFormat="0" applyBorder="0" applyAlignment="0" applyProtection="0"/>
    <xf numFmtId="0" fontId="230" fillId="10" borderId="24" applyNumberFormat="0" applyAlignment="0" applyProtection="0"/>
    <xf numFmtId="0" fontId="231" fillId="11" borderId="25" applyNumberFormat="0" applyAlignment="0" applyProtection="0"/>
    <xf numFmtId="0" fontId="232" fillId="11" borderId="24" applyNumberFormat="0" applyAlignment="0" applyProtection="0"/>
    <xf numFmtId="0" fontId="233" fillId="0" borderId="26" applyNumberFormat="0" applyFill="0" applyAlignment="0" applyProtection="0"/>
    <xf numFmtId="0" fontId="234" fillId="12" borderId="27" applyNumberFormat="0" applyAlignment="0" applyProtection="0"/>
    <xf numFmtId="0" fontId="235" fillId="0" borderId="0" applyNumberFormat="0" applyFill="0" applyBorder="0" applyAlignment="0" applyProtection="0"/>
    <xf numFmtId="0" fontId="1" fillId="13" borderId="28" applyNumberFormat="0" applyFont="0" applyAlignment="0" applyProtection="0"/>
    <xf numFmtId="0" fontId="236" fillId="0" borderId="0" applyNumberFormat="0" applyFill="0" applyBorder="0" applyAlignment="0" applyProtection="0"/>
    <xf numFmtId="0" fontId="237" fillId="0" borderId="29" applyNumberFormat="0" applyFill="0" applyAlignment="0" applyProtection="0"/>
    <xf numFmtId="0" fontId="238"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38"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38"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38"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38"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38"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cellStyleXfs>
  <cellXfs count="1774">
    <xf numFmtId="0" fontId="0" fillId="0" borderId="0" xfId="0"/>
    <xf numFmtId="0" fontId="18" fillId="0" borderId="0" xfId="0" applyFont="1" applyAlignment="1">
      <alignment vertical="center" wrapText="1"/>
    </xf>
    <xf numFmtId="0" fontId="0" fillId="0" borderId="0" xfId="0" applyAlignment="1">
      <alignment vertical="center"/>
    </xf>
    <xf numFmtId="0" fontId="19" fillId="0" borderId="0" xfId="0" applyFont="1" applyAlignment="1">
      <alignment vertical="center" wrapText="1"/>
    </xf>
    <xf numFmtId="0" fontId="19" fillId="0" borderId="0" xfId="0" applyFont="1" applyAlignment="1">
      <alignment horizontal="left" vertical="center"/>
    </xf>
    <xf numFmtId="0" fontId="19" fillId="0" borderId="0" xfId="0" applyFont="1" applyAlignment="1">
      <alignment vertical="center"/>
    </xf>
    <xf numFmtId="0" fontId="20" fillId="0" borderId="0" xfId="0" applyFont="1" applyAlignment="1">
      <alignment vertical="center"/>
    </xf>
    <xf numFmtId="0" fontId="21" fillId="0" borderId="0" xfId="0" applyFont="1" applyAlignment="1">
      <alignment vertical="center"/>
    </xf>
    <xf numFmtId="3" fontId="18" fillId="0" borderId="0" xfId="0" applyNumberFormat="1" applyFont="1" applyAlignment="1">
      <alignment vertical="center" wrapText="1"/>
    </xf>
    <xf numFmtId="0" fontId="22" fillId="0" borderId="0" xfId="0" applyFont="1" applyBorder="1" applyAlignment="1">
      <alignment vertical="center" wrapText="1"/>
    </xf>
    <xf numFmtId="0" fontId="19" fillId="0" borderId="0" xfId="0" applyFont="1" applyBorder="1" applyAlignment="1">
      <alignment vertical="center" wrapText="1"/>
    </xf>
    <xf numFmtId="0" fontId="18" fillId="0" borderId="0" xfId="0" applyFont="1" applyAlignment="1">
      <alignment horizontal="left" vertical="center"/>
    </xf>
    <xf numFmtId="0" fontId="35" fillId="0" borderId="0" xfId="0" applyFont="1" applyAlignment="1">
      <alignment horizontal="center"/>
    </xf>
    <xf numFmtId="0" fontId="36" fillId="0" borderId="0" xfId="0" applyFont="1" applyAlignment="1">
      <alignment horizontal="right" vertical="center"/>
    </xf>
    <xf numFmtId="0" fontId="38" fillId="0" borderId="0" xfId="0" applyFont="1" applyAlignment="1">
      <alignment vertical="center" wrapText="1"/>
    </xf>
    <xf numFmtId="2" fontId="40" fillId="0" borderId="0" xfId="0" applyNumberFormat="1" applyFont="1" applyAlignment="1">
      <alignment horizontal="left" vertical="center" wrapText="1"/>
    </xf>
    <xf numFmtId="3" fontId="18" fillId="0" borderId="0" xfId="0" applyNumberFormat="1" applyFont="1" applyAlignment="1">
      <alignment horizontal="left" vertical="center"/>
    </xf>
    <xf numFmtId="0" fontId="18" fillId="0" borderId="0" xfId="0" applyFont="1" applyBorder="1" applyAlignment="1">
      <alignment horizontal="left" vertical="center"/>
    </xf>
    <xf numFmtId="0" fontId="35" fillId="0" borderId="0" xfId="0" applyFont="1"/>
    <xf numFmtId="0" fontId="19" fillId="0" borderId="0" xfId="0" applyFont="1" applyAlignment="1">
      <alignment horizontal="center" vertical="center"/>
    </xf>
    <xf numFmtId="0" fontId="19" fillId="0" borderId="0" xfId="0" applyFont="1" applyBorder="1" applyAlignment="1">
      <alignment horizontal="center" vertical="center"/>
    </xf>
    <xf numFmtId="0" fontId="44" fillId="0" borderId="0" xfId="0" applyFont="1" applyBorder="1" applyAlignment="1">
      <alignment vertical="center" wrapText="1"/>
    </xf>
    <xf numFmtId="0" fontId="18" fillId="0" borderId="0" xfId="0" applyFont="1" applyBorder="1" applyAlignment="1">
      <alignment vertical="center" wrapText="1"/>
    </xf>
    <xf numFmtId="0" fontId="57" fillId="0" borderId="0" xfId="0" applyFont="1" applyAlignment="1">
      <alignment vertical="center"/>
    </xf>
    <xf numFmtId="0" fontId="0" fillId="0" borderId="0" xfId="0" applyBorder="1" applyAlignment="1">
      <alignment vertical="center"/>
    </xf>
    <xf numFmtId="0" fontId="48" fillId="0" borderId="0" xfId="0" applyFont="1" applyAlignment="1">
      <alignment vertical="center" wrapText="1"/>
    </xf>
    <xf numFmtId="0" fontId="59" fillId="0" borderId="0" xfId="0" applyFont="1" applyAlignment="1">
      <alignment vertical="center"/>
    </xf>
    <xf numFmtId="0" fontId="61" fillId="0" borderId="0" xfId="0" applyFont="1"/>
    <xf numFmtId="4" fontId="51" fillId="0" borderId="9" xfId="0" applyNumberFormat="1" applyFont="1" applyBorder="1" applyAlignment="1">
      <alignment horizontal="center" vertical="center"/>
    </xf>
    <xf numFmtId="4" fontId="51" fillId="0" borderId="11" xfId="0" applyNumberFormat="1" applyFont="1" applyBorder="1" applyAlignment="1">
      <alignment horizontal="center" vertical="center"/>
    </xf>
    <xf numFmtId="4" fontId="51" fillId="0" borderId="11" xfId="0" applyNumberFormat="1" applyFont="1" applyBorder="1" applyAlignment="1">
      <alignment horizontal="center" vertical="center" wrapText="1"/>
    </xf>
    <xf numFmtId="4" fontId="51" fillId="0" borderId="6" xfId="0" applyNumberFormat="1" applyFont="1" applyBorder="1" applyAlignment="1">
      <alignment horizontal="center" vertical="center" wrapText="1"/>
    </xf>
    <xf numFmtId="0" fontId="56" fillId="0" borderId="0" xfId="2" applyAlignment="1">
      <alignment vertical="center"/>
    </xf>
    <xf numFmtId="0" fontId="20" fillId="0" borderId="0" xfId="2" applyFont="1" applyAlignment="1">
      <alignment vertical="center"/>
    </xf>
    <xf numFmtId="0" fontId="36" fillId="0" borderId="0" xfId="2" applyFont="1" applyAlignment="1">
      <alignment horizontal="right" vertical="center"/>
    </xf>
    <xf numFmtId="0" fontId="42" fillId="0" borderId="0" xfId="2" applyFont="1" applyAlignment="1">
      <alignment vertical="center"/>
    </xf>
    <xf numFmtId="0" fontId="18" fillId="0" borderId="0" xfId="2" applyFont="1" applyAlignment="1">
      <alignment horizontal="left" vertical="center"/>
    </xf>
    <xf numFmtId="0" fontId="37" fillId="0" borderId="0" xfId="2" applyFont="1" applyAlignment="1">
      <alignment horizontal="left" vertical="center"/>
    </xf>
    <xf numFmtId="0" fontId="19" fillId="0" borderId="0" xfId="2" applyFont="1" applyAlignment="1">
      <alignment horizontal="left" vertical="center"/>
    </xf>
    <xf numFmtId="0" fontId="34" fillId="0" borderId="0" xfId="2" applyFont="1" applyAlignment="1">
      <alignment horizontal="center" vertical="center" wrapText="1"/>
    </xf>
    <xf numFmtId="0" fontId="24" fillId="0" borderId="0" xfId="2" applyFont="1" applyAlignment="1">
      <alignment vertical="center" wrapText="1"/>
    </xf>
    <xf numFmtId="0" fontId="34" fillId="0" borderId="0" xfId="2" applyFont="1" applyAlignment="1">
      <alignment vertical="center" wrapText="1"/>
    </xf>
    <xf numFmtId="0" fontId="32" fillId="0" borderId="0" xfId="2" applyFont="1" applyAlignment="1">
      <alignment horizontal="center" vertical="center" wrapText="1"/>
    </xf>
    <xf numFmtId="0" fontId="33" fillId="0" borderId="0" xfId="2" applyFont="1" applyAlignment="1">
      <alignment vertical="center" wrapText="1"/>
    </xf>
    <xf numFmtId="0" fontId="33" fillId="0" borderId="7" xfId="2" applyFont="1" applyBorder="1" applyAlignment="1">
      <alignment horizontal="center" vertical="center" wrapText="1"/>
    </xf>
    <xf numFmtId="0" fontId="33" fillId="0" borderId="6" xfId="2" applyFont="1" applyBorder="1" applyAlignment="1">
      <alignment horizontal="center" vertical="center" wrapText="1"/>
    </xf>
    <xf numFmtId="0" fontId="32" fillId="0" borderId="0" xfId="2" applyFont="1" applyAlignment="1">
      <alignment vertical="center" wrapText="1"/>
    </xf>
    <xf numFmtId="0" fontId="25" fillId="0" borderId="0" xfId="2" applyFont="1" applyAlignment="1">
      <alignment horizontal="center" vertical="center" wrapText="1"/>
    </xf>
    <xf numFmtId="0" fontId="26" fillId="0" borderId="0" xfId="2" applyFont="1" applyAlignment="1">
      <alignment horizontal="center" vertical="center" wrapText="1"/>
    </xf>
    <xf numFmtId="0" fontId="27" fillId="0" borderId="0" xfId="2" applyFont="1" applyAlignment="1">
      <alignment vertical="center" wrapText="1"/>
    </xf>
    <xf numFmtId="0" fontId="25" fillId="0" borderId="0" xfId="2" applyFont="1" applyAlignment="1">
      <alignment vertical="center" wrapText="1"/>
    </xf>
    <xf numFmtId="0" fontId="28" fillId="0" borderId="0" xfId="2" applyFont="1" applyAlignment="1">
      <alignment horizontal="center" vertical="center" wrapText="1"/>
    </xf>
    <xf numFmtId="0" fontId="30" fillId="0" borderId="5" xfId="2" applyFont="1" applyBorder="1" applyAlignment="1">
      <alignment horizontal="left" vertical="center" wrapText="1"/>
    </xf>
    <xf numFmtId="3" fontId="29" fillId="0" borderId="0" xfId="2" applyNumberFormat="1" applyFont="1" applyAlignment="1">
      <alignment vertical="center" wrapText="1"/>
    </xf>
    <xf numFmtId="3" fontId="29" fillId="0" borderId="10" xfId="2" applyNumberFormat="1" applyFont="1" applyBorder="1" applyAlignment="1" applyProtection="1">
      <alignment horizontal="center" vertical="center"/>
      <protection locked="0"/>
    </xf>
    <xf numFmtId="4" fontId="51" fillId="0" borderId="9" xfId="2" applyNumberFormat="1" applyFont="1" applyBorder="1" applyAlignment="1">
      <alignment horizontal="center" vertical="center"/>
    </xf>
    <xf numFmtId="3" fontId="29" fillId="3" borderId="10" xfId="2" applyNumberFormat="1" applyFont="1" applyFill="1" applyBorder="1" applyAlignment="1" applyProtection="1">
      <alignment horizontal="center" vertical="center"/>
      <protection locked="0"/>
    </xf>
    <xf numFmtId="167" fontId="51" fillId="0" borderId="9" xfId="1" applyNumberFormat="1" applyFont="1" applyBorder="1" applyAlignment="1">
      <alignment horizontal="center" vertical="center"/>
    </xf>
    <xf numFmtId="0" fontId="47" fillId="0" borderId="0" xfId="2" applyFont="1" applyAlignment="1">
      <alignment vertical="center" wrapText="1"/>
    </xf>
    <xf numFmtId="0" fontId="28" fillId="0" borderId="0" xfId="2" applyFont="1" applyAlignment="1">
      <alignment vertical="center" wrapText="1"/>
    </xf>
    <xf numFmtId="0" fontId="30" fillId="0" borderId="4" xfId="2" applyFont="1" applyBorder="1" applyAlignment="1">
      <alignment horizontal="left" vertical="center" wrapText="1"/>
    </xf>
    <xf numFmtId="3" fontId="29" fillId="0" borderId="12" xfId="2" applyNumberFormat="1" applyFont="1" applyBorder="1" applyAlignment="1" applyProtection="1">
      <alignment horizontal="center" vertical="center"/>
      <protection locked="0"/>
    </xf>
    <xf numFmtId="4" fontId="51" fillId="0" borderId="11" xfId="2" applyNumberFormat="1" applyFont="1" applyBorder="1" applyAlignment="1">
      <alignment horizontal="center" vertical="center"/>
    </xf>
    <xf numFmtId="3" fontId="29" fillId="3" borderId="12" xfId="2" applyNumberFormat="1" applyFont="1" applyFill="1" applyBorder="1" applyAlignment="1" applyProtection="1">
      <alignment horizontal="center" vertical="center"/>
      <protection locked="0"/>
    </xf>
    <xf numFmtId="167" fontId="51" fillId="0" borderId="11" xfId="1" applyNumberFormat="1" applyFont="1" applyBorder="1" applyAlignment="1">
      <alignment horizontal="center" vertical="center"/>
    </xf>
    <xf numFmtId="3" fontId="29" fillId="0" borderId="12" xfId="2" applyNumberFormat="1" applyFont="1" applyBorder="1" applyAlignment="1" applyProtection="1">
      <alignment horizontal="center" vertical="center" wrapText="1"/>
      <protection locked="0"/>
    </xf>
    <xf numFmtId="0" fontId="31" fillId="0" borderId="0" xfId="2" applyFont="1" applyAlignment="1">
      <alignment horizontal="center" vertical="center" wrapText="1"/>
    </xf>
    <xf numFmtId="0" fontId="31" fillId="0" borderId="0" xfId="2" applyFont="1" applyAlignment="1">
      <alignment vertical="center" wrapText="1"/>
    </xf>
    <xf numFmtId="3" fontId="29" fillId="3" borderId="12" xfId="2" applyNumberFormat="1" applyFont="1" applyFill="1" applyBorder="1" applyAlignment="1" applyProtection="1">
      <alignment horizontal="center" vertical="center" wrapText="1"/>
      <protection locked="0"/>
    </xf>
    <xf numFmtId="4" fontId="51" fillId="0" borderId="11" xfId="2" applyNumberFormat="1" applyFont="1" applyBorder="1" applyAlignment="1">
      <alignment horizontal="center" vertical="center" wrapText="1"/>
    </xf>
    <xf numFmtId="167" fontId="51" fillId="0" borderId="11" xfId="1" applyNumberFormat="1" applyFont="1" applyBorder="1" applyAlignment="1">
      <alignment horizontal="center" vertical="center" wrapText="1"/>
    </xf>
    <xf numFmtId="0" fontId="30" fillId="0" borderId="3" xfId="2" applyFont="1" applyBorder="1" applyAlignment="1">
      <alignment horizontal="left" vertical="center" wrapText="1"/>
    </xf>
    <xf numFmtId="3" fontId="29" fillId="0" borderId="7" xfId="2" applyNumberFormat="1" applyFont="1" applyBorder="1" applyAlignment="1" applyProtection="1">
      <alignment horizontal="center" vertical="center" wrapText="1"/>
      <protection locked="0"/>
    </xf>
    <xf numFmtId="4" fontId="51" fillId="0" borderId="6" xfId="2" applyNumberFormat="1" applyFont="1" applyBorder="1" applyAlignment="1">
      <alignment horizontal="center" vertical="center" wrapText="1"/>
    </xf>
    <xf numFmtId="3" fontId="29" fillId="3" borderId="7" xfId="2" applyNumberFormat="1" applyFont="1" applyFill="1" applyBorder="1" applyAlignment="1" applyProtection="1">
      <alignment horizontal="center" vertical="center" wrapText="1"/>
      <protection locked="0"/>
    </xf>
    <xf numFmtId="167" fontId="51" fillId="0" borderId="6" xfId="1" applyNumberFormat="1" applyFont="1" applyBorder="1" applyAlignment="1">
      <alignment horizontal="center" vertical="center" wrapText="1"/>
    </xf>
    <xf numFmtId="0" fontId="53" fillId="0" borderId="0" xfId="2" applyFont="1" applyAlignment="1">
      <alignment horizontal="center" vertical="center" wrapText="1"/>
    </xf>
    <xf numFmtId="167" fontId="53" fillId="0" borderId="0" xfId="1" applyNumberFormat="1" applyFont="1" applyBorder="1" applyAlignment="1">
      <alignment horizontal="center" vertical="center" wrapText="1"/>
    </xf>
    <xf numFmtId="0" fontId="19" fillId="0" borderId="0" xfId="2" applyFont="1" applyAlignment="1">
      <alignment vertical="center" wrapText="1"/>
    </xf>
    <xf numFmtId="0" fontId="24" fillId="0" borderId="2" xfId="2" applyFont="1" applyBorder="1" applyAlignment="1">
      <alignment horizontal="left" vertical="center" wrapText="1"/>
    </xf>
    <xf numFmtId="3" fontId="24" fillId="0" borderId="1" xfId="2" applyNumberFormat="1" applyFont="1" applyBorder="1" applyAlignment="1">
      <alignment horizontal="center" vertical="center" wrapText="1"/>
    </xf>
    <xf numFmtId="4" fontId="52" fillId="0" borderId="8" xfId="2" applyNumberFormat="1" applyFont="1" applyBorder="1" applyAlignment="1">
      <alignment horizontal="center" vertical="center" wrapText="1"/>
    </xf>
    <xf numFmtId="167" fontId="52" fillId="0" borderId="8" xfId="1" applyNumberFormat="1" applyFont="1" applyBorder="1" applyAlignment="1">
      <alignment horizontal="center" vertical="center" wrapText="1"/>
    </xf>
    <xf numFmtId="0" fontId="22" fillId="0" borderId="0" xfId="2" applyFont="1" applyAlignment="1">
      <alignment vertical="center" wrapText="1"/>
    </xf>
    <xf numFmtId="0" fontId="59" fillId="0" borderId="0" xfId="2" applyFont="1" applyAlignment="1">
      <alignment vertical="center" wrapText="1"/>
    </xf>
    <xf numFmtId="2" fontId="40" fillId="0" borderId="0" xfId="2" applyNumberFormat="1" applyFont="1" applyAlignment="1">
      <alignment vertical="center" wrapText="1"/>
    </xf>
    <xf numFmtId="0" fontId="37" fillId="0" borderId="0" xfId="2" applyFont="1" applyAlignment="1">
      <alignment vertical="center" wrapText="1"/>
    </xf>
    <xf numFmtId="2" fontId="39" fillId="0" borderId="0" xfId="2" applyNumberFormat="1" applyFont="1" applyAlignment="1">
      <alignment vertical="center" wrapText="1"/>
    </xf>
    <xf numFmtId="0" fontId="18" fillId="0" borderId="0" xfId="2" applyFont="1" applyAlignment="1">
      <alignment vertical="center" wrapText="1"/>
    </xf>
    <xf numFmtId="0" fontId="38" fillId="0" borderId="0" xfId="2" applyFont="1" applyAlignment="1">
      <alignment vertical="center" wrapText="1"/>
    </xf>
    <xf numFmtId="10" fontId="18" fillId="0" borderId="0" xfId="2" applyNumberFormat="1" applyFont="1" applyAlignment="1">
      <alignment vertical="center" wrapText="1"/>
    </xf>
    <xf numFmtId="0" fontId="41" fillId="0" borderId="6" xfId="2" applyFont="1" applyBorder="1" applyAlignment="1">
      <alignment horizontal="center" vertical="center" wrapText="1"/>
    </xf>
    <xf numFmtId="0" fontId="49" fillId="0" borderId="0" xfId="2" applyFont="1"/>
    <xf numFmtId="0" fontId="49" fillId="0" borderId="0" xfId="2" applyFont="1" applyAlignment="1">
      <alignment horizontal="left" vertical="center" wrapText="1"/>
    </xf>
    <xf numFmtId="0" fontId="49" fillId="0" borderId="0" xfId="2" applyFont="1" applyAlignment="1">
      <alignment vertical="center" wrapText="1"/>
    </xf>
    <xf numFmtId="0" fontId="0" fillId="4" borderId="0" xfId="0" applyFill="1" applyBorder="1"/>
    <xf numFmtId="0" fontId="62" fillId="0" borderId="0" xfId="0" applyFont="1"/>
    <xf numFmtId="0" fontId="65" fillId="0" borderId="0" xfId="0" applyFont="1" applyAlignment="1">
      <alignment horizontal="left" vertical="center"/>
    </xf>
    <xf numFmtId="0" fontId="64" fillId="0" borderId="0" xfId="0" applyFont="1"/>
    <xf numFmtId="0" fontId="63" fillId="0" borderId="0" xfId="0" applyFont="1" applyAlignment="1">
      <alignment vertical="center"/>
    </xf>
    <xf numFmtId="0" fontId="62" fillId="4" borderId="0" xfId="0" applyFont="1" applyFill="1" applyBorder="1"/>
    <xf numFmtId="0" fontId="54" fillId="4" borderId="0" xfId="0" applyFont="1" applyFill="1" applyBorder="1"/>
    <xf numFmtId="3" fontId="62" fillId="4" borderId="0" xfId="0" applyNumberFormat="1" applyFont="1" applyFill="1" applyBorder="1"/>
    <xf numFmtId="10" fontId="62" fillId="4" borderId="0" xfId="0" applyNumberFormat="1" applyFont="1" applyFill="1" applyBorder="1"/>
    <xf numFmtId="0" fontId="55" fillId="4" borderId="0" xfId="0" applyFont="1" applyFill="1" applyBorder="1"/>
    <xf numFmtId="3" fontId="55" fillId="4" borderId="0" xfId="0" applyNumberFormat="1" applyFont="1" applyFill="1" applyBorder="1"/>
    <xf numFmtId="10" fontId="55" fillId="4" borderId="0" xfId="0" applyNumberFormat="1" applyFont="1" applyFill="1" applyBorder="1"/>
    <xf numFmtId="0" fontId="23" fillId="0" borderId="0" xfId="0" applyFont="1" applyBorder="1" applyAlignment="1">
      <alignment horizontal="left" vertical="center" wrapText="1"/>
    </xf>
    <xf numFmtId="3" fontId="29" fillId="0" borderId="10" xfId="0" applyNumberFormat="1" applyFont="1" applyBorder="1" applyAlignment="1" applyProtection="1">
      <alignment horizontal="center" vertical="center"/>
      <protection locked="0"/>
    </xf>
    <xf numFmtId="3" fontId="29" fillId="0" borderId="12" xfId="0" applyNumberFormat="1" applyFont="1" applyBorder="1" applyAlignment="1" applyProtection="1">
      <alignment horizontal="center" vertical="center"/>
      <protection locked="0"/>
    </xf>
    <xf numFmtId="3" fontId="29" fillId="0" borderId="12" xfId="0" applyNumberFormat="1" applyFont="1" applyBorder="1" applyAlignment="1" applyProtection="1">
      <alignment horizontal="center" vertical="center" wrapText="1"/>
      <protection locked="0"/>
    </xf>
    <xf numFmtId="3" fontId="29" fillId="0" borderId="7" xfId="0" applyNumberFormat="1" applyFont="1" applyBorder="1" applyAlignment="1" applyProtection="1">
      <alignment horizontal="center" vertical="center" wrapText="1"/>
      <protection locked="0"/>
    </xf>
    <xf numFmtId="0" fontId="44" fillId="0" borderId="0" xfId="0" applyFont="1" applyAlignment="1">
      <alignment horizontal="left" vertical="center"/>
    </xf>
    <xf numFmtId="0" fontId="70" fillId="4" borderId="0" xfId="0" applyFont="1" applyFill="1" applyBorder="1"/>
    <xf numFmtId="3" fontId="0" fillId="4" borderId="0" xfId="0" applyNumberFormat="1" applyFill="1" applyBorder="1"/>
    <xf numFmtId="10" fontId="0" fillId="4" borderId="0" xfId="0" applyNumberFormat="1" applyFill="1" applyBorder="1"/>
    <xf numFmtId="0" fontId="66" fillId="0" borderId="0" xfId="2" applyFont="1" applyAlignment="1">
      <alignment horizontal="center" vertical="center" wrapText="1"/>
    </xf>
    <xf numFmtId="0" fontId="46" fillId="0" borderId="0" xfId="2" applyFont="1" applyAlignment="1">
      <alignment vertical="center" wrapText="1"/>
    </xf>
    <xf numFmtId="3" fontId="46" fillId="0" borderId="0" xfId="2" applyNumberFormat="1" applyFont="1" applyAlignment="1">
      <alignment vertical="center" wrapText="1"/>
    </xf>
    <xf numFmtId="0" fontId="71" fillId="0" borderId="0" xfId="2" applyFont="1" applyAlignment="1">
      <alignment horizontal="center" vertical="center" wrapText="1"/>
    </xf>
    <xf numFmtId="0" fontId="49" fillId="0" borderId="0" xfId="2" applyFont="1" applyAlignment="1">
      <alignment horizontal="center" vertical="center" wrapText="1"/>
    </xf>
    <xf numFmtId="0" fontId="45" fillId="0" borderId="0" xfId="2" applyFont="1" applyAlignment="1">
      <alignment vertical="center" wrapText="1"/>
    </xf>
    <xf numFmtId="2" fontId="49" fillId="0" borderId="0" xfId="1" applyNumberFormat="1" applyFont="1" applyBorder="1" applyAlignment="1">
      <alignment horizontal="center" vertical="center"/>
    </xf>
    <xf numFmtId="2" fontId="49" fillId="0" borderId="0" xfId="1" applyNumberFormat="1" applyFont="1" applyBorder="1" applyAlignment="1">
      <alignment horizontal="center" vertical="center" wrapText="1"/>
    </xf>
    <xf numFmtId="2" fontId="49" fillId="0" borderId="0" xfId="2" applyNumberFormat="1" applyFont="1" applyAlignment="1">
      <alignment vertical="center" wrapText="1"/>
    </xf>
    <xf numFmtId="0" fontId="44" fillId="0" borderId="0" xfId="2" applyFont="1" applyAlignment="1">
      <alignment vertical="center" wrapText="1"/>
    </xf>
    <xf numFmtId="0" fontId="54" fillId="4" borderId="0" xfId="16" applyFont="1" applyFill="1" applyBorder="1"/>
    <xf numFmtId="0" fontId="70" fillId="0" borderId="0" xfId="16" applyFont="1" applyBorder="1"/>
    <xf numFmtId="0" fontId="54" fillId="0" borderId="0" xfId="16" applyFont="1" applyBorder="1"/>
    <xf numFmtId="169" fontId="54" fillId="4" borderId="0" xfId="0" applyNumberFormat="1" applyFont="1" applyFill="1" applyBorder="1"/>
    <xf numFmtId="0" fontId="24" fillId="0" borderId="4" xfId="2" applyFont="1" applyBorder="1" applyAlignment="1">
      <alignment vertical="center" wrapText="1"/>
    </xf>
    <xf numFmtId="3" fontId="52" fillId="0" borderId="8" xfId="2" applyNumberFormat="1" applyFont="1" applyBorder="1" applyAlignment="1">
      <alignment horizontal="center" vertical="center" wrapText="1"/>
    </xf>
    <xf numFmtId="0" fontId="44" fillId="0" borderId="0" xfId="0" applyFont="1" applyBorder="1" applyAlignment="1">
      <alignment horizontal="left" vertical="center"/>
    </xf>
    <xf numFmtId="0" fontId="58" fillId="0" borderId="0" xfId="0" applyFont="1" applyBorder="1" applyAlignment="1">
      <alignment horizontal="left" vertical="center"/>
    </xf>
    <xf numFmtId="0" fontId="73" fillId="0" borderId="0" xfId="0" applyFont="1" applyBorder="1" applyAlignment="1">
      <alignment vertical="center" wrapText="1"/>
    </xf>
    <xf numFmtId="0" fontId="76" fillId="0" borderId="0" xfId="0" applyFont="1" applyBorder="1" applyAlignment="1">
      <alignment horizontal="center" vertical="center" wrapText="1"/>
    </xf>
    <xf numFmtId="0" fontId="69" fillId="0" borderId="0" xfId="0" applyFont="1" applyBorder="1" applyAlignment="1">
      <alignment vertical="center" wrapText="1"/>
    </xf>
    <xf numFmtId="0" fontId="77" fillId="0" borderId="0" xfId="0" applyFont="1" applyBorder="1" applyAlignment="1">
      <alignment horizontal="center" vertical="center" wrapText="1"/>
    </xf>
    <xf numFmtId="0" fontId="78" fillId="0" borderId="0" xfId="0" applyFont="1" applyBorder="1" applyAlignment="1">
      <alignment horizontal="center" vertical="center" wrapText="1"/>
    </xf>
    <xf numFmtId="0" fontId="79" fillId="0" borderId="0" xfId="0" applyFont="1" applyBorder="1" applyAlignment="1">
      <alignment vertical="center" wrapText="1"/>
    </xf>
    <xf numFmtId="0" fontId="72" fillId="0" borderId="0" xfId="0" applyFont="1" applyBorder="1" applyAlignment="1">
      <alignment vertical="center" wrapText="1"/>
    </xf>
    <xf numFmtId="10" fontId="72" fillId="0" borderId="0" xfId="7" applyNumberFormat="1" applyFont="1" applyBorder="1" applyAlignment="1">
      <alignment vertical="center" wrapText="1"/>
    </xf>
    <xf numFmtId="3" fontId="72" fillId="0" borderId="0" xfId="7" applyNumberFormat="1" applyFont="1" applyBorder="1" applyAlignment="1" applyProtection="1">
      <alignment horizontal="center" vertical="center"/>
      <protection locked="0"/>
    </xf>
    <xf numFmtId="10" fontId="72" fillId="0" borderId="0" xfId="6" applyNumberFormat="1" applyFont="1" applyBorder="1" applyAlignment="1">
      <alignment vertical="center" wrapText="1"/>
    </xf>
    <xf numFmtId="9" fontId="72" fillId="0" borderId="0" xfId="8" applyFont="1" applyBorder="1" applyAlignment="1">
      <alignment vertical="center" wrapText="1"/>
    </xf>
    <xf numFmtId="10" fontId="80" fillId="0" borderId="0" xfId="7" applyNumberFormat="1" applyFont="1" applyBorder="1" applyAlignment="1">
      <alignment vertical="center" wrapText="1"/>
    </xf>
    <xf numFmtId="0" fontId="73" fillId="0" borderId="0" xfId="0" applyFont="1" applyBorder="1" applyAlignment="1">
      <alignment horizontal="left" vertical="center" wrapText="1"/>
    </xf>
    <xf numFmtId="3" fontId="80" fillId="0" borderId="0" xfId="0" applyNumberFormat="1" applyFont="1" applyBorder="1" applyAlignment="1">
      <alignment horizontal="center" vertical="center" wrapText="1"/>
    </xf>
    <xf numFmtId="0" fontId="62" fillId="0" borderId="0" xfId="0" applyFont="1" applyBorder="1" applyAlignment="1">
      <alignment vertical="center" wrapText="1"/>
    </xf>
    <xf numFmtId="2" fontId="78" fillId="0" borderId="0" xfId="0" applyNumberFormat="1" applyFont="1" applyBorder="1" applyAlignment="1">
      <alignment vertical="center" wrapText="1"/>
    </xf>
    <xf numFmtId="2" fontId="78" fillId="0" borderId="0" xfId="0" applyNumberFormat="1" applyFont="1" applyBorder="1" applyAlignment="1">
      <alignment horizontal="left" vertical="center" wrapText="1"/>
    </xf>
    <xf numFmtId="0" fontId="58" fillId="0" borderId="0" xfId="0" applyFont="1" applyBorder="1" applyAlignment="1">
      <alignment vertical="center" wrapText="1"/>
    </xf>
    <xf numFmtId="2" fontId="45" fillId="0" borderId="0" xfId="0" applyNumberFormat="1" applyFont="1" applyAlignment="1">
      <alignment horizontal="left" vertical="center" wrapText="1"/>
    </xf>
    <xf numFmtId="2" fontId="60" fillId="0" borderId="0" xfId="0" applyNumberFormat="1" applyFont="1" applyBorder="1" applyAlignment="1">
      <alignment vertical="center" wrapText="1"/>
    </xf>
    <xf numFmtId="0" fontId="81" fillId="0" borderId="0" xfId="0" applyFont="1" applyBorder="1" applyAlignment="1">
      <alignment horizontal="center" vertical="center"/>
    </xf>
    <xf numFmtId="0" fontId="80" fillId="0" borderId="0" xfId="0" applyFont="1" applyBorder="1" applyAlignment="1">
      <alignment vertical="center" wrapText="1"/>
    </xf>
    <xf numFmtId="0" fontId="82" fillId="0" borderId="0" xfId="0" applyFont="1" applyBorder="1" applyAlignment="1">
      <alignment horizontal="center" vertical="center" wrapText="1"/>
    </xf>
    <xf numFmtId="0" fontId="76" fillId="0" borderId="0" xfId="0" applyFont="1" applyBorder="1" applyAlignment="1">
      <alignment vertical="center" wrapText="1"/>
    </xf>
    <xf numFmtId="0" fontId="83" fillId="0" borderId="0" xfId="0" applyFont="1" applyBorder="1" applyAlignment="1">
      <alignment horizontal="center" vertical="center" wrapText="1"/>
    </xf>
    <xf numFmtId="0" fontId="84" fillId="0" borderId="0" xfId="0" applyFont="1" applyBorder="1" applyAlignment="1">
      <alignment vertical="center" wrapText="1"/>
    </xf>
    <xf numFmtId="0" fontId="78" fillId="0" borderId="0" xfId="0" applyFont="1" applyBorder="1" applyAlignment="1">
      <alignment vertical="center" wrapText="1"/>
    </xf>
    <xf numFmtId="0" fontId="85" fillId="0" borderId="0" xfId="0" applyFont="1" applyBorder="1" applyAlignment="1">
      <alignment horizontal="center" vertical="center" wrapText="1"/>
    </xf>
    <xf numFmtId="0" fontId="86" fillId="0" borderId="0" xfId="0" applyFont="1" applyBorder="1" applyAlignment="1">
      <alignment vertical="center" wrapText="1"/>
    </xf>
    <xf numFmtId="3" fontId="72" fillId="0" borderId="0" xfId="0" applyNumberFormat="1" applyFont="1" applyBorder="1" applyAlignment="1">
      <alignment horizontal="center" vertical="center" wrapText="1"/>
    </xf>
    <xf numFmtId="3" fontId="72" fillId="0" borderId="0" xfId="0" applyNumberFormat="1" applyFont="1" applyBorder="1" applyAlignment="1">
      <alignment horizontal="center" vertical="center"/>
    </xf>
    <xf numFmtId="4" fontId="87" fillId="0" borderId="0" xfId="0" applyNumberFormat="1" applyFont="1" applyBorder="1" applyAlignment="1">
      <alignment horizontal="center" vertical="center"/>
    </xf>
    <xf numFmtId="4" fontId="72" fillId="0" borderId="0" xfId="0" applyNumberFormat="1" applyFont="1" applyBorder="1" applyAlignment="1">
      <alignment horizontal="center" vertical="center"/>
    </xf>
    <xf numFmtId="4" fontId="87" fillId="0" borderId="0" xfId="0" applyNumberFormat="1" applyFont="1" applyBorder="1" applyAlignment="1">
      <alignment horizontal="center" vertical="center" wrapText="1"/>
    </xf>
    <xf numFmtId="0" fontId="88" fillId="0" borderId="0" xfId="0" applyFont="1" applyBorder="1" applyAlignment="1">
      <alignment horizontal="left" vertical="center" wrapText="1"/>
    </xf>
    <xf numFmtId="0" fontId="72" fillId="0" borderId="0" xfId="0" applyFont="1" applyBorder="1" applyAlignment="1">
      <alignment horizontal="center" vertical="center" wrapText="1"/>
    </xf>
    <xf numFmtId="4" fontId="72" fillId="0" borderId="0" xfId="0" applyNumberFormat="1" applyFont="1" applyBorder="1" applyAlignment="1">
      <alignment horizontal="center" vertical="center" wrapText="1"/>
    </xf>
    <xf numFmtId="3" fontId="72" fillId="0" borderId="0" xfId="0" applyNumberFormat="1" applyFont="1" applyBorder="1" applyAlignment="1">
      <alignment vertical="center" wrapText="1"/>
    </xf>
    <xf numFmtId="0" fontId="80" fillId="0" borderId="0" xfId="0" applyFont="1" applyBorder="1" applyAlignment="1">
      <alignment horizontal="center" vertical="center" wrapText="1"/>
    </xf>
    <xf numFmtId="0" fontId="83" fillId="0" borderId="0" xfId="0" applyFont="1" applyBorder="1" applyAlignment="1">
      <alignment vertical="center" wrapText="1"/>
    </xf>
    <xf numFmtId="0" fontId="74" fillId="0" borderId="0" xfId="0" applyFont="1" applyBorder="1" applyAlignment="1">
      <alignment vertical="center" wrapText="1"/>
    </xf>
    <xf numFmtId="4" fontId="89" fillId="0" borderId="0" xfId="0" applyNumberFormat="1" applyFont="1" applyBorder="1" applyAlignment="1">
      <alignment horizontal="center" vertical="center" wrapText="1"/>
    </xf>
    <xf numFmtId="4" fontId="80" fillId="0" borderId="0" xfId="0" applyNumberFormat="1" applyFont="1" applyBorder="1" applyAlignment="1">
      <alignment horizontal="center" vertical="center" wrapText="1"/>
    </xf>
    <xf numFmtId="2" fontId="79" fillId="0" borderId="0" xfId="0" applyNumberFormat="1" applyFont="1" applyBorder="1" applyAlignment="1">
      <alignment vertical="center" wrapText="1"/>
    </xf>
    <xf numFmtId="0" fontId="58" fillId="0" borderId="0" xfId="0" applyFont="1" applyAlignment="1">
      <alignment horizontal="left" vertical="center"/>
    </xf>
    <xf numFmtId="0" fontId="58" fillId="0" borderId="0" xfId="0" applyFont="1" applyAlignment="1">
      <alignment horizontal="center" vertical="center"/>
    </xf>
    <xf numFmtId="0" fontId="58" fillId="0" borderId="0" xfId="0" applyFont="1" applyBorder="1" applyAlignment="1">
      <alignment horizontal="center" vertical="center"/>
    </xf>
    <xf numFmtId="0" fontId="24" fillId="0" borderId="13" xfId="2" applyFont="1" applyBorder="1" applyAlignment="1">
      <alignment vertical="center" wrapText="1"/>
    </xf>
    <xf numFmtId="168" fontId="51" fillId="0" borderId="9" xfId="2" applyNumberFormat="1" applyFont="1" applyBorder="1" applyAlignment="1">
      <alignment horizontal="center" vertical="center"/>
    </xf>
    <xf numFmtId="168" fontId="51" fillId="0" borderId="11" xfId="2" applyNumberFormat="1" applyFont="1" applyBorder="1" applyAlignment="1">
      <alignment horizontal="center" vertical="center"/>
    </xf>
    <xf numFmtId="168" fontId="51" fillId="0" borderId="11" xfId="2" applyNumberFormat="1" applyFont="1" applyBorder="1" applyAlignment="1">
      <alignment horizontal="center" vertical="center" wrapText="1"/>
    </xf>
    <xf numFmtId="168" fontId="51" fillId="0" borderId="6" xfId="2" applyNumberFormat="1" applyFont="1" applyBorder="1" applyAlignment="1">
      <alignment horizontal="center" vertical="center" wrapText="1"/>
    </xf>
    <xf numFmtId="168" fontId="53" fillId="0" borderId="0" xfId="2" applyNumberFormat="1" applyFont="1" applyAlignment="1">
      <alignment horizontal="center" vertical="center" wrapText="1"/>
    </xf>
    <xf numFmtId="4" fontId="53" fillId="0" borderId="0" xfId="2" applyNumberFormat="1" applyFont="1" applyAlignment="1">
      <alignment horizontal="center" vertical="center" wrapText="1"/>
    </xf>
    <xf numFmtId="9" fontId="17" fillId="0" borderId="0" xfId="8" applyFont="1" applyBorder="1" applyAlignment="1">
      <alignment horizontal="center" vertical="center"/>
    </xf>
    <xf numFmtId="0" fontId="75" fillId="0" borderId="0" xfId="0" applyFont="1" applyBorder="1" applyAlignment="1">
      <alignment vertical="center" wrapText="1"/>
    </xf>
    <xf numFmtId="0" fontId="50" fillId="0" borderId="0" xfId="0" applyFont="1" applyBorder="1" applyAlignment="1">
      <alignment vertical="center" wrapText="1"/>
    </xf>
    <xf numFmtId="0" fontId="20" fillId="0" borderId="0" xfId="0" applyFont="1" applyBorder="1" applyAlignment="1">
      <alignment vertical="center" wrapText="1"/>
    </xf>
    <xf numFmtId="0" fontId="90" fillId="0" borderId="0" xfId="0" applyFont="1" applyBorder="1" applyAlignment="1">
      <alignment horizontal="center" vertical="center"/>
    </xf>
    <xf numFmtId="0" fontId="62" fillId="0" borderId="0" xfId="2" applyFont="1" applyAlignment="1">
      <alignment vertical="center"/>
    </xf>
    <xf numFmtId="0" fontId="94" fillId="0" borderId="0" xfId="0" applyFont="1" applyBorder="1" applyAlignment="1">
      <alignment vertical="center" wrapText="1"/>
    </xf>
    <xf numFmtId="2" fontId="45" fillId="0" borderId="0" xfId="0" applyNumberFormat="1" applyFont="1" applyBorder="1" applyAlignment="1">
      <alignment vertical="center" wrapText="1"/>
    </xf>
    <xf numFmtId="2" fontId="45" fillId="0" borderId="0" xfId="0" applyNumberFormat="1" applyFont="1" applyBorder="1" applyAlignment="1">
      <alignment horizontal="left" vertical="center" wrapText="1"/>
    </xf>
    <xf numFmtId="2" fontId="94" fillId="0" borderId="0" xfId="0" applyNumberFormat="1" applyFont="1" applyAlignment="1">
      <alignment horizontal="left" vertical="center" wrapText="1"/>
    </xf>
    <xf numFmtId="0" fontId="94" fillId="0" borderId="0" xfId="0" applyFont="1" applyAlignment="1">
      <alignment horizontal="left" vertical="center" wrapText="1"/>
    </xf>
    <xf numFmtId="3" fontId="94" fillId="0" borderId="0" xfId="0" applyNumberFormat="1" applyFont="1" applyAlignment="1">
      <alignment horizontal="left" vertical="center" wrapText="1"/>
    </xf>
    <xf numFmtId="0" fontId="70" fillId="0" borderId="0" xfId="16" applyFont="1" applyBorder="1" applyAlignment="1">
      <alignment horizontal="center"/>
    </xf>
    <xf numFmtId="0" fontId="70" fillId="4" borderId="0" xfId="16" applyFont="1" applyFill="1" applyBorder="1"/>
    <xf numFmtId="0" fontId="95" fillId="0" borderId="0" xfId="16" applyFont="1" applyBorder="1" applyAlignment="1">
      <alignment horizontal="center"/>
    </xf>
    <xf numFmtId="0" fontId="95" fillId="4" borderId="0" xfId="16" applyFont="1" applyFill="1" applyBorder="1"/>
    <xf numFmtId="0" fontId="70" fillId="4" borderId="0" xfId="16" applyFont="1" applyFill="1" applyBorder="1" applyAlignment="1">
      <alignment horizontal="center"/>
    </xf>
    <xf numFmtId="3" fontId="70" fillId="0" borderId="0" xfId="17" applyNumberFormat="1" applyFont="1"/>
    <xf numFmtId="9" fontId="70" fillId="0" borderId="0" xfId="15" applyFont="1" applyFill="1" applyBorder="1"/>
    <xf numFmtId="0" fontId="70" fillId="0" borderId="0" xfId="16" applyFont="1" applyBorder="1" applyAlignment="1">
      <alignment vertical="center"/>
    </xf>
    <xf numFmtId="0" fontId="74" fillId="0" borderId="2" xfId="0" applyFont="1" applyBorder="1" applyAlignment="1">
      <alignment horizontal="left" vertical="center" wrapText="1"/>
    </xf>
    <xf numFmtId="0" fontId="120" fillId="0" borderId="0" xfId="0" applyFont="1" applyAlignment="1">
      <alignment vertical="center"/>
    </xf>
    <xf numFmtId="0" fontId="121" fillId="0" borderId="0" xfId="0" applyFont="1"/>
    <xf numFmtId="0" fontId="121" fillId="0" borderId="0" xfId="0" applyFont="1" applyAlignment="1">
      <alignment horizontal="left"/>
    </xf>
    <xf numFmtId="0" fontId="121" fillId="0" borderId="0" xfId="0" applyFont="1" applyAlignment="1">
      <alignment vertical="center" wrapText="1"/>
    </xf>
    <xf numFmtId="0" fontId="122" fillId="0" borderId="0" xfId="0" applyFont="1" applyAlignment="1">
      <alignment horizontal="justify" vertical="center" wrapText="1"/>
    </xf>
    <xf numFmtId="0" fontId="124" fillId="0" borderId="0" xfId="18" applyFont="1" applyAlignment="1">
      <alignment horizontal="left" vertical="center" wrapText="1"/>
    </xf>
    <xf numFmtId="0" fontId="124" fillId="0" borderId="0" xfId="0" applyFont="1" applyAlignment="1">
      <alignment vertical="center"/>
    </xf>
    <xf numFmtId="0" fontId="91" fillId="0" borderId="0" xfId="0" applyFont="1" applyAlignment="1">
      <alignment vertical="center"/>
    </xf>
    <xf numFmtId="0" fontId="91" fillId="0" borderId="0" xfId="0" applyFont="1" applyAlignment="1">
      <alignment horizontal="left" vertical="center"/>
    </xf>
    <xf numFmtId="0" fontId="125" fillId="0" borderId="0" xfId="0" applyFont="1" applyAlignment="1">
      <alignment vertical="center"/>
    </xf>
    <xf numFmtId="0" fontId="11" fillId="4" borderId="0" xfId="19" applyFont="1" applyFill="1"/>
    <xf numFmtId="0" fontId="11" fillId="0" borderId="0" xfId="19" applyFont="1"/>
    <xf numFmtId="14" fontId="11" fillId="0" borderId="0" xfId="19" applyNumberFormat="1" applyFont="1"/>
    <xf numFmtId="0" fontId="11" fillId="4" borderId="88" xfId="19" applyFont="1" applyFill="1" applyBorder="1"/>
    <xf numFmtId="0" fontId="11" fillId="4" borderId="101" xfId="19" applyFont="1" applyFill="1" applyBorder="1"/>
    <xf numFmtId="3" fontId="11" fillId="0" borderId="0" xfId="19" applyNumberFormat="1" applyFont="1"/>
    <xf numFmtId="0" fontId="55" fillId="6" borderId="0" xfId="19" applyFont="1" applyFill="1" applyAlignment="1">
      <alignment horizontal="center" vertical="center"/>
    </xf>
    <xf numFmtId="14" fontId="55" fillId="38" borderId="98" xfId="19" applyNumberFormat="1" applyFont="1" applyFill="1" applyBorder="1" applyAlignment="1">
      <alignment horizontal="center" vertical="center"/>
    </xf>
    <xf numFmtId="14" fontId="55" fillId="38" borderId="0" xfId="19" applyNumberFormat="1" applyFont="1" applyFill="1" applyAlignment="1">
      <alignment horizontal="center" vertical="center"/>
    </xf>
    <xf numFmtId="14" fontId="55" fillId="38" borderId="100" xfId="19" applyNumberFormat="1" applyFont="1" applyFill="1" applyBorder="1" applyAlignment="1">
      <alignment horizontal="center" vertical="center"/>
    </xf>
    <xf numFmtId="14" fontId="55" fillId="38" borderId="99" xfId="19" applyNumberFormat="1" applyFont="1" applyFill="1" applyBorder="1" applyAlignment="1">
      <alignment horizontal="center" vertical="center"/>
    </xf>
    <xf numFmtId="14" fontId="55" fillId="38" borderId="39" xfId="19" applyNumberFormat="1" applyFont="1" applyFill="1" applyBorder="1" applyAlignment="1">
      <alignment horizontal="center" vertical="center"/>
    </xf>
    <xf numFmtId="14" fontId="55" fillId="38" borderId="109" xfId="19" applyNumberFormat="1" applyFont="1" applyFill="1" applyBorder="1" applyAlignment="1">
      <alignment horizontal="center" vertical="center"/>
    </xf>
    <xf numFmtId="14" fontId="55" fillId="38" borderId="110" xfId="19" applyNumberFormat="1" applyFont="1" applyFill="1" applyBorder="1" applyAlignment="1">
      <alignment horizontal="center" vertical="center"/>
    </xf>
    <xf numFmtId="14" fontId="55" fillId="38" borderId="111" xfId="19" applyNumberFormat="1" applyFont="1" applyFill="1" applyBorder="1" applyAlignment="1">
      <alignment horizontal="center" vertical="center"/>
    </xf>
    <xf numFmtId="14" fontId="130" fillId="6" borderId="37" xfId="19" applyNumberFormat="1" applyFont="1" applyFill="1" applyBorder="1" applyAlignment="1">
      <alignment horizontal="center" vertical="center"/>
    </xf>
    <xf numFmtId="0" fontId="111" fillId="5" borderId="80" xfId="19" applyFont="1" applyFill="1" applyBorder="1"/>
    <xf numFmtId="3" fontId="111" fillId="5" borderId="102" xfId="19" applyNumberFormat="1" applyFont="1" applyFill="1" applyBorder="1"/>
    <xf numFmtId="3" fontId="111" fillId="5" borderId="33" xfId="19" applyNumberFormat="1" applyFont="1" applyFill="1" applyBorder="1"/>
    <xf numFmtId="3" fontId="111" fillId="5" borderId="84" xfId="19" applyNumberFormat="1" applyFont="1" applyFill="1" applyBorder="1"/>
    <xf numFmtId="0" fontId="11" fillId="0" borderId="33" xfId="19" applyFont="1" applyBorder="1"/>
    <xf numFmtId="169" fontId="111" fillId="4" borderId="32" xfId="20" applyNumberFormat="1" applyFont="1" applyFill="1" applyBorder="1"/>
    <xf numFmtId="3" fontId="111" fillId="4" borderId="35" xfId="19" applyNumberFormat="1" applyFont="1" applyFill="1" applyBorder="1"/>
    <xf numFmtId="169" fontId="111" fillId="0" borderId="32" xfId="19" applyNumberFormat="1" applyFont="1" applyBorder="1"/>
    <xf numFmtId="3" fontId="111" fillId="5" borderId="35" xfId="19" applyNumberFormat="1" applyFont="1" applyFill="1" applyBorder="1"/>
    <xf numFmtId="0" fontId="111" fillId="4" borderId="81" xfId="19" applyFont="1" applyFill="1" applyBorder="1"/>
    <xf numFmtId="3" fontId="111" fillId="4" borderId="96" xfId="19" applyNumberFormat="1" applyFont="1" applyFill="1" applyBorder="1"/>
    <xf numFmtId="3" fontId="111" fillId="4" borderId="37" xfId="19" applyNumberFormat="1" applyFont="1" applyFill="1" applyBorder="1"/>
    <xf numFmtId="3" fontId="111" fillId="4" borderId="85" xfId="19" applyNumberFormat="1" applyFont="1" applyFill="1" applyBorder="1"/>
    <xf numFmtId="0" fontId="11" fillId="0" borderId="112" xfId="19" applyFont="1" applyBorder="1"/>
    <xf numFmtId="169" fontId="111" fillId="4" borderId="36" xfId="20" applyNumberFormat="1" applyFont="1" applyFill="1" applyBorder="1"/>
    <xf numFmtId="3" fontId="111" fillId="4" borderId="38" xfId="19" applyNumberFormat="1" applyFont="1" applyFill="1" applyBorder="1"/>
    <xf numFmtId="169" fontId="111" fillId="0" borderId="36" xfId="19" applyNumberFormat="1" applyFont="1" applyBorder="1"/>
    <xf numFmtId="0" fontId="11" fillId="4" borderId="82" xfId="19" applyFont="1" applyFill="1" applyBorder="1"/>
    <xf numFmtId="3" fontId="11" fillId="4" borderId="101" xfId="19" applyNumberFormat="1" applyFont="1" applyFill="1" applyBorder="1"/>
    <xf numFmtId="3" fontId="11" fillId="4" borderId="0" xfId="19" applyNumberFormat="1" applyFont="1" applyFill="1"/>
    <xf numFmtId="3" fontId="11" fillId="4" borderId="86" xfId="19" applyNumberFormat="1" applyFont="1" applyFill="1" applyBorder="1"/>
    <xf numFmtId="169" fontId="70" fillId="4" borderId="39" xfId="20" applyNumberFormat="1" applyFont="1" applyFill="1" applyBorder="1"/>
    <xf numFmtId="3" fontId="11" fillId="4" borderId="40" xfId="19" applyNumberFormat="1" applyFont="1" applyFill="1" applyBorder="1"/>
    <xf numFmtId="169" fontId="11" fillId="4" borderId="39" xfId="19" applyNumberFormat="1" applyFont="1" applyFill="1" applyBorder="1"/>
    <xf numFmtId="0" fontId="11" fillId="4" borderId="83" xfId="19" applyFont="1" applyFill="1" applyBorder="1"/>
    <xf numFmtId="3" fontId="11" fillId="4" borderId="103" xfId="19" applyNumberFormat="1" applyFont="1" applyFill="1" applyBorder="1"/>
    <xf numFmtId="3" fontId="11" fillId="4" borderId="42" xfId="19" applyNumberFormat="1" applyFont="1" applyFill="1" applyBorder="1"/>
    <xf numFmtId="3" fontId="11" fillId="4" borderId="87" xfId="19" applyNumberFormat="1" applyFont="1" applyFill="1" applyBorder="1"/>
    <xf numFmtId="0" fontId="11" fillId="0" borderId="42" xfId="19" applyFont="1" applyBorder="1"/>
    <xf numFmtId="169" fontId="70" fillId="4" borderId="41" xfId="20" applyNumberFormat="1" applyFont="1" applyFill="1" applyBorder="1"/>
    <xf numFmtId="3" fontId="11" fillId="4" borderId="43" xfId="19" applyNumberFormat="1" applyFont="1" applyFill="1" applyBorder="1"/>
    <xf numFmtId="169" fontId="11" fillId="4" borderId="41" xfId="19" applyNumberFormat="1" applyFont="1" applyFill="1" applyBorder="1"/>
    <xf numFmtId="0" fontId="11" fillId="0" borderId="37" xfId="19" applyFont="1" applyBorder="1"/>
    <xf numFmtId="169" fontId="111" fillId="4" borderId="36" xfId="19" applyNumberFormat="1" applyFont="1" applyFill="1" applyBorder="1"/>
    <xf numFmtId="0" fontId="11" fillId="0" borderId="113" xfId="19" applyFont="1" applyBorder="1"/>
    <xf numFmtId="0" fontId="11" fillId="0" borderId="114" xfId="19" applyFont="1" applyBorder="1"/>
    <xf numFmtId="169" fontId="111" fillId="4" borderId="102" xfId="20" applyNumberFormat="1" applyFont="1" applyFill="1" applyBorder="1"/>
    <xf numFmtId="3" fontId="111" fillId="4" borderId="33" xfId="19" applyNumberFormat="1" applyFont="1" applyFill="1" applyBorder="1"/>
    <xf numFmtId="169" fontId="111" fillId="0" borderId="102" xfId="19" applyNumberFormat="1" applyFont="1" applyBorder="1"/>
    <xf numFmtId="0" fontId="11" fillId="4" borderId="81" xfId="19" applyFont="1" applyFill="1" applyBorder="1" applyAlignment="1">
      <alignment wrapText="1"/>
    </xf>
    <xf numFmtId="3" fontId="11" fillId="4" borderId="96" xfId="19" applyNumberFormat="1" applyFont="1" applyFill="1" applyBorder="1"/>
    <xf numFmtId="3" fontId="11" fillId="4" borderId="37" xfId="19" applyNumberFormat="1" applyFont="1" applyFill="1" applyBorder="1"/>
    <xf numFmtId="3" fontId="11" fillId="4" borderId="85" xfId="19" applyNumberFormat="1" applyFont="1" applyFill="1" applyBorder="1"/>
    <xf numFmtId="169" fontId="70" fillId="4" borderId="36" xfId="20" applyNumberFormat="1" applyFont="1" applyFill="1" applyBorder="1"/>
    <xf numFmtId="3" fontId="11" fillId="4" borderId="38" xfId="19" applyNumberFormat="1" applyFont="1" applyFill="1" applyBorder="1"/>
    <xf numFmtId="169" fontId="11" fillId="4" borderId="36" xfId="19" applyNumberFormat="1" applyFont="1" applyFill="1" applyBorder="1"/>
    <xf numFmtId="169" fontId="11" fillId="4" borderId="37" xfId="19" applyNumberFormat="1" applyFont="1" applyFill="1" applyBorder="1"/>
    <xf numFmtId="169" fontId="11" fillId="4" borderId="0" xfId="19" applyNumberFormat="1" applyFont="1" applyFill="1"/>
    <xf numFmtId="169" fontId="11" fillId="4" borderId="39" xfId="19" applyNumberFormat="1" applyFont="1" applyFill="1" applyBorder="1" applyAlignment="1">
      <alignment horizontal="center"/>
    </xf>
    <xf numFmtId="169" fontId="11" fillId="4" borderId="0" xfId="19" applyNumberFormat="1" applyFont="1" applyFill="1" applyAlignment="1">
      <alignment horizontal="center"/>
    </xf>
    <xf numFmtId="169" fontId="11" fillId="4" borderId="42" xfId="19" applyNumberFormat="1" applyFont="1" applyFill="1" applyBorder="1"/>
    <xf numFmtId="169" fontId="70" fillId="0" borderId="0" xfId="20" applyNumberFormat="1" applyFont="1"/>
    <xf numFmtId="0" fontId="111" fillId="4" borderId="80" xfId="19" applyFont="1" applyFill="1" applyBorder="1"/>
    <xf numFmtId="4" fontId="111" fillId="4" borderId="115" xfId="19" applyNumberFormat="1" applyFont="1" applyFill="1" applyBorder="1"/>
    <xf numFmtId="4" fontId="111" fillId="4" borderId="116" xfId="19" applyNumberFormat="1" applyFont="1" applyFill="1" applyBorder="1"/>
    <xf numFmtId="169" fontId="111" fillId="4" borderId="102" xfId="19" applyNumberFormat="1" applyFont="1" applyFill="1" applyBorder="1" applyAlignment="1">
      <alignment horizontal="right"/>
    </xf>
    <xf numFmtId="4" fontId="111" fillId="4" borderId="33" xfId="19" applyNumberFormat="1" applyFont="1" applyFill="1" applyBorder="1" applyAlignment="1">
      <alignment horizontal="right"/>
    </xf>
    <xf numFmtId="4" fontId="111" fillId="4" borderId="84" xfId="19" applyNumberFormat="1" applyFont="1" applyFill="1" applyBorder="1" applyAlignment="1">
      <alignment horizontal="right"/>
    </xf>
    <xf numFmtId="169" fontId="111" fillId="4" borderId="33" xfId="19" applyNumberFormat="1" applyFont="1" applyFill="1" applyBorder="1" applyAlignment="1">
      <alignment horizontal="right"/>
    </xf>
    <xf numFmtId="169" fontId="111" fillId="4" borderId="34" xfId="19" applyNumberFormat="1" applyFont="1" applyFill="1" applyBorder="1" applyAlignment="1">
      <alignment horizontal="right"/>
    </xf>
    <xf numFmtId="4" fontId="111" fillId="4" borderId="35" xfId="19" applyNumberFormat="1" applyFont="1" applyFill="1" applyBorder="1" applyAlignment="1">
      <alignment horizontal="right"/>
    </xf>
    <xf numFmtId="0" fontId="11" fillId="0" borderId="117" xfId="19" applyFont="1" applyBorder="1"/>
    <xf numFmtId="14" fontId="130" fillId="6" borderId="119" xfId="19" applyNumberFormat="1" applyFont="1" applyFill="1" applyBorder="1" applyAlignment="1">
      <alignment horizontal="center" vertical="center"/>
    </xf>
    <xf numFmtId="0" fontId="111" fillId="4" borderId="81" xfId="19" applyFont="1" applyFill="1" applyBorder="1" applyAlignment="1">
      <alignment wrapText="1"/>
    </xf>
    <xf numFmtId="3" fontId="11" fillId="4" borderId="120" xfId="19" applyNumberFormat="1" applyFont="1" applyFill="1" applyBorder="1"/>
    <xf numFmtId="3" fontId="11" fillId="4" borderId="117" xfId="19" applyNumberFormat="1" applyFont="1" applyFill="1" applyBorder="1"/>
    <xf numFmtId="3" fontId="11" fillId="4" borderId="121" xfId="19" applyNumberFormat="1" applyFont="1" applyFill="1" applyBorder="1"/>
    <xf numFmtId="0" fontId="11" fillId="0" borderId="122" xfId="19" applyFont="1" applyBorder="1"/>
    <xf numFmtId="0" fontId="111" fillId="4" borderId="82" xfId="19" applyFont="1" applyFill="1" applyBorder="1"/>
    <xf numFmtId="0" fontId="11" fillId="0" borderId="82" xfId="19" applyFont="1" applyBorder="1"/>
    <xf numFmtId="0" fontId="111" fillId="4" borderId="83" xfId="19" applyFont="1" applyFill="1" applyBorder="1"/>
    <xf numFmtId="3" fontId="111" fillId="5" borderId="118" xfId="19" applyNumberFormat="1" applyFont="1" applyFill="1" applyBorder="1"/>
    <xf numFmtId="3" fontId="111" fillId="5" borderId="96" xfId="19" applyNumberFormat="1" applyFont="1" applyFill="1" applyBorder="1"/>
    <xf numFmtId="0" fontId="11" fillId="0" borderId="96" xfId="19" applyFont="1" applyBorder="1"/>
    <xf numFmtId="169" fontId="111" fillId="0" borderId="33" xfId="19" applyNumberFormat="1" applyFont="1" applyBorder="1"/>
    <xf numFmtId="0" fontId="132" fillId="0" borderId="0" xfId="2" applyFont="1" applyAlignment="1">
      <alignment vertical="center"/>
    </xf>
    <xf numFmtId="0" fontId="70" fillId="0" borderId="0" xfId="2" applyFont="1" applyAlignment="1">
      <alignment vertical="center"/>
    </xf>
    <xf numFmtId="0" fontId="133" fillId="0" borderId="0" xfId="2" applyFont="1" applyAlignment="1">
      <alignment horizontal="right" vertical="center"/>
    </xf>
    <xf numFmtId="0" fontId="128" fillId="0" borderId="0" xfId="2" applyFont="1" applyAlignment="1">
      <alignment vertical="center"/>
    </xf>
    <xf numFmtId="0" fontId="134" fillId="0" borderId="0" xfId="2" applyFont="1" applyAlignment="1">
      <alignment horizontal="left" vertical="center"/>
    </xf>
    <xf numFmtId="0" fontId="136" fillId="0" borderId="0" xfId="2" applyFont="1" applyAlignment="1">
      <alignment horizontal="left" vertical="center"/>
    </xf>
    <xf numFmtId="0" fontId="138" fillId="0" borderId="0" xfId="2" applyFont="1" applyAlignment="1">
      <alignment horizontal="center" vertical="center" wrapText="1"/>
    </xf>
    <xf numFmtId="0" fontId="130" fillId="0" borderId="0" xfId="2" applyFont="1" applyAlignment="1">
      <alignment vertical="center" wrapText="1"/>
    </xf>
    <xf numFmtId="0" fontId="130" fillId="0" borderId="37" xfId="2" applyFont="1" applyBorder="1" applyAlignment="1">
      <alignment vertical="center" wrapText="1"/>
    </xf>
    <xf numFmtId="0" fontId="95" fillId="0" borderId="0" xfId="2" applyFont="1" applyAlignment="1">
      <alignment horizontal="center" vertical="center" wrapText="1"/>
    </xf>
    <xf numFmtId="0" fontId="95" fillId="0" borderId="0" xfId="2" applyFont="1" applyAlignment="1">
      <alignment vertical="center" wrapText="1"/>
    </xf>
    <xf numFmtId="3" fontId="95" fillId="0" borderId="0" xfId="2" applyNumberFormat="1" applyFont="1" applyAlignment="1">
      <alignment vertical="center" wrapText="1"/>
    </xf>
    <xf numFmtId="0" fontId="138" fillId="0" borderId="0" xfId="2" applyFont="1" applyAlignment="1">
      <alignment vertical="center" wrapText="1"/>
    </xf>
    <xf numFmtId="0" fontId="130" fillId="0" borderId="88" xfId="2" applyFont="1" applyBorder="1" applyAlignment="1">
      <alignment vertical="center" wrapText="1"/>
    </xf>
    <xf numFmtId="0" fontId="139" fillId="0" borderId="0" xfId="2" applyFont="1" applyAlignment="1">
      <alignment horizontal="center" vertical="center" wrapText="1"/>
    </xf>
    <xf numFmtId="0" fontId="140" fillId="0" borderId="0" xfId="2" applyFont="1" applyAlignment="1">
      <alignment vertical="center" wrapText="1"/>
    </xf>
    <xf numFmtId="0" fontId="141" fillId="0" borderId="0" xfId="2" applyFont="1" applyAlignment="1">
      <alignment horizontal="center" vertical="center" wrapText="1"/>
    </xf>
    <xf numFmtId="0" fontId="142" fillId="0" borderId="0" xfId="2" applyFont="1" applyAlignment="1">
      <alignment horizontal="center" vertical="center" wrapText="1"/>
    </xf>
    <xf numFmtId="0" fontId="141" fillId="0" borderId="0" xfId="2" applyFont="1" applyAlignment="1">
      <alignment vertical="center" wrapText="1"/>
    </xf>
    <xf numFmtId="0" fontId="70" fillId="0" borderId="0" xfId="2" applyFont="1" applyAlignment="1">
      <alignment vertical="center" wrapText="1"/>
    </xf>
    <xf numFmtId="0" fontId="143" fillId="0" borderId="0" xfId="2" applyFont="1" applyAlignment="1">
      <alignment horizontal="center" vertical="center" wrapText="1"/>
    </xf>
    <xf numFmtId="0" fontId="143" fillId="0" borderId="0" xfId="2" applyFont="1" applyAlignment="1">
      <alignment vertical="center" wrapText="1"/>
    </xf>
    <xf numFmtId="0" fontId="144" fillId="0" borderId="0" xfId="2" applyFont="1" applyAlignment="1">
      <alignment horizontal="center" vertical="center" wrapText="1"/>
    </xf>
    <xf numFmtId="0" fontId="144" fillId="0" borderId="0" xfId="2" applyFont="1" applyAlignment="1">
      <alignment vertical="center" wrapText="1"/>
    </xf>
    <xf numFmtId="167" fontId="145" fillId="0" borderId="0" xfId="1" applyNumberFormat="1" applyFont="1" applyBorder="1" applyAlignment="1">
      <alignment horizontal="center" vertical="center" wrapText="1"/>
    </xf>
    <xf numFmtId="4" fontId="145" fillId="0" borderId="0" xfId="2" applyNumberFormat="1" applyFont="1" applyAlignment="1">
      <alignment horizontal="center" vertical="center" wrapText="1"/>
    </xf>
    <xf numFmtId="0" fontId="147" fillId="0" borderId="0" xfId="2" applyFont="1" applyAlignment="1">
      <alignment vertical="center" wrapText="1"/>
    </xf>
    <xf numFmtId="0" fontId="148" fillId="0" borderId="0" xfId="2" applyFont="1" applyAlignment="1">
      <alignment vertical="center" wrapText="1"/>
    </xf>
    <xf numFmtId="0" fontId="92" fillId="0" borderId="0" xfId="2" applyFont="1" applyAlignment="1">
      <alignment vertical="center" wrapText="1"/>
    </xf>
    <xf numFmtId="0" fontId="134" fillId="0" borderId="0" xfId="2" applyFont="1" applyAlignment="1">
      <alignment vertical="center" wrapText="1"/>
    </xf>
    <xf numFmtId="0" fontId="151" fillId="0" borderId="0" xfId="2" applyFont="1" applyAlignment="1">
      <alignment vertical="center"/>
    </xf>
    <xf numFmtId="0" fontId="142" fillId="0" borderId="0" xfId="2" applyFont="1" applyAlignment="1">
      <alignment horizontal="right" vertical="center"/>
    </xf>
    <xf numFmtId="0" fontId="54" fillId="0" borderId="0" xfId="2" applyFont="1" applyAlignment="1">
      <alignment vertical="center"/>
    </xf>
    <xf numFmtId="0" fontId="144" fillId="0" borderId="0" xfId="2" applyFont="1" applyAlignment="1">
      <alignment horizontal="left" vertical="center"/>
    </xf>
    <xf numFmtId="0" fontId="152" fillId="0" borderId="0" xfId="2" applyFont="1" applyAlignment="1">
      <alignment horizontal="center"/>
    </xf>
    <xf numFmtId="0" fontId="153" fillId="0" borderId="0" xfId="2" applyFont="1" applyAlignment="1">
      <alignment horizontal="left" vertical="center"/>
    </xf>
    <xf numFmtId="0" fontId="130" fillId="0" borderId="89" xfId="2" applyFont="1" applyBorder="1" applyAlignment="1">
      <alignment vertical="center" wrapText="1"/>
    </xf>
    <xf numFmtId="0" fontId="130" fillId="0" borderId="42" xfId="2" applyFont="1" applyBorder="1" applyAlignment="1">
      <alignment vertical="center" wrapText="1"/>
    </xf>
    <xf numFmtId="0" fontId="70" fillId="0" borderId="0" xfId="2" applyFont="1" applyAlignment="1">
      <alignment horizontal="center" vertical="center" wrapText="1"/>
    </xf>
    <xf numFmtId="0" fontId="154" fillId="0" borderId="31" xfId="2" applyFont="1" applyBorder="1" applyAlignment="1">
      <alignment horizontal="left" vertical="center" wrapText="1"/>
    </xf>
    <xf numFmtId="3" fontId="143" fillId="0" borderId="0" xfId="2" applyNumberFormat="1" applyFont="1" applyAlignment="1">
      <alignment vertical="center" wrapText="1"/>
    </xf>
    <xf numFmtId="3" fontId="143" fillId="3" borderId="49" xfId="2" applyNumberFormat="1" applyFont="1" applyFill="1" applyBorder="1" applyAlignment="1" applyProtection="1">
      <alignment horizontal="center" vertical="center"/>
      <protection locked="0"/>
    </xf>
    <xf numFmtId="3" fontId="143" fillId="3" borderId="37" xfId="2" applyNumberFormat="1" applyFont="1" applyFill="1" applyBorder="1" applyAlignment="1" applyProtection="1">
      <alignment horizontal="center" vertical="center"/>
      <protection locked="0"/>
    </xf>
    <xf numFmtId="4" fontId="155" fillId="0" borderId="37" xfId="2" applyNumberFormat="1" applyFont="1" applyBorder="1" applyAlignment="1" applyProtection="1">
      <alignment horizontal="center" vertical="center"/>
      <protection locked="0"/>
    </xf>
    <xf numFmtId="167" fontId="155" fillId="0" borderId="38" xfId="1" applyNumberFormat="1" applyFont="1" applyBorder="1" applyAlignment="1">
      <alignment horizontal="center" vertical="center"/>
    </xf>
    <xf numFmtId="3" fontId="143" fillId="0" borderId="36" xfId="2" applyNumberFormat="1" applyFont="1" applyBorder="1" applyAlignment="1" applyProtection="1">
      <alignment horizontal="center" vertical="center"/>
      <protection locked="0"/>
    </xf>
    <xf numFmtId="4" fontId="155" fillId="0" borderId="50" xfId="2" applyNumberFormat="1" applyFont="1" applyBorder="1" applyAlignment="1" applyProtection="1">
      <alignment horizontal="center" vertical="center"/>
      <protection locked="0"/>
    </xf>
    <xf numFmtId="3" fontId="143" fillId="0" borderId="37" xfId="2" applyNumberFormat="1" applyFont="1" applyBorder="1" applyAlignment="1" applyProtection="1">
      <alignment horizontal="center" vertical="center"/>
      <protection locked="0"/>
    </xf>
    <xf numFmtId="4" fontId="155" fillId="0" borderId="38" xfId="2" applyNumberFormat="1" applyFont="1" applyBorder="1" applyAlignment="1">
      <alignment horizontal="center" vertical="center"/>
    </xf>
    <xf numFmtId="9" fontId="70" fillId="0" borderId="0" xfId="8" applyFont="1" applyBorder="1" applyAlignment="1">
      <alignment horizontal="center" vertical="center"/>
    </xf>
    <xf numFmtId="0" fontId="70" fillId="0" borderId="0" xfId="2" applyFont="1"/>
    <xf numFmtId="0" fontId="70" fillId="0" borderId="0" xfId="2" applyFont="1" applyAlignment="1">
      <alignment horizontal="left" vertical="center" wrapText="1"/>
    </xf>
    <xf numFmtId="2" fontId="70" fillId="0" borderId="0" xfId="1" applyNumberFormat="1" applyFont="1" applyBorder="1" applyAlignment="1">
      <alignment horizontal="center" vertical="center"/>
    </xf>
    <xf numFmtId="0" fontId="154" fillId="0" borderId="44" xfId="2" applyFont="1" applyBorder="1" applyAlignment="1">
      <alignment horizontal="left" vertical="center" wrapText="1"/>
    </xf>
    <xf numFmtId="3" fontId="143" fillId="3" borderId="46" xfId="2" applyNumberFormat="1" applyFont="1" applyFill="1" applyBorder="1" applyAlignment="1" applyProtection="1">
      <alignment horizontal="center" vertical="center"/>
      <protection locked="0"/>
    </xf>
    <xf numFmtId="3" fontId="143" fillId="3" borderId="0" xfId="2" applyNumberFormat="1" applyFont="1" applyFill="1" applyAlignment="1" applyProtection="1">
      <alignment horizontal="center" vertical="center"/>
      <protection locked="0"/>
    </xf>
    <xf numFmtId="4" fontId="155" fillId="3" borderId="0" xfId="2" applyNumberFormat="1" applyFont="1" applyFill="1" applyAlignment="1" applyProtection="1">
      <alignment horizontal="center" vertical="center"/>
      <protection locked="0"/>
    </xf>
    <xf numFmtId="167" fontId="155" fillId="0" borderId="40" xfId="1" applyNumberFormat="1" applyFont="1" applyBorder="1" applyAlignment="1">
      <alignment horizontal="center" vertical="center"/>
    </xf>
    <xf numFmtId="3" fontId="143" fillId="0" borderId="39" xfId="2" applyNumberFormat="1" applyFont="1" applyBorder="1" applyAlignment="1" applyProtection="1">
      <alignment horizontal="center" vertical="center"/>
      <protection locked="0"/>
    </xf>
    <xf numFmtId="4" fontId="155" fillId="0" borderId="20" xfId="2" applyNumberFormat="1" applyFont="1" applyBorder="1" applyAlignment="1" applyProtection="1">
      <alignment horizontal="center" vertical="center"/>
      <protection locked="0"/>
    </xf>
    <xf numFmtId="3" fontId="143" fillId="0" borderId="0" xfId="2" applyNumberFormat="1" applyFont="1" applyAlignment="1" applyProtection="1">
      <alignment horizontal="center" vertical="center"/>
      <protection locked="0"/>
    </xf>
    <xf numFmtId="4" fontId="155" fillId="0" borderId="0" xfId="2" applyNumberFormat="1" applyFont="1" applyAlignment="1" applyProtection="1">
      <alignment horizontal="center" vertical="center"/>
      <protection locked="0"/>
    </xf>
    <xf numFmtId="4" fontId="155" fillId="0" borderId="40" xfId="2" applyNumberFormat="1" applyFont="1" applyBorder="1" applyAlignment="1">
      <alignment horizontal="center" vertical="center"/>
    </xf>
    <xf numFmtId="2" fontId="70" fillId="0" borderId="0" xfId="1" applyNumberFormat="1" applyFont="1" applyBorder="1" applyAlignment="1">
      <alignment horizontal="center" vertical="center" wrapText="1"/>
    </xf>
    <xf numFmtId="3" fontId="143" fillId="0" borderId="46" xfId="2" applyNumberFormat="1" applyFont="1" applyBorder="1" applyAlignment="1" applyProtection="1">
      <alignment horizontal="center" vertical="center" wrapText="1"/>
      <protection locked="0"/>
    </xf>
    <xf numFmtId="3" fontId="143" fillId="0" borderId="0" xfId="2" applyNumberFormat="1" applyFont="1" applyAlignment="1" applyProtection="1">
      <alignment horizontal="center" vertical="center" wrapText="1"/>
      <protection locked="0"/>
    </xf>
    <xf numFmtId="4" fontId="155" fillId="0" borderId="0" xfId="2" applyNumberFormat="1" applyFont="1" applyAlignment="1" applyProtection="1">
      <alignment horizontal="center" vertical="center" wrapText="1"/>
      <protection locked="0"/>
    </xf>
    <xf numFmtId="3" fontId="143" fillId="0" borderId="39" xfId="2" applyNumberFormat="1" applyFont="1" applyBorder="1" applyAlignment="1" applyProtection="1">
      <alignment horizontal="center" vertical="center" wrapText="1"/>
      <protection locked="0"/>
    </xf>
    <xf numFmtId="4" fontId="155" fillId="0" borderId="20" xfId="2" applyNumberFormat="1" applyFont="1" applyBorder="1" applyAlignment="1" applyProtection="1">
      <alignment horizontal="center" vertical="center" wrapText="1"/>
      <protection locked="0"/>
    </xf>
    <xf numFmtId="3" fontId="143" fillId="3" borderId="46" xfId="2" applyNumberFormat="1" applyFont="1" applyFill="1" applyBorder="1" applyAlignment="1" applyProtection="1">
      <alignment horizontal="center" vertical="center" wrapText="1"/>
      <protection locked="0"/>
    </xf>
    <xf numFmtId="3" fontId="143" fillId="3" borderId="0" xfId="2" applyNumberFormat="1" applyFont="1" applyFill="1" applyAlignment="1" applyProtection="1">
      <alignment horizontal="center" vertical="center" wrapText="1"/>
      <protection locked="0"/>
    </xf>
    <xf numFmtId="4" fontId="155" fillId="3" borderId="0" xfId="2" applyNumberFormat="1" applyFont="1" applyFill="1" applyAlignment="1" applyProtection="1">
      <alignment horizontal="center" vertical="center" wrapText="1"/>
      <protection locked="0"/>
    </xf>
    <xf numFmtId="167" fontId="155" fillId="0" borderId="40" xfId="1" applyNumberFormat="1" applyFont="1" applyBorder="1" applyAlignment="1">
      <alignment horizontal="center" vertical="center" wrapText="1"/>
    </xf>
    <xf numFmtId="4" fontId="155" fillId="0" borderId="40" xfId="2" applyNumberFormat="1" applyFont="1" applyBorder="1" applyAlignment="1">
      <alignment horizontal="center" vertical="center" wrapText="1"/>
    </xf>
    <xf numFmtId="0" fontId="154" fillId="0" borderId="45" xfId="2" applyFont="1" applyBorder="1" applyAlignment="1">
      <alignment horizontal="left" vertical="center" wrapText="1"/>
    </xf>
    <xf numFmtId="3" fontId="143" fillId="3" borderId="47" xfId="2" applyNumberFormat="1" applyFont="1" applyFill="1" applyBorder="1" applyAlignment="1" applyProtection="1">
      <alignment horizontal="center" vertical="center" wrapText="1"/>
      <protection locked="0"/>
    </xf>
    <xf numFmtId="3" fontId="143" fillId="3" borderId="42" xfId="2" applyNumberFormat="1" applyFont="1" applyFill="1" applyBorder="1" applyAlignment="1" applyProtection="1">
      <alignment horizontal="center" vertical="center" wrapText="1"/>
      <protection locked="0"/>
    </xf>
    <xf numFmtId="4" fontId="155" fillId="3" borderId="42" xfId="2" applyNumberFormat="1" applyFont="1" applyFill="1" applyBorder="1" applyAlignment="1" applyProtection="1">
      <alignment horizontal="center" vertical="center" wrapText="1"/>
      <protection locked="0"/>
    </xf>
    <xf numFmtId="167" fontId="155" fillId="0" borderId="43" xfId="1" applyNumberFormat="1" applyFont="1" applyBorder="1" applyAlignment="1">
      <alignment horizontal="center" vertical="center" wrapText="1"/>
    </xf>
    <xf numFmtId="3" fontId="143" fillId="0" borderId="41" xfId="2" applyNumberFormat="1" applyFont="1" applyBorder="1" applyAlignment="1" applyProtection="1">
      <alignment horizontal="center" vertical="center" wrapText="1"/>
      <protection locked="0"/>
    </xf>
    <xf numFmtId="4" fontId="155" fillId="0" borderId="48" xfId="2" applyNumberFormat="1" applyFont="1" applyBorder="1" applyAlignment="1" applyProtection="1">
      <alignment horizontal="center" vertical="center" wrapText="1"/>
      <protection locked="0"/>
    </xf>
    <xf numFmtId="3" fontId="143" fillId="0" borderId="42" xfId="2" applyNumberFormat="1" applyFont="1" applyBorder="1" applyAlignment="1" applyProtection="1">
      <alignment horizontal="center" vertical="center" wrapText="1"/>
      <protection locked="0"/>
    </xf>
    <xf numFmtId="4" fontId="155" fillId="0" borderId="42" xfId="2" applyNumberFormat="1" applyFont="1" applyBorder="1" applyAlignment="1" applyProtection="1">
      <alignment horizontal="center" vertical="center" wrapText="1"/>
      <protection locked="0"/>
    </xf>
    <xf numFmtId="4" fontId="155" fillId="0" borderId="43" xfId="2" applyNumberFormat="1" applyFont="1" applyBorder="1" applyAlignment="1">
      <alignment horizontal="center" vertical="center" wrapText="1"/>
    </xf>
    <xf numFmtId="0" fontId="153" fillId="0" borderId="0" xfId="2" applyFont="1" applyAlignment="1">
      <alignment vertical="center" wrapText="1"/>
    </xf>
    <xf numFmtId="2" fontId="70" fillId="0" borderId="0" xfId="2" applyNumberFormat="1" applyFont="1" applyAlignment="1">
      <alignment vertical="center" wrapText="1"/>
    </xf>
    <xf numFmtId="0" fontId="54" fillId="0" borderId="0" xfId="2" applyFont="1" applyAlignment="1">
      <alignment vertical="center" wrapText="1"/>
    </xf>
    <xf numFmtId="0" fontId="156" fillId="0" borderId="0" xfId="2" applyFont="1" applyAlignment="1">
      <alignment vertical="center" wrapText="1"/>
    </xf>
    <xf numFmtId="2" fontId="55" fillId="0" borderId="0" xfId="2" applyNumberFormat="1" applyFont="1" applyAlignment="1">
      <alignment vertical="center" wrapText="1"/>
    </xf>
    <xf numFmtId="2" fontId="95" fillId="0" borderId="0" xfId="2" applyNumberFormat="1" applyFont="1" applyAlignment="1">
      <alignment horizontal="left" vertical="center" wrapText="1"/>
    </xf>
    <xf numFmtId="0" fontId="55" fillId="39" borderId="41" xfId="2" applyFont="1" applyFill="1" applyBorder="1" applyAlignment="1">
      <alignment horizontal="center" vertical="center" wrapText="1"/>
    </xf>
    <xf numFmtId="0" fontId="55" fillId="39" borderId="43" xfId="2" applyFont="1" applyFill="1" applyBorder="1" applyAlignment="1">
      <alignment horizontal="center" vertical="center" wrapText="1"/>
    </xf>
    <xf numFmtId="0" fontId="127" fillId="39" borderId="43" xfId="2" applyFont="1" applyFill="1" applyBorder="1" applyAlignment="1">
      <alignment horizontal="center" vertical="center" wrapText="1"/>
    </xf>
    <xf numFmtId="0" fontId="127" fillId="39" borderId="42" xfId="2" applyFont="1" applyFill="1" applyBorder="1" applyAlignment="1">
      <alignment horizontal="center" vertical="center" wrapText="1"/>
    </xf>
    <xf numFmtId="0" fontId="55" fillId="39" borderId="123" xfId="2" applyFont="1" applyFill="1" applyBorder="1" applyAlignment="1">
      <alignment horizontal="center" vertical="center" wrapText="1"/>
    </xf>
    <xf numFmtId="0" fontId="55" fillId="39" borderId="124" xfId="2" applyFont="1" applyFill="1" applyBorder="1" applyAlignment="1">
      <alignment horizontal="center" vertical="center" wrapText="1"/>
    </xf>
    <xf numFmtId="0" fontId="55" fillId="39" borderId="100" xfId="2" applyFont="1" applyFill="1" applyBorder="1" applyAlignment="1">
      <alignment horizontal="center" vertical="center" wrapText="1"/>
    </xf>
    <xf numFmtId="0" fontId="55" fillId="39" borderId="109" xfId="2" applyFont="1" applyFill="1" applyBorder="1" applyAlignment="1">
      <alignment horizontal="center" vertical="center" wrapText="1"/>
    </xf>
    <xf numFmtId="0" fontId="131" fillId="0" borderId="0" xfId="0" applyFont="1" applyAlignment="1">
      <alignment vertical="center"/>
    </xf>
    <xf numFmtId="0" fontId="130" fillId="0" borderId="0" xfId="0" applyFont="1" applyBorder="1" applyAlignment="1">
      <alignment vertical="center" wrapText="1"/>
    </xf>
    <xf numFmtId="0" fontId="130" fillId="0" borderId="0" xfId="0" applyFont="1" applyAlignment="1">
      <alignment vertical="center" wrapText="1"/>
    </xf>
    <xf numFmtId="0" fontId="130" fillId="0" borderId="0" xfId="0" applyFont="1" applyBorder="1" applyAlignment="1">
      <alignment horizontal="center" vertical="center" wrapText="1"/>
    </xf>
    <xf numFmtId="0" fontId="131" fillId="0" borderId="0" xfId="0" applyFont="1" applyBorder="1" applyAlignment="1">
      <alignment vertical="center" wrapText="1"/>
    </xf>
    <xf numFmtId="0" fontId="131" fillId="0" borderId="0" xfId="0" applyFont="1" applyAlignment="1">
      <alignment vertical="center" wrapText="1"/>
    </xf>
    <xf numFmtId="3" fontId="131" fillId="0" borderId="0" xfId="0" applyNumberFormat="1" applyFont="1" applyAlignment="1">
      <alignment vertical="center" wrapText="1"/>
    </xf>
    <xf numFmtId="0" fontId="146" fillId="0" borderId="0" xfId="0" applyFont="1" applyBorder="1" applyAlignment="1">
      <alignment horizontal="center" vertical="center" wrapText="1"/>
    </xf>
    <xf numFmtId="0" fontId="156" fillId="4" borderId="0" xfId="0" applyFont="1" applyFill="1" applyAlignment="1">
      <alignment vertical="center" wrapText="1"/>
    </xf>
    <xf numFmtId="0" fontId="54" fillId="4" borderId="0" xfId="0" applyFont="1" applyFill="1" applyAlignment="1">
      <alignment vertical="center" wrapText="1"/>
    </xf>
    <xf numFmtId="0" fontId="130" fillId="0" borderId="0" xfId="0" applyFont="1" applyAlignment="1">
      <alignment horizontal="right" vertical="center"/>
    </xf>
    <xf numFmtId="0" fontId="131" fillId="0" borderId="0" xfId="0" applyFont="1" applyAlignment="1">
      <alignment horizontal="left" vertical="center"/>
    </xf>
    <xf numFmtId="0" fontId="130" fillId="0" borderId="0" xfId="0" applyFont="1" applyAlignment="1" applyProtection="1">
      <alignment vertical="center" wrapText="1"/>
      <protection locked="0"/>
    </xf>
    <xf numFmtId="0" fontId="131" fillId="0" borderId="0" xfId="0" applyFont="1"/>
    <xf numFmtId="0" fontId="55" fillId="39" borderId="98" xfId="0" applyFont="1" applyFill="1" applyBorder="1" applyAlignment="1">
      <alignment horizontal="center" vertical="center" wrapText="1"/>
    </xf>
    <xf numFmtId="0" fontId="55" fillId="39" borderId="99" xfId="0" applyFont="1" applyFill="1" applyBorder="1" applyAlignment="1">
      <alignment horizontal="center" vertical="center" wrapText="1"/>
    </xf>
    <xf numFmtId="3" fontId="130" fillId="0" borderId="0" xfId="0" applyNumberFormat="1" applyFont="1" applyAlignment="1">
      <alignment vertical="center" wrapText="1"/>
    </xf>
    <xf numFmtId="0" fontId="95" fillId="0" borderId="31" xfId="0" applyFont="1" applyBorder="1" applyAlignment="1">
      <alignment horizontal="left" vertical="center" wrapText="1"/>
    </xf>
    <xf numFmtId="3" fontId="70" fillId="3" borderId="36" xfId="0" applyNumberFormat="1" applyFont="1" applyFill="1" applyBorder="1" applyAlignment="1" applyProtection="1">
      <alignment horizontal="center" vertical="center"/>
      <protection locked="0"/>
    </xf>
    <xf numFmtId="4" fontId="161" fillId="0" borderId="38" xfId="0" applyNumberFormat="1" applyFont="1" applyBorder="1" applyAlignment="1">
      <alignment horizontal="center" vertical="center"/>
    </xf>
    <xf numFmtId="0" fontId="95" fillId="0" borderId="44" xfId="0" applyFont="1" applyBorder="1" applyAlignment="1">
      <alignment horizontal="left" vertical="center" wrapText="1"/>
    </xf>
    <xf numFmtId="3" fontId="70" fillId="3" borderId="39" xfId="0" applyNumberFormat="1" applyFont="1" applyFill="1" applyBorder="1" applyAlignment="1" applyProtection="1">
      <alignment horizontal="center" vertical="center"/>
      <protection locked="0"/>
    </xf>
    <xf numFmtId="4" fontId="161" fillId="0" borderId="40" xfId="0" applyNumberFormat="1" applyFont="1" applyBorder="1" applyAlignment="1">
      <alignment horizontal="center" vertical="center"/>
    </xf>
    <xf numFmtId="4" fontId="161" fillId="0" borderId="40" xfId="0" applyNumberFormat="1" applyFont="1" applyBorder="1" applyAlignment="1">
      <alignment horizontal="center" vertical="center" wrapText="1"/>
    </xf>
    <xf numFmtId="0" fontId="95" fillId="0" borderId="45" xfId="0" applyFont="1" applyBorder="1" applyAlignment="1">
      <alignment horizontal="left" vertical="center" wrapText="1"/>
    </xf>
    <xf numFmtId="3" fontId="70" fillId="3" borderId="41" xfId="0" applyNumberFormat="1" applyFont="1" applyFill="1" applyBorder="1" applyAlignment="1" applyProtection="1">
      <alignment horizontal="center" vertical="center"/>
      <protection locked="0"/>
    </xf>
    <xf numFmtId="4" fontId="161" fillId="0" borderId="43" xfId="0" applyNumberFormat="1" applyFont="1" applyBorder="1" applyAlignment="1">
      <alignment horizontal="center" vertical="center" wrapText="1"/>
    </xf>
    <xf numFmtId="0" fontId="162" fillId="0" borderId="0" xfId="2" applyFont="1" applyAlignment="1">
      <alignment vertical="center"/>
    </xf>
    <xf numFmtId="0" fontId="163" fillId="0" borderId="0" xfId="2" applyFont="1" applyAlignment="1">
      <alignment horizontal="left" vertical="center"/>
    </xf>
    <xf numFmtId="0" fontId="166" fillId="0" borderId="0" xfId="2" applyFont="1" applyAlignment="1">
      <alignment vertical="center" wrapText="1"/>
    </xf>
    <xf numFmtId="0" fontId="145" fillId="0" borderId="0" xfId="2" applyFont="1" applyAlignment="1">
      <alignment horizontal="center" vertical="center" wrapText="1"/>
    </xf>
    <xf numFmtId="0" fontId="166" fillId="0" borderId="30" xfId="2" applyFont="1" applyBorder="1" applyAlignment="1">
      <alignment horizontal="left" vertical="center" wrapText="1"/>
    </xf>
    <xf numFmtId="3" fontId="166" fillId="0" borderId="32" xfId="2" applyNumberFormat="1" applyFont="1" applyBorder="1" applyAlignment="1">
      <alignment horizontal="center" vertical="center" wrapText="1"/>
    </xf>
    <xf numFmtId="4" fontId="168" fillId="0" borderId="35" xfId="2" applyNumberFormat="1" applyFont="1" applyBorder="1" applyAlignment="1">
      <alignment horizontal="center" vertical="center" wrapText="1"/>
    </xf>
    <xf numFmtId="0" fontId="163" fillId="0" borderId="0" xfId="2" applyFont="1" applyAlignment="1">
      <alignment vertical="center" wrapText="1"/>
    </xf>
    <xf numFmtId="0" fontId="169" fillId="0" borderId="0" xfId="2" applyFont="1" applyAlignment="1">
      <alignment vertical="center"/>
    </xf>
    <xf numFmtId="0" fontId="169" fillId="0" borderId="0" xfId="2" applyFont="1" applyAlignment="1">
      <alignment horizontal="left" vertical="center"/>
    </xf>
    <xf numFmtId="0" fontId="166" fillId="0" borderId="37" xfId="2" applyFont="1" applyBorder="1" applyAlignment="1">
      <alignment horizontal="center" vertical="center" wrapText="1"/>
    </xf>
    <xf numFmtId="4" fontId="155" fillId="0" borderId="38" xfId="0" applyNumberFormat="1" applyFont="1" applyBorder="1" applyAlignment="1">
      <alignment horizontal="center" vertical="center"/>
    </xf>
    <xf numFmtId="1" fontId="70" fillId="0" borderId="0" xfId="1" applyNumberFormat="1" applyFont="1" applyBorder="1" applyAlignment="1">
      <alignment horizontal="center" vertical="center"/>
    </xf>
    <xf numFmtId="4" fontId="155" fillId="0" borderId="0" xfId="2" applyNumberFormat="1" applyFont="1" applyAlignment="1">
      <alignment horizontal="center" vertical="center" wrapText="1"/>
    </xf>
    <xf numFmtId="2" fontId="152" fillId="0" borderId="0" xfId="2" applyNumberFormat="1" applyFont="1" applyAlignment="1">
      <alignment vertical="center" wrapText="1"/>
    </xf>
    <xf numFmtId="0" fontId="169" fillId="0" borderId="0" xfId="2" applyFont="1" applyAlignment="1">
      <alignment vertical="center" wrapText="1"/>
    </xf>
    <xf numFmtId="2" fontId="138" fillId="0" borderId="0" xfId="2" applyNumberFormat="1" applyFont="1" applyAlignment="1">
      <alignment vertical="center" wrapText="1"/>
    </xf>
    <xf numFmtId="2" fontId="138" fillId="0" borderId="0" xfId="2" applyNumberFormat="1" applyFont="1" applyAlignment="1">
      <alignment horizontal="left" vertical="center" wrapText="1"/>
    </xf>
    <xf numFmtId="10" fontId="144" fillId="0" borderId="0" xfId="2" applyNumberFormat="1" applyFont="1" applyAlignment="1">
      <alignment vertical="center" wrapText="1"/>
    </xf>
    <xf numFmtId="0" fontId="55" fillId="39" borderId="139" xfId="2" applyFont="1" applyFill="1" applyBorder="1" applyAlignment="1">
      <alignment horizontal="center" vertical="center" wrapText="1"/>
    </xf>
    <xf numFmtId="0" fontId="55" fillId="39" borderId="98" xfId="2" applyFont="1" applyFill="1" applyBorder="1" applyAlignment="1">
      <alignment horizontal="center" vertical="center" wrapText="1"/>
    </xf>
    <xf numFmtId="3" fontId="143" fillId="0" borderId="36" xfId="0" applyNumberFormat="1" applyFont="1" applyBorder="1" applyAlignment="1" applyProtection="1">
      <alignment horizontal="right" vertical="center"/>
      <protection locked="0"/>
    </xf>
    <xf numFmtId="3" fontId="143" fillId="0" borderId="39" xfId="0" applyNumberFormat="1" applyFont="1" applyBorder="1" applyAlignment="1" applyProtection="1">
      <alignment horizontal="right" vertical="center"/>
      <protection locked="0"/>
    </xf>
    <xf numFmtId="3" fontId="143" fillId="0" borderId="39" xfId="0" applyNumberFormat="1" applyFont="1" applyBorder="1" applyAlignment="1" applyProtection="1">
      <alignment horizontal="right" vertical="center" wrapText="1"/>
      <protection locked="0"/>
    </xf>
    <xf numFmtId="3" fontId="143" fillId="0" borderId="41" xfId="0" applyNumberFormat="1" applyFont="1" applyBorder="1" applyAlignment="1" applyProtection="1">
      <alignment horizontal="right" vertical="center" wrapText="1"/>
      <protection locked="0"/>
    </xf>
    <xf numFmtId="0" fontId="142" fillId="0" borderId="0" xfId="2" applyFont="1" applyAlignment="1">
      <alignment horizontal="right" vertical="center" wrapText="1"/>
    </xf>
    <xf numFmtId="3" fontId="143" fillId="0" borderId="36" xfId="2" applyNumberFormat="1" applyFont="1" applyBorder="1" applyAlignment="1" applyProtection="1">
      <alignment horizontal="right" vertical="center"/>
      <protection locked="0"/>
    </xf>
    <xf numFmtId="3" fontId="143" fillId="0" borderId="39" xfId="2" applyNumberFormat="1" applyFont="1" applyBorder="1" applyAlignment="1" applyProtection="1">
      <alignment horizontal="right" vertical="center"/>
      <protection locked="0"/>
    </xf>
    <xf numFmtId="3" fontId="143" fillId="0" borderId="39" xfId="2" applyNumberFormat="1" applyFont="1" applyBorder="1" applyAlignment="1" applyProtection="1">
      <alignment horizontal="right" vertical="center" wrapText="1"/>
      <protection locked="0"/>
    </xf>
    <xf numFmtId="3" fontId="143" fillId="0" borderId="41" xfId="2" applyNumberFormat="1" applyFont="1" applyBorder="1" applyAlignment="1" applyProtection="1">
      <alignment horizontal="right" vertical="center" wrapText="1"/>
      <protection locked="0"/>
    </xf>
    <xf numFmtId="4" fontId="155" fillId="0" borderId="38" xfId="0" applyNumberFormat="1" applyFont="1" applyBorder="1" applyAlignment="1">
      <alignment horizontal="right" vertical="center"/>
    </xf>
    <xf numFmtId="4" fontId="155" fillId="0" borderId="40" xfId="0" applyNumberFormat="1" applyFont="1" applyBorder="1" applyAlignment="1">
      <alignment horizontal="right" vertical="center"/>
    </xf>
    <xf numFmtId="4" fontId="155" fillId="0" borderId="40" xfId="0" applyNumberFormat="1" applyFont="1" applyBorder="1" applyAlignment="1">
      <alignment horizontal="right" vertical="center" wrapText="1"/>
    </xf>
    <xf numFmtId="4" fontId="155" fillId="0" borderId="43" xfId="0" applyNumberFormat="1" applyFont="1" applyBorder="1" applyAlignment="1">
      <alignment horizontal="right" vertical="center" wrapText="1"/>
    </xf>
    <xf numFmtId="4" fontId="155" fillId="0" borderId="38" xfId="2" applyNumberFormat="1" applyFont="1" applyBorder="1" applyAlignment="1">
      <alignment horizontal="right" vertical="center"/>
    </xf>
    <xf numFmtId="4" fontId="155" fillId="0" borderId="40" xfId="2" applyNumberFormat="1" applyFont="1" applyBorder="1" applyAlignment="1">
      <alignment horizontal="right" vertical="center"/>
    </xf>
    <xf numFmtId="4" fontId="155" fillId="0" borderId="40" xfId="2" applyNumberFormat="1" applyFont="1" applyBorder="1" applyAlignment="1">
      <alignment horizontal="right" vertical="center" wrapText="1"/>
    </xf>
    <xf numFmtId="4" fontId="155" fillId="0" borderId="43" xfId="2" applyNumberFormat="1" applyFont="1" applyBorder="1" applyAlignment="1">
      <alignment horizontal="right" vertical="center" wrapText="1"/>
    </xf>
    <xf numFmtId="3" fontId="143" fillId="3" borderId="36" xfId="2" applyNumberFormat="1" applyFont="1" applyFill="1" applyBorder="1" applyAlignment="1">
      <alignment horizontal="right" vertical="center"/>
    </xf>
    <xf numFmtId="3" fontId="143" fillId="3" borderId="39" xfId="2" applyNumberFormat="1" applyFont="1" applyFill="1" applyBorder="1" applyAlignment="1">
      <alignment horizontal="right" vertical="center"/>
    </xf>
    <xf numFmtId="3" fontId="143" fillId="0" borderId="39" xfId="2" applyNumberFormat="1" applyFont="1" applyBorder="1" applyAlignment="1">
      <alignment horizontal="right" vertical="center" wrapText="1"/>
    </xf>
    <xf numFmtId="3" fontId="143" fillId="3" borderId="39" xfId="2" applyNumberFormat="1" applyFont="1" applyFill="1" applyBorder="1" applyAlignment="1">
      <alignment horizontal="right" vertical="center" wrapText="1"/>
    </xf>
    <xf numFmtId="3" fontId="143" fillId="3" borderId="41" xfId="2" applyNumberFormat="1" applyFont="1" applyFill="1" applyBorder="1" applyAlignment="1">
      <alignment horizontal="right" vertical="center" wrapText="1"/>
    </xf>
    <xf numFmtId="4" fontId="155" fillId="3" borderId="37" xfId="2" applyNumberFormat="1" applyFont="1" applyFill="1" applyBorder="1" applyAlignment="1">
      <alignment horizontal="right" vertical="center"/>
    </xf>
    <xf numFmtId="167" fontId="155" fillId="0" borderId="38" xfId="1" applyNumberFormat="1" applyFont="1" applyBorder="1" applyAlignment="1">
      <alignment horizontal="right" vertical="center"/>
    </xf>
    <xf numFmtId="4" fontId="155" fillId="3" borderId="0" xfId="2" applyNumberFormat="1" applyFont="1" applyFill="1" applyAlignment="1">
      <alignment horizontal="right" vertical="center"/>
    </xf>
    <xf numFmtId="167" fontId="155" fillId="0" borderId="40" xfId="1" applyNumberFormat="1" applyFont="1" applyBorder="1" applyAlignment="1">
      <alignment horizontal="right" vertical="center"/>
    </xf>
    <xf numFmtId="4" fontId="155" fillId="0" borderId="0" xfId="2" applyNumberFormat="1" applyFont="1" applyAlignment="1">
      <alignment horizontal="right" vertical="center" wrapText="1"/>
    </xf>
    <xf numFmtId="4" fontId="155" fillId="3" borderId="0" xfId="2" applyNumberFormat="1" applyFont="1" applyFill="1" applyAlignment="1">
      <alignment horizontal="right" vertical="center" wrapText="1"/>
    </xf>
    <xf numFmtId="167" fontId="155" fillId="0" borderId="40" xfId="1" applyNumberFormat="1" applyFont="1" applyBorder="1" applyAlignment="1">
      <alignment horizontal="right" vertical="center" wrapText="1"/>
    </xf>
    <xf numFmtId="4" fontId="155" fillId="3" borderId="42" xfId="2" applyNumberFormat="1" applyFont="1" applyFill="1" applyBorder="1" applyAlignment="1">
      <alignment horizontal="right" vertical="center" wrapText="1"/>
    </xf>
    <xf numFmtId="167" fontId="155" fillId="0" borderId="43" xfId="1" applyNumberFormat="1" applyFont="1" applyBorder="1" applyAlignment="1">
      <alignment horizontal="right" vertical="center" wrapText="1"/>
    </xf>
    <xf numFmtId="0" fontId="153" fillId="2" borderId="0" xfId="5" applyFont="1" applyFill="1" applyAlignment="1">
      <alignment horizontal="center" vertical="center"/>
    </xf>
    <xf numFmtId="0" fontId="166" fillId="0" borderId="0" xfId="2" applyFont="1" applyAlignment="1">
      <alignment horizontal="center" vertical="center" wrapText="1"/>
    </xf>
    <xf numFmtId="0" fontId="166" fillId="0" borderId="37" xfId="2" applyFont="1" applyBorder="1" applyAlignment="1">
      <alignment vertical="center" wrapText="1"/>
    </xf>
    <xf numFmtId="3" fontId="166" fillId="0" borderId="0" xfId="2" applyNumberFormat="1" applyFont="1" applyAlignment="1">
      <alignment vertical="center" wrapText="1"/>
    </xf>
    <xf numFmtId="0" fontId="166" fillId="0" borderId="88" xfId="2" applyFont="1" applyBorder="1" applyAlignment="1">
      <alignment vertical="center" wrapText="1"/>
    </xf>
    <xf numFmtId="0" fontId="170" fillId="0" borderId="0" xfId="2" applyFont="1" applyAlignment="1">
      <alignment horizontal="left" vertical="center"/>
    </xf>
    <xf numFmtId="0" fontId="166" fillId="0" borderId="89" xfId="2" applyFont="1" applyBorder="1" applyAlignment="1">
      <alignment vertical="center" wrapText="1"/>
    </xf>
    <xf numFmtId="0" fontId="166" fillId="0" borderId="42" xfId="2" applyFont="1" applyBorder="1" applyAlignment="1">
      <alignment vertical="center" wrapText="1"/>
    </xf>
    <xf numFmtId="0" fontId="170" fillId="0" borderId="0" xfId="2" applyFont="1" applyAlignment="1">
      <alignment horizontal="center" vertical="center" wrapText="1"/>
    </xf>
    <xf numFmtId="0" fontId="170" fillId="0" borderId="0" xfId="2" applyFont="1" applyAlignment="1">
      <alignment vertical="center" wrapText="1"/>
    </xf>
    <xf numFmtId="3" fontId="143" fillId="3" borderId="36" xfId="2" applyNumberFormat="1" applyFont="1" applyFill="1" applyBorder="1" applyAlignment="1" applyProtection="1">
      <alignment horizontal="center" vertical="center"/>
      <protection locked="0"/>
    </xf>
    <xf numFmtId="4" fontId="155" fillId="0" borderId="38" xfId="2" applyNumberFormat="1" applyFont="1" applyBorder="1" applyAlignment="1" applyProtection="1">
      <alignment horizontal="center" vertical="center"/>
      <protection locked="0"/>
    </xf>
    <xf numFmtId="3" fontId="143" fillId="3" borderId="39" xfId="2" applyNumberFormat="1" applyFont="1" applyFill="1" applyBorder="1" applyAlignment="1" applyProtection="1">
      <alignment horizontal="center" vertical="center"/>
      <protection locked="0"/>
    </xf>
    <xf numFmtId="4" fontId="155" fillId="3" borderId="40" xfId="2" applyNumberFormat="1" applyFont="1" applyFill="1" applyBorder="1" applyAlignment="1" applyProtection="1">
      <alignment horizontal="center" vertical="center"/>
      <protection locked="0"/>
    </xf>
    <xf numFmtId="4" fontId="155" fillId="0" borderId="40" xfId="2" applyNumberFormat="1" applyFont="1" applyBorder="1" applyAlignment="1" applyProtection="1">
      <alignment horizontal="center" vertical="center"/>
      <protection locked="0"/>
    </xf>
    <xf numFmtId="4" fontId="155" fillId="0" borderId="40" xfId="2" applyNumberFormat="1" applyFont="1" applyBorder="1" applyAlignment="1" applyProtection="1">
      <alignment horizontal="center" vertical="center" wrapText="1"/>
      <protection locked="0"/>
    </xf>
    <xf numFmtId="3" fontId="143" fillId="3" borderId="39" xfId="2" applyNumberFormat="1" applyFont="1" applyFill="1" applyBorder="1" applyAlignment="1" applyProtection="1">
      <alignment horizontal="center" vertical="center" wrapText="1"/>
      <protection locked="0"/>
    </xf>
    <xf numFmtId="4" fontId="155" fillId="3" borderId="40" xfId="2" applyNumberFormat="1" applyFont="1" applyFill="1" applyBorder="1" applyAlignment="1" applyProtection="1">
      <alignment horizontal="center" vertical="center" wrapText="1"/>
      <protection locked="0"/>
    </xf>
    <xf numFmtId="3" fontId="143" fillId="3" borderId="41" xfId="2" applyNumberFormat="1" applyFont="1" applyFill="1" applyBorder="1" applyAlignment="1" applyProtection="1">
      <alignment horizontal="center" vertical="center" wrapText="1"/>
      <protection locked="0"/>
    </xf>
    <xf numFmtId="4" fontId="155" fillId="3" borderId="43" xfId="2" applyNumberFormat="1" applyFont="1" applyFill="1" applyBorder="1" applyAlignment="1" applyProtection="1">
      <alignment horizontal="center" vertical="center" wrapText="1"/>
      <protection locked="0"/>
    </xf>
    <xf numFmtId="4" fontId="155" fillId="0" borderId="43" xfId="2" applyNumberFormat="1" applyFont="1" applyBorder="1" applyAlignment="1" applyProtection="1">
      <alignment horizontal="center" vertical="center" wrapText="1"/>
      <protection locked="0"/>
    </xf>
    <xf numFmtId="0" fontId="170" fillId="0" borderId="0" xfId="2" applyFont="1"/>
    <xf numFmtId="2" fontId="166" fillId="0" borderId="0" xfId="2" applyNumberFormat="1" applyFont="1" applyAlignment="1">
      <alignment vertical="center" wrapText="1"/>
    </xf>
    <xf numFmtId="49" fontId="153" fillId="0" borderId="0" xfId="2" applyNumberFormat="1" applyFont="1" applyAlignment="1">
      <alignment horizontal="left" vertical="center" wrapText="1"/>
    </xf>
    <xf numFmtId="0" fontId="148" fillId="0" borderId="0" xfId="2" applyFont="1" applyAlignment="1">
      <alignment horizontal="left" vertical="center"/>
    </xf>
    <xf numFmtId="0" fontId="55" fillId="0" borderId="0" xfId="2" applyFont="1" applyAlignment="1">
      <alignment horizontal="center" vertical="center" wrapText="1"/>
    </xf>
    <xf numFmtId="0" fontId="55" fillId="0" borderId="0" xfId="2" applyFont="1" applyAlignment="1">
      <alignment vertical="center" wrapText="1"/>
    </xf>
    <xf numFmtId="3" fontId="55" fillId="0" borderId="0" xfId="2" applyNumberFormat="1" applyFont="1" applyAlignment="1">
      <alignment vertical="center" wrapText="1"/>
    </xf>
    <xf numFmtId="0" fontId="149" fillId="0" borderId="0" xfId="2" applyFont="1" applyAlignment="1">
      <alignment vertical="center" wrapText="1"/>
    </xf>
    <xf numFmtId="0" fontId="150" fillId="0" borderId="0" xfId="2" applyFont="1" applyAlignment="1">
      <alignment horizontal="center" vertical="center" wrapText="1"/>
    </xf>
    <xf numFmtId="0" fontId="175" fillId="0" borderId="0" xfId="2" applyFont="1" applyAlignment="1">
      <alignment horizontal="center" vertical="center" wrapText="1"/>
    </xf>
    <xf numFmtId="0" fontId="175" fillId="0" borderId="0" xfId="2" applyFont="1" applyAlignment="1">
      <alignment vertical="center" wrapText="1"/>
    </xf>
    <xf numFmtId="0" fontId="54" fillId="0" borderId="0" xfId="2" applyFont="1" applyAlignment="1">
      <alignment horizontal="center" vertical="center" wrapText="1"/>
    </xf>
    <xf numFmtId="4" fontId="61" fillId="0" borderId="0" xfId="2" applyNumberFormat="1" applyFont="1" applyAlignment="1">
      <alignment horizontal="center" vertical="center"/>
    </xf>
    <xf numFmtId="9" fontId="128" fillId="0" borderId="0" xfId="8" applyFont="1" applyBorder="1" applyAlignment="1">
      <alignment horizontal="center" vertical="center"/>
    </xf>
    <xf numFmtId="0" fontId="175" fillId="0" borderId="0" xfId="2" applyFont="1"/>
    <xf numFmtId="0" fontId="175" fillId="0" borderId="0" xfId="2" applyFont="1" applyAlignment="1">
      <alignment horizontal="left" vertical="center" wrapText="1"/>
    </xf>
    <xf numFmtId="2" fontId="175" fillId="0" borderId="0" xfId="1" applyNumberFormat="1" applyFont="1" applyBorder="1" applyAlignment="1">
      <alignment horizontal="center" vertical="center"/>
    </xf>
    <xf numFmtId="2" fontId="175" fillId="0" borderId="0" xfId="1" applyNumberFormat="1" applyFont="1" applyBorder="1" applyAlignment="1">
      <alignment horizontal="center" vertical="center" wrapText="1"/>
    </xf>
    <xf numFmtId="0" fontId="159" fillId="0" borderId="0" xfId="2" applyFont="1" applyAlignment="1">
      <alignment horizontal="left" vertical="center" wrapText="1"/>
    </xf>
    <xf numFmtId="3" fontId="129" fillId="0" borderId="0" xfId="2" applyNumberFormat="1" applyFont="1" applyAlignment="1">
      <alignment vertical="center" wrapText="1"/>
    </xf>
    <xf numFmtId="3" fontId="129" fillId="0" borderId="0" xfId="0" applyNumberFormat="1" applyFont="1" applyBorder="1" applyAlignment="1" applyProtection="1">
      <alignment horizontal="center" vertical="center"/>
      <protection locked="0"/>
    </xf>
    <xf numFmtId="4" fontId="160" fillId="0" borderId="0" xfId="0" applyNumberFormat="1" applyFont="1" applyBorder="1" applyAlignment="1">
      <alignment horizontal="center" vertical="center"/>
    </xf>
    <xf numFmtId="3" fontId="129" fillId="0" borderId="0" xfId="2" applyNumberFormat="1" applyFont="1" applyAlignment="1" applyProtection="1">
      <alignment horizontal="center" vertical="center"/>
      <protection locked="0"/>
    </xf>
    <xf numFmtId="168" fontId="160" fillId="0" borderId="0" xfId="2" applyNumberFormat="1" applyFont="1" applyAlignment="1">
      <alignment horizontal="center" vertical="center"/>
    </xf>
    <xf numFmtId="3" fontId="129" fillId="3" borderId="0" xfId="2" applyNumberFormat="1" applyFont="1" applyFill="1" applyAlignment="1" applyProtection="1">
      <alignment horizontal="center" vertical="center"/>
      <protection locked="0"/>
    </xf>
    <xf numFmtId="167" fontId="160" fillId="0" borderId="0" xfId="1" applyNumberFormat="1" applyFont="1" applyBorder="1" applyAlignment="1">
      <alignment horizontal="center" vertical="center"/>
    </xf>
    <xf numFmtId="4" fontId="160" fillId="0" borderId="0" xfId="2" applyNumberFormat="1" applyFont="1" applyAlignment="1">
      <alignment horizontal="center" vertical="center"/>
    </xf>
    <xf numFmtId="3" fontId="129" fillId="0" borderId="0" xfId="0" applyNumberFormat="1" applyFont="1" applyBorder="1" applyAlignment="1" applyProtection="1">
      <alignment horizontal="center" vertical="center" wrapText="1"/>
      <protection locked="0"/>
    </xf>
    <xf numFmtId="3" fontId="129" fillId="0" borderId="0" xfId="2" applyNumberFormat="1" applyFont="1" applyAlignment="1" applyProtection="1">
      <alignment horizontal="center" vertical="center" wrapText="1"/>
      <protection locked="0"/>
    </xf>
    <xf numFmtId="3" fontId="129" fillId="3" borderId="0" xfId="2" applyNumberFormat="1" applyFont="1" applyFill="1" applyAlignment="1" applyProtection="1">
      <alignment horizontal="center" vertical="center" wrapText="1"/>
      <protection locked="0"/>
    </xf>
    <xf numFmtId="4" fontId="160" fillId="0" borderId="0" xfId="0" applyNumberFormat="1" applyFont="1" applyBorder="1" applyAlignment="1">
      <alignment horizontal="center" vertical="center" wrapText="1"/>
    </xf>
    <xf numFmtId="168" fontId="160" fillId="0" borderId="0" xfId="2" applyNumberFormat="1" applyFont="1" applyAlignment="1">
      <alignment horizontal="center" vertical="center" wrapText="1"/>
    </xf>
    <xf numFmtId="167" fontId="160" fillId="0" borderId="0" xfId="1" applyNumberFormat="1" applyFont="1" applyBorder="1" applyAlignment="1">
      <alignment horizontal="center" vertical="center" wrapText="1"/>
    </xf>
    <xf numFmtId="4" fontId="160" fillId="0" borderId="0" xfId="2" applyNumberFormat="1" applyFont="1" applyAlignment="1">
      <alignment horizontal="center" vertical="center" wrapText="1"/>
    </xf>
    <xf numFmtId="4" fontId="61" fillId="0" borderId="0" xfId="2" applyNumberFormat="1" applyFont="1" applyAlignment="1">
      <alignment horizontal="center" vertical="center" wrapText="1"/>
    </xf>
    <xf numFmtId="0" fontId="176" fillId="0" borderId="0" xfId="2" applyFont="1" applyAlignment="1">
      <alignment horizontal="center" vertical="center" wrapText="1"/>
    </xf>
    <xf numFmtId="168" fontId="176" fillId="0" borderId="0" xfId="2" applyNumberFormat="1" applyFont="1" applyAlignment="1">
      <alignment horizontal="center" vertical="center" wrapText="1"/>
    </xf>
    <xf numFmtId="167" fontId="176" fillId="0" borderId="0" xfId="1" applyNumberFormat="1" applyFont="1" applyBorder="1" applyAlignment="1">
      <alignment horizontal="center" vertical="center" wrapText="1"/>
    </xf>
    <xf numFmtId="4" fontId="176" fillId="0" borderId="0" xfId="2" applyNumberFormat="1" applyFont="1" applyAlignment="1">
      <alignment horizontal="center" vertical="center" wrapText="1"/>
    </xf>
    <xf numFmtId="168" fontId="177" fillId="0" borderId="0" xfId="2" applyNumberFormat="1" applyFont="1" applyAlignment="1">
      <alignment horizontal="center" vertical="center" wrapText="1"/>
    </xf>
    <xf numFmtId="0" fontId="95" fillId="0" borderId="0" xfId="2" applyFont="1" applyAlignment="1">
      <alignment horizontal="left" vertical="center" wrapText="1"/>
    </xf>
    <xf numFmtId="3" fontId="95" fillId="0" borderId="0" xfId="2" applyNumberFormat="1" applyFont="1" applyAlignment="1">
      <alignment horizontal="center" vertical="center" wrapText="1"/>
    </xf>
    <xf numFmtId="3" fontId="176" fillId="0" borderId="0" xfId="2" applyNumberFormat="1" applyFont="1" applyAlignment="1">
      <alignment horizontal="center" vertical="center" wrapText="1"/>
    </xf>
    <xf numFmtId="4" fontId="177" fillId="0" borderId="0" xfId="2" applyNumberFormat="1" applyFont="1" applyAlignment="1">
      <alignment horizontal="center" vertical="center" wrapText="1"/>
    </xf>
    <xf numFmtId="2" fontId="175" fillId="0" borderId="0" xfId="2" applyNumberFormat="1" applyFont="1" applyAlignment="1">
      <alignment vertical="center" wrapText="1"/>
    </xf>
    <xf numFmtId="0" fontId="178" fillId="0" borderId="0" xfId="2" applyFont="1" applyAlignment="1">
      <alignment vertical="center" wrapText="1"/>
    </xf>
    <xf numFmtId="2" fontId="140" fillId="0" borderId="0" xfId="2" applyNumberFormat="1" applyFont="1" applyAlignment="1">
      <alignment vertical="center" wrapText="1"/>
    </xf>
    <xf numFmtId="2" fontId="139" fillId="0" borderId="0" xfId="2" applyNumberFormat="1" applyFont="1" applyAlignment="1">
      <alignment vertical="center" wrapText="1"/>
    </xf>
    <xf numFmtId="0" fontId="54" fillId="0" borderId="0" xfId="2" applyFont="1" applyAlignment="1">
      <alignment horizontal="left" vertical="center"/>
    </xf>
    <xf numFmtId="0" fontId="55" fillId="0" borderId="0" xfId="2" applyFont="1" applyAlignment="1">
      <alignment horizontal="left" vertical="center" wrapText="1"/>
    </xf>
    <xf numFmtId="3" fontId="54" fillId="0" borderId="0" xfId="2" applyNumberFormat="1" applyFont="1" applyAlignment="1">
      <alignment vertical="center" wrapText="1"/>
    </xf>
    <xf numFmtId="3" fontId="54" fillId="0" borderId="0" xfId="0" applyNumberFormat="1" applyFont="1" applyBorder="1" applyAlignment="1" applyProtection="1">
      <alignment horizontal="center" vertical="center"/>
      <protection locked="0"/>
    </xf>
    <xf numFmtId="4" fontId="156" fillId="0" borderId="0" xfId="0" applyNumberFormat="1" applyFont="1" applyBorder="1" applyAlignment="1">
      <alignment horizontal="center" vertical="center"/>
    </xf>
    <xf numFmtId="3" fontId="54" fillId="0" borderId="0" xfId="2" applyNumberFormat="1" applyFont="1" applyAlignment="1" applyProtection="1">
      <alignment horizontal="center" vertical="center"/>
      <protection locked="0"/>
    </xf>
    <xf numFmtId="168" fontId="156" fillId="0" borderId="0" xfId="2" applyNumberFormat="1" applyFont="1" applyAlignment="1">
      <alignment horizontal="center" vertical="center"/>
    </xf>
    <xf numFmtId="3" fontId="54" fillId="3" borderId="0" xfId="2" applyNumberFormat="1" applyFont="1" applyFill="1" applyAlignment="1" applyProtection="1">
      <alignment horizontal="center" vertical="center"/>
      <protection locked="0"/>
    </xf>
    <xf numFmtId="167" fontId="156" fillId="0" borderId="0" xfId="1" applyNumberFormat="1" applyFont="1" applyBorder="1" applyAlignment="1">
      <alignment horizontal="center" vertical="center"/>
    </xf>
    <xf numFmtId="4" fontId="156" fillId="0" borderId="0" xfId="2" applyNumberFormat="1" applyFont="1" applyAlignment="1">
      <alignment horizontal="center" vertical="center"/>
    </xf>
    <xf numFmtId="9" fontId="54" fillId="0" borderId="0" xfId="8" applyFont="1" applyBorder="1" applyAlignment="1">
      <alignment horizontal="center" vertical="center"/>
    </xf>
    <xf numFmtId="0" fontId="54" fillId="0" borderId="0" xfId="2" applyFont="1"/>
    <xf numFmtId="0" fontId="54" fillId="0" borderId="0" xfId="2" applyFont="1" applyAlignment="1">
      <alignment horizontal="left" vertical="center" wrapText="1"/>
    </xf>
    <xf numFmtId="2" fontId="54" fillId="0" borderId="0" xfId="1" applyNumberFormat="1" applyFont="1" applyBorder="1" applyAlignment="1">
      <alignment horizontal="center" vertical="center"/>
    </xf>
    <xf numFmtId="2" fontId="54" fillId="0" borderId="0" xfId="1" applyNumberFormat="1" applyFont="1" applyBorder="1" applyAlignment="1">
      <alignment horizontal="center" vertical="center" wrapText="1"/>
    </xf>
    <xf numFmtId="3" fontId="54" fillId="0" borderId="0" xfId="0" applyNumberFormat="1" applyFont="1" applyBorder="1" applyAlignment="1" applyProtection="1">
      <alignment horizontal="center" vertical="center" wrapText="1"/>
      <protection locked="0"/>
    </xf>
    <xf numFmtId="3" fontId="54" fillId="0" borderId="0" xfId="2" applyNumberFormat="1" applyFont="1" applyAlignment="1" applyProtection="1">
      <alignment horizontal="center" vertical="center" wrapText="1"/>
      <protection locked="0"/>
    </xf>
    <xf numFmtId="3" fontId="70" fillId="0" borderId="0" xfId="2" applyNumberFormat="1" applyFont="1" applyAlignment="1">
      <alignment vertical="center" wrapText="1"/>
    </xf>
    <xf numFmtId="3" fontId="70" fillId="0" borderId="0" xfId="0" applyNumberFormat="1" applyFont="1" applyBorder="1" applyAlignment="1" applyProtection="1">
      <alignment horizontal="center" vertical="center"/>
      <protection locked="0"/>
    </xf>
    <xf numFmtId="4" fontId="161" fillId="0" borderId="0" xfId="0" applyNumberFormat="1" applyFont="1" applyBorder="1" applyAlignment="1">
      <alignment horizontal="center" vertical="center"/>
    </xf>
    <xf numFmtId="3" fontId="70" fillId="0" borderId="0" xfId="2" applyNumberFormat="1" applyFont="1" applyAlignment="1" applyProtection="1">
      <alignment horizontal="center" vertical="center"/>
      <protection locked="0"/>
    </xf>
    <xf numFmtId="168" fontId="161" fillId="0" borderId="0" xfId="2" applyNumberFormat="1" applyFont="1" applyAlignment="1">
      <alignment horizontal="center" vertical="center"/>
    </xf>
    <xf numFmtId="3" fontId="70" fillId="3" borderId="0" xfId="2" applyNumberFormat="1" applyFont="1" applyFill="1" applyAlignment="1" applyProtection="1">
      <alignment horizontal="center" vertical="center"/>
      <protection locked="0"/>
    </xf>
    <xf numFmtId="167" fontId="161" fillId="0" borderId="0" xfId="1" applyNumberFormat="1" applyFont="1" applyBorder="1" applyAlignment="1">
      <alignment horizontal="center" vertical="center"/>
    </xf>
    <xf numFmtId="4" fontId="161" fillId="0" borderId="0" xfId="2" applyNumberFormat="1" applyFont="1" applyAlignment="1">
      <alignment horizontal="center" vertical="center"/>
    </xf>
    <xf numFmtId="3" fontId="70" fillId="0" borderId="0" xfId="0" applyNumberFormat="1" applyFont="1" applyBorder="1" applyAlignment="1" applyProtection="1">
      <alignment horizontal="center" vertical="center" wrapText="1"/>
      <protection locked="0"/>
    </xf>
    <xf numFmtId="3" fontId="70" fillId="0" borderId="0" xfId="2" applyNumberFormat="1" applyFont="1" applyAlignment="1" applyProtection="1">
      <alignment horizontal="center" vertical="center" wrapText="1"/>
      <protection locked="0"/>
    </xf>
    <xf numFmtId="3" fontId="70" fillId="3" borderId="0" xfId="2" applyNumberFormat="1" applyFont="1" applyFill="1" applyAlignment="1" applyProtection="1">
      <alignment horizontal="center" vertical="center" wrapText="1"/>
      <protection locked="0"/>
    </xf>
    <xf numFmtId="4" fontId="161" fillId="0" borderId="0" xfId="0" applyNumberFormat="1" applyFont="1" applyBorder="1" applyAlignment="1">
      <alignment horizontal="center" vertical="center" wrapText="1"/>
    </xf>
    <xf numFmtId="168" fontId="161" fillId="0" borderId="0" xfId="2" applyNumberFormat="1" applyFont="1" applyAlignment="1">
      <alignment horizontal="center" vertical="center" wrapText="1"/>
    </xf>
    <xf numFmtId="167" fontId="161" fillId="0" borderId="0" xfId="1" applyNumberFormat="1" applyFont="1" applyBorder="1" applyAlignment="1">
      <alignment horizontal="center" vertical="center" wrapText="1"/>
    </xf>
    <xf numFmtId="4" fontId="161" fillId="0" borderId="0" xfId="2" applyNumberFormat="1" applyFont="1" applyAlignment="1">
      <alignment horizontal="center" vertical="center" wrapText="1"/>
    </xf>
    <xf numFmtId="4" fontId="156" fillId="0" borderId="0" xfId="2" applyNumberFormat="1" applyFont="1" applyAlignment="1">
      <alignment horizontal="center" vertical="center" wrapText="1"/>
    </xf>
    <xf numFmtId="2" fontId="54" fillId="0" borderId="0" xfId="2" applyNumberFormat="1" applyFont="1" applyAlignment="1">
      <alignment vertical="center" wrapText="1"/>
    </xf>
    <xf numFmtId="0" fontId="161" fillId="0" borderId="0" xfId="2" applyFont="1" applyAlignment="1">
      <alignment vertical="center" wrapText="1"/>
    </xf>
    <xf numFmtId="2" fontId="95" fillId="0" borderId="0" xfId="2" applyNumberFormat="1" applyFont="1" applyAlignment="1">
      <alignment vertical="center" wrapText="1"/>
    </xf>
    <xf numFmtId="10" fontId="70" fillId="0" borderId="0" xfId="2" applyNumberFormat="1" applyFont="1" applyAlignment="1">
      <alignment vertical="center" wrapText="1"/>
    </xf>
    <xf numFmtId="0" fontId="166" fillId="0" borderId="96" xfId="2" applyFont="1" applyBorder="1" applyAlignment="1">
      <alignment vertical="center" wrapText="1"/>
    </xf>
    <xf numFmtId="3" fontId="166" fillId="0" borderId="37" xfId="2" applyNumberFormat="1" applyFont="1" applyBorder="1" applyAlignment="1">
      <alignment vertical="center" wrapText="1"/>
    </xf>
    <xf numFmtId="0" fontId="166" fillId="0" borderId="38" xfId="2" applyFont="1" applyBorder="1" applyAlignment="1">
      <alignment vertical="center" wrapText="1"/>
    </xf>
    <xf numFmtId="0" fontId="109" fillId="0" borderId="0" xfId="2" applyFont="1" applyAlignment="1">
      <alignment vertical="center" wrapText="1"/>
    </xf>
    <xf numFmtId="3" fontId="166" fillId="0" borderId="30" xfId="2" applyNumberFormat="1" applyFont="1" applyBorder="1" applyAlignment="1">
      <alignment horizontal="center" vertical="center" wrapText="1"/>
    </xf>
    <xf numFmtId="0" fontId="109" fillId="0" borderId="0" xfId="2" applyFont="1" applyAlignment="1">
      <alignment vertical="center"/>
    </xf>
    <xf numFmtId="0" fontId="109" fillId="0" borderId="0" xfId="2" applyFont="1" applyAlignment="1">
      <alignment horizontal="left" vertical="center"/>
    </xf>
    <xf numFmtId="0" fontId="55" fillId="39" borderId="145" xfId="2" applyFont="1" applyFill="1" applyBorder="1" applyAlignment="1">
      <alignment horizontal="center" vertical="center" wrapText="1"/>
    </xf>
    <xf numFmtId="0" fontId="55" fillId="39" borderId="147" xfId="2" applyFont="1" applyFill="1" applyBorder="1" applyAlignment="1">
      <alignment horizontal="center" vertical="center" wrapText="1"/>
    </xf>
    <xf numFmtId="1" fontId="54" fillId="0" borderId="0" xfId="21" applyNumberFormat="1" applyFont="1" applyBorder="1" applyAlignment="1">
      <alignment horizontal="center" vertical="center"/>
    </xf>
    <xf numFmtId="2" fontId="54" fillId="0" borderId="0" xfId="21" applyNumberFormat="1" applyFont="1" applyBorder="1" applyAlignment="1">
      <alignment horizontal="center" vertical="center"/>
    </xf>
    <xf numFmtId="14" fontId="54" fillId="0" borderId="0" xfId="2" applyNumberFormat="1" applyFont="1" applyAlignment="1">
      <alignment horizontal="left" vertical="center" wrapText="1"/>
    </xf>
    <xf numFmtId="3" fontId="143" fillId="3" borderId="31" xfId="2" applyNumberFormat="1" applyFont="1" applyFill="1" applyBorder="1" applyAlignment="1" applyProtection="1">
      <alignment horizontal="center" vertical="center"/>
      <protection locked="0"/>
    </xf>
    <xf numFmtId="0" fontId="109" fillId="0" borderId="0" xfId="2" applyFont="1"/>
    <xf numFmtId="2" fontId="70" fillId="0" borderId="0" xfId="21" applyNumberFormat="1" applyFont="1" applyBorder="1" applyAlignment="1">
      <alignment horizontal="center" vertical="center"/>
    </xf>
    <xf numFmtId="3" fontId="143" fillId="3" borderId="44" xfId="2" applyNumberFormat="1" applyFont="1" applyFill="1" applyBorder="1" applyAlignment="1" applyProtection="1">
      <alignment horizontal="center" vertical="center"/>
      <protection locked="0"/>
    </xf>
    <xf numFmtId="3" fontId="143" fillId="0" borderId="44" xfId="2" applyNumberFormat="1" applyFont="1" applyBorder="1" applyAlignment="1" applyProtection="1">
      <alignment horizontal="center" vertical="center" wrapText="1"/>
      <protection locked="0"/>
    </xf>
    <xf numFmtId="3" fontId="143" fillId="3" borderId="44" xfId="2" applyNumberFormat="1" applyFont="1" applyFill="1" applyBorder="1" applyAlignment="1" applyProtection="1">
      <alignment horizontal="center" vertical="center" wrapText="1"/>
      <protection locked="0"/>
    </xf>
    <xf numFmtId="3" fontId="143" fillId="3" borderId="45" xfId="2" applyNumberFormat="1" applyFont="1" applyFill="1" applyBorder="1" applyAlignment="1" applyProtection="1">
      <alignment horizontal="center" vertical="center" wrapText="1"/>
      <protection locked="0"/>
    </xf>
    <xf numFmtId="0" fontId="179" fillId="0" borderId="0" xfId="2" applyFont="1" applyAlignment="1">
      <alignment vertical="center" wrapText="1"/>
    </xf>
    <xf numFmtId="0" fontId="70" fillId="0" borderId="0" xfId="0" applyFont="1" applyAlignment="1">
      <alignment vertical="center"/>
    </xf>
    <xf numFmtId="0" fontId="167" fillId="0" borderId="0" xfId="0" applyFont="1" applyAlignment="1">
      <alignment vertical="center" wrapText="1"/>
    </xf>
    <xf numFmtId="0" fontId="144" fillId="0" borderId="0" xfId="0" applyFont="1" applyAlignment="1">
      <alignment vertical="center" wrapText="1"/>
    </xf>
    <xf numFmtId="0" fontId="180" fillId="0" borderId="0" xfId="0" applyFont="1" applyAlignment="1">
      <alignment vertical="center"/>
    </xf>
    <xf numFmtId="0" fontId="142" fillId="0" borderId="0" xfId="0" applyFont="1" applyAlignment="1">
      <alignment horizontal="right" vertical="center"/>
    </xf>
    <xf numFmtId="0" fontId="152" fillId="0" borderId="0" xfId="0" applyFont="1" applyAlignment="1">
      <alignment horizontal="center"/>
    </xf>
    <xf numFmtId="0" fontId="144" fillId="0" borderId="0" xfId="0" applyFont="1" applyAlignment="1">
      <alignment horizontal="left" vertical="center"/>
    </xf>
    <xf numFmtId="3" fontId="144" fillId="0" borderId="0" xfId="0" applyNumberFormat="1" applyFont="1" applyAlignment="1">
      <alignment horizontal="left" vertical="center"/>
    </xf>
    <xf numFmtId="0" fontId="153" fillId="0" borderId="0" xfId="0" applyFont="1" applyAlignment="1">
      <alignment horizontal="left" vertical="center"/>
    </xf>
    <xf numFmtId="0" fontId="170" fillId="0" borderId="0" xfId="0" applyFont="1" applyAlignment="1">
      <alignment vertical="center"/>
    </xf>
    <xf numFmtId="0" fontId="170" fillId="0" borderId="0" xfId="0" applyFont="1" applyAlignment="1">
      <alignment horizontal="left" vertical="center"/>
    </xf>
    <xf numFmtId="3" fontId="170" fillId="0" borderId="0" xfId="0" applyNumberFormat="1" applyFont="1" applyAlignment="1">
      <alignment horizontal="left" vertical="center"/>
    </xf>
    <xf numFmtId="0" fontId="166" fillId="0" borderId="0" xfId="0" applyFont="1" applyBorder="1" applyAlignment="1">
      <alignment vertical="center" wrapText="1"/>
    </xf>
    <xf numFmtId="0" fontId="138" fillId="0" borderId="0" xfId="0" applyFont="1" applyAlignment="1">
      <alignment vertical="center" wrapText="1"/>
    </xf>
    <xf numFmtId="0" fontId="166" fillId="0" borderId="0" xfId="0" applyFont="1" applyBorder="1" applyAlignment="1">
      <alignment horizontal="center" vertical="center" wrapText="1"/>
    </xf>
    <xf numFmtId="0" fontId="166" fillId="0" borderId="0" xfId="0" applyFont="1" applyAlignment="1">
      <alignment vertical="center" wrapText="1"/>
    </xf>
    <xf numFmtId="0" fontId="166" fillId="0" borderId="14" xfId="0" applyFont="1" applyBorder="1" applyAlignment="1">
      <alignment horizontal="center" vertical="center" wrapText="1"/>
    </xf>
    <xf numFmtId="0" fontId="142" fillId="0" borderId="0" xfId="0" applyFont="1" applyBorder="1" applyAlignment="1">
      <alignment horizontal="center" vertical="center" wrapText="1"/>
    </xf>
    <xf numFmtId="0" fontId="141" fillId="0" borderId="0" xfId="0" applyFont="1" applyBorder="1" applyAlignment="1">
      <alignment vertical="center" wrapText="1"/>
    </xf>
    <xf numFmtId="0" fontId="154" fillId="0" borderId="31" xfId="0" applyFont="1" applyBorder="1" applyAlignment="1">
      <alignment horizontal="left" vertical="center" wrapText="1"/>
    </xf>
    <xf numFmtId="0" fontId="143" fillId="0" borderId="0" xfId="0" applyFont="1" applyAlignment="1">
      <alignment vertical="center" wrapText="1"/>
    </xf>
    <xf numFmtId="10" fontId="143" fillId="0" borderId="0" xfId="7" applyNumberFormat="1" applyFont="1" applyAlignment="1">
      <alignment vertical="center" wrapText="1"/>
    </xf>
    <xf numFmtId="3" fontId="143" fillId="0" borderId="36" xfId="7" applyNumberFormat="1" applyFont="1" applyBorder="1" applyAlignment="1" applyProtection="1">
      <alignment horizontal="center" vertical="center"/>
      <protection locked="0"/>
    </xf>
    <xf numFmtId="4" fontId="155" fillId="0" borderId="38" xfId="7" applyNumberFormat="1" applyFont="1" applyBorder="1" applyAlignment="1">
      <alignment horizontal="center" vertical="center"/>
    </xf>
    <xf numFmtId="10" fontId="143" fillId="0" borderId="0" xfId="6" applyNumberFormat="1" applyFont="1" applyAlignment="1">
      <alignment vertical="center" wrapText="1"/>
    </xf>
    <xf numFmtId="3" fontId="154" fillId="0" borderId="36" xfId="0" applyNumberFormat="1" applyFont="1" applyBorder="1" applyAlignment="1">
      <alignment horizontal="center" vertical="center"/>
    </xf>
    <xf numFmtId="0" fontId="154" fillId="0" borderId="45" xfId="0" applyFont="1" applyBorder="1" applyAlignment="1">
      <alignment horizontal="left" vertical="center" wrapText="1"/>
    </xf>
    <xf numFmtId="3" fontId="143" fillId="0" borderId="41" xfId="7" applyNumberFormat="1" applyFont="1" applyBorder="1" applyAlignment="1" applyProtection="1">
      <alignment horizontal="center" vertical="center"/>
      <protection locked="0"/>
    </xf>
    <xf numFmtId="4" fontId="155" fillId="0" borderId="43" xfId="7" applyNumberFormat="1" applyFont="1" applyBorder="1" applyAlignment="1">
      <alignment horizontal="center" vertical="center"/>
    </xf>
    <xf numFmtId="3" fontId="154" fillId="0" borderId="41" xfId="0" applyNumberFormat="1" applyFont="1" applyBorder="1" applyAlignment="1">
      <alignment horizontal="center" vertical="center"/>
    </xf>
    <xf numFmtId="4" fontId="155" fillId="0" borderId="43" xfId="0" applyNumberFormat="1" applyFont="1" applyBorder="1" applyAlignment="1">
      <alignment horizontal="center" vertical="center"/>
    </xf>
    <xf numFmtId="0" fontId="138" fillId="0" borderId="0" xfId="0" applyFont="1" applyBorder="1" applyAlignment="1">
      <alignment horizontal="left" vertical="center" wrapText="1"/>
    </xf>
    <xf numFmtId="0" fontId="138" fillId="0" borderId="0" xfId="0" applyFont="1" applyBorder="1" applyAlignment="1">
      <alignment vertical="center" wrapText="1"/>
    </xf>
    <xf numFmtId="3" fontId="138" fillId="0" borderId="0" xfId="0" applyNumberFormat="1" applyFont="1" applyBorder="1" applyAlignment="1">
      <alignment horizontal="center" vertical="center" wrapText="1"/>
    </xf>
    <xf numFmtId="4" fontId="181" fillId="0" borderId="0" xfId="0" applyNumberFormat="1" applyFont="1" applyBorder="1" applyAlignment="1">
      <alignment horizontal="center" vertical="center" wrapText="1"/>
    </xf>
    <xf numFmtId="4" fontId="182" fillId="0" borderId="11" xfId="0" applyNumberFormat="1" applyFont="1" applyBorder="1" applyAlignment="1">
      <alignment horizontal="center" vertical="center" wrapText="1"/>
    </xf>
    <xf numFmtId="0" fontId="183" fillId="0" borderId="0" xfId="0" applyFont="1" applyBorder="1" applyAlignment="1">
      <alignment vertical="center" wrapText="1"/>
    </xf>
    <xf numFmtId="0" fontId="153" fillId="0" borderId="0" xfId="0" applyFont="1" applyBorder="1" applyAlignment="1">
      <alignment vertical="center" wrapText="1"/>
    </xf>
    <xf numFmtId="2" fontId="152" fillId="0" borderId="0" xfId="0" applyNumberFormat="1" applyFont="1" applyAlignment="1">
      <alignment vertical="center" wrapText="1"/>
    </xf>
    <xf numFmtId="2" fontId="152" fillId="0" borderId="0" xfId="0" applyNumberFormat="1" applyFont="1" applyAlignment="1">
      <alignment horizontal="left" vertical="center" wrapText="1"/>
    </xf>
    <xf numFmtId="2" fontId="183" fillId="0" borderId="0" xfId="0" applyNumberFormat="1" applyFont="1" applyAlignment="1">
      <alignment horizontal="left" vertical="center" wrapText="1"/>
    </xf>
    <xf numFmtId="0" fontId="183" fillId="0" borderId="0" xfId="0" applyFont="1" applyAlignment="1">
      <alignment horizontal="left" vertical="center" wrapText="1"/>
    </xf>
    <xf numFmtId="3" fontId="183" fillId="0" borderId="0" xfId="0" applyNumberFormat="1" applyFont="1" applyAlignment="1">
      <alignment horizontal="left" vertical="center" wrapText="1"/>
    </xf>
    <xf numFmtId="0" fontId="153" fillId="0" borderId="0" xfId="0" applyFont="1" applyBorder="1" applyAlignment="1">
      <alignment horizontal="left" vertical="center" wrapText="1"/>
    </xf>
    <xf numFmtId="0" fontId="153" fillId="0" borderId="0" xfId="0" applyFont="1" applyAlignment="1">
      <alignment vertical="center" wrapText="1"/>
    </xf>
    <xf numFmtId="0" fontId="55" fillId="39" borderId="41" xfId="0" applyFont="1" applyFill="1" applyBorder="1" applyAlignment="1">
      <alignment horizontal="center" vertical="center" wrapText="1"/>
    </xf>
    <xf numFmtId="0" fontId="55" fillId="39" borderId="151" xfId="0" applyFont="1" applyFill="1" applyBorder="1" applyAlignment="1">
      <alignment horizontal="center" vertical="center" wrapText="1"/>
    </xf>
    <xf numFmtId="0" fontId="55" fillId="39" borderId="152" xfId="0" applyFont="1" applyFill="1" applyBorder="1" applyAlignment="1">
      <alignment horizontal="center" vertical="center" wrapText="1"/>
    </xf>
    <xf numFmtId="0" fontId="166" fillId="0" borderId="0" xfId="0" applyFont="1" applyAlignment="1">
      <alignment horizontal="center" vertical="center" wrapText="1"/>
    </xf>
    <xf numFmtId="0" fontId="141" fillId="0" borderId="0" xfId="0" applyFont="1" applyBorder="1" applyAlignment="1">
      <alignment horizontal="center" vertical="center" wrapText="1"/>
    </xf>
    <xf numFmtId="0" fontId="145" fillId="0" borderId="0" xfId="0" applyFont="1" applyBorder="1" applyAlignment="1">
      <alignment horizontal="center" vertical="center" wrapText="1"/>
    </xf>
    <xf numFmtId="3" fontId="166" fillId="0" borderId="61" xfId="0" applyNumberFormat="1" applyFont="1" applyBorder="1" applyAlignment="1">
      <alignment horizontal="center" vertical="center" wrapText="1"/>
    </xf>
    <xf numFmtId="4" fontId="168" fillId="0" borderId="62" xfId="0" applyNumberFormat="1" applyFont="1" applyBorder="1" applyAlignment="1">
      <alignment horizontal="center" vertical="center" wrapText="1"/>
    </xf>
    <xf numFmtId="0" fontId="70" fillId="0" borderId="0" xfId="0" applyFont="1"/>
    <xf numFmtId="0" fontId="144" fillId="0" borderId="0" xfId="0" applyFont="1" applyBorder="1" applyAlignment="1">
      <alignment horizontal="left" vertical="center"/>
    </xf>
    <xf numFmtId="0" fontId="170" fillId="0" borderId="0" xfId="0" applyFont="1" applyBorder="1" applyAlignment="1">
      <alignment horizontal="left" vertical="center"/>
    </xf>
    <xf numFmtId="0" fontId="170" fillId="0" borderId="0" xfId="0" applyFont="1"/>
    <xf numFmtId="0" fontId="170" fillId="0" borderId="0" xfId="0" applyFont="1" applyBorder="1"/>
    <xf numFmtId="9" fontId="166" fillId="0" borderId="0" xfId="0" applyNumberFormat="1" applyFont="1" applyBorder="1" applyAlignment="1">
      <alignment horizontal="center" vertical="center" wrapText="1"/>
    </xf>
    <xf numFmtId="0" fontId="70" fillId="0" borderId="0" xfId="0" applyFont="1" applyBorder="1"/>
    <xf numFmtId="0" fontId="143" fillId="0" borderId="0" xfId="0" applyFont="1" applyAlignment="1">
      <alignment horizontal="center" vertical="center" wrapText="1"/>
    </xf>
    <xf numFmtId="0" fontId="154" fillId="0" borderId="53" xfId="0" applyFont="1" applyBorder="1" applyAlignment="1">
      <alignment horizontal="left" vertical="center" wrapText="1"/>
    </xf>
    <xf numFmtId="3" fontId="143" fillId="0" borderId="55" xfId="0" applyNumberFormat="1" applyFont="1" applyBorder="1" applyAlignment="1">
      <alignment horizontal="center" vertical="center"/>
    </xf>
    <xf numFmtId="4" fontId="155" fillId="0" borderId="56" xfId="0" applyNumberFormat="1" applyFont="1" applyBorder="1" applyAlignment="1">
      <alignment horizontal="center" vertical="center"/>
    </xf>
    <xf numFmtId="0" fontId="143" fillId="0" borderId="0" xfId="0" applyFont="1" applyAlignment="1">
      <alignment horizontal="center" vertical="center"/>
    </xf>
    <xf numFmtId="4" fontId="143" fillId="0" borderId="0" xfId="0" applyNumberFormat="1" applyFont="1" applyBorder="1" applyAlignment="1">
      <alignment horizontal="center" vertical="center"/>
    </xf>
    <xf numFmtId="10" fontId="143" fillId="0" borderId="0" xfId="0" applyNumberFormat="1" applyFont="1" applyBorder="1" applyAlignment="1">
      <alignment horizontal="center" vertical="center"/>
    </xf>
    <xf numFmtId="2" fontId="143" fillId="0" borderId="0" xfId="0" applyNumberFormat="1" applyFont="1" applyBorder="1" applyAlignment="1" applyProtection="1">
      <alignment horizontal="center" vertical="center"/>
      <protection locked="0"/>
    </xf>
    <xf numFmtId="10" fontId="143" fillId="0" borderId="0" xfId="0" applyNumberFormat="1" applyFont="1" applyAlignment="1">
      <alignment vertical="center" wrapText="1"/>
    </xf>
    <xf numFmtId="0" fontId="154" fillId="0" borderId="63" xfId="0" applyFont="1" applyBorder="1" applyAlignment="1">
      <alignment horizontal="left" vertical="center" wrapText="1"/>
    </xf>
    <xf numFmtId="3" fontId="143" fillId="0" borderId="59" xfId="0" applyNumberFormat="1" applyFont="1" applyBorder="1" applyAlignment="1">
      <alignment horizontal="center" vertical="center"/>
    </xf>
    <xf numFmtId="4" fontId="155" fillId="0" borderId="60" xfId="0" applyNumberFormat="1" applyFont="1" applyBorder="1" applyAlignment="1">
      <alignment horizontal="center" vertical="center"/>
    </xf>
    <xf numFmtId="3" fontId="143" fillId="0" borderId="59" xfId="0" applyNumberFormat="1" applyFont="1" applyBorder="1" applyAlignment="1">
      <alignment horizontal="center" vertical="center" wrapText="1"/>
    </xf>
    <xf numFmtId="4" fontId="155" fillId="0" borderId="60" xfId="0" applyNumberFormat="1" applyFont="1" applyBorder="1" applyAlignment="1">
      <alignment horizontal="center" vertical="center" wrapText="1"/>
    </xf>
    <xf numFmtId="4" fontId="143" fillId="0" borderId="0" xfId="0" applyNumberFormat="1" applyFont="1" applyBorder="1" applyAlignment="1">
      <alignment horizontal="center" vertical="center" wrapText="1"/>
    </xf>
    <xf numFmtId="0" fontId="154" fillId="0" borderId="54" xfId="0" applyFont="1" applyBorder="1" applyAlignment="1">
      <alignment horizontal="left" vertical="center" wrapText="1"/>
    </xf>
    <xf numFmtId="3" fontId="143" fillId="0" borderId="57" xfId="0" applyNumberFormat="1" applyFont="1" applyBorder="1" applyAlignment="1">
      <alignment horizontal="center" vertical="center" wrapText="1"/>
    </xf>
    <xf numFmtId="4" fontId="155" fillId="0" borderId="58" xfId="0" applyNumberFormat="1" applyFont="1" applyBorder="1" applyAlignment="1">
      <alignment horizontal="center" vertical="center" wrapText="1"/>
    </xf>
    <xf numFmtId="3" fontId="143" fillId="0" borderId="57" xfId="0" applyNumberFormat="1" applyFont="1" applyBorder="1" applyAlignment="1">
      <alignment horizontal="center" vertical="center"/>
    </xf>
    <xf numFmtId="4" fontId="155" fillId="0" borderId="58" xfId="0" applyNumberFormat="1" applyFont="1" applyBorder="1" applyAlignment="1">
      <alignment horizontal="center" vertical="center"/>
    </xf>
    <xf numFmtId="3" fontId="70" fillId="0" borderId="0" xfId="0" applyNumberFormat="1" applyFont="1" applyBorder="1"/>
    <xf numFmtId="2" fontId="145" fillId="0" borderId="0" xfId="0" applyNumberFormat="1" applyFont="1" applyBorder="1" applyAlignment="1">
      <alignment horizontal="center" vertical="center" wrapText="1"/>
    </xf>
    <xf numFmtId="2" fontId="70" fillId="0" borderId="0" xfId="0" applyNumberFormat="1" applyFont="1" applyBorder="1"/>
    <xf numFmtId="2" fontId="142" fillId="0" borderId="0" xfId="0" applyNumberFormat="1" applyFont="1" applyBorder="1" applyAlignment="1">
      <alignment horizontal="center" vertical="center" wrapText="1"/>
    </xf>
    <xf numFmtId="0" fontId="54" fillId="0" borderId="0" xfId="0" applyFont="1" applyBorder="1" applyAlignment="1">
      <alignment vertical="center" wrapText="1"/>
    </xf>
    <xf numFmtId="0" fontId="156" fillId="0" borderId="0" xfId="0" applyFont="1"/>
    <xf numFmtId="2" fontId="55" fillId="0" borderId="0" xfId="0" applyNumberFormat="1" applyFont="1" applyAlignment="1">
      <alignment vertical="center" wrapText="1"/>
    </xf>
    <xf numFmtId="0" fontId="54" fillId="0" borderId="0" xfId="0" applyFont="1"/>
    <xf numFmtId="3" fontId="54" fillId="0" borderId="0" xfId="0" applyNumberFormat="1" applyFont="1"/>
    <xf numFmtId="0" fontId="54" fillId="0" borderId="0" xfId="0" applyFont="1" applyBorder="1"/>
    <xf numFmtId="3" fontId="54" fillId="0" borderId="0" xfId="0" applyNumberFormat="1" applyFont="1" applyBorder="1" applyAlignment="1">
      <alignment horizontal="center" vertical="center" wrapText="1"/>
    </xf>
    <xf numFmtId="4" fontId="156" fillId="0" borderId="0" xfId="0" applyNumberFormat="1" applyFont="1" applyBorder="1" applyAlignment="1">
      <alignment horizontal="center" vertical="center" wrapText="1"/>
    </xf>
    <xf numFmtId="4" fontId="54" fillId="0" borderId="0" xfId="0" applyNumberFormat="1" applyFont="1" applyBorder="1" applyAlignment="1">
      <alignment horizontal="center" vertical="center" wrapText="1"/>
    </xf>
    <xf numFmtId="3" fontId="54" fillId="0" borderId="0" xfId="0" applyNumberFormat="1" applyFont="1" applyBorder="1" applyAlignment="1">
      <alignment horizontal="center" vertical="center"/>
    </xf>
    <xf numFmtId="0" fontId="109" fillId="0" borderId="0" xfId="0" applyFont="1"/>
    <xf numFmtId="0" fontId="55" fillId="39" borderId="57" xfId="0" applyFont="1" applyFill="1" applyBorder="1" applyAlignment="1">
      <alignment horizontal="center" vertical="center" wrapText="1"/>
    </xf>
    <xf numFmtId="0" fontId="55" fillId="39" borderId="155" xfId="0" applyFont="1" applyFill="1" applyBorder="1" applyAlignment="1">
      <alignment horizontal="center" vertical="center" wrapText="1"/>
    </xf>
    <xf numFmtId="9" fontId="149" fillId="39" borderId="154" xfId="0" applyNumberFormat="1" applyFont="1" applyFill="1" applyBorder="1" applyAlignment="1">
      <alignment horizontal="center" vertical="center" wrapText="1"/>
    </xf>
    <xf numFmtId="9" fontId="149" fillId="39" borderId="58" xfId="0" applyNumberFormat="1" applyFont="1" applyFill="1" applyBorder="1" applyAlignment="1">
      <alignment horizontal="center" vertical="center" wrapText="1"/>
    </xf>
    <xf numFmtId="0" fontId="164" fillId="0" borderId="0" xfId="0" applyFont="1" applyAlignment="1">
      <alignment vertical="center"/>
    </xf>
    <xf numFmtId="0" fontId="55" fillId="0" borderId="0" xfId="0" applyFont="1" applyBorder="1" applyAlignment="1">
      <alignment horizontal="center" vertical="center" wrapText="1"/>
    </xf>
    <xf numFmtId="0" fontId="55" fillId="0" borderId="0" xfId="0" applyFont="1" applyBorder="1" applyAlignment="1">
      <alignment horizontal="left" vertical="center" wrapText="1"/>
    </xf>
    <xf numFmtId="0" fontId="55" fillId="0" borderId="0" xfId="0" applyFont="1" applyBorder="1" applyAlignment="1">
      <alignment vertical="center" wrapText="1"/>
    </xf>
    <xf numFmtId="0" fontId="156" fillId="0" borderId="0" xfId="0" applyFont="1" applyAlignment="1">
      <alignment vertical="center"/>
    </xf>
    <xf numFmtId="0" fontId="70" fillId="0" borderId="0" xfId="0" applyFont="1" applyBorder="1" applyAlignment="1">
      <alignment vertical="center"/>
    </xf>
    <xf numFmtId="0" fontId="152" fillId="0" borderId="0" xfId="0" applyFont="1"/>
    <xf numFmtId="0" fontId="166" fillId="0" borderId="0" xfId="0" applyFont="1" applyAlignment="1">
      <alignment vertical="center"/>
    </xf>
    <xf numFmtId="0" fontId="153" fillId="0" borderId="0" xfId="0" applyFont="1" applyAlignment="1">
      <alignment horizontal="center" vertical="center"/>
    </xf>
    <xf numFmtId="0" fontId="153" fillId="0" borderId="0" xfId="0" applyFont="1" applyBorder="1" applyAlignment="1">
      <alignment horizontal="center" vertical="center"/>
    </xf>
    <xf numFmtId="0" fontId="54" fillId="0" borderId="0" xfId="0" applyFont="1" applyBorder="1" applyAlignment="1">
      <alignment horizontal="left" vertical="center"/>
    </xf>
    <xf numFmtId="0" fontId="55" fillId="0" borderId="0" xfId="0" applyFont="1" applyBorder="1" applyAlignment="1">
      <alignment horizontal="center" vertical="center"/>
    </xf>
    <xf numFmtId="4" fontId="54" fillId="0" borderId="0" xfId="0" applyNumberFormat="1" applyFont="1" applyBorder="1" applyAlignment="1">
      <alignment horizontal="center" vertical="center"/>
    </xf>
    <xf numFmtId="0" fontId="54" fillId="0" borderId="0" xfId="0" applyFont="1" applyBorder="1" applyAlignment="1">
      <alignment horizontal="center" vertical="center" wrapText="1"/>
    </xf>
    <xf numFmtId="3" fontId="54" fillId="0" borderId="0" xfId="0" applyNumberFormat="1" applyFont="1" applyBorder="1" applyAlignment="1">
      <alignment vertical="center" wrapText="1"/>
    </xf>
    <xf numFmtId="3" fontId="55" fillId="0" borderId="0" xfId="0" applyNumberFormat="1" applyFont="1" applyBorder="1" applyAlignment="1">
      <alignment horizontal="center" vertical="center" wrapText="1"/>
    </xf>
    <xf numFmtId="4" fontId="177" fillId="0" borderId="0" xfId="0" applyNumberFormat="1" applyFont="1" applyBorder="1" applyAlignment="1">
      <alignment horizontal="center" vertical="center" wrapText="1"/>
    </xf>
    <xf numFmtId="4" fontId="55" fillId="0" borderId="0" xfId="0" applyNumberFormat="1" applyFont="1" applyBorder="1" applyAlignment="1">
      <alignment horizontal="center" vertical="center" wrapText="1"/>
    </xf>
    <xf numFmtId="2" fontId="156" fillId="0" borderId="0" xfId="0" applyNumberFormat="1" applyFont="1" applyBorder="1" applyAlignment="1">
      <alignment vertical="center" wrapText="1"/>
    </xf>
    <xf numFmtId="2" fontId="54" fillId="0" borderId="0" xfId="0" applyNumberFormat="1" applyFont="1" applyBorder="1" applyAlignment="1">
      <alignment vertical="center" wrapText="1"/>
    </xf>
    <xf numFmtId="0" fontId="144" fillId="0" borderId="0" xfId="0" applyFont="1" applyBorder="1" applyAlignment="1">
      <alignment vertical="center" wrapText="1"/>
    </xf>
    <xf numFmtId="0" fontId="156" fillId="0" borderId="0" xfId="0" applyFont="1" applyBorder="1"/>
    <xf numFmtId="3" fontId="144" fillId="0" borderId="0" xfId="0" applyNumberFormat="1" applyFont="1" applyAlignment="1">
      <alignment vertical="center" wrapText="1"/>
    </xf>
    <xf numFmtId="0" fontId="127" fillId="39" borderId="100" xfId="2" applyFont="1" applyFill="1" applyBorder="1" applyAlignment="1">
      <alignment horizontal="center" vertical="center" wrapText="1"/>
    </xf>
    <xf numFmtId="0" fontId="127" fillId="39" borderId="109" xfId="2" applyFont="1" applyFill="1" applyBorder="1" applyAlignment="1">
      <alignment horizontal="center" vertical="center" wrapText="1"/>
    </xf>
    <xf numFmtId="0" fontId="127" fillId="39" borderId="99" xfId="2" applyFont="1" applyFill="1" applyBorder="1" applyAlignment="1">
      <alignment horizontal="center" vertical="center" wrapText="1"/>
    </xf>
    <xf numFmtId="0" fontId="185" fillId="0" borderId="0" xfId="0" applyFont="1" applyAlignment="1">
      <alignment horizontal="left" vertical="center"/>
    </xf>
    <xf numFmtId="0" fontId="185" fillId="0" borderId="0" xfId="0" applyFont="1" applyAlignment="1">
      <alignment vertical="center"/>
    </xf>
    <xf numFmtId="0" fontId="186" fillId="3" borderId="0" xfId="2" applyFont="1" applyFill="1" applyAlignment="1">
      <alignment vertical="center" wrapText="1"/>
    </xf>
    <xf numFmtId="0" fontId="170" fillId="3" borderId="0" xfId="2" applyFont="1" applyFill="1" applyAlignment="1">
      <alignment vertical="center" wrapText="1"/>
    </xf>
    <xf numFmtId="0" fontId="169" fillId="0" borderId="0" xfId="0" applyFont="1" applyAlignment="1">
      <alignment vertical="center" wrapText="1"/>
    </xf>
    <xf numFmtId="0" fontId="143" fillId="0" borderId="54" xfId="2" applyFont="1" applyBorder="1" applyAlignment="1">
      <alignment vertical="center" wrapText="1"/>
    </xf>
    <xf numFmtId="0" fontId="167" fillId="0" borderId="0" xfId="2" applyFont="1" applyAlignment="1">
      <alignment vertical="center" wrapText="1"/>
    </xf>
    <xf numFmtId="0" fontId="170" fillId="0" borderId="0" xfId="0" applyFont="1" applyBorder="1" applyAlignment="1">
      <alignment vertical="center" wrapText="1"/>
    </xf>
    <xf numFmtId="3" fontId="138" fillId="0" borderId="0" xfId="2" applyNumberFormat="1" applyFont="1" applyAlignment="1">
      <alignment horizontal="center" vertical="center" wrapText="1"/>
    </xf>
    <xf numFmtId="4" fontId="138" fillId="0" borderId="0" xfId="2" applyNumberFormat="1" applyFont="1" applyAlignment="1">
      <alignment horizontal="center" vertical="center" wrapText="1"/>
    </xf>
    <xf numFmtId="0" fontId="151" fillId="0" borderId="0" xfId="2" applyFont="1"/>
    <xf numFmtId="0" fontId="152" fillId="0" borderId="0" xfId="2" applyFont="1"/>
    <xf numFmtId="0" fontId="170" fillId="2" borderId="0" xfId="5" applyFont="1" applyFill="1" applyAlignment="1">
      <alignment vertical="center"/>
    </xf>
    <xf numFmtId="0" fontId="183" fillId="3" borderId="0" xfId="2" applyFont="1" applyFill="1" applyAlignment="1">
      <alignment horizontal="left" vertical="center"/>
    </xf>
    <xf numFmtId="0" fontId="166" fillId="0" borderId="64" xfId="2" applyFont="1" applyBorder="1" applyAlignment="1">
      <alignment horizontal="center" vertical="center" wrapText="1"/>
    </xf>
    <xf numFmtId="0" fontId="166" fillId="3" borderId="0" xfId="2" applyFont="1" applyFill="1" applyAlignment="1">
      <alignment vertical="center" wrapText="1"/>
    </xf>
    <xf numFmtId="2" fontId="70" fillId="3" borderId="0" xfId="2" applyNumberFormat="1" applyFont="1" applyFill="1" applyAlignment="1">
      <alignment vertical="center" wrapText="1"/>
    </xf>
    <xf numFmtId="0" fontId="154" fillId="0" borderId="53" xfId="2" applyFont="1" applyBorder="1" applyAlignment="1">
      <alignment horizontal="left" vertical="center" wrapText="1"/>
    </xf>
    <xf numFmtId="3" fontId="183" fillId="0" borderId="0" xfId="2" applyNumberFormat="1" applyFont="1" applyAlignment="1">
      <alignment vertical="center" wrapText="1"/>
    </xf>
    <xf numFmtId="3" fontId="143" fillId="0" borderId="55" xfId="0" applyNumberFormat="1" applyFont="1" applyBorder="1" applyAlignment="1" applyProtection="1">
      <alignment horizontal="center" vertical="center"/>
      <protection locked="0"/>
    </xf>
    <xf numFmtId="3" fontId="143" fillId="0" borderId="55" xfId="2" applyNumberFormat="1" applyFont="1" applyBorder="1" applyAlignment="1" applyProtection="1">
      <alignment horizontal="center" vertical="center"/>
      <protection locked="0"/>
    </xf>
    <xf numFmtId="4" fontId="155" fillId="0" borderId="56" xfId="2" applyNumberFormat="1" applyFont="1" applyBorder="1" applyAlignment="1">
      <alignment horizontal="center" vertical="center"/>
    </xf>
    <xf numFmtId="3" fontId="143" fillId="0" borderId="55" xfId="2" applyNumberFormat="1" applyFont="1" applyBorder="1" applyAlignment="1">
      <alignment horizontal="center" vertical="center" wrapText="1"/>
    </xf>
    <xf numFmtId="4" fontId="155" fillId="0" borderId="64" xfId="2" applyNumberFormat="1" applyFont="1" applyBorder="1" applyAlignment="1">
      <alignment horizontal="center" vertical="center" wrapText="1"/>
    </xf>
    <xf numFmtId="4" fontId="54" fillId="0" borderId="0" xfId="2" applyNumberFormat="1" applyFont="1" applyAlignment="1">
      <alignment horizontal="center" vertical="center"/>
    </xf>
    <xf numFmtId="0" fontId="154" fillId="0" borderId="63" xfId="2" applyFont="1" applyBorder="1" applyAlignment="1">
      <alignment horizontal="left" vertical="center" wrapText="1"/>
    </xf>
    <xf numFmtId="3" fontId="143" fillId="0" borderId="59" xfId="0" applyNumberFormat="1" applyFont="1" applyBorder="1" applyAlignment="1" applyProtection="1">
      <alignment horizontal="center" vertical="center"/>
      <protection locked="0"/>
    </xf>
    <xf numFmtId="3" fontId="143" fillId="0" borderId="59" xfId="2" applyNumberFormat="1" applyFont="1" applyBorder="1" applyAlignment="1" applyProtection="1">
      <alignment horizontal="center" vertical="center"/>
      <protection locked="0"/>
    </xf>
    <xf numFmtId="4" fontId="155" fillId="0" borderId="60" xfId="2" applyNumberFormat="1" applyFont="1" applyBorder="1" applyAlignment="1">
      <alignment horizontal="center" vertical="center"/>
    </xf>
    <xf numFmtId="3" fontId="143" fillId="0" borderId="59" xfId="2" applyNumberFormat="1" applyFont="1" applyBorder="1" applyAlignment="1">
      <alignment horizontal="center" vertical="center" wrapText="1"/>
    </xf>
    <xf numFmtId="3" fontId="143" fillId="0" borderId="59" xfId="0" applyNumberFormat="1" applyFont="1" applyBorder="1" applyAlignment="1" applyProtection="1">
      <alignment horizontal="center" vertical="center" wrapText="1"/>
      <protection locked="0"/>
    </xf>
    <xf numFmtId="3" fontId="143" fillId="0" borderId="59" xfId="2" applyNumberFormat="1" applyFont="1" applyBorder="1" applyAlignment="1" applyProtection="1">
      <alignment horizontal="center" vertical="center" wrapText="1"/>
      <protection locked="0"/>
    </xf>
    <xf numFmtId="4" fontId="54" fillId="0" borderId="0" xfId="2" applyNumberFormat="1" applyFont="1" applyAlignment="1">
      <alignment horizontal="center" vertical="center" wrapText="1"/>
    </xf>
    <xf numFmtId="0" fontId="95" fillId="0" borderId="63" xfId="2" applyFont="1" applyBorder="1" applyAlignment="1">
      <alignment horizontal="left" vertical="center" wrapText="1"/>
    </xf>
    <xf numFmtId="3" fontId="70" fillId="0" borderId="59" xfId="2" applyNumberFormat="1" applyFont="1" applyBorder="1" applyAlignment="1" applyProtection="1">
      <alignment horizontal="center" vertical="center"/>
      <protection locked="0"/>
    </xf>
    <xf numFmtId="4" fontId="161" fillId="0" borderId="60" xfId="2" applyNumberFormat="1" applyFont="1" applyBorder="1" applyAlignment="1">
      <alignment horizontal="center" vertical="center"/>
    </xf>
    <xf numFmtId="3" fontId="70" fillId="0" borderId="59" xfId="2" applyNumberFormat="1" applyFont="1" applyBorder="1" applyAlignment="1">
      <alignment horizontal="center" vertical="center" wrapText="1"/>
    </xf>
    <xf numFmtId="4" fontId="155" fillId="0" borderId="60" xfId="2" applyNumberFormat="1" applyFont="1" applyBorder="1" applyAlignment="1">
      <alignment horizontal="center" vertical="center" wrapText="1"/>
    </xf>
    <xf numFmtId="0" fontId="143" fillId="0" borderId="57" xfId="2" applyFont="1" applyBorder="1" applyAlignment="1">
      <alignment vertical="center" wrapText="1"/>
    </xf>
    <xf numFmtId="0" fontId="155" fillId="0" borderId="58" xfId="2" applyFont="1" applyBorder="1" applyAlignment="1">
      <alignment vertical="center" wrapText="1"/>
    </xf>
    <xf numFmtId="0" fontId="143" fillId="0" borderId="65" xfId="2" applyFont="1" applyBorder="1" applyAlignment="1">
      <alignment vertical="center" wrapText="1"/>
    </xf>
    <xf numFmtId="2" fontId="152" fillId="0" borderId="0" xfId="2" applyNumberFormat="1" applyFont="1" applyAlignment="1">
      <alignment horizontal="left" vertical="center" wrapText="1"/>
    </xf>
    <xf numFmtId="2" fontId="187" fillId="0" borderId="0" xfId="2" applyNumberFormat="1" applyFont="1" applyAlignment="1">
      <alignment horizontal="left" vertical="center" wrapText="1"/>
    </xf>
    <xf numFmtId="0" fontId="188" fillId="0" borderId="0" xfId="2" applyFont="1" applyAlignment="1">
      <alignment vertical="center" wrapText="1"/>
    </xf>
    <xf numFmtId="0" fontId="54" fillId="3" borderId="0" xfId="2" applyFont="1" applyFill="1" applyAlignment="1">
      <alignment vertical="center" wrapText="1"/>
    </xf>
    <xf numFmtId="0" fontId="138" fillId="0" borderId="0" xfId="2" applyFont="1" applyAlignment="1">
      <alignment horizontal="left" vertical="center" wrapText="1"/>
    </xf>
    <xf numFmtId="0" fontId="183" fillId="0" borderId="0" xfId="2" applyFont="1" applyAlignment="1">
      <alignment vertical="center" wrapText="1"/>
    </xf>
    <xf numFmtId="49" fontId="170" fillId="0" borderId="0" xfId="2" applyNumberFormat="1" applyFont="1" applyAlignment="1">
      <alignment vertical="center" wrapText="1"/>
    </xf>
    <xf numFmtId="167" fontId="70" fillId="0" borderId="0" xfId="1" applyNumberFormat="1" applyFont="1" applyBorder="1" applyAlignment="1">
      <alignment horizontal="center" vertical="center"/>
    </xf>
    <xf numFmtId="167" fontId="70" fillId="0" borderId="0" xfId="1" applyNumberFormat="1" applyFont="1" applyBorder="1" applyAlignment="1">
      <alignment horizontal="center" vertical="center" wrapText="1"/>
    </xf>
    <xf numFmtId="0" fontId="55" fillId="39" borderId="57" xfId="2" applyFont="1" applyFill="1" applyBorder="1" applyAlignment="1">
      <alignment horizontal="center" vertical="center" wrapText="1"/>
    </xf>
    <xf numFmtId="0" fontId="55" fillId="39" borderId="71" xfId="2" applyFont="1" applyFill="1" applyBorder="1" applyAlignment="1">
      <alignment horizontal="center" vertical="center" wrapText="1"/>
    </xf>
    <xf numFmtId="0" fontId="127" fillId="39" borderId="154" xfId="2" applyFont="1" applyFill="1" applyBorder="1" applyAlignment="1">
      <alignment horizontal="center" vertical="center" wrapText="1"/>
    </xf>
    <xf numFmtId="0" fontId="127" fillId="39" borderId="71" xfId="2" applyFont="1" applyFill="1" applyBorder="1" applyAlignment="1">
      <alignment horizontal="center" vertical="center" wrapText="1"/>
    </xf>
    <xf numFmtId="3" fontId="153" fillId="0" borderId="0" xfId="0" applyNumberFormat="1" applyFont="1" applyAlignment="1">
      <alignment horizontal="left" vertical="center"/>
    </xf>
    <xf numFmtId="10" fontId="143" fillId="0" borderId="53" xfId="7" applyNumberFormat="1" applyFont="1" applyBorder="1" applyAlignment="1">
      <alignment vertical="center" wrapText="1"/>
    </xf>
    <xf numFmtId="3" fontId="143" fillId="0" borderId="64" xfId="7" applyNumberFormat="1" applyFont="1" applyBorder="1" applyAlignment="1" applyProtection="1">
      <alignment horizontal="center" vertical="center"/>
      <protection locked="0"/>
    </xf>
    <xf numFmtId="4" fontId="155" fillId="0" borderId="56" xfId="7" applyNumberFormat="1" applyFont="1" applyBorder="1" applyAlignment="1">
      <alignment horizontal="center" vertical="center"/>
    </xf>
    <xf numFmtId="3" fontId="143" fillId="0" borderId="55" xfId="7" applyNumberFormat="1" applyFont="1" applyBorder="1" applyAlignment="1" applyProtection="1">
      <alignment horizontal="center" vertical="center"/>
      <protection locked="0"/>
    </xf>
    <xf numFmtId="9" fontId="143" fillId="0" borderId="0" xfId="8" applyFont="1" applyAlignment="1">
      <alignment vertical="center" wrapText="1"/>
    </xf>
    <xf numFmtId="10" fontId="143" fillId="0" borderId="63" xfId="7" applyNumberFormat="1" applyFont="1" applyBorder="1" applyAlignment="1">
      <alignment vertical="center" wrapText="1"/>
    </xf>
    <xf numFmtId="3" fontId="143" fillId="0" borderId="0" xfId="7" applyNumberFormat="1" applyFont="1" applyBorder="1" applyAlignment="1" applyProtection="1">
      <alignment horizontal="center" vertical="center"/>
      <protection locked="0"/>
    </xf>
    <xf numFmtId="4" fontId="155" fillId="0" borderId="60" xfId="7" applyNumberFormat="1" applyFont="1" applyBorder="1" applyAlignment="1">
      <alignment horizontal="center" vertical="center"/>
    </xf>
    <xf numFmtId="3" fontId="143" fillId="0" borderId="59" xfId="7" applyNumberFormat="1" applyFont="1" applyBorder="1" applyAlignment="1" applyProtection="1">
      <alignment horizontal="center" vertical="center"/>
      <protection locked="0"/>
    </xf>
    <xf numFmtId="10" fontId="143" fillId="0" borderId="54" xfId="7" applyNumberFormat="1" applyFont="1" applyBorder="1" applyAlignment="1">
      <alignment vertical="center" wrapText="1"/>
    </xf>
    <xf numFmtId="3" fontId="143" fillId="0" borderId="65" xfId="7" applyNumberFormat="1" applyFont="1" applyBorder="1" applyAlignment="1" applyProtection="1">
      <alignment horizontal="center" vertical="center"/>
      <protection locked="0"/>
    </xf>
    <xf numFmtId="4" fontId="155" fillId="0" borderId="58" xfId="7" applyNumberFormat="1" applyFont="1" applyBorder="1" applyAlignment="1">
      <alignment horizontal="center" vertical="center"/>
    </xf>
    <xf numFmtId="3" fontId="143" fillId="0" borderId="57" xfId="7" applyNumberFormat="1" applyFont="1" applyBorder="1" applyAlignment="1" applyProtection="1">
      <alignment horizontal="center" vertical="center"/>
      <protection locked="0"/>
    </xf>
    <xf numFmtId="10" fontId="154" fillId="0" borderId="4" xfId="7" applyNumberFormat="1" applyFont="1" applyBorder="1" applyAlignment="1">
      <alignment vertical="center" wrapText="1"/>
    </xf>
    <xf numFmtId="3" fontId="143" fillId="0" borderId="12" xfId="7" applyNumberFormat="1" applyFont="1" applyBorder="1" applyAlignment="1" applyProtection="1">
      <alignment horizontal="center" vertical="center"/>
      <protection locked="0"/>
    </xf>
    <xf numFmtId="4" fontId="155" fillId="0" borderId="11" xfId="7" applyNumberFormat="1" applyFont="1" applyBorder="1" applyAlignment="1">
      <alignment horizontal="center" vertical="center"/>
    </xf>
    <xf numFmtId="3" fontId="143" fillId="0" borderId="61" xfId="7" applyNumberFormat="1" applyFont="1" applyBorder="1" applyAlignment="1" applyProtection="1">
      <alignment horizontal="center" vertical="center"/>
      <protection locked="0"/>
    </xf>
    <xf numFmtId="4" fontId="155" fillId="0" borderId="62" xfId="7" applyNumberFormat="1" applyFont="1" applyBorder="1" applyAlignment="1">
      <alignment horizontal="center" vertical="center"/>
    </xf>
    <xf numFmtId="3" fontId="154" fillId="0" borderId="61" xfId="7" applyNumberFormat="1" applyFont="1" applyBorder="1" applyAlignment="1" applyProtection="1">
      <alignment horizontal="center" vertical="center"/>
      <protection locked="0"/>
    </xf>
    <xf numFmtId="4" fontId="189" fillId="0" borderId="62" xfId="0" applyNumberFormat="1" applyFont="1" applyBorder="1" applyAlignment="1">
      <alignment horizontal="center" vertical="center"/>
    </xf>
    <xf numFmtId="10" fontId="154" fillId="0" borderId="70" xfId="7" applyNumberFormat="1" applyFont="1" applyBorder="1" applyAlignment="1">
      <alignment vertical="center" wrapText="1"/>
    </xf>
    <xf numFmtId="3" fontId="138" fillId="0" borderId="66" xfId="0" applyNumberFormat="1" applyFont="1" applyBorder="1" applyAlignment="1">
      <alignment horizontal="center" vertical="center" wrapText="1"/>
    </xf>
    <xf numFmtId="4" fontId="181" fillId="0" borderId="66" xfId="0" applyNumberFormat="1" applyFont="1" applyBorder="1" applyAlignment="1">
      <alignment horizontal="center" vertical="center" wrapText="1"/>
    </xf>
    <xf numFmtId="3" fontId="166" fillId="0" borderId="14" xfId="0" applyNumberFormat="1" applyFont="1" applyBorder="1" applyAlignment="1">
      <alignment horizontal="center" vertical="center" wrapText="1"/>
    </xf>
    <xf numFmtId="4" fontId="168" fillId="0" borderId="6" xfId="0" applyNumberFormat="1" applyFont="1" applyBorder="1" applyAlignment="1">
      <alignment horizontal="center" vertical="center" wrapText="1"/>
    </xf>
    <xf numFmtId="0" fontId="55" fillId="39" borderId="163" xfId="0" applyFont="1" applyFill="1" applyBorder="1" applyAlignment="1">
      <alignment horizontal="center" vertical="center" wrapText="1"/>
    </xf>
    <xf numFmtId="0" fontId="55" fillId="39" borderId="154" xfId="0" applyFont="1" applyFill="1" applyBorder="1" applyAlignment="1">
      <alignment horizontal="center" vertical="center" wrapText="1"/>
    </xf>
    <xf numFmtId="0" fontId="70" fillId="0" borderId="0" xfId="0" applyFont="1" applyAlignment="1">
      <alignment vertical="center" wrapText="1"/>
    </xf>
    <xf numFmtId="0" fontId="138" fillId="0" borderId="0" xfId="0" applyFont="1" applyAlignment="1">
      <alignment vertical="center"/>
    </xf>
    <xf numFmtId="0" fontId="153" fillId="0" borderId="0" xfId="0" applyFont="1" applyAlignment="1">
      <alignment vertical="center"/>
    </xf>
    <xf numFmtId="0" fontId="170" fillId="0" borderId="0" xfId="0" applyFont="1" applyAlignment="1">
      <alignment horizontal="center" vertical="center"/>
    </xf>
    <xf numFmtId="0" fontId="170" fillId="0" borderId="0" xfId="0" applyFont="1" applyBorder="1" applyAlignment="1">
      <alignment horizontal="center" vertical="center"/>
    </xf>
    <xf numFmtId="0" fontId="166" fillId="0" borderId="0" xfId="0" applyFont="1" applyBorder="1" applyAlignment="1">
      <alignment horizontal="center" vertical="center"/>
    </xf>
    <xf numFmtId="0" fontId="138" fillId="0" borderId="0" xfId="0" applyFont="1" applyBorder="1" applyAlignment="1">
      <alignment horizontal="center" vertical="center"/>
    </xf>
    <xf numFmtId="0" fontId="153" fillId="0" borderId="72" xfId="0" applyFont="1" applyBorder="1" applyAlignment="1">
      <alignment horizontal="left" vertical="center"/>
    </xf>
    <xf numFmtId="0" fontId="142" fillId="0" borderId="57" xfId="0" applyFont="1" applyBorder="1" applyAlignment="1">
      <alignment horizontal="center" vertical="center" wrapText="1"/>
    </xf>
    <xf numFmtId="0" fontId="142" fillId="0" borderId="58" xfId="0" applyFont="1" applyBorder="1" applyAlignment="1">
      <alignment horizontal="center" vertical="center" wrapText="1"/>
    </xf>
    <xf numFmtId="3" fontId="143" fillId="0" borderId="53" xfId="0" applyNumberFormat="1" applyFont="1" applyBorder="1" applyAlignment="1">
      <alignment horizontal="center" vertical="center" wrapText="1"/>
    </xf>
    <xf numFmtId="3" fontId="143" fillId="0" borderId="64" xfId="0" applyNumberFormat="1" applyFont="1" applyBorder="1" applyAlignment="1">
      <alignment horizontal="center" vertical="center"/>
    </xf>
    <xf numFmtId="4" fontId="143" fillId="0" borderId="53" xfId="0" applyNumberFormat="1" applyFont="1" applyBorder="1" applyAlignment="1">
      <alignment horizontal="center" vertical="center"/>
    </xf>
    <xf numFmtId="3" fontId="143" fillId="0" borderId="63" xfId="0" applyNumberFormat="1" applyFont="1" applyBorder="1" applyAlignment="1">
      <alignment horizontal="center" vertical="center" wrapText="1"/>
    </xf>
    <xf numFmtId="3" fontId="143" fillId="0" borderId="0" xfId="0" applyNumberFormat="1" applyFont="1" applyBorder="1" applyAlignment="1">
      <alignment horizontal="center" vertical="center"/>
    </xf>
    <xf numFmtId="4" fontId="143" fillId="0" borderId="63" xfId="0" applyNumberFormat="1" applyFont="1" applyBorder="1" applyAlignment="1">
      <alignment horizontal="center" vertical="center"/>
    </xf>
    <xf numFmtId="0" fontId="95" fillId="0" borderId="63" xfId="0" applyFont="1" applyBorder="1" applyAlignment="1">
      <alignment horizontal="left" vertical="center" wrapText="1"/>
    </xf>
    <xf numFmtId="3" fontId="70" fillId="0" borderId="63" xfId="0" applyNumberFormat="1" applyFont="1" applyBorder="1" applyAlignment="1">
      <alignment horizontal="center" vertical="center" wrapText="1"/>
    </xf>
    <xf numFmtId="3" fontId="70" fillId="0" borderId="59" xfId="0" applyNumberFormat="1" applyFont="1" applyBorder="1" applyAlignment="1">
      <alignment horizontal="center" vertical="center"/>
    </xf>
    <xf numFmtId="4" fontId="161" fillId="0" borderId="60" xfId="0" applyNumberFormat="1" applyFont="1" applyBorder="1" applyAlignment="1">
      <alignment horizontal="center" vertical="center"/>
    </xf>
    <xf numFmtId="3" fontId="70" fillId="0" borderId="0" xfId="0" applyNumberFormat="1" applyFont="1" applyBorder="1" applyAlignment="1">
      <alignment horizontal="center" vertical="center"/>
    </xf>
    <xf numFmtId="4" fontId="70" fillId="0" borderId="0" xfId="0" applyNumberFormat="1" applyFont="1" applyBorder="1" applyAlignment="1">
      <alignment horizontal="center" vertical="center"/>
    </xf>
    <xf numFmtId="3" fontId="143" fillId="0" borderId="0" xfId="0" applyNumberFormat="1" applyFont="1" applyBorder="1" applyAlignment="1">
      <alignment horizontal="center" vertical="center" wrapText="1"/>
    </xf>
    <xf numFmtId="0" fontId="143" fillId="0" borderId="54" xfId="0" applyFont="1" applyBorder="1" applyAlignment="1">
      <alignment horizontal="center" vertical="center" wrapText="1"/>
    </xf>
    <xf numFmtId="4" fontId="143" fillId="0" borderId="58" xfId="0" applyNumberFormat="1" applyFont="1" applyBorder="1" applyAlignment="1">
      <alignment horizontal="center" vertical="center" wrapText="1"/>
    </xf>
    <xf numFmtId="4" fontId="143" fillId="0" borderId="58" xfId="0" applyNumberFormat="1" applyFont="1" applyBorder="1" applyAlignment="1">
      <alignment horizontal="center" vertical="center"/>
    </xf>
    <xf numFmtId="4" fontId="143" fillId="0" borderId="54" xfId="0" applyNumberFormat="1" applyFont="1" applyBorder="1" applyAlignment="1">
      <alignment horizontal="center" vertical="center" wrapText="1"/>
    </xf>
    <xf numFmtId="3" fontId="141" fillId="0" borderId="0" xfId="0" applyNumberFormat="1" applyFont="1" applyBorder="1" applyAlignment="1">
      <alignment vertical="center" wrapText="1"/>
    </xf>
    <xf numFmtId="3" fontId="142" fillId="0" borderId="0" xfId="0" applyNumberFormat="1" applyFont="1" applyBorder="1" applyAlignment="1">
      <alignment horizontal="center" vertical="center" wrapText="1"/>
    </xf>
    <xf numFmtId="4" fontId="138" fillId="0" borderId="0" xfId="0" applyNumberFormat="1" applyFont="1" applyBorder="1" applyAlignment="1">
      <alignment horizontal="center" vertical="center" wrapText="1"/>
    </xf>
    <xf numFmtId="2" fontId="156" fillId="0" borderId="0" xfId="0" applyNumberFormat="1" applyFont="1" applyAlignment="1">
      <alignment vertical="center" wrapText="1"/>
    </xf>
    <xf numFmtId="2" fontId="54" fillId="0" borderId="0" xfId="0" applyNumberFormat="1" applyFont="1" applyAlignment="1">
      <alignment vertical="center" wrapText="1"/>
    </xf>
    <xf numFmtId="0" fontId="54" fillId="0" borderId="0" xfId="0" applyFont="1" applyAlignment="1">
      <alignment vertical="center" wrapText="1"/>
    </xf>
    <xf numFmtId="3" fontId="54" fillId="0" borderId="0" xfId="0" applyNumberFormat="1" applyFont="1" applyAlignment="1">
      <alignment vertical="center" wrapText="1"/>
    </xf>
    <xf numFmtId="0" fontId="55" fillId="39" borderId="58" xfId="0" applyFont="1" applyFill="1" applyBorder="1" applyAlignment="1">
      <alignment horizontal="center" vertical="center" wrapText="1"/>
    </xf>
    <xf numFmtId="0" fontId="149" fillId="39" borderId="53" xfId="0" applyFont="1" applyFill="1" applyBorder="1" applyAlignment="1">
      <alignment horizontal="center" vertical="center" wrapText="1"/>
    </xf>
    <xf numFmtId="0" fontId="55" fillId="39" borderId="71" xfId="0" applyFont="1" applyFill="1" applyBorder="1" applyAlignment="1">
      <alignment horizontal="center" vertical="center" wrapText="1"/>
    </xf>
    <xf numFmtId="0" fontId="55" fillId="39" borderId="156" xfId="0" applyFont="1" applyFill="1" applyBorder="1" applyAlignment="1">
      <alignment horizontal="center" vertical="center" wrapText="1"/>
    </xf>
    <xf numFmtId="0" fontId="55" fillId="39" borderId="77" xfId="0" applyFont="1" applyFill="1" applyBorder="1" applyAlignment="1">
      <alignment horizontal="center" vertical="center" wrapText="1"/>
    </xf>
    <xf numFmtId="0" fontId="127" fillId="39" borderId="137" xfId="0" applyFont="1" applyFill="1" applyBorder="1" applyAlignment="1">
      <alignment horizontal="center" vertical="center" wrapText="1"/>
    </xf>
    <xf numFmtId="0" fontId="55" fillId="39" borderId="166" xfId="0" applyFont="1" applyFill="1" applyBorder="1" applyAlignment="1">
      <alignment horizontal="center" vertical="center" wrapText="1"/>
    </xf>
    <xf numFmtId="0" fontId="142" fillId="0" borderId="170" xfId="0" applyFont="1" applyBorder="1" applyAlignment="1">
      <alignment horizontal="center" vertical="center" wrapText="1"/>
    </xf>
    <xf numFmtId="0" fontId="127" fillId="39" borderId="54" xfId="0" applyFont="1" applyFill="1" applyBorder="1" applyAlignment="1">
      <alignment horizontal="center" vertical="center" wrapText="1"/>
    </xf>
    <xf numFmtId="0" fontId="127" fillId="39" borderId="71" xfId="0" applyFont="1" applyFill="1" applyBorder="1" applyAlignment="1">
      <alignment horizontal="center" vertical="center" wrapText="1"/>
    </xf>
    <xf numFmtId="0" fontId="127" fillId="39" borderId="163" xfId="0" applyFont="1" applyFill="1" applyBorder="1" applyAlignment="1">
      <alignment horizontal="center" vertical="center" wrapText="1"/>
    </xf>
    <xf numFmtId="0" fontId="127" fillId="39" borderId="166" xfId="0" applyFont="1" applyFill="1" applyBorder="1" applyAlignment="1">
      <alignment horizontal="center" vertical="center" wrapText="1"/>
    </xf>
    <xf numFmtId="0" fontId="127" fillId="39" borderId="65" xfId="0" applyFont="1" applyFill="1" applyBorder="1" applyAlignment="1">
      <alignment horizontal="center" vertical="center" wrapText="1"/>
    </xf>
    <xf numFmtId="0" fontId="127" fillId="39" borderId="170" xfId="0" applyFont="1" applyFill="1" applyBorder="1" applyAlignment="1">
      <alignment horizontal="center" vertical="center" wrapText="1"/>
    </xf>
    <xf numFmtId="0" fontId="127" fillId="39" borderId="154" xfId="0" applyFont="1" applyFill="1" applyBorder="1" applyAlignment="1">
      <alignment horizontal="center" vertical="center" wrapText="1"/>
    </xf>
    <xf numFmtId="0" fontId="167" fillId="0" borderId="0" xfId="0" applyFont="1" applyBorder="1" applyAlignment="1">
      <alignment horizontal="center" vertical="center" wrapText="1"/>
    </xf>
    <xf numFmtId="0" fontId="127" fillId="39" borderId="74" xfId="0" applyFont="1" applyFill="1" applyBorder="1" applyAlignment="1">
      <alignment horizontal="center" vertical="center" wrapText="1"/>
    </xf>
    <xf numFmtId="0" fontId="184" fillId="39" borderId="73" xfId="0" applyFont="1" applyFill="1" applyBorder="1" applyAlignment="1">
      <alignment horizontal="center" vertical="center" wrapText="1"/>
    </xf>
    <xf numFmtId="0" fontId="183" fillId="3" borderId="0" xfId="2" applyFont="1" applyFill="1" applyAlignment="1">
      <alignment vertical="center" wrapText="1"/>
    </xf>
    <xf numFmtId="0" fontId="11" fillId="0" borderId="0" xfId="2" applyFont="1" applyAlignment="1">
      <alignment vertical="center" wrapText="1"/>
    </xf>
    <xf numFmtId="0" fontId="111" fillId="0" borderId="0" xfId="2" applyFont="1" applyAlignment="1">
      <alignment horizontal="center" vertical="center" wrapText="1"/>
    </xf>
    <xf numFmtId="0" fontId="153" fillId="2" borderId="0" xfId="5" applyFont="1" applyFill="1" applyAlignment="1">
      <alignment vertical="center"/>
    </xf>
    <xf numFmtId="0" fontId="127" fillId="39" borderId="58" xfId="2" applyFont="1" applyFill="1" applyBorder="1" applyAlignment="1">
      <alignment horizontal="center" vertical="center" wrapText="1"/>
    </xf>
    <xf numFmtId="0" fontId="184" fillId="39" borderId="58" xfId="2" applyFont="1" applyFill="1" applyBorder="1" applyAlignment="1">
      <alignment horizontal="center" vertical="center" wrapText="1"/>
    </xf>
    <xf numFmtId="0" fontId="127" fillId="39" borderId="79" xfId="2" applyFont="1" applyFill="1" applyBorder="1" applyAlignment="1">
      <alignment horizontal="center" vertical="center" wrapText="1"/>
    </xf>
    <xf numFmtId="0" fontId="55" fillId="39" borderId="155" xfId="2" applyFont="1" applyFill="1" applyBorder="1" applyAlignment="1">
      <alignment horizontal="center" vertical="center" wrapText="1"/>
    </xf>
    <xf numFmtId="0" fontId="127" fillId="39" borderId="78" xfId="2" applyFont="1" applyFill="1" applyBorder="1" applyAlignment="1">
      <alignment horizontal="center" vertical="center" wrapText="1"/>
    </xf>
    <xf numFmtId="0" fontId="184" fillId="39" borderId="79" xfId="2" applyFont="1" applyFill="1" applyBorder="1" applyAlignment="1">
      <alignment horizontal="center" vertical="center" wrapText="1"/>
    </xf>
    <xf numFmtId="0" fontId="166" fillId="0" borderId="64" xfId="2" applyFont="1" applyBorder="1" applyAlignment="1">
      <alignment vertical="center" wrapText="1"/>
    </xf>
    <xf numFmtId="0" fontId="166" fillId="0" borderId="65" xfId="2" applyFont="1" applyBorder="1" applyAlignment="1">
      <alignment vertical="center" wrapText="1"/>
    </xf>
    <xf numFmtId="0" fontId="154" fillId="0" borderId="54" xfId="2" applyFont="1" applyBorder="1" applyAlignment="1">
      <alignment horizontal="left" vertical="center" wrapText="1"/>
    </xf>
    <xf numFmtId="3" fontId="143" fillId="0" borderId="57" xfId="2" applyNumberFormat="1" applyFont="1" applyBorder="1" applyAlignment="1" applyProtection="1">
      <alignment horizontal="center" vertical="center" wrapText="1"/>
      <protection locked="0"/>
    </xf>
    <xf numFmtId="0" fontId="127" fillId="39" borderId="125" xfId="2" applyFont="1" applyFill="1" applyBorder="1" applyAlignment="1">
      <alignment horizontal="center" vertical="center" wrapText="1"/>
    </xf>
    <xf numFmtId="0" fontId="140" fillId="0" borderId="0" xfId="2" applyFont="1" applyAlignment="1">
      <alignment horizontal="center" vertical="center" wrapText="1"/>
    </xf>
    <xf numFmtId="10" fontId="148" fillId="0" borderId="0" xfId="2" applyNumberFormat="1" applyFont="1" applyAlignment="1">
      <alignment vertical="center" wrapText="1"/>
    </xf>
    <xf numFmtId="3" fontId="166" fillId="0" borderId="64" xfId="2" applyNumberFormat="1" applyFont="1" applyBorder="1" applyAlignment="1">
      <alignment vertical="center" wrapText="1"/>
    </xf>
    <xf numFmtId="0" fontId="166" fillId="0" borderId="56" xfId="2" applyFont="1" applyBorder="1" applyAlignment="1">
      <alignment vertical="center" wrapText="1"/>
    </xf>
    <xf numFmtId="0" fontId="70" fillId="0" borderId="0" xfId="2" applyFont="1" applyAlignment="1">
      <alignment horizontal="left" vertical="center"/>
    </xf>
    <xf numFmtId="3" fontId="143" fillId="3" borderId="53" xfId="2" applyNumberFormat="1" applyFont="1" applyFill="1" applyBorder="1" applyAlignment="1" applyProtection="1">
      <alignment horizontal="center" vertical="center"/>
      <protection locked="0"/>
    </xf>
    <xf numFmtId="3" fontId="143" fillId="3" borderId="63" xfId="2" applyNumberFormat="1" applyFont="1" applyFill="1" applyBorder="1" applyAlignment="1" applyProtection="1">
      <alignment horizontal="center" vertical="center"/>
      <protection locked="0"/>
    </xf>
    <xf numFmtId="3" fontId="143" fillId="0" borderId="63" xfId="2" applyNumberFormat="1" applyFont="1" applyBorder="1" applyAlignment="1" applyProtection="1">
      <alignment horizontal="center" vertical="center" wrapText="1"/>
      <protection locked="0"/>
    </xf>
    <xf numFmtId="3" fontId="143" fillId="3" borderId="63" xfId="2" applyNumberFormat="1" applyFont="1" applyFill="1" applyBorder="1" applyAlignment="1" applyProtection="1">
      <alignment horizontal="center" vertical="center" wrapText="1"/>
      <protection locked="0"/>
    </xf>
    <xf numFmtId="3" fontId="143" fillId="3" borderId="54" xfId="2" applyNumberFormat="1" applyFont="1" applyFill="1" applyBorder="1" applyAlignment="1" applyProtection="1">
      <alignment horizontal="center" vertical="center" wrapText="1"/>
      <protection locked="0"/>
    </xf>
    <xf numFmtId="4" fontId="155" fillId="0" borderId="58" xfId="2" applyNumberFormat="1" applyFont="1" applyBorder="1" applyAlignment="1">
      <alignment horizontal="center" vertical="center" wrapText="1"/>
    </xf>
    <xf numFmtId="0" fontId="167" fillId="0" borderId="65" xfId="2" applyFont="1" applyBorder="1" applyAlignment="1">
      <alignment vertical="center" wrapText="1"/>
    </xf>
    <xf numFmtId="0" fontId="55" fillId="39" borderId="69" xfId="2" applyFont="1" applyFill="1" applyBorder="1" applyAlignment="1">
      <alignment horizontal="center" vertical="center" wrapText="1"/>
    </xf>
    <xf numFmtId="0" fontId="127" fillId="39" borderId="57" xfId="2" applyFont="1" applyFill="1" applyBorder="1" applyAlignment="1">
      <alignment horizontal="center" vertical="center" wrapText="1"/>
    </xf>
    <xf numFmtId="0" fontId="127" fillId="39" borderId="155" xfId="2" applyFont="1" applyFill="1" applyBorder="1" applyAlignment="1">
      <alignment horizontal="center" vertical="center" wrapText="1"/>
    </xf>
    <xf numFmtId="0" fontId="127" fillId="39" borderId="166" xfId="2" applyFont="1" applyFill="1" applyBorder="1" applyAlignment="1">
      <alignment horizontal="center" vertical="center" wrapText="1"/>
    </xf>
    <xf numFmtId="0" fontId="127" fillId="39" borderId="163" xfId="2" applyFont="1" applyFill="1" applyBorder="1" applyAlignment="1">
      <alignment horizontal="center" vertical="center" wrapText="1"/>
    </xf>
    <xf numFmtId="10" fontId="154" fillId="0" borderId="12" xfId="7" applyNumberFormat="1" applyFont="1" applyBorder="1" applyAlignment="1">
      <alignment vertical="center" wrapText="1"/>
    </xf>
    <xf numFmtId="10" fontId="154" fillId="0" borderId="61" xfId="7" applyNumberFormat="1" applyFont="1" applyBorder="1" applyAlignment="1">
      <alignment vertical="center" wrapText="1"/>
    </xf>
    <xf numFmtId="0" fontId="70" fillId="0" borderId="0" xfId="0" applyFont="1" applyBorder="1" applyAlignment="1">
      <alignment horizontal="left" vertical="center"/>
    </xf>
    <xf numFmtId="10" fontId="54" fillId="0" borderId="0" xfId="7" applyNumberFormat="1" applyFont="1" applyBorder="1" applyAlignment="1">
      <alignment vertical="center" wrapText="1"/>
    </xf>
    <xf numFmtId="3" fontId="54" fillId="0" borderId="0" xfId="7" applyNumberFormat="1" applyFont="1" applyBorder="1" applyAlignment="1" applyProtection="1">
      <alignment horizontal="center" vertical="center"/>
      <protection locked="0"/>
    </xf>
    <xf numFmtId="10" fontId="54" fillId="0" borderId="0" xfId="6" applyNumberFormat="1" applyFont="1" applyBorder="1" applyAlignment="1">
      <alignment vertical="center" wrapText="1"/>
    </xf>
    <xf numFmtId="9" fontId="54" fillId="0" borderId="0" xfId="8" applyFont="1" applyBorder="1" applyAlignment="1">
      <alignment vertical="center" wrapText="1"/>
    </xf>
    <xf numFmtId="10" fontId="55" fillId="0" borderId="0" xfId="7" applyNumberFormat="1" applyFont="1" applyBorder="1" applyAlignment="1">
      <alignment vertical="center" wrapText="1"/>
    </xf>
    <xf numFmtId="2" fontId="55" fillId="0" borderId="0" xfId="0" applyNumberFormat="1" applyFont="1" applyBorder="1" applyAlignment="1">
      <alignment vertical="center" wrapText="1"/>
    </xf>
    <xf numFmtId="2" fontId="55" fillId="0" borderId="0" xfId="0" applyNumberFormat="1" applyFont="1" applyBorder="1" applyAlignment="1">
      <alignment horizontal="left" vertical="center" wrapText="1"/>
    </xf>
    <xf numFmtId="2" fontId="55" fillId="0" borderId="0" xfId="0" applyNumberFormat="1" applyFont="1" applyAlignment="1">
      <alignment horizontal="left" vertical="center" wrapText="1"/>
    </xf>
    <xf numFmtId="2" fontId="54" fillId="0" borderId="0" xfId="0" applyNumberFormat="1" applyFont="1" applyAlignment="1">
      <alignment horizontal="left" vertical="center" wrapText="1"/>
    </xf>
    <xf numFmtId="0" fontId="70" fillId="0" borderId="0" xfId="0" applyFont="1" applyAlignment="1">
      <alignment horizontal="left" vertical="center" wrapText="1"/>
    </xf>
    <xf numFmtId="3" fontId="70" fillId="0" borderId="0" xfId="0" applyNumberFormat="1" applyFont="1" applyAlignment="1">
      <alignment horizontal="left" vertical="center" wrapText="1"/>
    </xf>
    <xf numFmtId="0" fontId="70" fillId="0" borderId="0" xfId="0" applyFont="1" applyBorder="1" applyAlignment="1">
      <alignment vertical="center" wrapText="1"/>
    </xf>
    <xf numFmtId="2" fontId="95" fillId="0" borderId="0" xfId="0" applyNumberFormat="1" applyFont="1" applyAlignment="1">
      <alignment horizontal="left" vertical="center" wrapText="1"/>
    </xf>
    <xf numFmtId="3" fontId="166" fillId="4" borderId="0" xfId="3" applyNumberFormat="1" applyFont="1" applyFill="1" applyAlignment="1">
      <alignment horizontal="center" vertical="center" wrapText="1"/>
    </xf>
    <xf numFmtId="0" fontId="166" fillId="4" borderId="0" xfId="2" applyFont="1" applyFill="1" applyAlignment="1">
      <alignment vertical="center" wrapText="1"/>
    </xf>
    <xf numFmtId="0" fontId="166" fillId="4" borderId="0" xfId="2" applyFont="1" applyFill="1" applyAlignment="1">
      <alignment horizontal="center" vertical="center" wrapText="1"/>
    </xf>
    <xf numFmtId="3" fontId="190" fillId="4" borderId="0" xfId="3" applyNumberFormat="1" applyFont="1" applyFill="1" applyAlignment="1">
      <alignment horizontal="center" vertical="center" wrapText="1"/>
    </xf>
    <xf numFmtId="0" fontId="191" fillId="0" borderId="0" xfId="2" applyFont="1" applyAlignment="1">
      <alignment vertical="center"/>
    </xf>
    <xf numFmtId="0" fontId="192" fillId="2" borderId="0" xfId="5" applyFont="1" applyFill="1" applyAlignment="1">
      <alignment vertical="center"/>
    </xf>
    <xf numFmtId="0" fontId="95" fillId="4" borderId="53" xfId="3" applyFont="1" applyFill="1" applyBorder="1" applyAlignment="1">
      <alignment horizontal="left" vertical="center" indent="1"/>
    </xf>
    <xf numFmtId="3" fontId="70" fillId="4" borderId="55" xfId="2" applyNumberFormat="1" applyFont="1" applyFill="1" applyBorder="1" applyAlignment="1" applyProtection="1">
      <alignment horizontal="center" vertical="center"/>
      <protection locked="0"/>
    </xf>
    <xf numFmtId="4" fontId="161" fillId="4" borderId="56" xfId="2" applyNumberFormat="1" applyFont="1" applyFill="1" applyBorder="1" applyAlignment="1">
      <alignment horizontal="center" vertical="center"/>
    </xf>
    <xf numFmtId="3" fontId="70" fillId="4" borderId="53" xfId="2" applyNumberFormat="1" applyFont="1" applyFill="1" applyBorder="1" applyAlignment="1" applyProtection="1">
      <alignment horizontal="center" vertical="center"/>
      <protection locked="0"/>
    </xf>
    <xf numFmtId="3" fontId="70" fillId="4" borderId="0" xfId="2" applyNumberFormat="1" applyFont="1" applyFill="1" applyAlignment="1" applyProtection="1">
      <alignment horizontal="center" vertical="center"/>
      <protection locked="0"/>
    </xf>
    <xf numFmtId="0" fontId="95" fillId="4" borderId="63" xfId="3" applyFont="1" applyFill="1" applyBorder="1" applyAlignment="1">
      <alignment horizontal="left" vertical="center" indent="1"/>
    </xf>
    <xf numFmtId="3" fontId="70" fillId="4" borderId="59" xfId="2" applyNumberFormat="1" applyFont="1" applyFill="1" applyBorder="1" applyAlignment="1" applyProtection="1">
      <alignment horizontal="center" vertical="center"/>
      <protection locked="0"/>
    </xf>
    <xf numFmtId="4" fontId="161" fillId="4" borderId="60" xfId="2" applyNumberFormat="1" applyFont="1" applyFill="1" applyBorder="1" applyAlignment="1">
      <alignment horizontal="center" vertical="center"/>
    </xf>
    <xf numFmtId="3" fontId="70" fillId="4" borderId="63" xfId="2" applyNumberFormat="1" applyFont="1" applyFill="1" applyBorder="1" applyAlignment="1" applyProtection="1">
      <alignment horizontal="center" vertical="center"/>
      <protection locked="0"/>
    </xf>
    <xf numFmtId="3" fontId="151" fillId="0" borderId="0" xfId="2" applyNumberFormat="1" applyFont="1"/>
    <xf numFmtId="3" fontId="127" fillId="39" borderId="79" xfId="3" applyNumberFormat="1" applyFont="1" applyFill="1" applyBorder="1" applyAlignment="1">
      <alignment horizontal="center" vertical="center" wrapText="1"/>
    </xf>
    <xf numFmtId="3" fontId="127" fillId="39" borderId="77" xfId="3" applyNumberFormat="1" applyFont="1" applyFill="1" applyBorder="1" applyAlignment="1">
      <alignment horizontal="center" vertical="center" wrapText="1"/>
    </xf>
    <xf numFmtId="3" fontId="127" fillId="39" borderId="78" xfId="3" applyNumberFormat="1" applyFont="1" applyFill="1" applyBorder="1" applyAlignment="1">
      <alignment horizontal="center" vertical="center" wrapText="1"/>
    </xf>
    <xf numFmtId="3" fontId="167" fillId="4" borderId="0" xfId="3" applyNumberFormat="1" applyFont="1" applyFill="1" applyAlignment="1">
      <alignment horizontal="center" vertical="center" wrapText="1"/>
    </xf>
    <xf numFmtId="3" fontId="127" fillId="39" borderId="58" xfId="3" applyNumberFormat="1" applyFont="1" applyFill="1" applyBorder="1" applyAlignment="1">
      <alignment horizontal="center" vertical="center" wrapText="1"/>
    </xf>
    <xf numFmtId="3" fontId="127" fillId="39" borderId="167" xfId="3" applyNumberFormat="1" applyFont="1" applyFill="1" applyBorder="1" applyAlignment="1">
      <alignment horizontal="center" vertical="center" wrapText="1"/>
    </xf>
    <xf numFmtId="3" fontId="127" fillId="39" borderId="179" xfId="3" applyNumberFormat="1" applyFont="1" applyFill="1" applyBorder="1" applyAlignment="1">
      <alignment horizontal="center" vertical="center" wrapText="1"/>
    </xf>
    <xf numFmtId="3" fontId="127" fillId="39" borderId="154" xfId="3" applyNumberFormat="1" applyFont="1" applyFill="1" applyBorder="1" applyAlignment="1">
      <alignment horizontal="center" vertical="center" wrapText="1"/>
    </xf>
    <xf numFmtId="3" fontId="127" fillId="39" borderId="155" xfId="3" applyNumberFormat="1" applyFont="1" applyFill="1" applyBorder="1" applyAlignment="1">
      <alignment horizontal="center" vertical="center" wrapText="1"/>
    </xf>
    <xf numFmtId="3" fontId="127" fillId="39" borderId="163" xfId="3" applyNumberFormat="1" applyFont="1" applyFill="1" applyBorder="1" applyAlignment="1">
      <alignment horizontal="center" vertical="center" wrapText="1"/>
    </xf>
    <xf numFmtId="3" fontId="70" fillId="4" borderId="181" xfId="2" applyNumberFormat="1" applyFont="1" applyFill="1" applyBorder="1" applyAlignment="1" applyProtection="1">
      <alignment horizontal="center" vertical="center"/>
      <protection locked="0"/>
    </xf>
    <xf numFmtId="2" fontId="152" fillId="0" borderId="117" xfId="2" applyNumberFormat="1" applyFont="1" applyBorder="1" applyAlignment="1">
      <alignment horizontal="left" vertical="center" wrapText="1"/>
    </xf>
    <xf numFmtId="3" fontId="70" fillId="4" borderId="183" xfId="2" applyNumberFormat="1" applyFont="1" applyFill="1" applyBorder="1" applyAlignment="1" applyProtection="1">
      <alignment horizontal="center" vertical="center"/>
      <protection locked="0"/>
    </xf>
    <xf numFmtId="4" fontId="161" fillId="4" borderId="184" xfId="2" applyNumberFormat="1" applyFont="1" applyFill="1" applyBorder="1" applyAlignment="1">
      <alignment horizontal="center" vertical="center"/>
    </xf>
    <xf numFmtId="0" fontId="141" fillId="0" borderId="117" xfId="2" applyFont="1" applyBorder="1" applyAlignment="1">
      <alignment vertical="center" wrapText="1"/>
    </xf>
    <xf numFmtId="0" fontId="141" fillId="0" borderId="86" xfId="2" applyFont="1" applyBorder="1" applyAlignment="1">
      <alignment vertical="center" wrapText="1"/>
    </xf>
    <xf numFmtId="0" fontId="95" fillId="4" borderId="183" xfId="3" applyFont="1" applyFill="1" applyBorder="1" applyAlignment="1">
      <alignment horizontal="left" vertical="center" indent="1"/>
    </xf>
    <xf numFmtId="0" fontId="95" fillId="4" borderId="54" xfId="3" applyFont="1" applyFill="1" applyBorder="1" applyAlignment="1">
      <alignment horizontal="left" vertical="center" indent="1"/>
    </xf>
    <xf numFmtId="3" fontId="70" fillId="4" borderId="57" xfId="2" applyNumberFormat="1" applyFont="1" applyFill="1" applyBorder="1" applyAlignment="1" applyProtection="1">
      <alignment horizontal="center" vertical="center"/>
      <protection locked="0"/>
    </xf>
    <xf numFmtId="4" fontId="161" fillId="4" borderId="58" xfId="2" applyNumberFormat="1" applyFont="1" applyFill="1" applyBorder="1" applyAlignment="1">
      <alignment horizontal="center" vertical="center"/>
    </xf>
    <xf numFmtId="3" fontId="127" fillId="39" borderId="166" xfId="3" applyNumberFormat="1" applyFont="1" applyFill="1" applyBorder="1" applyAlignment="1">
      <alignment horizontal="center" vertical="center" wrapText="1"/>
    </xf>
    <xf numFmtId="0" fontId="167" fillId="4" borderId="0" xfId="2" applyFont="1" applyFill="1" applyAlignment="1">
      <alignment horizontal="center" vertical="center" wrapText="1"/>
    </xf>
    <xf numFmtId="3" fontId="184" fillId="39" borderId="154" xfId="3" applyNumberFormat="1" applyFont="1" applyFill="1" applyBorder="1" applyAlignment="1">
      <alignment horizontal="center" vertical="center" wrapText="1"/>
    </xf>
    <xf numFmtId="3" fontId="127" fillId="39" borderId="160" xfId="3" applyNumberFormat="1" applyFont="1" applyFill="1" applyBorder="1" applyAlignment="1">
      <alignment horizontal="center" vertical="center" wrapText="1"/>
    </xf>
    <xf numFmtId="0" fontId="70" fillId="0" borderId="0" xfId="16" applyFont="1" applyAlignment="1">
      <alignment vertical="center"/>
    </xf>
    <xf numFmtId="0" fontId="141" fillId="0" borderId="0" xfId="16" applyFont="1" applyBorder="1" applyAlignment="1">
      <alignment vertical="center" wrapText="1"/>
    </xf>
    <xf numFmtId="0" fontId="143" fillId="0" borderId="0" xfId="16" applyFont="1" applyAlignment="1">
      <alignment vertical="center" wrapText="1"/>
    </xf>
    <xf numFmtId="0" fontId="169" fillId="0" borderId="0" xfId="16" applyFont="1" applyAlignment="1">
      <alignment vertical="center" wrapText="1"/>
    </xf>
    <xf numFmtId="0" fontId="54" fillId="0" borderId="0" xfId="16" applyFont="1" applyAlignment="1">
      <alignment vertical="center"/>
    </xf>
    <xf numFmtId="0" fontId="144" fillId="0" borderId="0" xfId="16" applyFont="1" applyAlignment="1">
      <alignment horizontal="left" vertical="center"/>
    </xf>
    <xf numFmtId="0" fontId="152" fillId="0" borderId="0" xfId="16" applyFont="1"/>
    <xf numFmtId="0" fontId="153" fillId="0" borderId="0" xfId="16" applyFont="1" applyAlignment="1">
      <alignment horizontal="left" vertical="center"/>
    </xf>
    <xf numFmtId="0" fontId="170" fillId="0" borderId="0" xfId="16" applyFont="1" applyAlignment="1">
      <alignment horizontal="left" vertical="center"/>
    </xf>
    <xf numFmtId="0" fontId="54" fillId="0" borderId="0" xfId="16" applyFont="1" applyAlignment="1">
      <alignment horizontal="left" vertical="center"/>
    </xf>
    <xf numFmtId="0" fontId="54" fillId="0" borderId="0" xfId="16" applyFont="1" applyAlignment="1">
      <alignment horizontal="center" vertical="center"/>
    </xf>
    <xf numFmtId="0" fontId="170" fillId="4" borderId="0" xfId="16" applyFont="1" applyFill="1" applyBorder="1" applyAlignment="1">
      <alignment horizontal="left" vertical="center"/>
    </xf>
    <xf numFmtId="0" fontId="138" fillId="0" borderId="0" xfId="16" applyFont="1" applyAlignment="1">
      <alignment vertical="center" wrapText="1"/>
    </xf>
    <xf numFmtId="0" fontId="138" fillId="0" borderId="0" xfId="16" applyFont="1" applyAlignment="1">
      <alignment vertical="center"/>
    </xf>
    <xf numFmtId="0" fontId="95" fillId="4" borderId="53" xfId="16" applyFont="1" applyFill="1" applyBorder="1" applyAlignment="1">
      <alignment horizontal="left" vertical="center" indent="1"/>
    </xf>
    <xf numFmtId="3" fontId="70" fillId="4" borderId="55" xfId="0" applyNumberFormat="1" applyFont="1" applyFill="1" applyBorder="1" applyAlignment="1" applyProtection="1">
      <alignment horizontal="center" vertical="center"/>
      <protection locked="0"/>
    </xf>
    <xf numFmtId="4" fontId="161" fillId="4" borderId="56" xfId="0" applyNumberFormat="1" applyFont="1" applyFill="1" applyBorder="1" applyAlignment="1">
      <alignment horizontal="center" vertical="center"/>
    </xf>
    <xf numFmtId="3" fontId="141" fillId="0" borderId="0" xfId="16" applyNumberFormat="1" applyFont="1" applyBorder="1" applyAlignment="1">
      <alignment vertical="center"/>
    </xf>
    <xf numFmtId="0" fontId="95" fillId="4" borderId="63" xfId="16" applyFont="1" applyFill="1" applyBorder="1" applyAlignment="1">
      <alignment horizontal="left" vertical="center" indent="1"/>
    </xf>
    <xf numFmtId="3" fontId="70" fillId="4" borderId="59" xfId="0" applyNumberFormat="1" applyFont="1" applyFill="1" applyBorder="1" applyAlignment="1" applyProtection="1">
      <alignment horizontal="center" vertical="center"/>
      <protection locked="0"/>
    </xf>
    <xf numFmtId="4" fontId="161" fillId="4" borderId="60" xfId="0" applyNumberFormat="1" applyFont="1" applyFill="1" applyBorder="1" applyAlignment="1">
      <alignment horizontal="center" vertical="center"/>
    </xf>
    <xf numFmtId="0" fontId="95" fillId="4" borderId="54" xfId="16" applyFont="1" applyFill="1" applyBorder="1" applyAlignment="1">
      <alignment horizontal="left" vertical="center" indent="1"/>
    </xf>
    <xf numFmtId="3" fontId="70" fillId="4" borderId="57" xfId="0" applyNumberFormat="1" applyFont="1" applyFill="1" applyBorder="1" applyAlignment="1" applyProtection="1">
      <alignment horizontal="center" vertical="center"/>
      <protection locked="0"/>
    </xf>
    <xf numFmtId="4" fontId="161" fillId="4" borderId="58" xfId="0" applyNumberFormat="1" applyFont="1" applyFill="1" applyBorder="1" applyAlignment="1">
      <alignment horizontal="center" vertical="center"/>
    </xf>
    <xf numFmtId="3" fontId="138" fillId="0" borderId="0" xfId="16" applyNumberFormat="1" applyFont="1" applyBorder="1" applyAlignment="1">
      <alignment horizontal="center" vertical="center" wrapText="1"/>
    </xf>
    <xf numFmtId="4" fontId="138" fillId="0" borderId="0" xfId="16" applyNumberFormat="1" applyFont="1" applyBorder="1" applyAlignment="1">
      <alignment horizontal="center" vertical="center" wrapText="1"/>
    </xf>
    <xf numFmtId="2" fontId="153" fillId="0" borderId="0" xfId="16" applyNumberFormat="1" applyFont="1" applyAlignment="1">
      <alignment vertical="center" wrapText="1"/>
    </xf>
    <xf numFmtId="0" fontId="153" fillId="0" borderId="0" xfId="16" applyFont="1" applyBorder="1" applyAlignment="1">
      <alignment vertical="center" wrapText="1"/>
    </xf>
    <xf numFmtId="0" fontId="144" fillId="0" borderId="0" xfId="16" applyFont="1" applyAlignment="1">
      <alignment vertical="center" wrapText="1"/>
    </xf>
    <xf numFmtId="3" fontId="55" fillId="39" borderId="154" xfId="16" applyNumberFormat="1" applyFont="1" applyFill="1" applyBorder="1" applyAlignment="1">
      <alignment horizontal="center" vertical="center" wrapText="1"/>
    </xf>
    <xf numFmtId="3" fontId="55" fillId="39" borderId="166" xfId="16" applyNumberFormat="1" applyFont="1" applyFill="1" applyBorder="1" applyAlignment="1">
      <alignment horizontal="center" vertical="center" wrapText="1"/>
    </xf>
    <xf numFmtId="3" fontId="55" fillId="39" borderId="155" xfId="16" applyNumberFormat="1" applyFont="1" applyFill="1" applyBorder="1" applyAlignment="1">
      <alignment horizontal="center" vertical="center" wrapText="1"/>
    </xf>
    <xf numFmtId="3" fontId="55" fillId="39" borderId="71" xfId="16" applyNumberFormat="1" applyFont="1" applyFill="1" applyBorder="1" applyAlignment="1">
      <alignment horizontal="center" vertical="center" wrapText="1"/>
    </xf>
    <xf numFmtId="0" fontId="70" fillId="4" borderId="0" xfId="16" applyFont="1" applyFill="1" applyAlignment="1">
      <alignment vertical="center"/>
    </xf>
    <xf numFmtId="0" fontId="10" fillId="0" borderId="0" xfId="16" applyFont="1" applyBorder="1"/>
    <xf numFmtId="0" fontId="10" fillId="4" borderId="0" xfId="16" applyFont="1" applyFill="1" applyBorder="1"/>
    <xf numFmtId="0" fontId="142" fillId="4" borderId="0" xfId="16" applyFont="1" applyFill="1" applyAlignment="1">
      <alignment horizontal="right" vertical="center"/>
    </xf>
    <xf numFmtId="0" fontId="144" fillId="4" borderId="0" xfId="16" applyFont="1" applyFill="1" applyAlignment="1">
      <alignment horizontal="left" vertical="center"/>
    </xf>
    <xf numFmtId="0" fontId="152" fillId="4" borderId="0" xfId="16" applyFont="1" applyFill="1" applyAlignment="1">
      <alignment horizontal="center"/>
    </xf>
    <xf numFmtId="3" fontId="144" fillId="4" borderId="0" xfId="16" applyNumberFormat="1" applyFont="1" applyFill="1" applyAlignment="1">
      <alignment horizontal="left" vertical="center"/>
    </xf>
    <xf numFmtId="0" fontId="10" fillId="4" borderId="0" xfId="16" applyFont="1" applyFill="1" applyAlignment="1">
      <alignment horizontal="left" vertical="center"/>
    </xf>
    <xf numFmtId="0" fontId="153" fillId="4" borderId="0" xfId="16" applyFont="1" applyFill="1" applyAlignment="1">
      <alignment horizontal="left" vertical="center"/>
    </xf>
    <xf numFmtId="0" fontId="138" fillId="4" borderId="0" xfId="16" applyFont="1" applyFill="1" applyAlignment="1">
      <alignment vertical="center"/>
    </xf>
    <xf numFmtId="0" fontId="111" fillId="4" borderId="0" xfId="16" applyFont="1" applyFill="1" applyAlignment="1">
      <alignment vertical="center"/>
    </xf>
    <xf numFmtId="0" fontId="54" fillId="4" borderId="0" xfId="16" applyFont="1" applyFill="1" applyAlignment="1">
      <alignment horizontal="left" vertical="center"/>
    </xf>
    <xf numFmtId="0" fontId="138" fillId="4" borderId="0" xfId="16" applyFont="1" applyFill="1" applyAlignment="1">
      <alignment vertical="center" wrapText="1"/>
    </xf>
    <xf numFmtId="0" fontId="54" fillId="0" borderId="0" xfId="5" applyFont="1" applyAlignment="1">
      <alignment vertical="center"/>
    </xf>
    <xf numFmtId="3" fontId="70" fillId="0" borderId="0" xfId="16" applyNumberFormat="1" applyFont="1" applyBorder="1" applyAlignment="1">
      <alignment horizontal="center" vertical="center"/>
    </xf>
    <xf numFmtId="169" fontId="70" fillId="0" borderId="0" xfId="16" applyNumberFormat="1" applyFont="1" applyBorder="1" applyAlignment="1">
      <alignment horizontal="center" vertical="center"/>
    </xf>
    <xf numFmtId="4" fontId="70" fillId="0" borderId="0" xfId="16" applyNumberFormat="1" applyFont="1" applyBorder="1" applyAlignment="1">
      <alignment horizontal="center" vertical="center"/>
    </xf>
    <xf numFmtId="0" fontId="70" fillId="0" borderId="0" xfId="16" applyFont="1" applyBorder="1" applyAlignment="1">
      <alignment horizontal="center" vertical="center" wrapText="1"/>
    </xf>
    <xf numFmtId="0" fontId="70" fillId="4" borderId="0" xfId="16" applyFont="1" applyFill="1" applyBorder="1" applyAlignment="1">
      <alignment horizontal="center" vertical="center" wrapText="1"/>
    </xf>
    <xf numFmtId="3" fontId="70" fillId="4" borderId="0" xfId="16" applyNumberFormat="1" applyFont="1" applyFill="1" applyBorder="1" applyAlignment="1">
      <alignment horizontal="center" vertical="center"/>
    </xf>
    <xf numFmtId="4" fontId="70" fillId="4" borderId="0" xfId="16" applyNumberFormat="1" applyFont="1" applyFill="1" applyBorder="1" applyAlignment="1">
      <alignment horizontal="center" vertical="center"/>
    </xf>
    <xf numFmtId="0" fontId="70" fillId="0" borderId="0" xfId="16" applyFont="1"/>
    <xf numFmtId="0" fontId="193" fillId="0" borderId="0" xfId="0" applyFont="1" applyAlignment="1">
      <alignment horizontal="left" vertical="center"/>
    </xf>
    <xf numFmtId="0" fontId="190" fillId="0" borderId="0" xfId="0" applyFont="1" applyAlignment="1">
      <alignment vertical="center"/>
    </xf>
    <xf numFmtId="0" fontId="70" fillId="0" borderId="0" xfId="0" applyFont="1" applyAlignment="1">
      <alignment horizontal="left" vertical="center"/>
    </xf>
    <xf numFmtId="0" fontId="193" fillId="0" borderId="0" xfId="0" applyFont="1"/>
    <xf numFmtId="3" fontId="54" fillId="4" borderId="0" xfId="0" applyNumberFormat="1" applyFont="1" applyFill="1" applyBorder="1"/>
    <xf numFmtId="10" fontId="54" fillId="4" borderId="0" xfId="0" applyNumberFormat="1" applyFont="1" applyFill="1" applyBorder="1"/>
    <xf numFmtId="169" fontId="55" fillId="4" borderId="0" xfId="0" applyNumberFormat="1" applyFont="1" applyFill="1" applyBorder="1"/>
    <xf numFmtId="0" fontId="194" fillId="0" borderId="0" xfId="2" applyFont="1" applyAlignment="1">
      <alignment vertical="center" wrapText="1"/>
    </xf>
    <xf numFmtId="0" fontId="195" fillId="0" borderId="0" xfId="2" applyFont="1"/>
    <xf numFmtId="0" fontId="196" fillId="0" borderId="0" xfId="2" applyFont="1" applyAlignment="1">
      <alignment horizontal="center"/>
    </xf>
    <xf numFmtId="0" fontId="198" fillId="0" borderId="0" xfId="2" applyFont="1" applyAlignment="1">
      <alignment horizontal="center" vertical="center" wrapText="1"/>
    </xf>
    <xf numFmtId="3" fontId="197" fillId="4" borderId="0" xfId="3" applyNumberFormat="1" applyFont="1" applyFill="1" applyAlignment="1">
      <alignment horizontal="center" vertical="center" wrapText="1"/>
    </xf>
    <xf numFmtId="0" fontId="197" fillId="4" borderId="0" xfId="2" applyFont="1" applyFill="1" applyAlignment="1">
      <alignment vertical="center" wrapText="1"/>
    </xf>
    <xf numFmtId="0" fontId="198" fillId="0" borderId="0" xfId="2" applyFont="1" applyAlignment="1">
      <alignment vertical="center" wrapText="1"/>
    </xf>
    <xf numFmtId="3" fontId="199" fillId="4" borderId="0" xfId="3" applyNumberFormat="1" applyFont="1" applyFill="1" applyAlignment="1">
      <alignment horizontal="center" vertical="center" wrapText="1"/>
    </xf>
    <xf numFmtId="0" fontId="200" fillId="0" borderId="0" xfId="2" applyFont="1" applyAlignment="1">
      <alignment horizontal="center" vertical="center" wrapText="1"/>
    </xf>
    <xf numFmtId="0" fontId="201" fillId="4" borderId="53" xfId="3" applyFont="1" applyFill="1" applyBorder="1" applyAlignment="1">
      <alignment horizontal="left" vertical="center" indent="1"/>
    </xf>
    <xf numFmtId="168" fontId="202" fillId="4" borderId="56" xfId="2" applyNumberFormat="1" applyFont="1" applyFill="1" applyBorder="1" applyAlignment="1" applyProtection="1">
      <alignment horizontal="center" vertical="center"/>
      <protection locked="0"/>
    </xf>
    <xf numFmtId="3" fontId="147" fillId="4" borderId="0" xfId="2" applyNumberFormat="1" applyFont="1" applyFill="1" applyAlignment="1" applyProtection="1">
      <alignment horizontal="center" vertical="center"/>
      <protection locked="0"/>
    </xf>
    <xf numFmtId="168" fontId="202" fillId="4" borderId="53" xfId="2" applyNumberFormat="1" applyFont="1" applyFill="1" applyBorder="1" applyAlignment="1" applyProtection="1">
      <alignment horizontal="center" vertical="center"/>
      <protection locked="0"/>
    </xf>
    <xf numFmtId="0" fontId="200" fillId="0" borderId="0" xfId="2" applyFont="1" applyAlignment="1">
      <alignment vertical="center" wrapText="1"/>
    </xf>
    <xf numFmtId="0" fontId="201" fillId="4" borderId="63" xfId="3" applyFont="1" applyFill="1" applyBorder="1" applyAlignment="1">
      <alignment horizontal="left" vertical="center" indent="1"/>
    </xf>
    <xf numFmtId="168" fontId="202" fillId="4" borderId="60" xfId="2" applyNumberFormat="1" applyFont="1" applyFill="1" applyBorder="1" applyAlignment="1" applyProtection="1">
      <alignment horizontal="center" vertical="center"/>
      <protection locked="0"/>
    </xf>
    <xf numFmtId="168" fontId="202" fillId="4" borderId="63" xfId="2" applyNumberFormat="1" applyFont="1" applyFill="1" applyBorder="1" applyAlignment="1" applyProtection="1">
      <alignment horizontal="center" vertical="center"/>
      <protection locked="0"/>
    </xf>
    <xf numFmtId="0" fontId="201" fillId="4" borderId="54" xfId="3" applyFont="1" applyFill="1" applyBorder="1" applyAlignment="1">
      <alignment horizontal="left" vertical="center" indent="1"/>
    </xf>
    <xf numFmtId="168" fontId="202" fillId="4" borderId="58" xfId="2" applyNumberFormat="1" applyFont="1" applyFill="1" applyBorder="1" applyAlignment="1" applyProtection="1">
      <alignment horizontal="center" vertical="center"/>
      <protection locked="0"/>
    </xf>
    <xf numFmtId="168" fontId="202" fillId="4" borderId="54" xfId="2" applyNumberFormat="1" applyFont="1" applyFill="1" applyBorder="1" applyAlignment="1" applyProtection="1">
      <alignment horizontal="center" vertical="center"/>
      <protection locked="0"/>
    </xf>
    <xf numFmtId="2" fontId="196" fillId="0" borderId="0" xfId="2" applyNumberFormat="1" applyFont="1" applyAlignment="1">
      <alignment horizontal="left" vertical="center" wrapText="1"/>
    </xf>
    <xf numFmtId="3" fontId="195" fillId="0" borderId="0" xfId="2" applyNumberFormat="1" applyFont="1"/>
    <xf numFmtId="168" fontId="161" fillId="4" borderId="53" xfId="2" applyNumberFormat="1" applyFont="1" applyFill="1" applyBorder="1" applyAlignment="1" applyProtection="1">
      <alignment horizontal="center" vertical="center"/>
      <protection locked="0"/>
    </xf>
    <xf numFmtId="168" fontId="161" fillId="4" borderId="63" xfId="2" applyNumberFormat="1" applyFont="1" applyFill="1" applyBorder="1" applyAlignment="1" applyProtection="1">
      <alignment horizontal="center" vertical="center"/>
      <protection locked="0"/>
    </xf>
    <xf numFmtId="168" fontId="161" fillId="4" borderId="54" xfId="2" applyNumberFormat="1" applyFont="1" applyFill="1" applyBorder="1" applyAlignment="1" applyProtection="1">
      <alignment horizontal="center" vertical="center"/>
      <protection locked="0"/>
    </xf>
    <xf numFmtId="0" fontId="54" fillId="4" borderId="0" xfId="0" applyFont="1" applyFill="1"/>
    <xf numFmtId="0" fontId="170" fillId="4" borderId="0" xfId="0" applyFont="1" applyFill="1" applyBorder="1"/>
    <xf numFmtId="0" fontId="95" fillId="5" borderId="55" xfId="0" applyFont="1" applyFill="1" applyBorder="1"/>
    <xf numFmtId="169" fontId="70" fillId="5" borderId="64" xfId="0" applyNumberFormat="1" applyFont="1" applyFill="1" applyBorder="1" applyAlignment="1">
      <alignment horizontal="center"/>
    </xf>
    <xf numFmtId="169" fontId="70" fillId="5" borderId="56" xfId="0" applyNumberFormat="1" applyFont="1" applyFill="1" applyBorder="1" applyAlignment="1">
      <alignment horizontal="center"/>
    </xf>
    <xf numFmtId="0" fontId="193" fillId="4" borderId="0" xfId="0" applyFont="1" applyFill="1" applyBorder="1"/>
    <xf numFmtId="0" fontId="95" fillId="4" borderId="59" xfId="0" applyFont="1" applyFill="1" applyBorder="1"/>
    <xf numFmtId="169" fontId="70" fillId="4" borderId="0" xfId="0" applyNumberFormat="1" applyFont="1" applyFill="1" applyBorder="1" applyAlignment="1">
      <alignment horizontal="center"/>
    </xf>
    <xf numFmtId="169" fontId="70" fillId="4" borderId="60" xfId="0" applyNumberFormat="1" applyFont="1" applyFill="1" applyBorder="1" applyAlignment="1">
      <alignment horizontal="center"/>
    </xf>
    <xf numFmtId="0" fontId="95" fillId="5" borderId="59" xfId="0" applyFont="1" applyFill="1" applyBorder="1"/>
    <xf numFmtId="169" fontId="70" fillId="5" borderId="0" xfId="0" applyNumberFormat="1" applyFont="1" applyFill="1" applyBorder="1" applyAlignment="1">
      <alignment horizontal="center"/>
    </xf>
    <xf numFmtId="169" fontId="70" fillId="5" borderId="60" xfId="0" applyNumberFormat="1" applyFont="1" applyFill="1" applyBorder="1" applyAlignment="1">
      <alignment horizontal="center"/>
    </xf>
    <xf numFmtId="0" fontId="95" fillId="4" borderId="57" xfId="0" applyFont="1" applyFill="1" applyBorder="1"/>
    <xf numFmtId="169" fontId="70" fillId="4" borderId="65" xfId="0" applyNumberFormat="1" applyFont="1" applyFill="1" applyBorder="1" applyAlignment="1">
      <alignment horizontal="center"/>
    </xf>
    <xf numFmtId="169" fontId="70" fillId="4" borderId="58" xfId="0" applyNumberFormat="1" applyFont="1" applyFill="1" applyBorder="1" applyAlignment="1">
      <alignment horizontal="center"/>
    </xf>
    <xf numFmtId="0" fontId="55" fillId="38" borderId="0" xfId="0" applyFont="1" applyFill="1" applyBorder="1" applyAlignment="1">
      <alignment horizontal="center" vertical="center" wrapText="1"/>
    </xf>
    <xf numFmtId="0" fontId="55" fillId="38" borderId="155" xfId="0" applyFont="1" applyFill="1" applyBorder="1" applyAlignment="1">
      <alignment horizontal="center" vertical="center"/>
    </xf>
    <xf numFmtId="0" fontId="55" fillId="38" borderId="166" xfId="0" applyFont="1" applyFill="1" applyBorder="1" applyAlignment="1">
      <alignment horizontal="center" vertical="center" wrapText="1"/>
    </xf>
    <xf numFmtId="0" fontId="55" fillId="38" borderId="154" xfId="0" applyFont="1" applyFill="1" applyBorder="1" applyAlignment="1">
      <alignment horizontal="center" vertical="center"/>
    </xf>
    <xf numFmtId="0" fontId="55" fillId="39" borderId="65" xfId="0" applyFont="1" applyFill="1" applyBorder="1" applyAlignment="1">
      <alignment horizontal="center" vertical="center" wrapText="1"/>
    </xf>
    <xf numFmtId="0" fontId="191" fillId="0" borderId="0" xfId="0" applyFont="1" applyAlignment="1">
      <alignment vertical="center"/>
    </xf>
    <xf numFmtId="0" fontId="193" fillId="0" borderId="0" xfId="0" applyFont="1" applyAlignment="1" applyProtection="1">
      <alignment vertical="center" wrapText="1"/>
      <protection locked="0"/>
    </xf>
    <xf numFmtId="0" fontId="192" fillId="0" borderId="0" xfId="0" applyFont="1" applyAlignment="1" applyProtection="1">
      <alignment vertical="center" wrapText="1"/>
      <protection locked="0"/>
    </xf>
    <xf numFmtId="0" fontId="193" fillId="0" borderId="0" xfId="0" applyFont="1" applyBorder="1"/>
    <xf numFmtId="0" fontId="111" fillId="0" borderId="53" xfId="0" applyFont="1" applyBorder="1"/>
    <xf numFmtId="170" fontId="10" fillId="0" borderId="55" xfId="0" applyNumberFormat="1" applyFont="1" applyBorder="1" applyAlignment="1">
      <alignment horizontal="center"/>
    </xf>
    <xf numFmtId="2" fontId="203" fillId="0" borderId="56" xfId="0" applyNumberFormat="1" applyFont="1" applyBorder="1" applyAlignment="1">
      <alignment horizontal="center"/>
    </xf>
    <xf numFmtId="0" fontId="111" fillId="0" borderId="63" xfId="0" applyFont="1" applyBorder="1"/>
    <xf numFmtId="170" fontId="10" fillId="0" borderId="59" xfId="0" applyNumberFormat="1" applyFont="1" applyBorder="1" applyAlignment="1">
      <alignment horizontal="center"/>
    </xf>
    <xf numFmtId="2" fontId="203" fillId="0" borderId="60" xfId="0" applyNumberFormat="1" applyFont="1" applyBorder="1" applyAlignment="1">
      <alignment horizontal="center"/>
    </xf>
    <xf numFmtId="0" fontId="111" fillId="0" borderId="54" xfId="0" applyFont="1" applyBorder="1"/>
    <xf numFmtId="170" fontId="10" fillId="0" borderId="57" xfId="0" applyNumberFormat="1" applyFont="1" applyBorder="1" applyAlignment="1">
      <alignment horizontal="center"/>
    </xf>
    <xf numFmtId="2" fontId="203" fillId="0" borderId="58" xfId="0" applyNumberFormat="1" applyFont="1" applyBorder="1" applyAlignment="1">
      <alignment horizontal="center"/>
    </xf>
    <xf numFmtId="0" fontId="179" fillId="0" borderId="0" xfId="0" applyFont="1"/>
    <xf numFmtId="49" fontId="153" fillId="0" borderId="0" xfId="0" applyNumberFormat="1" applyFont="1" applyAlignment="1">
      <alignment vertical="center" wrapText="1"/>
    </xf>
    <xf numFmtId="0" fontId="95" fillId="5" borderId="16" xfId="0" applyFont="1" applyFill="1" applyBorder="1"/>
    <xf numFmtId="169" fontId="70" fillId="5" borderId="17" xfId="0" applyNumberFormat="1" applyFont="1" applyFill="1" applyBorder="1" applyAlignment="1">
      <alignment horizontal="center"/>
    </xf>
    <xf numFmtId="0" fontId="95" fillId="4" borderId="16" xfId="0" applyFont="1" applyFill="1" applyBorder="1"/>
    <xf numFmtId="169" fontId="70" fillId="4" borderId="17" xfId="0" applyNumberFormat="1" applyFont="1" applyFill="1" applyBorder="1" applyAlignment="1">
      <alignment horizontal="center"/>
    </xf>
    <xf numFmtId="0" fontId="55" fillId="38" borderId="65" xfId="0" applyFont="1" applyFill="1" applyBorder="1" applyAlignment="1">
      <alignment horizontal="center" vertical="center" wrapText="1"/>
    </xf>
    <xf numFmtId="0" fontId="55" fillId="38" borderId="163" xfId="0" applyFont="1" applyFill="1" applyBorder="1" applyAlignment="1">
      <alignment horizontal="center" vertical="center" wrapText="1"/>
    </xf>
    <xf numFmtId="0" fontId="55" fillId="38" borderId="134" xfId="0" applyFont="1" applyFill="1" applyBorder="1" applyAlignment="1">
      <alignment horizontal="center" vertical="center" wrapText="1"/>
    </xf>
    <xf numFmtId="0" fontId="70" fillId="0" borderId="86" xfId="0" applyFont="1" applyBorder="1"/>
    <xf numFmtId="0" fontId="95" fillId="5" borderId="175" xfId="0" applyFont="1" applyFill="1" applyBorder="1"/>
    <xf numFmtId="169" fontId="70" fillId="5" borderId="117" xfId="0" applyNumberFormat="1" applyFont="1" applyFill="1" applyBorder="1" applyAlignment="1">
      <alignment horizontal="center"/>
    </xf>
    <xf numFmtId="0" fontId="70" fillId="0" borderId="195" xfId="0" applyFont="1" applyBorder="1"/>
    <xf numFmtId="169" fontId="70" fillId="5" borderId="196" xfId="0" applyNumberFormat="1" applyFont="1" applyFill="1" applyBorder="1" applyAlignment="1">
      <alignment horizontal="center"/>
    </xf>
    <xf numFmtId="0" fontId="193" fillId="4" borderId="101" xfId="0" applyFont="1" applyFill="1" applyBorder="1"/>
    <xf numFmtId="169" fontId="70" fillId="5" borderId="197" xfId="0" applyNumberFormat="1" applyFont="1" applyFill="1" applyBorder="1" applyAlignment="1">
      <alignment horizontal="center"/>
    </xf>
    <xf numFmtId="0" fontId="95" fillId="4" borderId="101" xfId="0" applyFont="1" applyFill="1" applyBorder="1"/>
    <xf numFmtId="169" fontId="70" fillId="4" borderId="86" xfId="0" applyNumberFormat="1" applyFont="1" applyFill="1" applyBorder="1" applyAlignment="1">
      <alignment horizontal="center"/>
    </xf>
    <xf numFmtId="0" fontId="95" fillId="5" borderId="101" xfId="0" applyFont="1" applyFill="1" applyBorder="1"/>
    <xf numFmtId="169" fontId="70" fillId="5" borderId="86" xfId="0" applyNumberFormat="1" applyFont="1" applyFill="1" applyBorder="1" applyAlignment="1">
      <alignment horizontal="center"/>
    </xf>
    <xf numFmtId="0" fontId="95" fillId="5" borderId="185" xfId="0" applyFont="1" applyFill="1" applyBorder="1"/>
    <xf numFmtId="169" fontId="70" fillId="5" borderId="142" xfId="0" applyNumberFormat="1" applyFont="1" applyFill="1" applyBorder="1" applyAlignment="1">
      <alignment horizontal="center"/>
    </xf>
    <xf numFmtId="169" fontId="70" fillId="5" borderId="198" xfId="0" applyNumberFormat="1" applyFont="1" applyFill="1" applyBorder="1" applyAlignment="1">
      <alignment horizontal="center"/>
    </xf>
    <xf numFmtId="170" fontId="10" fillId="41" borderId="59" xfId="0" applyNumberFormat="1" applyFont="1" applyFill="1" applyBorder="1" applyAlignment="1">
      <alignment horizontal="center"/>
    </xf>
    <xf numFmtId="0" fontId="70" fillId="3" borderId="0" xfId="2" applyFont="1" applyFill="1" applyAlignment="1">
      <alignment vertical="center" wrapText="1"/>
    </xf>
    <xf numFmtId="14" fontId="54" fillId="0" borderId="0" xfId="2" applyNumberFormat="1" applyFont="1" applyAlignment="1">
      <alignment vertical="center"/>
    </xf>
    <xf numFmtId="0" fontId="170" fillId="3" borderId="0" xfId="2" applyFont="1" applyFill="1" applyAlignment="1">
      <alignment horizontal="left" vertical="center"/>
    </xf>
    <xf numFmtId="0" fontId="166" fillId="0" borderId="11" xfId="2" applyFont="1" applyBorder="1" applyAlignment="1">
      <alignment vertical="center" wrapText="1"/>
    </xf>
    <xf numFmtId="0" fontId="95" fillId="3" borderId="0" xfId="2" applyFont="1" applyFill="1" applyAlignment="1">
      <alignment vertical="center" wrapText="1"/>
    </xf>
    <xf numFmtId="3" fontId="155" fillId="0" borderId="56" xfId="0" applyNumberFormat="1" applyFont="1" applyBorder="1" applyAlignment="1">
      <alignment horizontal="center" vertical="center"/>
    </xf>
    <xf numFmtId="3" fontId="70" fillId="0" borderId="0" xfId="2" applyNumberFormat="1" applyFont="1" applyAlignment="1">
      <alignment horizontal="center" vertical="center"/>
    </xf>
    <xf numFmtId="3" fontId="70" fillId="0" borderId="0" xfId="2" applyNumberFormat="1" applyFont="1" applyAlignment="1">
      <alignment horizontal="center" vertical="center" wrapText="1"/>
    </xf>
    <xf numFmtId="0" fontId="154" fillId="0" borderId="54" xfId="2" applyFont="1" applyBorder="1" applyAlignment="1">
      <alignment vertical="center" wrapText="1"/>
    </xf>
    <xf numFmtId="0" fontId="143" fillId="0" borderId="57" xfId="2" applyFont="1" applyBorder="1" applyAlignment="1">
      <alignment horizontal="center" vertical="center" wrapText="1"/>
    </xf>
    <xf numFmtId="3" fontId="155" fillId="0" borderId="11" xfId="0" applyNumberFormat="1" applyFont="1" applyBorder="1" applyAlignment="1">
      <alignment horizontal="center" vertical="center"/>
    </xf>
    <xf numFmtId="0" fontId="95" fillId="0" borderId="101" xfId="2" applyFont="1" applyBorder="1" applyAlignment="1">
      <alignment horizontal="center" vertical="center" wrapText="1"/>
    </xf>
    <xf numFmtId="0" fontId="54" fillId="0" borderId="0" xfId="3" applyFont="1"/>
    <xf numFmtId="0" fontId="193" fillId="0" borderId="0" xfId="3" applyFont="1" applyAlignment="1">
      <alignment horizontal="left" vertical="center"/>
    </xf>
    <xf numFmtId="0" fontId="190" fillId="0" borderId="0" xfId="3" applyFont="1" applyAlignment="1">
      <alignment vertical="center"/>
    </xf>
    <xf numFmtId="0" fontId="191" fillId="0" borderId="0" xfId="3" applyFont="1" applyAlignment="1">
      <alignment vertical="center"/>
    </xf>
    <xf numFmtId="0" fontId="153" fillId="0" borderId="0" xfId="3" applyFont="1" applyAlignment="1">
      <alignment horizontal="left" vertical="center"/>
    </xf>
    <xf numFmtId="0" fontId="193" fillId="0" borderId="0" xfId="3" applyFont="1" applyAlignment="1" applyProtection="1">
      <alignment vertical="center" wrapText="1"/>
      <protection locked="0"/>
    </xf>
    <xf numFmtId="0" fontId="192" fillId="0" borderId="0" xfId="3" applyFont="1" applyAlignment="1" applyProtection="1">
      <alignment vertical="center" wrapText="1"/>
      <protection locked="0"/>
    </xf>
    <xf numFmtId="0" fontId="70" fillId="0" borderId="0" xfId="3" applyFont="1"/>
    <xf numFmtId="0" fontId="190" fillId="0" borderId="0" xfId="3" applyFont="1" applyAlignment="1">
      <alignment vertical="center" wrapText="1"/>
    </xf>
    <xf numFmtId="0" fontId="111" fillId="4" borderId="16" xfId="3" applyFont="1" applyFill="1" applyBorder="1"/>
    <xf numFmtId="170" fontId="161" fillId="4" borderId="56" xfId="15" applyNumberFormat="1" applyFont="1" applyFill="1" applyBorder="1" applyAlignment="1" applyProtection="1">
      <alignment horizontal="center" vertical="center"/>
      <protection locked="0"/>
    </xf>
    <xf numFmtId="170" fontId="161" fillId="4" borderId="60" xfId="15" applyNumberFormat="1" applyFont="1" applyFill="1" applyBorder="1" applyAlignment="1" applyProtection="1">
      <alignment horizontal="center" vertical="center"/>
      <protection locked="0"/>
    </xf>
    <xf numFmtId="3" fontId="70" fillId="4" borderId="54" xfId="2" applyNumberFormat="1" applyFont="1" applyFill="1" applyBorder="1" applyAlignment="1" applyProtection="1">
      <alignment horizontal="center" vertical="center"/>
      <protection locked="0"/>
    </xf>
    <xf numFmtId="170" fontId="161" fillId="4" borderId="58" xfId="15" applyNumberFormat="1" applyFont="1" applyFill="1" applyBorder="1" applyAlignment="1" applyProtection="1">
      <alignment horizontal="center" vertical="center"/>
      <protection locked="0"/>
    </xf>
    <xf numFmtId="0" fontId="170" fillId="0" borderId="0" xfId="3" applyFont="1"/>
    <xf numFmtId="0" fontId="179" fillId="0" borderId="0" xfId="3" applyFont="1"/>
    <xf numFmtId="0" fontId="55" fillId="39" borderId="59" xfId="3" applyFont="1" applyFill="1" applyBorder="1" applyAlignment="1">
      <alignment horizontal="center" vertical="center" wrapText="1"/>
    </xf>
    <xf numFmtId="0" fontId="170" fillId="39" borderId="64" xfId="3" applyFont="1" applyFill="1" applyBorder="1"/>
    <xf numFmtId="0" fontId="170" fillId="39" borderId="56" xfId="3" applyFont="1" applyFill="1" applyBorder="1"/>
    <xf numFmtId="0" fontId="127" fillId="40" borderId="163" xfId="3" applyFont="1" applyFill="1" applyBorder="1" applyAlignment="1">
      <alignment horizontal="center" vertical="center" wrapText="1"/>
    </xf>
    <xf numFmtId="0" fontId="127" fillId="40" borderId="78" xfId="3" applyFont="1" applyFill="1" applyBorder="1" applyAlignment="1">
      <alignment horizontal="center" vertical="center" wrapText="1"/>
    </xf>
    <xf numFmtId="0" fontId="127" fillId="40" borderId="154" xfId="3" applyFont="1" applyFill="1" applyBorder="1" applyAlignment="1">
      <alignment horizontal="center" vertical="center" wrapText="1"/>
    </xf>
    <xf numFmtId="0" fontId="127" fillId="40" borderId="166" xfId="3" applyFont="1" applyFill="1" applyBorder="1" applyAlignment="1">
      <alignment horizontal="center" vertical="center" wrapText="1"/>
    </xf>
    <xf numFmtId="0" fontId="166" fillId="0" borderId="0" xfId="3" applyFont="1" applyAlignment="1">
      <alignment horizontal="center" vertical="center" wrapText="1"/>
    </xf>
    <xf numFmtId="0" fontId="111" fillId="4" borderId="53" xfId="3" applyFont="1" applyFill="1" applyBorder="1"/>
    <xf numFmtId="0" fontId="111" fillId="4" borderId="63" xfId="3" applyFont="1" applyFill="1" applyBorder="1"/>
    <xf numFmtId="0" fontId="111" fillId="4" borderId="54" xfId="3" applyFont="1" applyFill="1" applyBorder="1"/>
    <xf numFmtId="0" fontId="55" fillId="39" borderId="155" xfId="3" applyFont="1" applyFill="1" applyBorder="1" applyAlignment="1">
      <alignment horizontal="center" vertical="center" wrapText="1"/>
    </xf>
    <xf numFmtId="0" fontId="55" fillId="39" borderId="154" xfId="3" applyFont="1" applyFill="1" applyBorder="1" applyAlignment="1">
      <alignment horizontal="center" vertical="center" wrapText="1"/>
    </xf>
    <xf numFmtId="0" fontId="55" fillId="39" borderId="163" xfId="3" applyFont="1" applyFill="1" applyBorder="1" applyAlignment="1">
      <alignment horizontal="center" vertical="center" wrapText="1"/>
    </xf>
    <xf numFmtId="3" fontId="70" fillId="4" borderId="0" xfId="0" applyNumberFormat="1" applyFont="1" applyFill="1" applyBorder="1"/>
    <xf numFmtId="10" fontId="70" fillId="4" borderId="0" xfId="0" applyNumberFormat="1" applyFont="1" applyFill="1" applyBorder="1"/>
    <xf numFmtId="0" fontId="138" fillId="0" borderId="0" xfId="16" applyFont="1" applyAlignment="1">
      <alignment horizontal="center" vertical="center" wrapText="1"/>
    </xf>
    <xf numFmtId="0" fontId="166" fillId="0" borderId="0" xfId="16" applyFont="1" applyBorder="1" applyAlignment="1">
      <alignment vertical="center" wrapText="1"/>
    </xf>
    <xf numFmtId="0" fontId="166" fillId="0" borderId="0" xfId="16" applyFont="1" applyBorder="1" applyAlignment="1">
      <alignment horizontal="center" vertical="center" wrapText="1"/>
    </xf>
    <xf numFmtId="0" fontId="166" fillId="0" borderId="0" xfId="16" applyFont="1" applyAlignment="1">
      <alignment vertical="center" wrapText="1"/>
    </xf>
    <xf numFmtId="0" fontId="166" fillId="0" borderId="63" xfId="16" applyFont="1" applyBorder="1" applyAlignment="1">
      <alignment vertical="center" wrapText="1"/>
    </xf>
    <xf numFmtId="0" fontId="141" fillId="0" borderId="0" xfId="16" applyFont="1" applyBorder="1" applyAlignment="1">
      <alignment horizontal="center" vertical="center" wrapText="1"/>
    </xf>
    <xf numFmtId="0" fontId="142" fillId="0" borderId="0" xfId="16" applyFont="1" applyBorder="1" applyAlignment="1">
      <alignment horizontal="center" vertical="center" wrapText="1"/>
    </xf>
    <xf numFmtId="0" fontId="152" fillId="0" borderId="0" xfId="16" applyFont="1" applyAlignment="1">
      <alignment horizontal="center"/>
    </xf>
    <xf numFmtId="0" fontId="144" fillId="0" borderId="0" xfId="16" applyFont="1" applyBorder="1" applyAlignment="1">
      <alignment horizontal="center" vertical="center"/>
    </xf>
    <xf numFmtId="0" fontId="144" fillId="0" borderId="0" xfId="16" applyFont="1" applyBorder="1" applyAlignment="1">
      <alignment horizontal="left" vertical="center"/>
    </xf>
    <xf numFmtId="0" fontId="170" fillId="0" borderId="0" xfId="16" applyFont="1" applyBorder="1" applyAlignment="1">
      <alignment horizontal="left" vertical="center"/>
    </xf>
    <xf numFmtId="0" fontId="166" fillId="0" borderId="64" xfId="16" applyFont="1" applyBorder="1" applyAlignment="1">
      <alignment vertical="center" wrapText="1"/>
    </xf>
    <xf numFmtId="0" fontId="166" fillId="0" borderId="56" xfId="16" applyFont="1" applyBorder="1" applyAlignment="1">
      <alignment vertical="center" wrapText="1"/>
    </xf>
    <xf numFmtId="9" fontId="166" fillId="0" borderId="0" xfId="16" applyNumberFormat="1" applyFont="1" applyBorder="1" applyAlignment="1">
      <alignment horizontal="center" vertical="center" wrapText="1"/>
    </xf>
    <xf numFmtId="0" fontId="166" fillId="0" borderId="57" xfId="16" applyFont="1" applyBorder="1" applyAlignment="1">
      <alignment vertical="center" wrapText="1"/>
    </xf>
    <xf numFmtId="0" fontId="143" fillId="0" borderId="0" xfId="16" applyFont="1" applyAlignment="1">
      <alignment horizontal="center" vertical="center" wrapText="1"/>
    </xf>
    <xf numFmtId="0" fontId="154" fillId="0" borderId="53" xfId="16" applyFont="1" applyBorder="1" applyAlignment="1">
      <alignment horizontal="left" vertical="center" wrapText="1"/>
    </xf>
    <xf numFmtId="3" fontId="143" fillId="4" borderId="53" xfId="16" applyNumberFormat="1" applyFont="1" applyFill="1" applyBorder="1" applyAlignment="1">
      <alignment horizontal="center" vertical="center"/>
    </xf>
    <xf numFmtId="4" fontId="143" fillId="0" borderId="0" xfId="16" applyNumberFormat="1" applyFont="1" applyBorder="1" applyAlignment="1">
      <alignment horizontal="center" vertical="center"/>
    </xf>
    <xf numFmtId="3" fontId="143" fillId="4" borderId="55" xfId="16" applyNumberFormat="1" applyFont="1" applyFill="1" applyBorder="1" applyAlignment="1">
      <alignment horizontal="center" vertical="center"/>
    </xf>
    <xf numFmtId="4" fontId="155" fillId="4" borderId="56" xfId="16" applyNumberFormat="1" applyFont="1" applyFill="1" applyBorder="1" applyAlignment="1">
      <alignment horizontal="center" vertical="center"/>
    </xf>
    <xf numFmtId="2" fontId="161" fillId="4" borderId="56" xfId="15" applyNumberFormat="1" applyFont="1" applyFill="1" applyBorder="1" applyAlignment="1" applyProtection="1">
      <alignment horizontal="center" vertical="center"/>
      <protection locked="0"/>
    </xf>
    <xf numFmtId="3" fontId="143" fillId="0" borderId="0" xfId="16" applyNumberFormat="1" applyFont="1" applyAlignment="1">
      <alignment vertical="center" wrapText="1"/>
    </xf>
    <xf numFmtId="0" fontId="154" fillId="0" borderId="63" xfId="16" applyFont="1" applyBorder="1" applyAlignment="1">
      <alignment horizontal="left" vertical="center" wrapText="1"/>
    </xf>
    <xf numFmtId="3" fontId="143" fillId="4" borderId="63" xfId="16" applyNumberFormat="1" applyFont="1" applyFill="1" applyBorder="1" applyAlignment="1">
      <alignment horizontal="center" vertical="center"/>
    </xf>
    <xf numFmtId="3" fontId="143" fillId="4" borderId="59" xfId="16" applyNumberFormat="1" applyFont="1" applyFill="1" applyBorder="1" applyAlignment="1">
      <alignment horizontal="center" vertical="center"/>
    </xf>
    <xf numFmtId="4" fontId="155" fillId="4" borderId="60" xfId="16" applyNumberFormat="1" applyFont="1" applyFill="1" applyBorder="1" applyAlignment="1">
      <alignment horizontal="center" vertical="center"/>
    </xf>
    <xf numFmtId="4" fontId="161" fillId="4" borderId="60" xfId="15" applyNumberFormat="1" applyFont="1" applyFill="1" applyBorder="1" applyAlignment="1" applyProtection="1">
      <alignment horizontal="center" vertical="center"/>
      <protection locked="0"/>
    </xf>
    <xf numFmtId="3" fontId="143" fillId="4" borderId="59" xfId="16" applyNumberFormat="1" applyFont="1" applyFill="1" applyBorder="1" applyAlignment="1">
      <alignment horizontal="center" vertical="center" wrapText="1"/>
    </xf>
    <xf numFmtId="3" fontId="143" fillId="4" borderId="63" xfId="16" applyNumberFormat="1" applyFont="1" applyFill="1" applyBorder="1" applyAlignment="1">
      <alignment horizontal="center" vertical="center" wrapText="1"/>
    </xf>
    <xf numFmtId="4" fontId="143" fillId="0" borderId="0" xfId="16" applyNumberFormat="1" applyFont="1" applyBorder="1" applyAlignment="1">
      <alignment horizontal="center" vertical="center" wrapText="1"/>
    </xf>
    <xf numFmtId="4" fontId="155" fillId="4" borderId="60" xfId="16" applyNumberFormat="1" applyFont="1" applyFill="1" applyBorder="1" applyAlignment="1">
      <alignment horizontal="center" vertical="center" wrapText="1"/>
    </xf>
    <xf numFmtId="0" fontId="154" fillId="0" borderId="54" xfId="16" applyFont="1" applyBorder="1" applyAlignment="1">
      <alignment horizontal="left" vertical="center" wrapText="1"/>
    </xf>
    <xf numFmtId="3" fontId="143" fillId="4" borderId="54" xfId="16" applyNumberFormat="1" applyFont="1" applyFill="1" applyBorder="1" applyAlignment="1">
      <alignment horizontal="center" vertical="center" wrapText="1"/>
    </xf>
    <xf numFmtId="3" fontId="143" fillId="4" borderId="57" xfId="16" applyNumberFormat="1" applyFont="1" applyFill="1" applyBorder="1" applyAlignment="1">
      <alignment horizontal="center" vertical="center" wrapText="1"/>
    </xf>
    <xf numFmtId="4" fontId="155" fillId="4" borderId="58" xfId="16" applyNumberFormat="1" applyFont="1" applyFill="1" applyBorder="1" applyAlignment="1">
      <alignment horizontal="center" vertical="center" wrapText="1"/>
    </xf>
    <xf numFmtId="4" fontId="161" fillId="4" borderId="58" xfId="15" applyNumberFormat="1" applyFont="1" applyFill="1" applyBorder="1" applyAlignment="1" applyProtection="1">
      <alignment horizontal="center" vertical="center"/>
      <protection locked="0"/>
    </xf>
    <xf numFmtId="2" fontId="70" fillId="0" borderId="0" xfId="16" applyNumberFormat="1" applyFont="1" applyBorder="1"/>
    <xf numFmtId="10" fontId="143" fillId="0" borderId="0" xfId="16" applyNumberFormat="1" applyFont="1" applyAlignment="1">
      <alignment vertical="center" wrapText="1"/>
    </xf>
    <xf numFmtId="2" fontId="145" fillId="0" borderId="0" xfId="16" applyNumberFormat="1" applyFont="1" applyBorder="1" applyAlignment="1">
      <alignment horizontal="center" vertical="center" wrapText="1"/>
    </xf>
    <xf numFmtId="2" fontId="142" fillId="0" borderId="0" xfId="16" applyNumberFormat="1" applyFont="1" applyBorder="1" applyAlignment="1">
      <alignment horizontal="center" vertical="center" wrapText="1"/>
    </xf>
    <xf numFmtId="0" fontId="156" fillId="0" borderId="0" xfId="16" applyFont="1"/>
    <xf numFmtId="2" fontId="152" fillId="0" borderId="0" xfId="16" applyNumberFormat="1" applyFont="1" applyAlignment="1">
      <alignment vertical="center" wrapText="1"/>
    </xf>
    <xf numFmtId="9" fontId="55" fillId="39" borderId="65" xfId="16" applyNumberFormat="1" applyFont="1" applyFill="1" applyBorder="1" applyAlignment="1">
      <alignment horizontal="center" vertical="center" wrapText="1"/>
    </xf>
    <xf numFmtId="0" fontId="55" fillId="39" borderId="65" xfId="3" applyFont="1" applyFill="1" applyBorder="1" applyAlignment="1">
      <alignment horizontal="center" vertical="center" wrapText="1"/>
    </xf>
    <xf numFmtId="0" fontId="55" fillId="39" borderId="74" xfId="16" applyFont="1" applyFill="1" applyBorder="1" applyAlignment="1">
      <alignment horizontal="center" vertical="center" wrapText="1"/>
    </xf>
    <xf numFmtId="0" fontId="55" fillId="39" borderId="155" xfId="16" applyFont="1" applyFill="1" applyBorder="1" applyAlignment="1">
      <alignment horizontal="center" vertical="center" wrapText="1"/>
    </xf>
    <xf numFmtId="9" fontId="55" fillId="39" borderId="154" xfId="16" applyNumberFormat="1" applyFont="1" applyFill="1" applyBorder="1" applyAlignment="1">
      <alignment horizontal="center" vertical="center" wrapText="1"/>
    </xf>
    <xf numFmtId="0" fontId="55" fillId="39" borderId="77" xfId="3" applyFont="1" applyFill="1" applyBorder="1" applyAlignment="1">
      <alignment horizontal="center" vertical="center" wrapText="1"/>
    </xf>
    <xf numFmtId="0" fontId="55" fillId="39" borderId="170" xfId="3" applyFont="1" applyFill="1" applyBorder="1" applyAlignment="1">
      <alignment horizontal="center" vertical="center" wrapText="1"/>
    </xf>
    <xf numFmtId="0" fontId="55" fillId="39" borderId="166" xfId="3" applyFont="1" applyFill="1" applyBorder="1" applyAlignment="1">
      <alignment horizontal="center" vertical="center" wrapText="1"/>
    </xf>
    <xf numFmtId="0" fontId="11" fillId="4" borderId="207" xfId="19" applyFont="1" applyFill="1" applyBorder="1"/>
    <xf numFmtId="3" fontId="111" fillId="4" borderId="208" xfId="19" applyNumberFormat="1" applyFont="1" applyFill="1" applyBorder="1"/>
    <xf numFmtId="3" fontId="111" fillId="4" borderId="0" xfId="19" applyNumberFormat="1" applyFont="1" applyFill="1"/>
    <xf numFmtId="3" fontId="11" fillId="4" borderId="209" xfId="19" applyNumberFormat="1" applyFont="1" applyFill="1" applyBorder="1"/>
    <xf numFmtId="3" fontId="111" fillId="4" borderId="210" xfId="19" applyNumberFormat="1" applyFont="1" applyFill="1" applyBorder="1"/>
    <xf numFmtId="3" fontId="111" fillId="4" borderId="211" xfId="19" applyNumberFormat="1" applyFont="1" applyFill="1" applyBorder="1"/>
    <xf numFmtId="0" fontId="11" fillId="0" borderId="212" xfId="19" applyFont="1" applyBorder="1"/>
    <xf numFmtId="3" fontId="111" fillId="4" borderId="213" xfId="19" applyNumberFormat="1" applyFont="1" applyFill="1" applyBorder="1"/>
    <xf numFmtId="169" fontId="111" fillId="4" borderId="39" xfId="20" applyNumberFormat="1" applyFont="1" applyFill="1" applyBorder="1"/>
    <xf numFmtId="169" fontId="70" fillId="4" borderId="214" xfId="20" applyNumberFormat="1" applyFont="1" applyFill="1" applyBorder="1"/>
    <xf numFmtId="169" fontId="111" fillId="4" borderId="39" xfId="19" applyNumberFormat="1" applyFont="1" applyFill="1" applyBorder="1"/>
    <xf numFmtId="169" fontId="11" fillId="4" borderId="214" xfId="19" applyNumberFormat="1" applyFont="1" applyFill="1" applyBorder="1"/>
    <xf numFmtId="3" fontId="111" fillId="4" borderId="40" xfId="19" applyNumberFormat="1" applyFont="1" applyFill="1" applyBorder="1"/>
    <xf numFmtId="3" fontId="11" fillId="4" borderId="215" xfId="19" applyNumberFormat="1" applyFont="1" applyFill="1" applyBorder="1"/>
    <xf numFmtId="169" fontId="111" fillId="4" borderId="216" xfId="19" applyNumberFormat="1" applyFont="1" applyFill="1" applyBorder="1"/>
    <xf numFmtId="0" fontId="55" fillId="39" borderId="42" xfId="0" applyFont="1" applyFill="1" applyBorder="1" applyAlignment="1">
      <alignment horizontal="center" vertical="center" wrapText="1"/>
    </xf>
    <xf numFmtId="0" fontId="54" fillId="0" borderId="0" xfId="0" applyFont="1" applyAlignment="1">
      <alignment horizontal="left" vertical="center"/>
    </xf>
    <xf numFmtId="0" fontId="55" fillId="0" borderId="0" xfId="0" applyFont="1" applyAlignment="1">
      <alignment vertical="center" wrapText="1"/>
    </xf>
    <xf numFmtId="0" fontId="184" fillId="39" borderId="154" xfId="2" applyFont="1" applyFill="1" applyBorder="1" applyAlignment="1">
      <alignment horizontal="center" vertical="center" wrapText="1"/>
    </xf>
    <xf numFmtId="0" fontId="184" fillId="39" borderId="71" xfId="2" applyFont="1" applyFill="1" applyBorder="1" applyAlignment="1">
      <alignment horizontal="center" vertical="center" wrapText="1"/>
    </xf>
    <xf numFmtId="3" fontId="138" fillId="0" borderId="19" xfId="0" applyNumberFormat="1" applyFont="1" applyBorder="1" applyAlignment="1">
      <alignment horizontal="center" vertical="center" wrapText="1"/>
    </xf>
    <xf numFmtId="0" fontId="54" fillId="0" borderId="0" xfId="16" applyFont="1" applyAlignment="1">
      <alignment vertical="center" wrapText="1"/>
    </xf>
    <xf numFmtId="0" fontId="11" fillId="0" borderId="83" xfId="19" applyFont="1" applyBorder="1"/>
    <xf numFmtId="3" fontId="111" fillId="5" borderId="218" xfId="19" applyNumberFormat="1" applyFont="1" applyFill="1" applyBorder="1"/>
    <xf numFmtId="0" fontId="170" fillId="0" borderId="0" xfId="0" applyFont="1" applyAlignment="1">
      <alignment vertical="center" wrapText="1"/>
    </xf>
    <xf numFmtId="0" fontId="95" fillId="0" borderId="30" xfId="0" applyFont="1" applyBorder="1" applyAlignment="1">
      <alignment horizontal="left" vertical="center" wrapText="1"/>
    </xf>
    <xf numFmtId="0" fontId="95" fillId="0" borderId="0" xfId="0" applyFont="1" applyBorder="1" applyAlignment="1">
      <alignment vertical="center" wrapText="1"/>
    </xf>
    <xf numFmtId="3" fontId="95" fillId="0" borderId="32" xfId="0" applyNumberFormat="1" applyFont="1" applyBorder="1" applyAlignment="1">
      <alignment horizontal="center" vertical="center" wrapText="1"/>
    </xf>
    <xf numFmtId="4" fontId="176" fillId="0" borderId="140" xfId="0" applyNumberFormat="1" applyFont="1" applyBorder="1" applyAlignment="1">
      <alignment horizontal="center" vertical="center" wrapText="1"/>
    </xf>
    <xf numFmtId="0" fontId="95" fillId="0" borderId="90" xfId="2" applyFont="1" applyBorder="1" applyAlignment="1">
      <alignment horizontal="left" vertical="center" wrapText="1"/>
    </xf>
    <xf numFmtId="3" fontId="95" fillId="0" borderId="91" xfId="2" applyNumberFormat="1" applyFont="1" applyBorder="1" applyAlignment="1">
      <alignment horizontal="center" vertical="center" wrapText="1"/>
    </xf>
    <xf numFmtId="3" fontId="95" fillId="0" borderId="92" xfId="2" applyNumberFormat="1" applyFont="1" applyBorder="1" applyAlignment="1">
      <alignment horizontal="center" vertical="center" wrapText="1"/>
    </xf>
    <xf numFmtId="4" fontId="176" fillId="0" borderId="92" xfId="2" applyNumberFormat="1" applyFont="1" applyBorder="1" applyAlignment="1">
      <alignment horizontal="center" vertical="center" wrapText="1"/>
    </xf>
    <xf numFmtId="167" fontId="176" fillId="0" borderId="93" xfId="1" applyNumberFormat="1" applyFont="1" applyBorder="1" applyAlignment="1">
      <alignment horizontal="center" vertical="center" wrapText="1"/>
    </xf>
    <xf numFmtId="3" fontId="95" fillId="0" borderId="94" xfId="2" applyNumberFormat="1" applyFont="1" applyBorder="1" applyAlignment="1">
      <alignment horizontal="center" vertical="center" wrapText="1"/>
    </xf>
    <xf numFmtId="4" fontId="176" fillId="0" borderId="95" xfId="2" applyNumberFormat="1" applyFont="1" applyBorder="1" applyAlignment="1">
      <alignment horizontal="center" vertical="center" wrapText="1"/>
    </xf>
    <xf numFmtId="4" fontId="176" fillId="0" borderId="93" xfId="2" applyNumberFormat="1" applyFont="1" applyBorder="1" applyAlignment="1">
      <alignment horizontal="center" vertical="center" wrapText="1"/>
    </xf>
    <xf numFmtId="0" fontId="95" fillId="0" borderId="30" xfId="2" applyFont="1" applyBorder="1" applyAlignment="1">
      <alignment horizontal="left" vertical="center" wrapText="1"/>
    </xf>
    <xf numFmtId="3" fontId="95" fillId="0" borderId="32" xfId="2" applyNumberFormat="1" applyFont="1" applyBorder="1" applyAlignment="1">
      <alignment vertical="center" wrapText="1"/>
    </xf>
    <xf numFmtId="4" fontId="176" fillId="0" borderId="140" xfId="2" applyNumberFormat="1" applyFont="1" applyBorder="1" applyAlignment="1">
      <alignment vertical="center" wrapText="1"/>
    </xf>
    <xf numFmtId="4" fontId="176" fillId="0" borderId="102" xfId="2" applyNumberFormat="1" applyFont="1" applyBorder="1" applyAlignment="1">
      <alignment vertical="center" wrapText="1"/>
    </xf>
    <xf numFmtId="167" fontId="176" fillId="0" borderId="140" xfId="1" applyNumberFormat="1" applyFont="1" applyBorder="1" applyAlignment="1">
      <alignment vertical="center" wrapText="1"/>
    </xf>
    <xf numFmtId="49" fontId="170" fillId="0" borderId="0" xfId="0" applyNumberFormat="1" applyFont="1" applyAlignment="1">
      <alignment vertical="center" wrapText="1"/>
    </xf>
    <xf numFmtId="3" fontId="95" fillId="0" borderId="32" xfId="2" applyNumberFormat="1" applyFont="1" applyBorder="1" applyAlignment="1">
      <alignment horizontal="center" vertical="center" wrapText="1"/>
    </xf>
    <xf numFmtId="4" fontId="176" fillId="0" borderId="35" xfId="2" applyNumberFormat="1" applyFont="1" applyBorder="1" applyAlignment="1">
      <alignment horizontal="center" vertical="center" wrapText="1"/>
    </xf>
    <xf numFmtId="3" fontId="95" fillId="0" borderId="30" xfId="2" applyNumberFormat="1" applyFont="1" applyBorder="1" applyAlignment="1">
      <alignment horizontal="center" vertical="center" wrapText="1"/>
    </xf>
    <xf numFmtId="10" fontId="70" fillId="0" borderId="0" xfId="6" applyNumberFormat="1" applyFont="1" applyAlignment="1">
      <alignment vertical="center" wrapText="1"/>
    </xf>
    <xf numFmtId="4" fontId="176" fillId="0" borderId="35" xfId="0" applyNumberFormat="1" applyFont="1" applyBorder="1" applyAlignment="1">
      <alignment horizontal="center" vertical="center" wrapText="1"/>
    </xf>
    <xf numFmtId="4" fontId="161" fillId="0" borderId="35" xfId="0" applyNumberFormat="1" applyFont="1" applyBorder="1" applyAlignment="1">
      <alignment horizontal="center" vertical="center" wrapText="1"/>
    </xf>
    <xf numFmtId="0" fontId="95" fillId="0" borderId="0" xfId="0" applyFont="1" applyBorder="1" applyAlignment="1">
      <alignment horizontal="center" vertical="center" wrapText="1"/>
    </xf>
    <xf numFmtId="0" fontId="95" fillId="0" borderId="52" xfId="0" applyFont="1" applyBorder="1" applyAlignment="1">
      <alignment horizontal="left" vertical="center" wrapText="1"/>
    </xf>
    <xf numFmtId="3" fontId="95" fillId="0" borderId="61" xfId="0" applyNumberFormat="1" applyFont="1" applyBorder="1" applyAlignment="1">
      <alignment horizontal="center" vertical="center" wrapText="1"/>
    </xf>
    <xf numFmtId="4" fontId="176" fillId="0" borderId="62" xfId="0" applyNumberFormat="1" applyFont="1" applyBorder="1" applyAlignment="1">
      <alignment horizontal="center" vertical="center" wrapText="1"/>
    </xf>
    <xf numFmtId="0" fontId="95" fillId="0" borderId="0" xfId="0" applyFont="1" applyAlignment="1">
      <alignment horizontal="center" vertical="center"/>
    </xf>
    <xf numFmtId="10" fontId="70" fillId="0" borderId="0" xfId="0" applyNumberFormat="1" applyFont="1" applyBorder="1" applyAlignment="1">
      <alignment horizontal="center" vertical="center"/>
    </xf>
    <xf numFmtId="10" fontId="70" fillId="0" borderId="0" xfId="0" applyNumberFormat="1" applyFont="1" applyAlignment="1">
      <alignment vertical="center" wrapText="1"/>
    </xf>
    <xf numFmtId="3" fontId="95" fillId="0" borderId="61" xfId="0" quotePrefix="1" applyNumberFormat="1" applyFont="1" applyBorder="1" applyAlignment="1">
      <alignment horizontal="center" vertical="center" wrapText="1"/>
    </xf>
    <xf numFmtId="0" fontId="95" fillId="0" borderId="52" xfId="2" applyFont="1" applyBorder="1" applyAlignment="1">
      <alignment horizontal="left" vertical="center" wrapText="1"/>
    </xf>
    <xf numFmtId="3" fontId="95" fillId="0" borderId="61" xfId="2" applyNumberFormat="1" applyFont="1" applyBorder="1" applyAlignment="1">
      <alignment horizontal="center" vertical="center" wrapText="1"/>
    </xf>
    <xf numFmtId="4" fontId="176" fillId="0" borderId="62" xfId="2" applyNumberFormat="1" applyFont="1" applyBorder="1" applyAlignment="1">
      <alignment horizontal="center" vertical="center" wrapText="1"/>
    </xf>
    <xf numFmtId="4" fontId="176" fillId="0" borderId="66" xfId="2" applyNumberFormat="1" applyFont="1" applyBorder="1" applyAlignment="1">
      <alignment horizontal="center" vertical="center" wrapText="1"/>
    </xf>
    <xf numFmtId="0" fontId="207" fillId="0" borderId="0" xfId="2" applyFont="1"/>
    <xf numFmtId="0" fontId="207" fillId="0" borderId="0" xfId="2" applyFont="1" applyAlignment="1">
      <alignment vertical="center" wrapText="1"/>
    </xf>
    <xf numFmtId="14" fontId="55" fillId="0" borderId="0" xfId="2" applyNumberFormat="1" applyFont="1" applyAlignment="1">
      <alignment horizontal="left" vertical="center" wrapText="1"/>
    </xf>
    <xf numFmtId="1" fontId="55" fillId="0" borderId="0" xfId="21" applyNumberFormat="1" applyFont="1" applyBorder="1" applyAlignment="1">
      <alignment horizontal="center" vertical="center"/>
    </xf>
    <xf numFmtId="0" fontId="95" fillId="0" borderId="0" xfId="2" applyFont="1"/>
    <xf numFmtId="10" fontId="166" fillId="0" borderId="0" xfId="6" applyNumberFormat="1" applyFont="1" applyAlignment="1">
      <alignment vertical="center" wrapText="1"/>
    </xf>
    <xf numFmtId="3" fontId="95" fillId="0" borderId="2" xfId="0" applyNumberFormat="1" applyFont="1" applyBorder="1" applyAlignment="1">
      <alignment horizontal="center" vertical="center" wrapText="1"/>
    </xf>
    <xf numFmtId="4" fontId="95" fillId="0" borderId="0" xfId="0" applyNumberFormat="1" applyFont="1" applyBorder="1" applyAlignment="1">
      <alignment horizontal="center" vertical="center" wrapText="1"/>
    </xf>
    <xf numFmtId="4" fontId="95" fillId="0" borderId="52" xfId="0" applyNumberFormat="1" applyFont="1" applyBorder="1" applyAlignment="1">
      <alignment horizontal="center" vertical="center" wrapText="1"/>
    </xf>
    <xf numFmtId="0" fontId="95" fillId="0" borderId="59" xfId="0" applyFont="1" applyBorder="1" applyAlignment="1">
      <alignment vertical="center" wrapText="1"/>
    </xf>
    <xf numFmtId="3" fontId="95" fillId="0" borderId="52" xfId="0" applyNumberFormat="1" applyFont="1" applyBorder="1" applyAlignment="1">
      <alignment horizontal="center" vertical="center" wrapText="1"/>
    </xf>
    <xf numFmtId="0" fontId="95" fillId="0" borderId="217" xfId="0" applyFont="1" applyBorder="1" applyAlignment="1">
      <alignment vertical="center" wrapText="1"/>
    </xf>
    <xf numFmtId="9" fontId="95" fillId="0" borderId="0" xfId="8" applyFont="1" applyBorder="1" applyAlignment="1">
      <alignment horizontal="center" vertical="center"/>
    </xf>
    <xf numFmtId="3" fontId="95" fillId="0" borderId="52" xfId="2" applyNumberFormat="1" applyFont="1" applyBorder="1" applyAlignment="1">
      <alignment horizontal="center" vertical="center" wrapText="1"/>
    </xf>
    <xf numFmtId="3" fontId="95" fillId="4" borderId="90" xfId="3" applyNumberFormat="1" applyFont="1" applyFill="1" applyBorder="1" applyAlignment="1">
      <alignment horizontal="left" vertical="center" wrapText="1" indent="1"/>
    </xf>
    <xf numFmtId="3" fontId="95" fillId="4" borderId="182" xfId="2" applyNumberFormat="1" applyFont="1" applyFill="1" applyBorder="1" applyAlignment="1" applyProtection="1">
      <alignment horizontal="center" vertical="center"/>
      <protection locked="0"/>
    </xf>
    <xf numFmtId="4" fontId="176" fillId="4" borderId="182" xfId="2" applyNumberFormat="1" applyFont="1" applyFill="1" applyBorder="1" applyAlignment="1">
      <alignment horizontal="center" vertical="center"/>
    </xf>
    <xf numFmtId="3" fontId="95" fillId="4" borderId="0" xfId="2" applyNumberFormat="1" applyFont="1" applyFill="1" applyAlignment="1" applyProtection="1">
      <alignment horizontal="center" vertical="center"/>
      <protection locked="0"/>
    </xf>
    <xf numFmtId="3" fontId="95" fillId="4" borderId="180" xfId="2" applyNumberFormat="1" applyFont="1" applyFill="1" applyBorder="1" applyAlignment="1" applyProtection="1">
      <alignment horizontal="center" vertical="center"/>
      <protection locked="0"/>
    </xf>
    <xf numFmtId="3" fontId="95" fillId="4" borderId="90" xfId="2" applyNumberFormat="1" applyFont="1" applyFill="1" applyBorder="1" applyAlignment="1" applyProtection="1">
      <alignment horizontal="center" vertical="center"/>
      <protection locked="0"/>
    </xf>
    <xf numFmtId="4" fontId="176" fillId="4" borderId="92" xfId="2" applyNumberFormat="1" applyFont="1" applyFill="1" applyBorder="1" applyAlignment="1">
      <alignment horizontal="center" vertical="center"/>
    </xf>
    <xf numFmtId="4" fontId="176" fillId="4" borderId="90" xfId="2" applyNumberFormat="1" applyFont="1" applyFill="1" applyBorder="1" applyAlignment="1">
      <alignment horizontal="center" vertical="center"/>
    </xf>
    <xf numFmtId="3" fontId="95" fillId="4" borderId="185" xfId="2" applyNumberFormat="1" applyFont="1" applyFill="1" applyBorder="1" applyAlignment="1" applyProtection="1">
      <alignment horizontal="center" vertical="center"/>
      <protection locked="0"/>
    </xf>
    <xf numFmtId="4" fontId="176" fillId="4" borderId="94" xfId="2" applyNumberFormat="1" applyFont="1" applyFill="1" applyBorder="1" applyAlignment="1">
      <alignment horizontal="center" vertical="center"/>
    </xf>
    <xf numFmtId="3" fontId="95" fillId="4" borderId="52" xfId="3" applyNumberFormat="1" applyFont="1" applyFill="1" applyBorder="1" applyAlignment="1">
      <alignment horizontal="left" vertical="center" wrapText="1" indent="1"/>
    </xf>
    <xf numFmtId="3" fontId="95" fillId="4" borderId="61" xfId="2" applyNumberFormat="1" applyFont="1" applyFill="1" applyBorder="1" applyAlignment="1" applyProtection="1">
      <alignment horizontal="center" vertical="center"/>
      <protection locked="0"/>
    </xf>
    <xf numFmtId="4" fontId="176" fillId="4" borderId="62" xfId="2" applyNumberFormat="1" applyFont="1" applyFill="1" applyBorder="1" applyAlignment="1">
      <alignment horizontal="center" vertical="center"/>
    </xf>
    <xf numFmtId="0" fontId="70" fillId="0" borderId="0" xfId="16" applyFont="1" applyBorder="1" applyAlignment="1">
      <alignment vertical="center" wrapText="1"/>
    </xf>
    <xf numFmtId="3" fontId="95" fillId="4" borderId="52" xfId="16" applyNumberFormat="1" applyFont="1" applyFill="1" applyBorder="1" applyAlignment="1">
      <alignment horizontal="left" vertical="center" wrapText="1" indent="1"/>
    </xf>
    <xf numFmtId="3" fontId="95" fillId="4" borderId="18" xfId="0" applyNumberFormat="1" applyFont="1" applyFill="1" applyBorder="1" applyAlignment="1" applyProtection="1">
      <alignment horizontal="center" vertical="center"/>
      <protection locked="0"/>
    </xf>
    <xf numFmtId="2" fontId="176" fillId="4" borderId="18" xfId="8" applyNumberFormat="1" applyFont="1" applyFill="1" applyBorder="1" applyAlignment="1" applyProtection="1">
      <alignment horizontal="center" vertical="center"/>
      <protection locked="0"/>
    </xf>
    <xf numFmtId="3" fontId="95" fillId="4" borderId="61" xfId="0" applyNumberFormat="1" applyFont="1" applyFill="1" applyBorder="1" applyAlignment="1" applyProtection="1">
      <alignment horizontal="center" vertical="center"/>
      <protection locked="0"/>
    </xf>
    <xf numFmtId="2" fontId="176" fillId="4" borderId="62" xfId="8" applyNumberFormat="1" applyFont="1" applyFill="1" applyBorder="1" applyAlignment="1" applyProtection="1">
      <alignment horizontal="center" vertical="center"/>
      <protection locked="0"/>
    </xf>
    <xf numFmtId="0" fontId="201" fillId="0" borderId="0" xfId="2" applyFont="1" applyAlignment="1">
      <alignment horizontal="center" vertical="center" wrapText="1"/>
    </xf>
    <xf numFmtId="3" fontId="201" fillId="4" borderId="52" xfId="3" applyNumberFormat="1" applyFont="1" applyFill="1" applyBorder="1" applyAlignment="1">
      <alignment horizontal="left" vertical="center" wrapText="1" indent="1"/>
    </xf>
    <xf numFmtId="168" fontId="208" fillId="4" borderId="52" xfId="2" applyNumberFormat="1" applyFont="1" applyFill="1" applyBorder="1" applyAlignment="1" applyProtection="1">
      <alignment horizontal="center" vertical="center"/>
      <protection locked="0"/>
    </xf>
    <xf numFmtId="3" fontId="201" fillId="4" borderId="0" xfId="2" applyNumberFormat="1" applyFont="1" applyFill="1" applyAlignment="1" applyProtection="1">
      <alignment horizontal="center" vertical="center"/>
      <protection locked="0"/>
    </xf>
    <xf numFmtId="168" fontId="208" fillId="4" borderId="15" xfId="2" applyNumberFormat="1" applyFont="1" applyFill="1" applyBorder="1" applyAlignment="1" applyProtection="1">
      <alignment horizontal="center" vertical="center"/>
      <protection locked="0"/>
    </xf>
    <xf numFmtId="3" fontId="201" fillId="4" borderId="16" xfId="2" applyNumberFormat="1" applyFont="1" applyFill="1" applyBorder="1" applyAlignment="1" applyProtection="1">
      <alignment horizontal="center" vertical="center"/>
      <protection locked="0"/>
    </xf>
    <xf numFmtId="168" fontId="176" fillId="4" borderId="52" xfId="2" applyNumberFormat="1" applyFont="1" applyFill="1" applyBorder="1" applyAlignment="1" applyProtection="1">
      <alignment horizontal="center" vertical="center"/>
      <protection locked="0"/>
    </xf>
    <xf numFmtId="0" fontId="95" fillId="4" borderId="61" xfId="0" applyFont="1" applyFill="1" applyBorder="1"/>
    <xf numFmtId="9" fontId="95" fillId="4" borderId="66" xfId="0" applyNumberFormat="1" applyFont="1" applyFill="1" applyBorder="1" applyAlignment="1">
      <alignment horizontal="center"/>
    </xf>
    <xf numFmtId="169" fontId="95" fillId="4" borderId="62" xfId="0" applyNumberFormat="1" applyFont="1" applyFill="1" applyBorder="1" applyAlignment="1">
      <alignment horizontal="center"/>
    </xf>
    <xf numFmtId="0" fontId="95" fillId="0" borderId="52" xfId="0" applyFont="1" applyBorder="1" applyAlignment="1">
      <alignment wrapText="1"/>
    </xf>
    <xf numFmtId="170" fontId="95" fillId="0" borderId="61" xfId="0" applyNumberFormat="1" applyFont="1" applyBorder="1" applyAlignment="1">
      <alignment horizontal="center" wrapText="1"/>
    </xf>
    <xf numFmtId="2" fontId="176" fillId="0" borderId="62" xfId="0" applyNumberFormat="1" applyFont="1" applyBorder="1" applyAlignment="1">
      <alignment horizontal="center" wrapText="1"/>
    </xf>
    <xf numFmtId="9" fontId="95" fillId="4" borderId="65" xfId="0" applyNumberFormat="1" applyFont="1" applyFill="1" applyBorder="1" applyAlignment="1">
      <alignment horizontal="center"/>
    </xf>
    <xf numFmtId="169" fontId="95" fillId="4" borderId="58" xfId="0" applyNumberFormat="1" applyFont="1" applyFill="1" applyBorder="1" applyAlignment="1">
      <alignment horizontal="center"/>
    </xf>
    <xf numFmtId="3" fontId="176" fillId="0" borderId="62" xfId="2" applyNumberFormat="1" applyFont="1" applyBorder="1" applyAlignment="1">
      <alignment horizontal="center" vertical="center" wrapText="1"/>
    </xf>
    <xf numFmtId="0" fontId="95" fillId="0" borderId="52" xfId="3" applyFont="1" applyBorder="1" applyAlignment="1">
      <alignment wrapText="1"/>
    </xf>
    <xf numFmtId="3" fontId="95" fillId="4" borderId="52" xfId="2" applyNumberFormat="1" applyFont="1" applyFill="1" applyBorder="1" applyAlignment="1" applyProtection="1">
      <alignment horizontal="center" vertical="center"/>
      <protection locked="0"/>
    </xf>
    <xf numFmtId="170" fontId="176" fillId="4" borderId="62" xfId="15" applyNumberFormat="1" applyFont="1" applyFill="1" applyBorder="1" applyAlignment="1" applyProtection="1">
      <alignment horizontal="center" vertical="center"/>
      <protection locked="0"/>
    </xf>
    <xf numFmtId="0" fontId="95" fillId="0" borderId="0" xfId="16" applyFont="1" applyBorder="1" applyAlignment="1">
      <alignment horizontal="center" vertical="center" wrapText="1"/>
    </xf>
    <xf numFmtId="0" fontId="95" fillId="0" borderId="52" xfId="16" applyFont="1" applyBorder="1" applyAlignment="1">
      <alignment horizontal="left" vertical="center" wrapText="1"/>
    </xf>
    <xf numFmtId="3" fontId="95" fillId="0" borderId="52" xfId="16" applyNumberFormat="1" applyFont="1" applyBorder="1" applyAlignment="1">
      <alignment horizontal="center" vertical="center" wrapText="1"/>
    </xf>
    <xf numFmtId="10" fontId="70" fillId="0" borderId="0" xfId="16" applyNumberFormat="1" applyFont="1" applyAlignment="1">
      <alignment vertical="center" wrapText="1"/>
    </xf>
    <xf numFmtId="3" fontId="95" fillId="0" borderId="61" xfId="16" applyNumberFormat="1" applyFont="1" applyBorder="1" applyAlignment="1">
      <alignment horizontal="center" vertical="center" wrapText="1"/>
    </xf>
    <xf numFmtId="4" fontId="176" fillId="0" borderId="62" xfId="16" applyNumberFormat="1" applyFont="1" applyBorder="1" applyAlignment="1">
      <alignment horizontal="center" vertical="center" wrapText="1"/>
    </xf>
    <xf numFmtId="3" fontId="95" fillId="0" borderId="61" xfId="16" quotePrefix="1" applyNumberFormat="1" applyFont="1" applyBorder="1" applyAlignment="1">
      <alignment horizontal="center" vertical="center" wrapText="1"/>
    </xf>
    <xf numFmtId="0" fontId="55" fillId="39" borderId="53" xfId="2" applyFont="1" applyFill="1" applyBorder="1" applyAlignment="1">
      <alignment horizontal="center" vertical="center" wrapText="1"/>
    </xf>
    <xf numFmtId="9" fontId="209" fillId="0" borderId="0" xfId="8" applyFont="1" applyBorder="1" applyAlignment="1">
      <alignment horizontal="center" vertical="center"/>
    </xf>
    <xf numFmtId="3" fontId="210" fillId="39" borderId="53" xfId="3" applyNumberFormat="1" applyFont="1" applyFill="1" applyBorder="1" applyAlignment="1">
      <alignment horizontal="center" vertical="center" wrapText="1"/>
    </xf>
    <xf numFmtId="3" fontId="210" fillId="39" borderId="54" xfId="3" applyNumberFormat="1" applyFont="1" applyFill="1" applyBorder="1" applyAlignment="1">
      <alignment horizontal="center" vertical="center" wrapText="1"/>
    </xf>
    <xf numFmtId="0" fontId="210" fillId="39" borderId="53" xfId="2" applyFont="1" applyFill="1" applyBorder="1" applyAlignment="1">
      <alignment horizontal="center" vertical="center" wrapText="1"/>
    </xf>
    <xf numFmtId="3" fontId="55" fillId="39" borderId="53" xfId="3" applyNumberFormat="1" applyFont="1" applyFill="1" applyBorder="1" applyAlignment="1">
      <alignment horizontal="center" vertical="center" wrapText="1"/>
    </xf>
    <xf numFmtId="3" fontId="55" fillId="39" borderId="54" xfId="3" applyNumberFormat="1" applyFont="1" applyFill="1" applyBorder="1" applyAlignment="1">
      <alignment horizontal="center" vertical="center" wrapText="1"/>
    </xf>
    <xf numFmtId="2" fontId="55" fillId="0" borderId="0" xfId="2" applyNumberFormat="1" applyFont="1" applyAlignment="1">
      <alignment horizontal="left" vertical="center" wrapText="1"/>
    </xf>
    <xf numFmtId="0" fontId="70" fillId="0" borderId="0" xfId="16" applyFont="1" applyAlignment="1">
      <alignment vertical="center" wrapText="1"/>
    </xf>
    <xf numFmtId="14" fontId="54" fillId="0" borderId="0" xfId="2" applyNumberFormat="1" applyFont="1" applyAlignment="1">
      <alignment vertical="center" wrapText="1"/>
    </xf>
    <xf numFmtId="0" fontId="213" fillId="0" borderId="0" xfId="0" applyFont="1" applyAlignment="1">
      <alignment horizontal="left" vertical="center" wrapText="1"/>
    </xf>
    <xf numFmtId="0" fontId="214" fillId="0" borderId="0" xfId="0" applyFont="1" applyAlignment="1">
      <alignment horizontal="center" wrapText="1"/>
    </xf>
    <xf numFmtId="0" fontId="216" fillId="0" borderId="0" xfId="0" applyFont="1" applyAlignment="1">
      <alignment horizontal="left" vertical="center"/>
    </xf>
    <xf numFmtId="0" fontId="216" fillId="0" borderId="0" xfId="0" applyFont="1" applyAlignment="1">
      <alignment vertical="center"/>
    </xf>
    <xf numFmtId="0" fontId="217" fillId="0" borderId="0" xfId="0" applyFont="1" applyAlignment="1">
      <alignment horizontal="center" vertical="center" wrapText="1"/>
    </xf>
    <xf numFmtId="0" fontId="18" fillId="0" borderId="0" xfId="0" applyFont="1" applyAlignment="1">
      <alignment horizontal="left"/>
    </xf>
    <xf numFmtId="0" fontId="18" fillId="0" borderId="0" xfId="0" applyFont="1"/>
    <xf numFmtId="0" fontId="55" fillId="0" borderId="0" xfId="2" applyFont="1"/>
    <xf numFmtId="0" fontId="109" fillId="0" borderId="0" xfId="0" applyFont="1" applyAlignment="1">
      <alignment vertical="center" wrapText="1"/>
    </xf>
    <xf numFmtId="0" fontId="109" fillId="0" borderId="0" xfId="0" applyFont="1" applyBorder="1" applyAlignment="1">
      <alignment vertical="center" wrapText="1"/>
    </xf>
    <xf numFmtId="2" fontId="54" fillId="0" borderId="0" xfId="0" applyNumberFormat="1" applyFont="1" applyBorder="1" applyAlignment="1" applyProtection="1">
      <alignment horizontal="center" vertical="center"/>
      <protection locked="0"/>
    </xf>
    <xf numFmtId="10" fontId="54" fillId="0" borderId="0" xfId="0" applyNumberFormat="1" applyFont="1" applyBorder="1" applyAlignment="1">
      <alignment vertical="center" wrapText="1"/>
    </xf>
    <xf numFmtId="0" fontId="5" fillId="0" borderId="0" xfId="0" applyFont="1" applyAlignment="1">
      <alignment vertical="center" wrapText="1"/>
    </xf>
    <xf numFmtId="0" fontId="5" fillId="0" borderId="0" xfId="0" applyFont="1" applyBorder="1" applyAlignment="1">
      <alignment vertical="center" wrapText="1"/>
    </xf>
    <xf numFmtId="2" fontId="109" fillId="0" borderId="0" xfId="0" applyNumberFormat="1" applyFont="1" applyAlignment="1">
      <alignment vertical="center" wrapText="1"/>
    </xf>
    <xf numFmtId="0" fontId="126" fillId="0" borderId="0" xfId="0" applyFont="1" applyAlignment="1">
      <alignment horizontal="center" vertical="center"/>
    </xf>
    <xf numFmtId="3" fontId="111" fillId="5" borderId="80" xfId="19" applyNumberFormat="1" applyFont="1" applyFill="1" applyBorder="1"/>
    <xf numFmtId="0" fontId="11" fillId="0" borderId="80" xfId="19" applyFont="1" applyBorder="1"/>
    <xf numFmtId="3" fontId="11" fillId="4" borderId="88" xfId="19" applyNumberFormat="1" applyFont="1" applyFill="1" applyBorder="1"/>
    <xf numFmtId="3" fontId="11" fillId="4" borderId="89" xfId="19" applyNumberFormat="1" applyFont="1" applyFill="1" applyBorder="1"/>
    <xf numFmtId="3" fontId="111" fillId="4" borderId="219" xfId="19" applyNumberFormat="1" applyFont="1" applyFill="1" applyBorder="1"/>
    <xf numFmtId="3" fontId="111" fillId="5" borderId="140" xfId="19" applyNumberFormat="1" applyFont="1" applyFill="1" applyBorder="1"/>
    <xf numFmtId="3" fontId="11" fillId="4" borderId="219" xfId="19" applyNumberFormat="1" applyFont="1" applyFill="1" applyBorder="1"/>
    <xf numFmtId="4" fontId="111" fillId="4" borderId="140" xfId="19" applyNumberFormat="1" applyFont="1" applyFill="1" applyBorder="1"/>
    <xf numFmtId="3" fontId="11" fillId="4" borderId="220" xfId="19" applyNumberFormat="1" applyFont="1" applyFill="1" applyBorder="1"/>
    <xf numFmtId="3" fontId="11" fillId="4" borderId="186" xfId="19" applyNumberFormat="1" applyFont="1" applyFill="1" applyBorder="1"/>
    <xf numFmtId="3" fontId="11" fillId="4" borderId="221" xfId="19" applyNumberFormat="1" applyFont="1" applyFill="1" applyBorder="1"/>
    <xf numFmtId="0" fontId="11" fillId="0" borderId="86" xfId="19" applyFont="1" applyBorder="1"/>
    <xf numFmtId="14" fontId="130" fillId="6" borderId="33" xfId="19" applyNumberFormat="1" applyFont="1" applyFill="1" applyBorder="1" applyAlignment="1">
      <alignment horizontal="center" vertical="center"/>
    </xf>
    <xf numFmtId="14" fontId="55" fillId="38" borderId="222" xfId="19" applyNumberFormat="1" applyFont="1" applyFill="1" applyBorder="1" applyAlignment="1">
      <alignment horizontal="center" vertical="center"/>
    </xf>
    <xf numFmtId="0" fontId="3" fillId="0" borderId="0" xfId="0" applyFont="1" applyAlignment="1">
      <alignment vertical="center" wrapText="1"/>
    </xf>
    <xf numFmtId="0" fontId="3" fillId="0" borderId="0" xfId="0" applyFont="1" applyBorder="1" applyAlignment="1">
      <alignment vertical="center" wrapText="1"/>
    </xf>
    <xf numFmtId="0" fontId="150" fillId="39" borderId="53" xfId="0" applyFont="1" applyFill="1" applyBorder="1" applyAlignment="1">
      <alignment horizontal="center" vertical="center" wrapText="1"/>
    </xf>
    <xf numFmtId="3" fontId="2" fillId="0" borderId="53" xfId="0" applyNumberFormat="1" applyFont="1" applyBorder="1" applyAlignment="1">
      <alignment horizontal="center" vertical="center" wrapText="1"/>
    </xf>
    <xf numFmtId="0" fontId="2" fillId="0" borderId="0" xfId="0" applyFont="1" applyAlignment="1">
      <alignment vertical="center" wrapText="1"/>
    </xf>
    <xf numFmtId="3" fontId="2" fillId="0" borderId="55" xfId="0" applyNumberFormat="1" applyFont="1" applyBorder="1" applyAlignment="1">
      <alignment horizontal="center" vertical="center"/>
    </xf>
    <xf numFmtId="4" fontId="203" fillId="0" borderId="56" xfId="0" applyNumberFormat="1" applyFont="1" applyBorder="1" applyAlignment="1">
      <alignment horizontal="center" vertical="center"/>
    </xf>
    <xf numFmtId="3" fontId="2" fillId="0" borderId="64" xfId="0" applyNumberFormat="1" applyFont="1" applyBorder="1" applyAlignment="1">
      <alignment horizontal="center" vertical="center"/>
    </xf>
    <xf numFmtId="4" fontId="2" fillId="0" borderId="0" xfId="0" applyNumberFormat="1" applyFont="1" applyBorder="1" applyAlignment="1">
      <alignment horizontal="center" vertical="center"/>
    </xf>
    <xf numFmtId="4" fontId="2" fillId="0" borderId="53" xfId="0" applyNumberFormat="1" applyFont="1" applyBorder="1" applyAlignment="1">
      <alignment horizontal="center" vertical="center"/>
    </xf>
    <xf numFmtId="3" fontId="2" fillId="0" borderId="63" xfId="0" applyNumberFormat="1" applyFont="1" applyBorder="1" applyAlignment="1">
      <alignment horizontal="center" vertical="center" wrapText="1"/>
    </xf>
    <xf numFmtId="3" fontId="2" fillId="0" borderId="59" xfId="0" applyNumberFormat="1" applyFont="1" applyBorder="1" applyAlignment="1">
      <alignment horizontal="center" vertical="center"/>
    </xf>
    <xf numFmtId="4" fontId="203" fillId="0" borderId="60" xfId="0" applyNumberFormat="1" applyFont="1" applyBorder="1" applyAlignment="1">
      <alignment horizontal="center" vertical="center"/>
    </xf>
    <xf numFmtId="3" fontId="2" fillId="0" borderId="0" xfId="0" applyNumberFormat="1" applyFont="1" applyBorder="1" applyAlignment="1">
      <alignment horizontal="center" vertical="center"/>
    </xf>
    <xf numFmtId="4" fontId="2" fillId="0" borderId="63" xfId="0" applyNumberFormat="1" applyFont="1" applyBorder="1" applyAlignment="1">
      <alignment horizontal="center" vertical="center"/>
    </xf>
    <xf numFmtId="3" fontId="2" fillId="0" borderId="59" xfId="0" applyNumberFormat="1" applyFont="1" applyBorder="1" applyAlignment="1">
      <alignment horizontal="center" vertical="center" wrapText="1"/>
    </xf>
    <xf numFmtId="4" fontId="203" fillId="0" borderId="60" xfId="0" applyNumberFormat="1" applyFont="1" applyBorder="1" applyAlignment="1">
      <alignment horizontal="center" vertical="center" wrapText="1"/>
    </xf>
    <xf numFmtId="3" fontId="2" fillId="0" borderId="0" xfId="0" applyNumberFormat="1" applyFont="1" applyBorder="1" applyAlignment="1">
      <alignment horizontal="center" vertical="center" wrapText="1"/>
    </xf>
    <xf numFmtId="0" fontId="2" fillId="0" borderId="54" xfId="0" applyFont="1" applyBorder="1" applyAlignment="1">
      <alignment horizontal="center" vertical="center" wrapText="1"/>
    </xf>
    <xf numFmtId="3" fontId="2" fillId="0" borderId="57" xfId="0" applyNumberFormat="1" applyFont="1" applyBorder="1" applyAlignment="1">
      <alignment horizontal="center" vertical="center" wrapText="1"/>
    </xf>
    <xf numFmtId="4" fontId="2" fillId="0" borderId="58" xfId="0" applyNumberFormat="1" applyFont="1" applyBorder="1" applyAlignment="1">
      <alignment horizontal="center" vertical="center" wrapText="1"/>
    </xf>
    <xf numFmtId="4" fontId="2" fillId="0" borderId="58" xfId="0" applyNumberFormat="1" applyFont="1" applyBorder="1" applyAlignment="1">
      <alignment horizontal="center" vertical="center"/>
    </xf>
    <xf numFmtId="3" fontId="2" fillId="0" borderId="57" xfId="0" applyNumberFormat="1" applyFont="1" applyBorder="1" applyAlignment="1">
      <alignment horizontal="center" vertical="center"/>
    </xf>
    <xf numFmtId="4" fontId="2" fillId="0" borderId="54" xfId="0" applyNumberFormat="1" applyFont="1" applyBorder="1" applyAlignment="1">
      <alignment horizontal="center" vertical="center" wrapText="1"/>
    </xf>
    <xf numFmtId="3" fontId="2" fillId="0" borderId="0" xfId="0" applyNumberFormat="1" applyFont="1" applyBorder="1" applyAlignment="1">
      <alignment vertical="center" wrapText="1"/>
    </xf>
    <xf numFmtId="0" fontId="2" fillId="0" borderId="0" xfId="0" applyFont="1" applyBorder="1" applyAlignment="1">
      <alignment vertical="center" wrapText="1"/>
    </xf>
    <xf numFmtId="0" fontId="111" fillId="0" borderId="0" xfId="0" applyFont="1" applyBorder="1" applyAlignment="1">
      <alignment horizontal="center" vertical="center" wrapText="1"/>
    </xf>
    <xf numFmtId="3" fontId="111" fillId="0" borderId="0" xfId="0" applyNumberFormat="1" applyFont="1" applyBorder="1" applyAlignment="1">
      <alignment horizontal="center" vertical="center" wrapText="1"/>
    </xf>
    <xf numFmtId="3" fontId="111" fillId="0" borderId="2" xfId="0" applyNumberFormat="1" applyFont="1" applyBorder="1" applyAlignment="1">
      <alignment horizontal="center" vertical="center" wrapText="1"/>
    </xf>
    <xf numFmtId="0" fontId="111" fillId="0" borderId="0" xfId="0" applyFont="1" applyBorder="1" applyAlignment="1">
      <alignment vertical="center" wrapText="1"/>
    </xf>
    <xf numFmtId="3" fontId="111" fillId="0" borderId="61" xfId="0" applyNumberFormat="1" applyFont="1" applyBorder="1" applyAlignment="1">
      <alignment horizontal="center" vertical="center" wrapText="1"/>
    </xf>
    <xf numFmtId="4" fontId="222" fillId="0" borderId="62" xfId="0" applyNumberFormat="1" applyFont="1" applyBorder="1" applyAlignment="1">
      <alignment horizontal="center" vertical="center" wrapText="1"/>
    </xf>
    <xf numFmtId="4" fontId="111" fillId="0" borderId="0" xfId="0" applyNumberFormat="1" applyFont="1" applyBorder="1" applyAlignment="1">
      <alignment horizontal="center" vertical="center" wrapText="1"/>
    </xf>
    <xf numFmtId="4" fontId="111" fillId="0" borderId="52" xfId="0" applyNumberFormat="1" applyFont="1" applyBorder="1" applyAlignment="1">
      <alignment horizontal="center" vertical="center" wrapText="1"/>
    </xf>
    <xf numFmtId="4" fontId="207" fillId="0" borderId="0" xfId="0" applyNumberFormat="1" applyFont="1" applyBorder="1" applyAlignment="1">
      <alignment horizontal="center" vertical="center" wrapText="1"/>
    </xf>
    <xf numFmtId="14" fontId="54" fillId="0" borderId="0" xfId="2" applyNumberFormat="1" applyFont="1" applyAlignment="1">
      <alignment horizontal="left" vertical="center"/>
    </xf>
    <xf numFmtId="14" fontId="55" fillId="0" borderId="0" xfId="2" applyNumberFormat="1" applyFont="1" applyAlignment="1">
      <alignment vertical="center" wrapText="1"/>
    </xf>
    <xf numFmtId="14" fontId="54" fillId="0" borderId="0" xfId="21" applyNumberFormat="1" applyFont="1" applyFill="1" applyBorder="1" applyAlignment="1">
      <alignment horizontal="center" vertical="center"/>
    </xf>
    <xf numFmtId="1" fontId="54" fillId="0" borderId="0" xfId="21" applyNumberFormat="1" applyFont="1" applyFill="1" applyBorder="1" applyAlignment="1">
      <alignment horizontal="center" vertical="center"/>
    </xf>
    <xf numFmtId="2" fontId="54" fillId="0" borderId="0" xfId="21" applyNumberFormat="1" applyFont="1" applyFill="1" applyBorder="1" applyAlignment="1">
      <alignment horizontal="center" vertical="center"/>
    </xf>
    <xf numFmtId="0" fontId="2" fillId="0" borderId="0" xfId="2" applyFont="1"/>
    <xf numFmtId="3" fontId="54" fillId="0" borderId="0" xfId="2" applyNumberFormat="1" applyFont="1"/>
    <xf numFmtId="0" fontId="2" fillId="0" borderId="0" xfId="2" applyFont="1" applyAlignment="1">
      <alignment vertical="center"/>
    </xf>
    <xf numFmtId="0" fontId="2" fillId="0" borderId="0" xfId="2" applyFont="1" applyAlignment="1">
      <alignment horizontal="left" vertical="center"/>
    </xf>
    <xf numFmtId="0" fontId="111" fillId="0" borderId="0" xfId="2" applyFont="1" applyAlignment="1">
      <alignment vertical="center" wrapText="1"/>
    </xf>
    <xf numFmtId="0" fontId="2" fillId="0" borderId="0" xfId="2" applyFont="1" applyAlignment="1">
      <alignment vertical="center" wrapText="1"/>
    </xf>
    <xf numFmtId="14" fontId="2" fillId="0" borderId="0" xfId="2" applyNumberFormat="1" applyFont="1" applyAlignment="1">
      <alignment horizontal="left" vertical="center" wrapText="1"/>
    </xf>
    <xf numFmtId="0" fontId="211" fillId="0" borderId="0" xfId="0" applyFont="1" applyAlignment="1">
      <alignment horizontal="center" wrapText="1"/>
    </xf>
    <xf numFmtId="0" fontId="218" fillId="0" borderId="0" xfId="0" applyFont="1" applyAlignment="1">
      <alignment horizontal="center"/>
    </xf>
    <xf numFmtId="0" fontId="215" fillId="0" borderId="0" xfId="0" applyFont="1" applyAlignment="1">
      <alignment horizontal="center" vertical="center" wrapText="1"/>
    </xf>
    <xf numFmtId="0" fontId="215" fillId="0" borderId="0" xfId="0" applyFont="1" applyAlignment="1" applyProtection="1">
      <alignment horizontal="center" vertical="center" wrapText="1"/>
      <protection locked="0"/>
    </xf>
    <xf numFmtId="0" fontId="214" fillId="0" borderId="0" xfId="0" applyFont="1" applyAlignment="1">
      <alignment horizontal="center" wrapText="1"/>
    </xf>
    <xf numFmtId="0" fontId="213" fillId="0" borderId="0" xfId="0" applyFont="1" applyAlignment="1">
      <alignment horizontal="left" vertical="center" wrapText="1"/>
    </xf>
    <xf numFmtId="0" fontId="124" fillId="0" borderId="0" xfId="18" applyFont="1" applyAlignment="1">
      <alignment horizontal="left" vertical="center" wrapText="1"/>
    </xf>
    <xf numFmtId="0" fontId="123" fillId="0" borderId="0" xfId="18" applyFont="1" applyAlignment="1">
      <alignment horizontal="left" vertical="center" wrapText="1"/>
    </xf>
    <xf numFmtId="0" fontId="122" fillId="0" borderId="0" xfId="0" applyFont="1" applyAlignment="1">
      <alignment horizontal="center"/>
    </xf>
    <xf numFmtId="0" fontId="122" fillId="0" borderId="0" xfId="0" applyFont="1" applyAlignment="1">
      <alignment horizontal="center" vertical="center" wrapText="1"/>
    </xf>
    <xf numFmtId="0" fontId="122" fillId="4" borderId="0" xfId="0" applyFont="1" applyFill="1" applyAlignment="1">
      <alignment horizontal="left" vertical="center" wrapText="1"/>
    </xf>
    <xf numFmtId="0" fontId="120" fillId="4" borderId="0" xfId="0" applyFont="1" applyFill="1" applyAlignment="1">
      <alignment horizontal="left" vertical="center" wrapText="1"/>
    </xf>
    <xf numFmtId="14" fontId="122" fillId="4" borderId="0" xfId="0" applyNumberFormat="1" applyFont="1" applyFill="1" applyAlignment="1">
      <alignment horizontal="justify" vertical="center" wrapText="1"/>
    </xf>
    <xf numFmtId="0" fontId="120" fillId="4" borderId="0" xfId="0" applyFont="1" applyFill="1" applyAlignment="1">
      <alignment horizontal="justify" vertical="center" wrapText="1"/>
    </xf>
    <xf numFmtId="14" fontId="55" fillId="38" borderId="106" xfId="19" applyNumberFormat="1" applyFont="1" applyFill="1" applyBorder="1" applyAlignment="1">
      <alignment horizontal="center" vertical="center" wrapText="1"/>
    </xf>
    <xf numFmtId="14" fontId="55" fillId="38" borderId="107" xfId="19" applyNumberFormat="1" applyFont="1" applyFill="1" applyBorder="1" applyAlignment="1">
      <alignment horizontal="center" vertical="center" wrapText="1"/>
    </xf>
    <xf numFmtId="14" fontId="55" fillId="38" borderId="40" xfId="19" applyNumberFormat="1" applyFont="1" applyFill="1" applyBorder="1" applyAlignment="1">
      <alignment horizontal="center" vertical="center" wrapText="1"/>
    </xf>
    <xf numFmtId="14" fontId="55" fillId="38" borderId="39" xfId="19" applyNumberFormat="1" applyFont="1" applyFill="1" applyBorder="1" applyAlignment="1">
      <alignment horizontal="center" vertical="center" wrapText="1"/>
    </xf>
    <xf numFmtId="14" fontId="55" fillId="38" borderId="108" xfId="19" applyNumberFormat="1" applyFont="1" applyFill="1" applyBorder="1" applyAlignment="1">
      <alignment horizontal="center" vertical="center" wrapText="1"/>
    </xf>
    <xf numFmtId="14" fontId="55" fillId="38" borderId="105" xfId="19" applyNumberFormat="1" applyFont="1" applyFill="1" applyBorder="1" applyAlignment="1">
      <alignment horizontal="center" vertical="center" wrapText="1"/>
    </xf>
    <xf numFmtId="14" fontId="55" fillId="38" borderId="104" xfId="19" applyNumberFormat="1" applyFont="1" applyFill="1" applyBorder="1" applyAlignment="1">
      <alignment horizontal="center" vertical="center" wrapText="1"/>
    </xf>
    <xf numFmtId="14" fontId="55" fillId="38" borderId="128" xfId="19" applyNumberFormat="1" applyFont="1" applyFill="1" applyBorder="1" applyAlignment="1">
      <alignment horizontal="center" vertical="center"/>
    </xf>
    <xf numFmtId="14" fontId="55" fillId="38" borderId="129" xfId="19" applyNumberFormat="1" applyFont="1" applyFill="1" applyBorder="1" applyAlignment="1">
      <alignment horizontal="center" vertical="center"/>
    </xf>
    <xf numFmtId="0" fontId="126" fillId="0" borderId="0" xfId="0" applyFont="1" applyAlignment="1">
      <alignment horizontal="center" vertical="center"/>
    </xf>
    <xf numFmtId="14" fontId="55" fillId="38" borderId="30" xfId="19" applyNumberFormat="1" applyFont="1" applyFill="1" applyBorder="1" applyAlignment="1">
      <alignment horizontal="center" vertical="center"/>
    </xf>
    <xf numFmtId="14" fontId="55" fillId="38" borderId="97" xfId="19" applyNumberFormat="1" applyFont="1" applyFill="1" applyBorder="1" applyAlignment="1">
      <alignment horizontal="center" vertical="center"/>
    </xf>
    <xf numFmtId="14" fontId="55" fillId="38" borderId="104" xfId="19" applyNumberFormat="1" applyFont="1" applyFill="1" applyBorder="1" applyAlignment="1">
      <alignment horizontal="center" vertical="center"/>
    </xf>
    <xf numFmtId="0" fontId="54" fillId="39" borderId="105" xfId="19" applyFont="1" applyFill="1" applyBorder="1" applyAlignment="1">
      <alignment horizontal="center" vertical="center"/>
    </xf>
    <xf numFmtId="14" fontId="55" fillId="38" borderId="137" xfId="19" applyNumberFormat="1" applyFont="1" applyFill="1" applyBorder="1" applyAlignment="1">
      <alignment horizontal="center" vertical="center" wrapText="1"/>
    </xf>
    <xf numFmtId="14" fontId="55" fillId="38" borderId="148" xfId="19" applyNumberFormat="1" applyFont="1" applyFill="1" applyBorder="1" applyAlignment="1">
      <alignment horizontal="center" vertical="center" wrapText="1"/>
    </xf>
    <xf numFmtId="9" fontId="55" fillId="38" borderId="30" xfId="8" applyFont="1" applyFill="1" applyBorder="1" applyAlignment="1">
      <alignment horizontal="center" vertical="center"/>
    </xf>
    <xf numFmtId="9" fontId="55" fillId="38" borderId="97" xfId="8" applyFont="1" applyFill="1" applyBorder="1" applyAlignment="1">
      <alignment horizontal="center" vertical="center"/>
    </xf>
    <xf numFmtId="14" fontId="55" fillId="38" borderId="134" xfId="19" applyNumberFormat="1" applyFont="1" applyFill="1" applyBorder="1" applyAlignment="1">
      <alignment horizontal="center" vertical="center" wrapText="1"/>
    </xf>
    <xf numFmtId="0" fontId="152" fillId="0" borderId="0" xfId="2" applyFont="1" applyAlignment="1">
      <alignment horizontal="center"/>
    </xf>
    <xf numFmtId="0" fontId="138" fillId="0" borderId="0" xfId="2" applyFont="1" applyAlignment="1">
      <alignment horizontal="center" vertical="center"/>
    </xf>
    <xf numFmtId="0" fontId="126" fillId="0" borderId="0" xfId="2" applyFont="1" applyAlignment="1">
      <alignment horizontal="center" vertical="center"/>
    </xf>
    <xf numFmtId="0" fontId="172" fillId="2" borderId="0" xfId="5" applyFont="1" applyFill="1" applyAlignment="1">
      <alignment horizontal="center" vertical="center"/>
    </xf>
    <xf numFmtId="0" fontId="55" fillId="39" borderId="31" xfId="2" applyFont="1" applyFill="1" applyBorder="1" applyAlignment="1">
      <alignment horizontal="center" vertical="center" wrapText="1"/>
    </xf>
    <xf numFmtId="0" fontId="55" fillId="39" borderId="44" xfId="2" applyFont="1" applyFill="1" applyBorder="1" applyAlignment="1">
      <alignment horizontal="center" vertical="center" wrapText="1"/>
    </xf>
    <xf numFmtId="0" fontId="55" fillId="39" borderId="45" xfId="2" applyFont="1" applyFill="1" applyBorder="1" applyAlignment="1">
      <alignment horizontal="center" vertical="center" wrapText="1"/>
    </xf>
    <xf numFmtId="0" fontId="173" fillId="41" borderId="36" xfId="2" applyFont="1" applyFill="1" applyBorder="1" applyAlignment="1">
      <alignment horizontal="center" vertical="center" wrapText="1"/>
    </xf>
    <xf numFmtId="0" fontId="173" fillId="41" borderId="37" xfId="2" applyFont="1" applyFill="1" applyBorder="1" applyAlignment="1">
      <alignment horizontal="center" vertical="center" wrapText="1"/>
    </xf>
    <xf numFmtId="0" fontId="173" fillId="41" borderId="141" xfId="2" applyFont="1" applyFill="1" applyBorder="1" applyAlignment="1">
      <alignment horizontal="center" vertical="center" wrapText="1"/>
    </xf>
    <xf numFmtId="0" fontId="173" fillId="41" borderId="142" xfId="2" applyFont="1" applyFill="1" applyBorder="1" applyAlignment="1">
      <alignment horizontal="center" vertical="center" wrapText="1"/>
    </xf>
    <xf numFmtId="0" fontId="130" fillId="41" borderId="37" xfId="2" applyFont="1" applyFill="1" applyBorder="1" applyAlignment="1">
      <alignment horizontal="center" vertical="center" wrapText="1"/>
    </xf>
    <xf numFmtId="0" fontId="130" fillId="41" borderId="38" xfId="2" applyFont="1" applyFill="1" applyBorder="1" applyAlignment="1">
      <alignment horizontal="center" vertical="center" wrapText="1"/>
    </xf>
    <xf numFmtId="0" fontId="55" fillId="40" borderId="126" xfId="2" applyFont="1" applyFill="1" applyBorder="1" applyAlignment="1">
      <alignment horizontal="center" vertical="center" wrapText="1"/>
    </xf>
    <xf numFmtId="0" fontId="55" fillId="40" borderId="130" xfId="2" applyFont="1" applyFill="1" applyBorder="1" applyAlignment="1">
      <alignment horizontal="center" vertical="center" wrapText="1"/>
    </xf>
    <xf numFmtId="0" fontId="55" fillId="40" borderId="131" xfId="2" applyFont="1" applyFill="1" applyBorder="1" applyAlignment="1">
      <alignment horizontal="center" vertical="center" wrapText="1"/>
    </xf>
    <xf numFmtId="0" fontId="55" fillId="39" borderId="172" xfId="2" applyFont="1" applyFill="1" applyBorder="1" applyAlignment="1">
      <alignment horizontal="center" vertical="center" wrapText="1"/>
    </xf>
    <xf numFmtId="0" fontId="55" fillId="39" borderId="132" xfId="2" applyFont="1" applyFill="1" applyBorder="1" applyAlignment="1">
      <alignment horizontal="center" vertical="center" wrapText="1"/>
    </xf>
    <xf numFmtId="0" fontId="55" fillId="39" borderId="173" xfId="2" applyFont="1" applyFill="1" applyBorder="1" applyAlignment="1">
      <alignment horizontal="center" vertical="center" wrapText="1"/>
    </xf>
    <xf numFmtId="0" fontId="55" fillId="39" borderId="174" xfId="2" applyFont="1" applyFill="1" applyBorder="1" applyAlignment="1">
      <alignment horizontal="center" vertical="center" wrapText="1"/>
    </xf>
    <xf numFmtId="0" fontId="55" fillId="39" borderId="143" xfId="2" applyFont="1" applyFill="1" applyBorder="1" applyAlignment="1">
      <alignment horizontal="center" vertical="center" wrapText="1"/>
    </xf>
    <xf numFmtId="0" fontId="55" fillId="39" borderId="107" xfId="2" applyFont="1" applyFill="1" applyBorder="1" applyAlignment="1">
      <alignment horizontal="center" vertical="center" wrapText="1"/>
    </xf>
    <xf numFmtId="0" fontId="55" fillId="39" borderId="137" xfId="2" applyFont="1" applyFill="1" applyBorder="1" applyAlignment="1">
      <alignment horizontal="center" vertical="center" wrapText="1"/>
    </xf>
    <xf numFmtId="0" fontId="55" fillId="39" borderId="138" xfId="2" applyFont="1" applyFill="1" applyBorder="1" applyAlignment="1">
      <alignment horizontal="center" vertical="center" wrapText="1"/>
    </xf>
    <xf numFmtId="0" fontId="127" fillId="39" borderId="20" xfId="2" applyFont="1" applyFill="1" applyBorder="1" applyAlignment="1">
      <alignment horizontal="center" vertical="center" wrapText="1"/>
    </xf>
    <xf numFmtId="0" fontId="127" fillId="39" borderId="48" xfId="2" applyFont="1" applyFill="1" applyBorder="1" applyAlignment="1">
      <alignment horizontal="center" vertical="center" wrapText="1"/>
    </xf>
    <xf numFmtId="0" fontId="55" fillId="39" borderId="133" xfId="2" applyFont="1" applyFill="1" applyBorder="1" applyAlignment="1">
      <alignment horizontal="center" vertical="center" wrapText="1"/>
    </xf>
    <xf numFmtId="0" fontId="55" fillId="39" borderId="134" xfId="2" applyFont="1" applyFill="1" applyBorder="1" applyAlignment="1">
      <alignment horizontal="center" vertical="center" wrapText="1"/>
    </xf>
    <xf numFmtId="2" fontId="95" fillId="0" borderId="0" xfId="2" applyNumberFormat="1" applyFont="1" applyAlignment="1">
      <alignment horizontal="left" vertical="center" wrapText="1"/>
    </xf>
    <xf numFmtId="49" fontId="131" fillId="0" borderId="0" xfId="0" applyNumberFormat="1" applyFont="1" applyAlignment="1">
      <alignment horizontal="left" vertical="center" wrapText="1"/>
    </xf>
    <xf numFmtId="49" fontId="153" fillId="0" borderId="0" xfId="0" applyNumberFormat="1" applyFont="1" applyAlignment="1">
      <alignment horizontal="left" vertical="center" wrapText="1"/>
    </xf>
    <xf numFmtId="0" fontId="130" fillId="0" borderId="0" xfId="0" applyFont="1" applyAlignment="1">
      <alignment horizontal="center"/>
    </xf>
    <xf numFmtId="0" fontId="55" fillId="39" borderId="36" xfId="0" applyFont="1" applyFill="1" applyBorder="1" applyAlignment="1">
      <alignment horizontal="center" vertical="center" wrapText="1"/>
    </xf>
    <xf numFmtId="0" fontId="55" fillId="39" borderId="38" xfId="0" applyFont="1" applyFill="1" applyBorder="1" applyAlignment="1">
      <alignment horizontal="center" vertical="center" wrapText="1"/>
    </xf>
    <xf numFmtId="0" fontId="55" fillId="39" borderId="31" xfId="0" applyFont="1" applyFill="1" applyBorder="1" applyAlignment="1">
      <alignment horizontal="center" vertical="center" wrapText="1"/>
    </xf>
    <xf numFmtId="0" fontId="55" fillId="39" borderId="45" xfId="0" applyFont="1" applyFill="1" applyBorder="1" applyAlignment="1">
      <alignment horizontal="center" vertical="center" wrapText="1"/>
    </xf>
    <xf numFmtId="0" fontId="158" fillId="0" borderId="0" xfId="0" applyFont="1" applyAlignment="1" applyProtection="1">
      <alignment horizontal="center" vertical="center" wrapText="1"/>
      <protection locked="0"/>
    </xf>
    <xf numFmtId="2" fontId="138" fillId="0" borderId="0" xfId="2" applyNumberFormat="1" applyFont="1" applyAlignment="1">
      <alignment horizontal="left" vertical="center" wrapText="1"/>
    </xf>
    <xf numFmtId="0" fontId="164" fillId="0" borderId="0" xfId="2" applyFont="1" applyAlignment="1">
      <alignment horizontal="center" vertical="center"/>
    </xf>
    <xf numFmtId="0" fontId="165" fillId="2" borderId="0" xfId="5" applyFont="1" applyFill="1" applyAlignment="1">
      <alignment horizontal="center" vertical="center"/>
    </xf>
    <xf numFmtId="0" fontId="55" fillId="39" borderId="36" xfId="2" applyFont="1" applyFill="1" applyBorder="1" applyAlignment="1">
      <alignment horizontal="center" vertical="center" wrapText="1"/>
    </xf>
    <xf numFmtId="0" fontId="55" fillId="39" borderId="38" xfId="2" applyFont="1" applyFill="1" applyBorder="1" applyAlignment="1">
      <alignment horizontal="center" vertical="center" wrapText="1"/>
    </xf>
    <xf numFmtId="0" fontId="55" fillId="39" borderId="37" xfId="2" applyFont="1" applyFill="1" applyBorder="1" applyAlignment="1">
      <alignment horizontal="center" vertical="center" wrapText="1"/>
    </xf>
    <xf numFmtId="49" fontId="170" fillId="0" borderId="0" xfId="0" applyNumberFormat="1" applyFont="1" applyAlignment="1">
      <alignment horizontal="left" vertical="center" wrapText="1"/>
    </xf>
    <xf numFmtId="49" fontId="170" fillId="0" borderId="0" xfId="2" applyNumberFormat="1" applyFont="1" applyAlignment="1">
      <alignment horizontal="left" vertical="center" wrapText="1"/>
    </xf>
    <xf numFmtId="2" fontId="55" fillId="0" borderId="0" xfId="2" applyNumberFormat="1" applyFont="1" applyAlignment="1">
      <alignment horizontal="left" vertical="center" wrapText="1"/>
    </xf>
    <xf numFmtId="49" fontId="54" fillId="0" borderId="0" xfId="0" applyNumberFormat="1" applyFont="1" applyAlignment="1">
      <alignment horizontal="left" vertical="center" wrapText="1"/>
    </xf>
    <xf numFmtId="49" fontId="153" fillId="0" borderId="0" xfId="2" applyNumberFormat="1" applyFont="1" applyAlignment="1">
      <alignment horizontal="left" vertical="center" wrapText="1"/>
    </xf>
    <xf numFmtId="0" fontId="55" fillId="39" borderId="199" xfId="2" applyFont="1" applyFill="1" applyBorder="1" applyAlignment="1">
      <alignment horizontal="center" vertical="center" wrapText="1"/>
    </xf>
    <xf numFmtId="0" fontId="55" fillId="39" borderId="124" xfId="2" applyFont="1" applyFill="1" applyBorder="1" applyAlignment="1">
      <alignment horizontal="center" vertical="center" wrapText="1"/>
    </xf>
    <xf numFmtId="0" fontId="170" fillId="0" borderId="0" xfId="0" applyFont="1" applyAlignment="1">
      <alignment horizontal="left" vertical="center" wrapText="1"/>
    </xf>
    <xf numFmtId="0" fontId="55" fillId="40" borderId="40" xfId="2" applyFont="1" applyFill="1" applyBorder="1" applyAlignment="1">
      <alignment horizontal="center" vertical="center" wrapText="1"/>
    </xf>
    <xf numFmtId="0" fontId="55" fillId="40" borderId="43" xfId="2" applyFont="1" applyFill="1" applyBorder="1" applyAlignment="1">
      <alignment horizontal="center" vertical="center" wrapText="1"/>
    </xf>
    <xf numFmtId="0" fontId="55" fillId="40" borderId="107" xfId="2" applyFont="1" applyFill="1" applyBorder="1" applyAlignment="1">
      <alignment horizontal="center" vertical="center" wrapText="1"/>
    </xf>
    <xf numFmtId="0" fontId="55" fillId="40" borderId="132" xfId="2" applyFont="1" applyFill="1" applyBorder="1" applyAlignment="1">
      <alignment horizontal="center" vertical="center" wrapText="1"/>
    </xf>
    <xf numFmtId="0" fontId="173" fillId="41" borderId="128" xfId="2" applyFont="1" applyFill="1" applyBorder="1" applyAlignment="1">
      <alignment horizontal="center" vertical="center" wrapText="1"/>
    </xf>
    <xf numFmtId="0" fontId="173" fillId="41" borderId="129" xfId="2" applyFont="1" applyFill="1" applyBorder="1" applyAlignment="1">
      <alignment horizontal="center" vertical="center" wrapText="1"/>
    </xf>
    <xf numFmtId="0" fontId="166" fillId="41" borderId="37" xfId="2" applyFont="1" applyFill="1" applyBorder="1" applyAlignment="1">
      <alignment horizontal="center" vertical="center" wrapText="1"/>
    </xf>
    <xf numFmtId="0" fontId="166" fillId="41" borderId="38" xfId="2" applyFont="1" applyFill="1" applyBorder="1" applyAlignment="1">
      <alignment horizontal="center" vertical="center" wrapText="1"/>
    </xf>
    <xf numFmtId="0" fontId="55" fillId="39" borderId="39" xfId="2" applyFont="1" applyFill="1" applyBorder="1" applyAlignment="1">
      <alignment horizontal="center" vertical="center" wrapText="1"/>
    </xf>
    <xf numFmtId="0" fontId="55" fillId="39" borderId="41" xfId="2" applyFont="1" applyFill="1" applyBorder="1" applyAlignment="1">
      <alignment horizontal="center" vertical="center" wrapText="1"/>
    </xf>
    <xf numFmtId="2" fontId="32" fillId="0" borderId="0" xfId="2" applyNumberFormat="1" applyFont="1" applyAlignment="1">
      <alignment horizontal="left" vertical="center" wrapText="1"/>
    </xf>
    <xf numFmtId="49" fontId="23" fillId="0" borderId="0" xfId="2" applyNumberFormat="1" applyFont="1" applyAlignment="1">
      <alignment horizontal="left" vertical="center" wrapText="1"/>
    </xf>
    <xf numFmtId="0" fontId="35" fillId="0" borderId="0" xfId="2" applyFont="1" applyAlignment="1">
      <alignment horizontal="center"/>
    </xf>
    <xf numFmtId="0" fontId="21" fillId="0" borderId="0" xfId="2" applyFont="1" applyAlignment="1">
      <alignment horizontal="center" vertical="center"/>
    </xf>
    <xf numFmtId="0" fontId="24" fillId="0" borderId="5" xfId="2" applyFont="1" applyBorder="1" applyAlignment="1">
      <alignment horizontal="center" vertical="center" wrapText="1"/>
    </xf>
    <xf numFmtId="0" fontId="24" fillId="0" borderId="4" xfId="2" applyFont="1" applyBorder="1" applyAlignment="1">
      <alignment horizontal="center" vertical="center" wrapText="1"/>
    </xf>
    <xf numFmtId="0" fontId="24" fillId="0" borderId="3" xfId="2" applyFont="1" applyBorder="1" applyAlignment="1">
      <alignment horizontal="center" vertical="center" wrapText="1"/>
    </xf>
    <xf numFmtId="0" fontId="43" fillId="0" borderId="13" xfId="2" applyFont="1" applyBorder="1" applyAlignment="1">
      <alignment horizontal="center" vertical="center" wrapText="1"/>
    </xf>
    <xf numFmtId="0" fontId="43" fillId="0" borderId="9" xfId="2" applyFont="1" applyBorder="1" applyAlignment="1">
      <alignment horizontal="center" vertical="center" wrapText="1"/>
    </xf>
    <xf numFmtId="49" fontId="23" fillId="0" borderId="0" xfId="0" applyNumberFormat="1" applyFont="1" applyAlignment="1">
      <alignment horizontal="left" vertical="center" wrapText="1"/>
    </xf>
    <xf numFmtId="0" fontId="43" fillId="0" borderId="10" xfId="2" applyFont="1" applyBorder="1" applyAlignment="1">
      <alignment horizontal="center" vertical="center" wrapText="1"/>
    </xf>
    <xf numFmtId="0" fontId="43" fillId="0" borderId="12" xfId="2" applyFont="1" applyBorder="1" applyAlignment="1">
      <alignment horizontal="center" vertical="center" wrapText="1"/>
    </xf>
    <xf numFmtId="0" fontId="43" fillId="0" borderId="11" xfId="2" applyFont="1" applyBorder="1" applyAlignment="1">
      <alignment horizontal="center" vertical="center" wrapText="1"/>
    </xf>
    <xf numFmtId="0" fontId="43" fillId="0" borderId="0" xfId="2" applyFont="1" applyAlignment="1">
      <alignment horizontal="center" vertical="center" wrapText="1"/>
    </xf>
    <xf numFmtId="0" fontId="19" fillId="2" borderId="0" xfId="5" applyFont="1" applyFill="1" applyAlignment="1">
      <alignment horizontal="center" vertical="center"/>
    </xf>
    <xf numFmtId="0" fontId="55" fillId="0" borderId="0" xfId="2" applyFont="1" applyAlignment="1">
      <alignment horizontal="center" vertical="center" wrapText="1"/>
    </xf>
    <xf numFmtId="49" fontId="70" fillId="0" borderId="0" xfId="0" applyNumberFormat="1" applyFont="1" applyBorder="1" applyAlignment="1">
      <alignment horizontal="left" vertical="center" wrapText="1"/>
    </xf>
    <xf numFmtId="49" fontId="54" fillId="0" borderId="0" xfId="2" applyNumberFormat="1" applyFont="1" applyAlignment="1">
      <alignment horizontal="left" vertical="center" wrapText="1"/>
    </xf>
    <xf numFmtId="0" fontId="55" fillId="40" borderId="149" xfId="2" applyFont="1" applyFill="1" applyBorder="1" applyAlignment="1">
      <alignment horizontal="center" vertical="center" wrapText="1"/>
    </xf>
    <xf numFmtId="0" fontId="55" fillId="40" borderId="127" xfId="2" applyFont="1" applyFill="1" applyBorder="1" applyAlignment="1">
      <alignment horizontal="center" vertical="center" wrapText="1"/>
    </xf>
    <xf numFmtId="0" fontId="55" fillId="40" borderId="129" xfId="2" applyFont="1" applyFill="1" applyBorder="1" applyAlignment="1">
      <alignment horizontal="center" vertical="center" wrapText="1"/>
    </xf>
    <xf numFmtId="0" fontId="55" fillId="39" borderId="128" xfId="2" applyFont="1" applyFill="1" applyBorder="1" applyAlignment="1">
      <alignment horizontal="center" vertical="center" wrapText="1"/>
    </xf>
    <xf numFmtId="0" fontId="55" fillId="39" borderId="129" xfId="2" applyFont="1" applyFill="1" applyBorder="1" applyAlignment="1">
      <alignment horizontal="center" vertical="center" wrapText="1"/>
    </xf>
    <xf numFmtId="0" fontId="177" fillId="40" borderId="150" xfId="2" applyFont="1" applyFill="1" applyBorder="1" applyAlignment="1">
      <alignment horizontal="center" vertical="center" wrapText="1"/>
    </xf>
    <xf numFmtId="0" fontId="177" fillId="40" borderId="130" xfId="2" applyFont="1" applyFill="1" applyBorder="1" applyAlignment="1">
      <alignment horizontal="center" vertical="center" wrapText="1"/>
    </xf>
    <xf numFmtId="0" fontId="177" fillId="40" borderId="131" xfId="2" applyFont="1" applyFill="1" applyBorder="1" applyAlignment="1">
      <alignment horizontal="center" vertical="center" wrapText="1"/>
    </xf>
    <xf numFmtId="0" fontId="179" fillId="0" borderId="0" xfId="2" applyFont="1" applyAlignment="1">
      <alignment horizontal="left" vertical="center" wrapText="1"/>
    </xf>
    <xf numFmtId="0" fontId="55" fillId="40" borderId="0" xfId="2" applyFont="1" applyFill="1" applyAlignment="1">
      <alignment horizontal="center" vertical="center" wrapText="1"/>
    </xf>
    <xf numFmtId="0" fontId="55" fillId="40" borderId="137" xfId="2" applyFont="1" applyFill="1" applyBorder="1" applyAlignment="1">
      <alignment horizontal="center" vertical="center" wrapText="1"/>
    </xf>
    <xf numFmtId="0" fontId="55" fillId="40" borderId="134" xfId="2" applyFont="1" applyFill="1" applyBorder="1" applyAlignment="1">
      <alignment horizontal="center" vertical="center" wrapText="1"/>
    </xf>
    <xf numFmtId="0" fontId="55" fillId="40" borderId="135" xfId="2" applyFont="1" applyFill="1" applyBorder="1" applyAlignment="1">
      <alignment horizontal="center" vertical="center" wrapText="1"/>
    </xf>
    <xf numFmtId="0" fontId="55" fillId="40" borderId="136" xfId="2" applyFont="1" applyFill="1" applyBorder="1" applyAlignment="1">
      <alignment horizontal="center" vertical="center" wrapText="1"/>
    </xf>
    <xf numFmtId="0" fontId="55" fillId="39" borderId="51" xfId="2" applyFont="1" applyFill="1" applyBorder="1" applyAlignment="1">
      <alignment horizontal="center" vertical="center" wrapText="1"/>
    </xf>
    <xf numFmtId="0" fontId="166" fillId="0" borderId="37" xfId="2" applyFont="1" applyBorder="1" applyAlignment="1">
      <alignment horizontal="center" vertical="center" wrapText="1"/>
    </xf>
    <xf numFmtId="0" fontId="55" fillId="39" borderId="144" xfId="2" applyFont="1" applyFill="1" applyBorder="1" applyAlignment="1">
      <alignment horizontal="center" vertical="center" wrapText="1"/>
    </xf>
    <xf numFmtId="0" fontId="164" fillId="0" borderId="0" xfId="2" applyFont="1" applyAlignment="1">
      <alignment horizontal="center" vertical="center" wrapText="1"/>
    </xf>
    <xf numFmtId="0" fontId="138" fillId="0" borderId="0" xfId="0" applyFont="1" applyBorder="1" applyAlignment="1">
      <alignment horizontal="left" vertical="center" wrapText="1"/>
    </xf>
    <xf numFmtId="0" fontId="153" fillId="0" borderId="0" xfId="0" applyFont="1" applyBorder="1" applyAlignment="1">
      <alignment horizontal="left" vertical="center" wrapText="1"/>
    </xf>
    <xf numFmtId="0" fontId="55" fillId="39" borderId="128" xfId="0" applyFont="1" applyFill="1" applyBorder="1" applyAlignment="1">
      <alignment horizontal="center" vertical="center" wrapText="1"/>
    </xf>
    <xf numFmtId="0" fontId="55" fillId="39" borderId="144" xfId="0" applyFont="1" applyFill="1" applyBorder="1" applyAlignment="1">
      <alignment horizontal="center" vertical="center" wrapText="1"/>
    </xf>
    <xf numFmtId="2" fontId="166" fillId="0" borderId="0" xfId="0" applyNumberFormat="1" applyFont="1" applyAlignment="1">
      <alignment horizontal="left" vertical="center" wrapText="1"/>
    </xf>
    <xf numFmtId="0" fontId="152" fillId="0" borderId="0" xfId="0" applyFont="1" applyAlignment="1">
      <alignment horizontal="center"/>
    </xf>
    <xf numFmtId="0" fontId="138" fillId="0" borderId="0" xfId="0" applyFont="1" applyAlignment="1">
      <alignment horizontal="center" vertical="center"/>
    </xf>
    <xf numFmtId="0" fontId="164" fillId="0" borderId="0" xfId="0" applyFont="1" applyAlignment="1">
      <alignment horizontal="center" vertical="center"/>
    </xf>
    <xf numFmtId="0" fontId="55" fillId="39" borderId="44" xfId="0" applyFont="1" applyFill="1" applyBorder="1" applyAlignment="1">
      <alignment horizontal="center" vertical="center" wrapText="1"/>
    </xf>
    <xf numFmtId="0" fontId="55" fillId="39" borderId="126" xfId="0" applyFont="1" applyFill="1" applyBorder="1" applyAlignment="1">
      <alignment horizontal="center" vertical="center" wrapText="1"/>
    </xf>
    <xf numFmtId="0" fontId="55" fillId="39" borderId="130" xfId="0" applyFont="1" applyFill="1" applyBorder="1" applyAlignment="1">
      <alignment horizontal="center" vertical="center" wrapText="1"/>
    </xf>
    <xf numFmtId="0" fontId="55" fillId="39" borderId="131" xfId="0" applyFont="1" applyFill="1" applyBorder="1" applyAlignment="1">
      <alignment horizontal="center" vertical="center" wrapText="1"/>
    </xf>
    <xf numFmtId="0" fontId="55" fillId="39" borderId="39" xfId="0" applyFont="1" applyFill="1" applyBorder="1" applyAlignment="1">
      <alignment horizontal="center" vertical="center" wrapText="1"/>
    </xf>
    <xf numFmtId="0" fontId="55" fillId="39" borderId="40" xfId="0" applyFont="1" applyFill="1" applyBorder="1" applyAlignment="1">
      <alignment horizontal="center" vertical="center" wrapText="1"/>
    </xf>
    <xf numFmtId="0" fontId="144" fillId="0" borderId="0" xfId="0" applyFont="1" applyBorder="1" applyAlignment="1">
      <alignment horizontal="center" vertical="center"/>
    </xf>
    <xf numFmtId="0" fontId="55" fillId="39" borderId="53" xfId="0" applyFont="1" applyFill="1" applyBorder="1" applyAlignment="1">
      <alignment horizontal="center" vertical="center" wrapText="1"/>
    </xf>
    <xf numFmtId="0" fontId="55" fillId="39" borderId="54" xfId="0" applyFont="1" applyFill="1" applyBorder="1" applyAlignment="1">
      <alignment horizontal="center" vertical="center" wrapText="1"/>
    </xf>
    <xf numFmtId="0" fontId="55" fillId="39" borderId="75" xfId="0" applyFont="1" applyFill="1" applyBorder="1" applyAlignment="1">
      <alignment horizontal="center" vertical="center" wrapText="1"/>
    </xf>
    <xf numFmtId="0" fontId="55" fillId="39" borderId="153" xfId="0" applyFont="1" applyFill="1" applyBorder="1" applyAlignment="1">
      <alignment horizontal="center" vertical="center" wrapText="1"/>
    </xf>
    <xf numFmtId="0" fontId="127" fillId="39" borderId="75" xfId="0" applyFont="1" applyFill="1" applyBorder="1" applyAlignment="1">
      <alignment horizontal="center" vertical="center" wrapText="1"/>
    </xf>
    <xf numFmtId="0" fontId="127" fillId="39" borderId="153" xfId="0" applyFont="1" applyFill="1" applyBorder="1" applyAlignment="1">
      <alignment horizontal="center" vertical="center" wrapText="1"/>
    </xf>
    <xf numFmtId="0" fontId="164" fillId="0" borderId="0" xfId="0" applyFont="1" applyAlignment="1">
      <alignment horizontal="center" vertical="center" wrapText="1"/>
    </xf>
    <xf numFmtId="0" fontId="55" fillId="0" borderId="0" xfId="0" applyFont="1" applyBorder="1" applyAlignment="1">
      <alignment horizontal="center" vertical="center"/>
    </xf>
    <xf numFmtId="0" fontId="55" fillId="0" borderId="0" xfId="0" applyFont="1" applyBorder="1" applyAlignment="1">
      <alignment horizontal="center" vertical="center" wrapText="1"/>
    </xf>
    <xf numFmtId="0" fontId="81" fillId="0" borderId="0" xfId="0" applyFont="1" applyBorder="1" applyAlignment="1">
      <alignment horizontal="center" vertical="center"/>
    </xf>
    <xf numFmtId="0" fontId="67" fillId="0" borderId="0" xfId="0" applyFont="1" applyBorder="1" applyAlignment="1">
      <alignment horizontal="center" vertical="center" wrapText="1"/>
    </xf>
    <xf numFmtId="0" fontId="82" fillId="0" borderId="0" xfId="0" applyFont="1" applyBorder="1" applyAlignment="1">
      <alignment horizontal="center" vertical="center" wrapText="1"/>
    </xf>
    <xf numFmtId="0" fontId="55" fillId="39" borderId="53" xfId="2" applyFont="1" applyFill="1" applyBorder="1" applyAlignment="1">
      <alignment horizontal="center" vertical="center" wrapText="1"/>
    </xf>
    <xf numFmtId="0" fontId="54" fillId="39" borderId="54" xfId="2" applyFont="1" applyFill="1" applyBorder="1" applyAlignment="1">
      <alignment horizontal="center" vertical="center" wrapText="1"/>
    </xf>
    <xf numFmtId="0" fontId="127" fillId="39" borderId="55" xfId="2" applyFont="1" applyFill="1" applyBorder="1" applyAlignment="1">
      <alignment horizontal="center" vertical="center" wrapText="1"/>
    </xf>
    <xf numFmtId="0" fontId="127" fillId="39" borderId="56" xfId="2" applyFont="1" applyFill="1" applyBorder="1" applyAlignment="1">
      <alignment horizontal="center" vertical="center" wrapText="1"/>
    </xf>
    <xf numFmtId="0" fontId="127" fillId="39" borderId="75" xfId="2" applyFont="1" applyFill="1" applyBorder="1" applyAlignment="1">
      <alignment horizontal="center" vertical="center" wrapText="1"/>
    </xf>
    <xf numFmtId="0" fontId="127" fillId="39" borderId="157" xfId="2" applyFont="1" applyFill="1" applyBorder="1" applyAlignment="1">
      <alignment horizontal="center" vertical="center" wrapText="1"/>
    </xf>
    <xf numFmtId="0" fontId="55" fillId="39" borderId="137" xfId="0" applyFont="1" applyFill="1" applyBorder="1" applyAlignment="1">
      <alignment horizontal="center" vertical="center" wrapText="1"/>
    </xf>
    <xf numFmtId="0" fontId="55" fillId="39" borderId="161" xfId="0" applyFont="1" applyFill="1" applyBorder="1" applyAlignment="1">
      <alignment horizontal="center" vertical="center" wrapText="1"/>
    </xf>
    <xf numFmtId="0" fontId="55" fillId="39" borderId="55" xfId="0" applyFont="1" applyFill="1" applyBorder="1" applyAlignment="1">
      <alignment horizontal="center" vertical="center" wrapText="1"/>
    </xf>
    <xf numFmtId="0" fontId="55" fillId="39" borderId="59" xfId="0" applyFont="1" applyFill="1" applyBorder="1" applyAlignment="1">
      <alignment horizontal="center" vertical="center" wrapText="1"/>
    </xf>
    <xf numFmtId="0" fontId="55" fillId="39" borderId="57" xfId="0" applyFont="1" applyFill="1" applyBorder="1" applyAlignment="1">
      <alignment horizontal="center" vertical="center" wrapText="1"/>
    </xf>
    <xf numFmtId="0" fontId="154" fillId="0" borderId="53" xfId="0" applyFont="1" applyBorder="1" applyAlignment="1">
      <alignment horizontal="center" vertical="center" wrapText="1"/>
    </xf>
    <xf numFmtId="0" fontId="154" fillId="0" borderId="63" xfId="0" applyFont="1" applyBorder="1" applyAlignment="1">
      <alignment horizontal="center" vertical="center" wrapText="1"/>
    </xf>
    <xf numFmtId="0" fontId="154" fillId="0" borderId="54" xfId="0" applyFont="1" applyBorder="1" applyAlignment="1">
      <alignment horizontal="center" vertical="center" wrapText="1"/>
    </xf>
    <xf numFmtId="0" fontId="166" fillId="0" borderId="61" xfId="0" applyFont="1" applyBorder="1" applyAlignment="1">
      <alignment horizontal="center" vertical="center" wrapText="1"/>
    </xf>
    <xf numFmtId="0" fontId="166" fillId="0" borderId="66" xfId="0" applyFont="1" applyBorder="1" applyAlignment="1">
      <alignment horizontal="center" vertical="center" wrapText="1"/>
    </xf>
    <xf numFmtId="0" fontId="166" fillId="0" borderId="62" xfId="0" applyFont="1" applyBorder="1" applyAlignment="1">
      <alignment horizontal="center" vertical="center" wrapText="1"/>
    </xf>
    <xf numFmtId="0" fontId="55" fillId="39" borderId="63" xfId="0" applyFont="1" applyFill="1" applyBorder="1" applyAlignment="1">
      <alignment horizontal="center" vertical="center" wrapText="1"/>
    </xf>
    <xf numFmtId="0" fontId="55" fillId="39" borderId="162" xfId="0" applyFont="1" applyFill="1" applyBorder="1" applyAlignment="1">
      <alignment horizontal="center" vertical="center" wrapText="1"/>
    </xf>
    <xf numFmtId="0" fontId="55" fillId="39" borderId="157" xfId="0" applyFont="1" applyFill="1" applyBorder="1" applyAlignment="1">
      <alignment horizontal="center" vertical="center" wrapText="1"/>
    </xf>
    <xf numFmtId="0" fontId="55" fillId="39" borderId="56" xfId="0" applyFont="1" applyFill="1" applyBorder="1" applyAlignment="1">
      <alignment horizontal="center" vertical="center" wrapText="1"/>
    </xf>
    <xf numFmtId="0" fontId="55" fillId="39" borderId="158" xfId="0" applyFont="1" applyFill="1" applyBorder="1" applyAlignment="1">
      <alignment horizontal="center" vertical="center" wrapText="1"/>
    </xf>
    <xf numFmtId="0" fontId="55" fillId="39" borderId="159" xfId="0" applyFont="1" applyFill="1" applyBorder="1" applyAlignment="1">
      <alignment horizontal="center" vertical="center" wrapText="1"/>
    </xf>
    <xf numFmtId="0" fontId="35" fillId="0" borderId="0" xfId="0" applyFont="1" applyAlignment="1">
      <alignment horizontal="center"/>
    </xf>
    <xf numFmtId="0" fontId="21" fillId="0" borderId="0" xfId="0" applyFont="1" applyAlignment="1">
      <alignment horizontal="center" vertical="center"/>
    </xf>
    <xf numFmtId="0" fontId="73" fillId="0" borderId="0" xfId="0" applyFont="1" applyBorder="1" applyAlignment="1">
      <alignment horizontal="center" vertical="center" wrapText="1"/>
    </xf>
    <xf numFmtId="0" fontId="80" fillId="0" borderId="0" xfId="0" applyFont="1" applyBorder="1" applyAlignment="1">
      <alignment horizontal="center" vertical="center" wrapText="1"/>
    </xf>
    <xf numFmtId="2" fontId="39" fillId="0" borderId="0" xfId="0" applyNumberFormat="1" applyFont="1" applyAlignment="1">
      <alignment horizontal="left" vertical="center" wrapText="1"/>
    </xf>
    <xf numFmtId="0" fontId="32" fillId="0" borderId="0" xfId="0" applyFont="1" applyBorder="1" applyAlignment="1">
      <alignment horizontal="left" vertical="center" wrapText="1"/>
    </xf>
    <xf numFmtId="0" fontId="23" fillId="0" borderId="0" xfId="0" applyFont="1" applyBorder="1" applyAlignment="1">
      <alignment horizontal="left" vertical="center" wrapText="1"/>
    </xf>
    <xf numFmtId="0" fontId="55" fillId="39" borderId="55" xfId="0" applyFont="1" applyFill="1" applyBorder="1" applyAlignment="1">
      <alignment horizontal="center" vertical="center"/>
    </xf>
    <xf numFmtId="0" fontId="55" fillId="39" borderId="64" xfId="0" applyFont="1" applyFill="1" applyBorder="1" applyAlignment="1">
      <alignment horizontal="center" vertical="center"/>
    </xf>
    <xf numFmtId="0" fontId="55" fillId="39" borderId="56" xfId="0" applyFont="1" applyFill="1" applyBorder="1" applyAlignment="1">
      <alignment horizontal="center" vertical="center"/>
    </xf>
    <xf numFmtId="0" fontId="127" fillId="39" borderId="76" xfId="0" applyFont="1" applyFill="1" applyBorder="1" applyAlignment="1">
      <alignment horizontal="center" vertical="center" wrapText="1"/>
    </xf>
    <xf numFmtId="0" fontId="127" fillId="39" borderId="134" xfId="0" applyFont="1" applyFill="1" applyBorder="1" applyAlignment="1">
      <alignment horizontal="center" vertical="center" wrapText="1"/>
    </xf>
    <xf numFmtId="0" fontId="127" fillId="39" borderId="137" xfId="0" applyFont="1" applyFill="1" applyBorder="1" applyAlignment="1">
      <alignment horizontal="center" vertical="center" wrapText="1"/>
    </xf>
    <xf numFmtId="0" fontId="127" fillId="39" borderId="148" xfId="0" applyFont="1" applyFill="1" applyBorder="1" applyAlignment="1">
      <alignment horizontal="center" vertical="center" wrapText="1"/>
    </xf>
    <xf numFmtId="0" fontId="127" fillId="39" borderId="135" xfId="0" applyFont="1" applyFill="1" applyBorder="1" applyAlignment="1">
      <alignment horizontal="center" vertical="center" wrapText="1"/>
    </xf>
    <xf numFmtId="0" fontId="127" fillId="39" borderId="168" xfId="0" applyFont="1" applyFill="1" applyBorder="1" applyAlignment="1">
      <alignment horizontal="center" vertical="center" wrapText="1"/>
    </xf>
    <xf numFmtId="0" fontId="127" fillId="39" borderId="146" xfId="0" applyFont="1" applyFill="1" applyBorder="1" applyAlignment="1">
      <alignment horizontal="center" vertical="center" wrapText="1"/>
    </xf>
    <xf numFmtId="0" fontId="127" fillId="39" borderId="165" xfId="0" applyFont="1" applyFill="1" applyBorder="1" applyAlignment="1">
      <alignment horizontal="center" vertical="center" wrapText="1"/>
    </xf>
    <xf numFmtId="0" fontId="127" fillId="39" borderId="153" xfId="2" applyFont="1" applyFill="1" applyBorder="1" applyAlignment="1">
      <alignment horizontal="center" vertical="center" wrapText="1"/>
    </xf>
    <xf numFmtId="0" fontId="55" fillId="39" borderId="75" xfId="2" applyFont="1" applyFill="1" applyBorder="1" applyAlignment="1">
      <alignment horizontal="center" vertical="center" wrapText="1"/>
    </xf>
    <xf numFmtId="0" fontId="55" fillId="39" borderId="157" xfId="2" applyFont="1" applyFill="1" applyBorder="1" applyAlignment="1">
      <alignment horizontal="center" vertical="center" wrapText="1"/>
    </xf>
    <xf numFmtId="0" fontId="55" fillId="39" borderId="153" xfId="2" applyFont="1" applyFill="1" applyBorder="1" applyAlignment="1">
      <alignment horizontal="center" vertical="center" wrapText="1"/>
    </xf>
    <xf numFmtId="0" fontId="55" fillId="39" borderId="55" xfId="2" applyFont="1" applyFill="1" applyBorder="1" applyAlignment="1">
      <alignment horizontal="center" vertical="center" wrapText="1"/>
    </xf>
    <xf numFmtId="0" fontId="55" fillId="39" borderId="57" xfId="2" applyFont="1" applyFill="1" applyBorder="1" applyAlignment="1">
      <alignment horizontal="center" vertical="center" wrapText="1"/>
    </xf>
    <xf numFmtId="0" fontId="127" fillId="40" borderId="126" xfId="2" applyFont="1" applyFill="1" applyBorder="1" applyAlignment="1">
      <alignment horizontal="center" vertical="center" wrapText="1"/>
    </xf>
    <xf numFmtId="0" fontId="127" fillId="40" borderId="131" xfId="2" applyFont="1" applyFill="1" applyBorder="1" applyAlignment="1">
      <alignment horizontal="center" vertical="center" wrapText="1"/>
    </xf>
    <xf numFmtId="0" fontId="135" fillId="0" borderId="0" xfId="2" applyFont="1" applyAlignment="1">
      <alignment horizontal="center"/>
    </xf>
    <xf numFmtId="0" fontId="137" fillId="0" borderId="0" xfId="2" applyFont="1" applyAlignment="1">
      <alignment horizontal="center" vertical="center"/>
    </xf>
    <xf numFmtId="0" fontId="95" fillId="0" borderId="0" xfId="2" applyFont="1" applyAlignment="1">
      <alignment horizontal="center" vertical="center" wrapText="1"/>
    </xf>
    <xf numFmtId="0" fontId="127" fillId="0" borderId="0" xfId="2" applyFont="1" applyAlignment="1">
      <alignment horizontal="center" vertical="center" wrapText="1"/>
    </xf>
    <xf numFmtId="49" fontId="92" fillId="0" borderId="0" xfId="0" applyNumberFormat="1" applyFont="1" applyBorder="1" applyAlignment="1">
      <alignment horizontal="left" vertical="center" wrapText="1"/>
    </xf>
    <xf numFmtId="49" fontId="92" fillId="0" borderId="0" xfId="2" applyNumberFormat="1" applyFont="1" applyAlignment="1">
      <alignment horizontal="left" vertical="center" wrapText="1"/>
    </xf>
    <xf numFmtId="2" fontId="140" fillId="0" borderId="0" xfId="2" applyNumberFormat="1" applyFont="1" applyAlignment="1">
      <alignment horizontal="left" vertical="center" wrapText="1"/>
    </xf>
    <xf numFmtId="0" fontId="55" fillId="39" borderId="72" xfId="2" applyFont="1" applyFill="1" applyBorder="1" applyAlignment="1">
      <alignment horizontal="center" vertical="center" wrapText="1"/>
    </xf>
    <xf numFmtId="0" fontId="55" fillId="39" borderId="0" xfId="2" applyFont="1" applyFill="1" applyAlignment="1">
      <alignment horizontal="center" vertical="center" wrapText="1"/>
    </xf>
    <xf numFmtId="0" fontId="55" fillId="39" borderId="149" xfId="2" applyFont="1" applyFill="1" applyBorder="1" applyAlignment="1">
      <alignment horizontal="center" vertical="center" wrapText="1"/>
    </xf>
    <xf numFmtId="0" fontId="55" fillId="39" borderId="127" xfId="2" applyFont="1" applyFill="1" applyBorder="1" applyAlignment="1">
      <alignment horizontal="center" vertical="center" wrapText="1"/>
    </xf>
    <xf numFmtId="0" fontId="55" fillId="39" borderId="161" xfId="2" applyFont="1" applyFill="1" applyBorder="1" applyAlignment="1">
      <alignment horizontal="center" vertical="center" wrapText="1"/>
    </xf>
    <xf numFmtId="0" fontId="55" fillId="39" borderId="177" xfId="2" applyFont="1" applyFill="1" applyBorder="1" applyAlignment="1">
      <alignment horizontal="center" vertical="center" wrapText="1"/>
    </xf>
    <xf numFmtId="0" fontId="55" fillId="39" borderId="158" xfId="2" applyFont="1" applyFill="1" applyBorder="1" applyAlignment="1">
      <alignment horizontal="center" vertical="center" wrapText="1"/>
    </xf>
    <xf numFmtId="0" fontId="177" fillId="40" borderId="162" xfId="2" applyFont="1" applyFill="1" applyBorder="1" applyAlignment="1">
      <alignment horizontal="center" vertical="center" wrapText="1"/>
    </xf>
    <xf numFmtId="0" fontId="177" fillId="40" borderId="157" xfId="2" applyFont="1" applyFill="1" applyBorder="1" applyAlignment="1">
      <alignment horizontal="center" vertical="center" wrapText="1"/>
    </xf>
    <xf numFmtId="0" fontId="177" fillId="40" borderId="153" xfId="2" applyFont="1" applyFill="1" applyBorder="1" applyAlignment="1">
      <alignment horizontal="center" vertical="center" wrapText="1"/>
    </xf>
    <xf numFmtId="0" fontId="55" fillId="39" borderId="148" xfId="2" applyFont="1" applyFill="1" applyBorder="1" applyAlignment="1">
      <alignment horizontal="center" vertical="center" wrapText="1"/>
    </xf>
    <xf numFmtId="0" fontId="55" fillId="39" borderId="63" xfId="2" applyFont="1" applyFill="1" applyBorder="1" applyAlignment="1">
      <alignment horizontal="center" vertical="center" wrapText="1"/>
    </xf>
    <xf numFmtId="0" fontId="55" fillId="39" borderId="54" xfId="2" applyFont="1" applyFill="1" applyBorder="1" applyAlignment="1">
      <alignment horizontal="center" vertical="center" wrapText="1"/>
    </xf>
    <xf numFmtId="0" fontId="55" fillId="39" borderId="67" xfId="2" applyFont="1" applyFill="1" applyBorder="1" applyAlignment="1">
      <alignment horizontal="center" vertical="center" wrapText="1"/>
    </xf>
    <xf numFmtId="0" fontId="55" fillId="39" borderId="68" xfId="2" applyFont="1" applyFill="1" applyBorder="1" applyAlignment="1">
      <alignment horizontal="center" vertical="center" wrapText="1"/>
    </xf>
    <xf numFmtId="0" fontId="55" fillId="39" borderId="176" xfId="2" applyFont="1" applyFill="1" applyBorder="1" applyAlignment="1">
      <alignment horizontal="center" vertical="center" wrapText="1"/>
    </xf>
    <xf numFmtId="0" fontId="166" fillId="0" borderId="66" xfId="2" applyFont="1" applyBorder="1" applyAlignment="1">
      <alignment horizontal="center" vertical="center" wrapText="1"/>
    </xf>
    <xf numFmtId="0" fontId="55" fillId="39" borderId="56" xfId="2" applyFont="1" applyFill="1" applyBorder="1" applyAlignment="1">
      <alignment horizontal="center" vertical="center" wrapText="1"/>
    </xf>
    <xf numFmtId="0" fontId="55" fillId="39" borderId="159" xfId="2" applyFont="1" applyFill="1" applyBorder="1" applyAlignment="1">
      <alignment horizontal="center" vertical="center" wrapText="1"/>
    </xf>
    <xf numFmtId="0" fontId="166" fillId="0" borderId="61" xfId="2" applyFont="1" applyBorder="1" applyAlignment="1">
      <alignment horizontal="center" vertical="center" wrapText="1"/>
    </xf>
    <xf numFmtId="0" fontId="166" fillId="0" borderId="62" xfId="2" applyFont="1" applyBorder="1" applyAlignment="1">
      <alignment horizontal="center" vertical="center" wrapText="1"/>
    </xf>
    <xf numFmtId="0" fontId="95" fillId="0" borderId="61" xfId="0" applyFont="1" applyBorder="1" applyAlignment="1">
      <alignment horizontal="center" vertical="center" wrapText="1"/>
    </xf>
    <xf numFmtId="0" fontId="95" fillId="0" borderId="66" xfId="0" applyFont="1" applyBorder="1" applyAlignment="1">
      <alignment horizontal="center" vertical="center" wrapText="1"/>
    </xf>
    <xf numFmtId="0" fontId="95" fillId="0" borderId="62" xfId="0" applyFont="1" applyBorder="1" applyAlignment="1">
      <alignment horizontal="center" vertical="center" wrapText="1"/>
    </xf>
    <xf numFmtId="2" fontId="167" fillId="0" borderId="0" xfId="0" applyNumberFormat="1" applyFont="1" applyAlignment="1">
      <alignment horizontal="left" vertical="center" wrapText="1"/>
    </xf>
    <xf numFmtId="0" fontId="55" fillId="39" borderId="149" xfId="0" applyFont="1" applyFill="1" applyBorder="1" applyAlignment="1">
      <alignment horizontal="center" vertical="center" wrapText="1"/>
    </xf>
    <xf numFmtId="0" fontId="55" fillId="39" borderId="60" xfId="0" applyFont="1" applyFill="1" applyBorder="1" applyAlignment="1">
      <alignment horizontal="center" vertical="center" wrapText="1"/>
    </xf>
    <xf numFmtId="0" fontId="21" fillId="0" borderId="0" xfId="2" applyFont="1" applyAlignment="1">
      <alignment horizontal="center" vertical="center" wrapText="1"/>
    </xf>
    <xf numFmtId="2" fontId="138" fillId="0" borderId="0" xfId="0" applyNumberFormat="1" applyFont="1" applyAlignment="1">
      <alignment horizontal="left" vertical="center" wrapText="1"/>
    </xf>
    <xf numFmtId="0" fontId="54" fillId="2" borderId="0" xfId="0" applyFont="1" applyFill="1" applyAlignment="1">
      <alignment horizontal="left" wrapText="1"/>
    </xf>
    <xf numFmtId="0" fontId="55" fillId="39" borderId="76" xfId="2" applyFont="1" applyFill="1" applyBorder="1" applyAlignment="1">
      <alignment horizontal="center" vertical="center" wrapText="1"/>
    </xf>
    <xf numFmtId="0" fontId="55" fillId="39" borderId="164" xfId="2" applyFont="1" applyFill="1" applyBorder="1" applyAlignment="1">
      <alignment horizontal="center" vertical="center" wrapText="1"/>
    </xf>
    <xf numFmtId="0" fontId="55" fillId="39" borderId="168" xfId="2" applyFont="1" applyFill="1" applyBorder="1" applyAlignment="1">
      <alignment horizontal="center" vertical="center" wrapText="1"/>
    </xf>
    <xf numFmtId="2" fontId="152" fillId="0" borderId="117" xfId="2" applyNumberFormat="1" applyFont="1" applyBorder="1" applyAlignment="1">
      <alignment horizontal="left" vertical="center" wrapText="1"/>
    </xf>
    <xf numFmtId="0" fontId="144" fillId="0" borderId="0" xfId="2" applyFont="1" applyAlignment="1">
      <alignment horizontal="center" vertical="center"/>
    </xf>
    <xf numFmtId="3" fontId="55" fillId="39" borderId="75" xfId="3" applyNumberFormat="1" applyFont="1" applyFill="1" applyBorder="1" applyAlignment="1">
      <alignment horizontal="center" vertical="center" wrapText="1"/>
    </xf>
    <xf numFmtId="3" fontId="55" fillId="39" borderId="76" xfId="3" applyNumberFormat="1" applyFont="1" applyFill="1" applyBorder="1" applyAlignment="1">
      <alignment horizontal="center" vertical="center" wrapText="1"/>
    </xf>
    <xf numFmtId="3" fontId="55" fillId="39" borderId="71" xfId="3" applyNumberFormat="1" applyFont="1" applyFill="1" applyBorder="1" applyAlignment="1">
      <alignment horizontal="center" vertical="center" wrapText="1"/>
    </xf>
    <xf numFmtId="3" fontId="55" fillId="39" borderId="55" xfId="3" applyNumberFormat="1" applyFont="1" applyFill="1" applyBorder="1" applyAlignment="1">
      <alignment horizontal="center" vertical="center" wrapText="1"/>
    </xf>
    <xf numFmtId="3" fontId="55" fillId="39" borderId="64" xfId="3" applyNumberFormat="1" applyFont="1" applyFill="1" applyBorder="1" applyAlignment="1">
      <alignment horizontal="center" vertical="center" wrapText="1"/>
    </xf>
    <xf numFmtId="3" fontId="55" fillId="39" borderId="56" xfId="3" applyNumberFormat="1" applyFont="1" applyFill="1" applyBorder="1" applyAlignment="1">
      <alignment horizontal="center" vertical="center" wrapText="1"/>
    </xf>
    <xf numFmtId="3" fontId="55" fillId="39" borderId="158" xfId="3" applyNumberFormat="1" applyFont="1" applyFill="1" applyBorder="1" applyAlignment="1">
      <alignment horizontal="center" vertical="center" wrapText="1"/>
    </xf>
    <xf numFmtId="3" fontId="55" fillId="39" borderId="129" xfId="3" applyNumberFormat="1" applyFont="1" applyFill="1" applyBorder="1" applyAlignment="1">
      <alignment horizontal="center" vertical="center" wrapText="1"/>
    </xf>
    <xf numFmtId="3" fontId="55" fillId="39" borderId="159" xfId="3" applyNumberFormat="1" applyFont="1" applyFill="1" applyBorder="1" applyAlignment="1">
      <alignment horizontal="center" vertical="center" wrapText="1"/>
    </xf>
    <xf numFmtId="3" fontId="55" fillId="39" borderId="148" xfId="3" applyNumberFormat="1" applyFont="1" applyFill="1" applyBorder="1" applyAlignment="1">
      <alignment horizontal="center" vertical="center" wrapText="1"/>
    </xf>
    <xf numFmtId="2" fontId="152" fillId="0" borderId="0" xfId="2" applyNumberFormat="1" applyFont="1" applyAlignment="1">
      <alignment horizontal="left" vertical="center" wrapText="1"/>
    </xf>
    <xf numFmtId="0" fontId="153" fillId="2" borderId="0" xfId="0" applyFont="1" applyFill="1" applyAlignment="1">
      <alignment horizontal="left" wrapText="1"/>
    </xf>
    <xf numFmtId="3" fontId="55" fillId="39" borderId="178" xfId="3" applyNumberFormat="1" applyFont="1" applyFill="1" applyBorder="1" applyAlignment="1">
      <alignment horizontal="center" vertical="center" wrapText="1"/>
    </xf>
    <xf numFmtId="3" fontId="55" fillId="39" borderId="149" xfId="3" applyNumberFormat="1" applyFont="1" applyFill="1" applyBorder="1" applyAlignment="1">
      <alignment horizontal="center" vertical="center" wrapText="1"/>
    </xf>
    <xf numFmtId="0" fontId="55" fillId="40" borderId="75" xfId="2" applyFont="1" applyFill="1" applyBorder="1" applyAlignment="1">
      <alignment horizontal="center" vertical="center" wrapText="1"/>
    </xf>
    <xf numFmtId="0" fontId="55" fillId="40" borderId="157" xfId="2" applyFont="1" applyFill="1" applyBorder="1" applyAlignment="1">
      <alignment horizontal="center" vertical="center" wrapText="1"/>
    </xf>
    <xf numFmtId="0" fontId="55" fillId="40" borderId="153" xfId="2" applyFont="1" applyFill="1" applyBorder="1" applyAlignment="1">
      <alignment horizontal="center" vertical="center" wrapText="1"/>
    </xf>
    <xf numFmtId="0" fontId="127" fillId="39" borderId="59" xfId="2" applyFont="1" applyFill="1" applyBorder="1" applyAlignment="1">
      <alignment horizontal="center" vertical="center" wrapText="1"/>
    </xf>
    <xf numFmtId="0" fontId="127" fillId="39" borderId="186" xfId="2" applyFont="1" applyFill="1" applyBorder="1" applyAlignment="1">
      <alignment horizontal="center" vertical="center" wrapText="1"/>
    </xf>
    <xf numFmtId="0" fontId="127" fillId="39" borderId="137" xfId="2" applyFont="1" applyFill="1" applyBorder="1" applyAlignment="1">
      <alignment horizontal="center" vertical="center" wrapText="1"/>
    </xf>
    <xf numFmtId="0" fontId="127" fillId="39" borderId="161" xfId="2" applyFont="1" applyFill="1" applyBorder="1" applyAlignment="1">
      <alignment horizontal="center" vertical="center" wrapText="1"/>
    </xf>
    <xf numFmtId="0" fontId="127" fillId="39" borderId="158" xfId="2" applyFont="1" applyFill="1" applyBorder="1" applyAlignment="1">
      <alignment horizontal="center" vertical="center" wrapText="1"/>
    </xf>
    <xf numFmtId="0" fontId="127" fillId="39" borderId="129" xfId="2" applyFont="1" applyFill="1" applyBorder="1" applyAlignment="1">
      <alignment horizontal="center" vertical="center" wrapText="1"/>
    </xf>
    <xf numFmtId="3" fontId="55" fillId="39" borderId="190" xfId="16" applyNumberFormat="1" applyFont="1" applyFill="1" applyBorder="1" applyAlignment="1">
      <alignment horizontal="center" vertical="center" wrapText="1"/>
    </xf>
    <xf numFmtId="3" fontId="55" fillId="39" borderId="191" xfId="16" applyNumberFormat="1" applyFont="1" applyFill="1" applyBorder="1" applyAlignment="1">
      <alignment horizontal="center" vertical="center" wrapText="1"/>
    </xf>
    <xf numFmtId="3" fontId="55" fillId="39" borderId="75" xfId="16" applyNumberFormat="1" applyFont="1" applyFill="1" applyBorder="1" applyAlignment="1">
      <alignment horizontal="center" vertical="center" wrapText="1"/>
    </xf>
    <xf numFmtId="3" fontId="55" fillId="39" borderId="157" xfId="16" applyNumberFormat="1" applyFont="1" applyFill="1" applyBorder="1" applyAlignment="1">
      <alignment horizontal="center" vertical="center" wrapText="1"/>
    </xf>
    <xf numFmtId="3" fontId="55" fillId="39" borderId="153" xfId="16" applyNumberFormat="1" applyFont="1" applyFill="1" applyBorder="1" applyAlignment="1">
      <alignment horizontal="center" vertical="center" wrapText="1"/>
    </xf>
    <xf numFmtId="0" fontId="55" fillId="39" borderId="187" xfId="16" applyFont="1" applyFill="1" applyBorder="1" applyAlignment="1">
      <alignment horizontal="center" vertical="center"/>
    </xf>
    <xf numFmtId="0" fontId="55" fillId="39" borderId="77" xfId="16" applyFont="1" applyFill="1" applyBorder="1" applyAlignment="1">
      <alignment horizontal="center" vertical="center"/>
    </xf>
    <xf numFmtId="3" fontId="55" fillId="39" borderId="17" xfId="16" applyNumberFormat="1" applyFont="1" applyFill="1" applyBorder="1" applyAlignment="1">
      <alignment horizontal="center" vertical="center" wrapText="1"/>
    </xf>
    <xf numFmtId="3" fontId="55" fillId="39" borderId="16" xfId="16" applyNumberFormat="1" applyFont="1" applyFill="1" applyBorder="1" applyAlignment="1">
      <alignment horizontal="center" vertical="center" wrapText="1"/>
    </xf>
    <xf numFmtId="3" fontId="55" fillId="39" borderId="192" xfId="16" applyNumberFormat="1" applyFont="1" applyFill="1" applyBorder="1" applyAlignment="1">
      <alignment horizontal="center" vertical="center" wrapText="1"/>
    </xf>
    <xf numFmtId="3" fontId="55" fillId="39" borderId="188" xfId="16" applyNumberFormat="1" applyFont="1" applyFill="1" applyBorder="1" applyAlignment="1">
      <alignment horizontal="center" vertical="center" wrapText="1"/>
    </xf>
    <xf numFmtId="3" fontId="55" fillId="39" borderId="189" xfId="16" applyNumberFormat="1" applyFont="1" applyFill="1" applyBorder="1" applyAlignment="1">
      <alignment horizontal="center" vertical="center" wrapText="1"/>
    </xf>
    <xf numFmtId="0" fontId="70" fillId="4" borderId="0" xfId="16" applyFont="1" applyFill="1" applyBorder="1" applyAlignment="1">
      <alignment horizontal="center"/>
    </xf>
    <xf numFmtId="0" fontId="70" fillId="4" borderId="0" xfId="16" applyFont="1" applyFill="1" applyBorder="1" applyAlignment="1">
      <alignment horizontal="center" vertical="center"/>
    </xf>
    <xf numFmtId="0" fontId="70" fillId="0" borderId="0" xfId="16" applyFont="1" applyBorder="1" applyAlignment="1">
      <alignment horizontal="center" vertical="center"/>
    </xf>
    <xf numFmtId="0" fontId="70" fillId="0" borderId="0" xfId="16" applyFont="1" applyBorder="1" applyAlignment="1">
      <alignment horizontal="center"/>
    </xf>
    <xf numFmtId="0" fontId="152" fillId="4" borderId="0" xfId="16" applyFont="1" applyFill="1" applyAlignment="1">
      <alignment horizontal="center"/>
    </xf>
    <xf numFmtId="0" fontId="164" fillId="4" borderId="0" xfId="16" applyFont="1" applyFill="1" applyAlignment="1">
      <alignment horizontal="center" vertical="center" wrapText="1"/>
    </xf>
    <xf numFmtId="0" fontId="165" fillId="0" borderId="0" xfId="5" applyFont="1" applyAlignment="1">
      <alignment horizontal="center" vertical="center"/>
    </xf>
    <xf numFmtId="0" fontId="165" fillId="0" borderId="0" xfId="0" applyFont="1" applyAlignment="1" applyProtection="1">
      <alignment horizontal="center" vertical="center" wrapText="1"/>
      <protection locked="0"/>
    </xf>
    <xf numFmtId="0" fontId="54" fillId="4" borderId="0" xfId="0" applyFont="1" applyFill="1" applyBorder="1" applyAlignment="1">
      <alignment horizontal="center"/>
    </xf>
    <xf numFmtId="2" fontId="196" fillId="0" borderId="0" xfId="2" applyNumberFormat="1" applyFont="1" applyAlignment="1">
      <alignment horizontal="left" vertical="center" wrapText="1"/>
    </xf>
    <xf numFmtId="0" fontId="196" fillId="0" borderId="0" xfId="2" applyFont="1" applyAlignment="1">
      <alignment horizontal="center"/>
    </xf>
    <xf numFmtId="0" fontId="134" fillId="0" borderId="0" xfId="2" applyFont="1" applyAlignment="1">
      <alignment horizontal="center" vertical="center"/>
    </xf>
    <xf numFmtId="3" fontId="210" fillId="39" borderId="73" xfId="3" applyNumberFormat="1" applyFont="1" applyFill="1" applyBorder="1" applyAlignment="1">
      <alignment horizontal="center" vertical="center" wrapText="1"/>
    </xf>
    <xf numFmtId="3" fontId="210" fillId="39" borderId="74" xfId="3" applyNumberFormat="1" applyFont="1" applyFill="1" applyBorder="1" applyAlignment="1">
      <alignment horizontal="center" vertical="center" wrapText="1"/>
    </xf>
    <xf numFmtId="3" fontId="55" fillId="39" borderId="73" xfId="3" applyNumberFormat="1" applyFont="1" applyFill="1" applyBorder="1" applyAlignment="1">
      <alignment horizontal="center" vertical="center" wrapText="1"/>
    </xf>
    <xf numFmtId="3" fontId="55" fillId="39" borderId="74" xfId="3" applyNumberFormat="1" applyFont="1" applyFill="1" applyBorder="1" applyAlignment="1">
      <alignment horizontal="center" vertical="center" wrapText="1"/>
    </xf>
    <xf numFmtId="0" fontId="55" fillId="38" borderId="75" xfId="0" applyFont="1" applyFill="1" applyBorder="1" applyAlignment="1">
      <alignment horizontal="center" vertical="center"/>
    </xf>
    <xf numFmtId="0" fontId="55" fillId="38" borderId="157" xfId="0" applyFont="1" applyFill="1" applyBorder="1" applyAlignment="1">
      <alignment horizontal="center" vertical="center"/>
    </xf>
    <xf numFmtId="0" fontId="55" fillId="38" borderId="153" xfId="0" applyFont="1" applyFill="1" applyBorder="1" applyAlignment="1">
      <alignment horizontal="center" vertical="center"/>
    </xf>
    <xf numFmtId="0" fontId="179" fillId="0" borderId="0" xfId="0" applyFont="1" applyAlignment="1">
      <alignment horizontal="left" vertical="top" wrapText="1"/>
    </xf>
    <xf numFmtId="0" fontId="55" fillId="39" borderId="187" xfId="0" applyFont="1" applyFill="1" applyBorder="1" applyAlignment="1">
      <alignment horizontal="center" vertical="center" wrapText="1"/>
    </xf>
    <xf numFmtId="0" fontId="55" fillId="39" borderId="77" xfId="0" applyFont="1" applyFill="1" applyBorder="1" applyAlignment="1">
      <alignment horizontal="center" vertical="center" wrapText="1"/>
    </xf>
    <xf numFmtId="0" fontId="55" fillId="39" borderId="157" xfId="0" applyFont="1" applyFill="1" applyBorder="1" applyAlignment="1">
      <alignment horizontal="center" wrapText="1"/>
    </xf>
    <xf numFmtId="0" fontId="55" fillId="39" borderId="162" xfId="0" applyFont="1" applyFill="1" applyBorder="1" applyAlignment="1">
      <alignment horizontal="center" wrapText="1"/>
    </xf>
    <xf numFmtId="0" fontId="55" fillId="39" borderId="194" xfId="0" applyFont="1" applyFill="1" applyBorder="1" applyAlignment="1">
      <alignment horizontal="center" wrapText="1"/>
    </xf>
    <xf numFmtId="0" fontId="55" fillId="39" borderId="178" xfId="0" applyFont="1" applyFill="1" applyBorder="1" applyAlignment="1">
      <alignment horizontal="center" wrapText="1"/>
    </xf>
    <xf numFmtId="0" fontId="55" fillId="39" borderId="56" xfId="0" applyFont="1" applyFill="1" applyBorder="1" applyAlignment="1">
      <alignment horizontal="center" wrapText="1"/>
    </xf>
    <xf numFmtId="0" fontId="170" fillId="0" borderId="0" xfId="2" applyFont="1" applyAlignment="1">
      <alignment horizontal="left" vertical="center" wrapText="1"/>
    </xf>
    <xf numFmtId="0" fontId="204" fillId="0" borderId="0" xfId="2" applyFont="1" applyAlignment="1">
      <alignment horizontal="center" vertical="center" wrapText="1"/>
    </xf>
    <xf numFmtId="0" fontId="170" fillId="0" borderId="61" xfId="2" applyFont="1" applyBorder="1" applyAlignment="1">
      <alignment horizontal="center" vertical="center" wrapText="1"/>
    </xf>
    <xf numFmtId="0" fontId="170" fillId="0" borderId="66" xfId="2" applyFont="1" applyBorder="1" applyAlignment="1">
      <alignment horizontal="center" vertical="center" wrapText="1"/>
    </xf>
    <xf numFmtId="0" fontId="170" fillId="0" borderId="66" xfId="0" applyFont="1" applyBorder="1" applyAlignment="1">
      <alignment horizontal="center" vertical="center" wrapText="1"/>
    </xf>
    <xf numFmtId="0" fontId="170" fillId="0" borderId="62" xfId="0" applyFont="1" applyBorder="1" applyAlignment="1">
      <alignment horizontal="center" vertical="center" wrapText="1"/>
    </xf>
    <xf numFmtId="0" fontId="179" fillId="0" borderId="0" xfId="3" applyFont="1" applyAlignment="1">
      <alignment horizontal="left" wrapText="1"/>
    </xf>
    <xf numFmtId="0" fontId="164" fillId="0" borderId="0" xfId="3" applyFont="1" applyAlignment="1">
      <alignment horizontal="center" vertical="center" wrapText="1"/>
    </xf>
    <xf numFmtId="0" fontId="165" fillId="0" borderId="0" xfId="3" applyFont="1" applyAlignment="1" applyProtection="1">
      <alignment horizontal="center" vertical="center" wrapText="1"/>
      <protection locked="0"/>
    </xf>
    <xf numFmtId="0" fontId="55" fillId="39" borderId="55" xfId="3" applyFont="1" applyFill="1" applyBorder="1" applyAlignment="1">
      <alignment horizontal="center" vertical="center" wrapText="1"/>
    </xf>
    <xf numFmtId="0" fontId="55" fillId="39" borderId="59" xfId="3" applyFont="1" applyFill="1" applyBorder="1" applyAlignment="1">
      <alignment horizontal="center" vertical="center" wrapText="1"/>
    </xf>
    <xf numFmtId="0" fontId="55" fillId="39" borderId="57" xfId="3" applyFont="1" applyFill="1" applyBorder="1" applyAlignment="1">
      <alignment horizontal="center" vertical="center" wrapText="1"/>
    </xf>
    <xf numFmtId="0" fontId="55" fillId="39" borderId="200" xfId="3" applyFont="1" applyFill="1" applyBorder="1" applyAlignment="1">
      <alignment horizontal="center" vertical="center" wrapText="1"/>
    </xf>
    <xf numFmtId="0" fontId="55" fillId="39" borderId="201" xfId="3" applyFont="1" applyFill="1" applyBorder="1" applyAlignment="1">
      <alignment horizontal="center" vertical="center" wrapText="1"/>
    </xf>
    <xf numFmtId="0" fontId="55" fillId="39" borderId="179" xfId="3" applyFont="1" applyFill="1" applyBorder="1" applyAlignment="1">
      <alignment horizontal="center" vertical="center" wrapText="1"/>
    </xf>
    <xf numFmtId="0" fontId="127" fillId="40" borderId="154" xfId="3" applyFont="1" applyFill="1" applyBorder="1" applyAlignment="1">
      <alignment horizontal="center" vertical="center" wrapText="1"/>
    </xf>
    <xf numFmtId="0" fontId="127" fillId="40" borderId="71" xfId="3" applyFont="1" applyFill="1" applyBorder="1" applyAlignment="1">
      <alignment horizontal="center" vertical="center" wrapText="1"/>
    </xf>
    <xf numFmtId="0" fontId="127" fillId="40" borderId="202" xfId="3" applyFont="1" applyFill="1" applyBorder="1" applyAlignment="1">
      <alignment horizontal="center" vertical="center" wrapText="1"/>
    </xf>
    <xf numFmtId="0" fontId="127" fillId="40" borderId="75" xfId="3" applyFont="1" applyFill="1" applyBorder="1" applyAlignment="1">
      <alignment horizontal="center" vertical="center" wrapText="1"/>
    </xf>
    <xf numFmtId="0" fontId="127" fillId="40" borderId="160" xfId="3" applyFont="1" applyFill="1" applyBorder="1" applyAlignment="1">
      <alignment horizontal="center" vertical="center" wrapText="1"/>
    </xf>
    <xf numFmtId="0" fontId="127" fillId="40" borderId="203" xfId="3" applyFont="1" applyFill="1" applyBorder="1" applyAlignment="1">
      <alignment horizontal="center" vertical="center" wrapText="1"/>
    </xf>
    <xf numFmtId="0" fontId="127" fillId="40" borderId="171" xfId="3" applyFont="1" applyFill="1" applyBorder="1" applyAlignment="1">
      <alignment horizontal="center" vertical="center" wrapText="1"/>
    </xf>
    <xf numFmtId="0" fontId="127" fillId="40" borderId="59" xfId="3" applyFont="1" applyFill="1" applyBorder="1" applyAlignment="1">
      <alignment horizontal="center" vertical="center" wrapText="1"/>
    </xf>
    <xf numFmtId="0" fontId="55" fillId="39" borderId="187" xfId="3" applyFont="1" applyFill="1" applyBorder="1" applyAlignment="1">
      <alignment horizontal="center" vertical="center" wrapText="1"/>
    </xf>
    <xf numFmtId="0" fontId="55" fillId="39" borderId="204" xfId="3" applyFont="1" applyFill="1" applyBorder="1" applyAlignment="1">
      <alignment horizontal="center" vertical="center" wrapText="1"/>
    </xf>
    <xf numFmtId="0" fontId="55" fillId="39" borderId="205" xfId="3" applyFont="1" applyFill="1" applyBorder="1" applyAlignment="1">
      <alignment horizontal="center" vertical="center" wrapText="1"/>
    </xf>
    <xf numFmtId="0" fontId="55" fillId="39" borderId="53" xfId="3" applyFont="1" applyFill="1" applyBorder="1" applyAlignment="1">
      <alignment horizontal="center" vertical="center" wrapText="1"/>
    </xf>
    <xf numFmtId="0" fontId="55" fillId="39" borderId="63" xfId="3" applyFont="1" applyFill="1" applyBorder="1" applyAlignment="1">
      <alignment horizontal="center" vertical="center" wrapText="1"/>
    </xf>
    <xf numFmtId="0" fontId="55" fillId="39" borderId="56" xfId="3" applyFont="1" applyFill="1" applyBorder="1" applyAlignment="1">
      <alignment horizontal="center" vertical="center" wrapText="1"/>
    </xf>
    <xf numFmtId="0" fontId="55" fillId="39" borderId="60" xfId="3" applyFont="1" applyFill="1" applyBorder="1" applyAlignment="1">
      <alignment horizontal="center" vertical="center" wrapText="1"/>
    </xf>
    <xf numFmtId="0" fontId="55" fillId="39" borderId="158" xfId="3" applyFont="1" applyFill="1" applyBorder="1" applyAlignment="1">
      <alignment horizontal="center" vertical="center" wrapText="1"/>
    </xf>
    <xf numFmtId="0" fontId="55" fillId="39" borderId="159" xfId="3" applyFont="1" applyFill="1" applyBorder="1" applyAlignment="1">
      <alignment horizontal="center" vertical="center" wrapText="1"/>
    </xf>
    <xf numFmtId="0" fontId="55" fillId="39" borderId="64" xfId="3" applyFont="1" applyFill="1" applyBorder="1" applyAlignment="1">
      <alignment horizontal="center" vertical="center" wrapText="1"/>
    </xf>
    <xf numFmtId="0" fontId="55" fillId="39" borderId="0" xfId="3" applyFont="1" applyFill="1" applyAlignment="1">
      <alignment horizontal="center" vertical="center" wrapText="1"/>
    </xf>
    <xf numFmtId="0" fontId="62" fillId="4" borderId="0" xfId="0" applyFont="1" applyFill="1" applyBorder="1" applyAlignment="1">
      <alignment horizontal="center"/>
    </xf>
    <xf numFmtId="0" fontId="179" fillId="0" borderId="0" xfId="16" applyFont="1" applyAlignment="1">
      <alignment horizontal="left" vertical="top" wrapText="1"/>
    </xf>
    <xf numFmtId="0" fontId="152" fillId="0" borderId="0" xfId="16" applyFont="1" applyAlignment="1">
      <alignment horizontal="center"/>
    </xf>
    <xf numFmtId="0" fontId="55" fillId="39" borderId="53" xfId="16" applyFont="1" applyFill="1" applyBorder="1" applyAlignment="1">
      <alignment horizontal="center" vertical="center" wrapText="1"/>
    </xf>
    <xf numFmtId="0" fontId="55" fillId="39" borderId="63" xfId="16" applyFont="1" applyFill="1" applyBorder="1" applyAlignment="1">
      <alignment horizontal="center" vertical="center" wrapText="1"/>
    </xf>
    <xf numFmtId="0" fontId="55" fillId="39" borderId="54" xfId="16" applyFont="1" applyFill="1" applyBorder="1" applyAlignment="1">
      <alignment horizontal="center" vertical="center" wrapText="1"/>
    </xf>
    <xf numFmtId="0" fontId="55" fillId="39" borderId="55" xfId="16" applyFont="1" applyFill="1" applyBorder="1" applyAlignment="1">
      <alignment horizontal="center" vertical="center" wrapText="1"/>
    </xf>
    <xf numFmtId="0" fontId="55" fillId="39" borderId="56" xfId="16" applyFont="1" applyFill="1" applyBorder="1" applyAlignment="1">
      <alignment horizontal="center" vertical="center" wrapText="1"/>
    </xf>
    <xf numFmtId="0" fontId="55" fillId="39" borderId="59" xfId="16" applyFont="1" applyFill="1" applyBorder="1" applyAlignment="1">
      <alignment horizontal="center" vertical="center" wrapText="1"/>
    </xf>
    <xf numFmtId="0" fontId="55" fillId="39" borderId="60" xfId="16" applyFont="1" applyFill="1" applyBorder="1" applyAlignment="1">
      <alignment horizontal="center" vertical="center" wrapText="1"/>
    </xf>
    <xf numFmtId="0" fontId="55" fillId="39" borderId="64" xfId="16" applyFont="1" applyFill="1" applyBorder="1" applyAlignment="1">
      <alignment horizontal="center" vertical="center" wrapText="1"/>
    </xf>
    <xf numFmtId="0" fontId="55" fillId="39" borderId="0" xfId="16" applyFont="1" applyFill="1" applyBorder="1" applyAlignment="1">
      <alignment horizontal="center" vertical="center" wrapText="1"/>
    </xf>
    <xf numFmtId="0" fontId="55" fillId="39" borderId="158" xfId="16" applyFont="1" applyFill="1" applyBorder="1" applyAlignment="1">
      <alignment horizontal="center" vertical="center" wrapText="1"/>
    </xf>
    <xf numFmtId="0" fontId="55" fillId="39" borderId="129" xfId="16" applyFont="1" applyFill="1" applyBorder="1" applyAlignment="1">
      <alignment horizontal="center" vertical="center" wrapText="1"/>
    </xf>
    <xf numFmtId="0" fontId="55" fillId="39" borderId="52" xfId="3" applyFont="1" applyFill="1" applyBorder="1" applyAlignment="1">
      <alignment horizontal="center" vertical="center" wrapText="1"/>
    </xf>
    <xf numFmtId="0" fontId="55" fillId="39" borderId="61" xfId="3" applyFont="1" applyFill="1" applyBorder="1" applyAlignment="1">
      <alignment horizontal="center" vertical="center" wrapText="1"/>
    </xf>
    <xf numFmtId="0" fontId="55" fillId="39" borderId="73" xfId="3" applyFont="1" applyFill="1" applyBorder="1" applyAlignment="1">
      <alignment horizontal="center" vertical="center" wrapText="1"/>
    </xf>
    <xf numFmtId="0" fontId="55" fillId="39" borderId="75" xfId="3" applyFont="1" applyFill="1" applyBorder="1" applyAlignment="1">
      <alignment horizontal="center" vertical="center" wrapText="1"/>
    </xf>
    <xf numFmtId="0" fontId="55" fillId="39" borderId="193" xfId="3" applyFont="1" applyFill="1" applyBorder="1" applyAlignment="1">
      <alignment horizontal="center" vertical="center" wrapText="1"/>
    </xf>
    <xf numFmtId="0" fontId="55" fillId="39" borderId="167" xfId="3" applyFont="1" applyFill="1" applyBorder="1" applyAlignment="1">
      <alignment horizontal="center" vertical="center" wrapText="1"/>
    </xf>
    <xf numFmtId="0" fontId="55" fillId="39" borderId="169" xfId="3" applyFont="1" applyFill="1" applyBorder="1" applyAlignment="1">
      <alignment horizontal="center" vertical="center" wrapText="1"/>
    </xf>
    <xf numFmtId="0" fontId="55" fillId="39" borderId="165" xfId="3" applyFont="1" applyFill="1" applyBorder="1" applyAlignment="1">
      <alignment horizontal="center" vertical="center" wrapText="1"/>
    </xf>
    <xf numFmtId="0" fontId="55" fillId="39" borderId="206" xfId="3" applyFont="1" applyFill="1" applyBorder="1" applyAlignment="1">
      <alignment horizontal="center" vertical="center" wrapText="1"/>
    </xf>
    <xf numFmtId="0" fontId="164" fillId="0" borderId="0" xfId="16" applyFont="1" applyAlignment="1">
      <alignment horizontal="center" vertical="center" wrapText="1"/>
    </xf>
  </cellXfs>
  <cellStyles count="295">
    <cellStyle name="20% - Énfasis1" xfId="40" builtinId="30" customBuiltin="1"/>
    <cellStyle name="20% - Énfasis1 2" xfId="70" xr:uid="{4BB36B7C-5E64-4827-A123-9F7E5E06BBEA}"/>
    <cellStyle name="20% - Énfasis1 3" xfId="93" xr:uid="{8FB5C83C-A913-43AD-9C1A-9731E7878885}"/>
    <cellStyle name="20% - Énfasis1 4" xfId="113" xr:uid="{17C7B5BE-AE62-4B2D-BC54-C293CA13C80E}"/>
    <cellStyle name="20% - Énfasis1 5" xfId="134" xr:uid="{070A8FE7-EDBE-43A6-A5A8-D6AAE6C7AD66}"/>
    <cellStyle name="20% - Énfasis1 6" xfId="155" xr:uid="{342B0E50-2366-4619-8C91-C0FCDD78FEA0}"/>
    <cellStyle name="20% - Énfasis1 7" xfId="215" xr:uid="{3DEA9F02-2ED3-4890-ADAD-67B25EAEEFAD}"/>
    <cellStyle name="20% - Énfasis1 8" xfId="235" xr:uid="{20A05DAD-ADC1-45FE-8248-3EC6C297504C}"/>
    <cellStyle name="20% - Énfasis1 9" xfId="272" xr:uid="{9F435618-3AD3-4BC8-ABC9-546A3841C734}"/>
    <cellStyle name="20% - Énfasis2" xfId="44" builtinId="34" customBuiltin="1"/>
    <cellStyle name="20% - Énfasis2 2" xfId="73" xr:uid="{B085E3BD-B77A-420E-9F1B-831A1D452DF1}"/>
    <cellStyle name="20% - Énfasis2 3" xfId="96" xr:uid="{237ED6AD-61C5-4A6A-A21D-63CDCC4C88E5}"/>
    <cellStyle name="20% - Énfasis2 4" xfId="116" xr:uid="{61D758D7-3D27-4876-9CBC-839DB896D535}"/>
    <cellStyle name="20% - Énfasis2 5" xfId="137" xr:uid="{986DBD49-290F-4EA9-B3F1-A6754A248993}"/>
    <cellStyle name="20% - Énfasis2 6" xfId="158" xr:uid="{24338199-1AE3-4EE8-A55F-DC8362545B25}"/>
    <cellStyle name="20% - Énfasis2 7" xfId="218" xr:uid="{C3936B27-A70D-47BD-AD10-B671A424300F}"/>
    <cellStyle name="20% - Énfasis2 8" xfId="238" xr:uid="{A1351E5A-7386-4F65-A78B-C32014B5A7AC}"/>
    <cellStyle name="20% - Énfasis2 9" xfId="276" xr:uid="{D76ADB0A-A2D1-4095-BB57-6D8CE5B5F6C3}"/>
    <cellStyle name="20% - Énfasis3" xfId="48" builtinId="38" customBuiltin="1"/>
    <cellStyle name="20% - Énfasis3 2" xfId="76" xr:uid="{8C09CAE5-F221-436B-B5AD-DC8C456E11F7}"/>
    <cellStyle name="20% - Énfasis3 3" xfId="99" xr:uid="{0CE5173F-ADC6-4F3D-A8A5-90E5A7070D52}"/>
    <cellStyle name="20% - Énfasis3 4" xfId="119" xr:uid="{FC864DE0-058E-4069-A2C2-009451B1693C}"/>
    <cellStyle name="20% - Énfasis3 5" xfId="140" xr:uid="{745E992F-3AD4-4985-B962-3790D006389B}"/>
    <cellStyle name="20% - Énfasis3 6" xfId="161" xr:uid="{50C1FBF9-FF3C-4904-B09A-E39ACE9472AC}"/>
    <cellStyle name="20% - Énfasis3 7" xfId="221" xr:uid="{480E85C2-90B1-4A09-B2A4-4261FEC71674}"/>
    <cellStyle name="20% - Énfasis3 8" xfId="241" xr:uid="{316B3D0A-E648-40C4-98F9-44053A293EAC}"/>
    <cellStyle name="20% - Énfasis3 9" xfId="280" xr:uid="{8A03C13B-0A09-4C4B-AC76-51ED81DB3A17}"/>
    <cellStyle name="20% - Énfasis4" xfId="52" builtinId="42" customBuiltin="1"/>
    <cellStyle name="20% - Énfasis4 2" xfId="79" xr:uid="{656ADCF0-BD2D-4603-B81E-E7CC15CC0BE8}"/>
    <cellStyle name="20% - Énfasis4 3" xfId="102" xr:uid="{B9DE2A4F-4674-478E-8233-A243B6265AFE}"/>
    <cellStyle name="20% - Énfasis4 4" xfId="122" xr:uid="{F83423F9-7302-4ECB-9FEA-D1A1C33E5789}"/>
    <cellStyle name="20% - Énfasis4 5" xfId="143" xr:uid="{E75A55E4-B96F-41C7-A9E2-DE2B12B82D56}"/>
    <cellStyle name="20% - Énfasis4 6" xfId="164" xr:uid="{4CD56AC3-89EA-4759-9E05-7EB564766CF7}"/>
    <cellStyle name="20% - Énfasis4 7" xfId="224" xr:uid="{FF5A7487-BDD5-4B77-ACC2-E18F2E9FE3FF}"/>
    <cellStyle name="20% - Énfasis4 8" xfId="244" xr:uid="{F83979F0-6024-472B-BB40-7AB64A4F0D0D}"/>
    <cellStyle name="20% - Énfasis4 9" xfId="284" xr:uid="{36CF3C23-28EE-4122-AF72-A23458DEDD7A}"/>
    <cellStyle name="20% - Énfasis5" xfId="56" builtinId="46" customBuiltin="1"/>
    <cellStyle name="20% - Énfasis5 2" xfId="82" xr:uid="{5071C98B-B345-45C5-A101-E0D7632E96FC}"/>
    <cellStyle name="20% - Énfasis5 3" xfId="105" xr:uid="{6683E75A-0A5E-481F-9675-F2B9499E26A5}"/>
    <cellStyle name="20% - Énfasis5 4" xfId="126" xr:uid="{638DAC5F-46B3-480C-8076-F24E3B83CC2A}"/>
    <cellStyle name="20% - Énfasis5 5" xfId="146" xr:uid="{49576369-7C78-46FA-90F0-8D06DEB967BA}"/>
    <cellStyle name="20% - Énfasis5 6" xfId="167" xr:uid="{E4CA9E1E-9BFD-4DC4-8D70-E8CF463081D4}"/>
    <cellStyle name="20% - Énfasis5 7" xfId="227" xr:uid="{84348DAC-0D4C-4A64-880A-37D2D5528B88}"/>
    <cellStyle name="20% - Énfasis5 8" xfId="247" xr:uid="{C1D0C563-A67C-4460-962F-7AAC57A306B6}"/>
    <cellStyle name="20% - Énfasis5 9" xfId="288" xr:uid="{11BF0F57-0D2E-44B5-AD8B-AF86C2960AEF}"/>
    <cellStyle name="20% - Énfasis6" xfId="60" builtinId="50" customBuiltin="1"/>
    <cellStyle name="20% - Énfasis6 2" xfId="85" xr:uid="{574690AF-0DF5-455D-814C-11149AD07D9A}"/>
    <cellStyle name="20% - Énfasis6 3" xfId="108" xr:uid="{2C6EFE4F-D977-4559-B76D-88B882B701EF}"/>
    <cellStyle name="20% - Énfasis6 4" xfId="129" xr:uid="{43B999FB-8752-41AC-873A-7F886480C481}"/>
    <cellStyle name="20% - Énfasis6 5" xfId="149" xr:uid="{5DCA947A-8B6A-461A-B655-EB6DC63FBDE6}"/>
    <cellStyle name="20% - Énfasis6 6" xfId="170" xr:uid="{7EDB49CA-7B61-4DF2-B209-DE4A5C6B15EF}"/>
    <cellStyle name="20% - Énfasis6 7" xfId="230" xr:uid="{8CE6551F-EB53-4792-9B87-0E98A8A277EF}"/>
    <cellStyle name="20% - Énfasis6 8" xfId="250" xr:uid="{D69C86F0-71D4-496F-B54C-72AED531D60C}"/>
    <cellStyle name="20% - Énfasis6 9" xfId="292" xr:uid="{856423D8-4711-4209-8EC3-236330FB9B72}"/>
    <cellStyle name="40% - Énfasis1" xfId="41" builtinId="31" customBuiltin="1"/>
    <cellStyle name="40% - Énfasis1 2" xfId="71" xr:uid="{0AE8F5D7-5854-4224-8FAE-884B965962E3}"/>
    <cellStyle name="40% - Énfasis1 3" xfId="94" xr:uid="{392C0B77-D9E5-48A9-BAE0-66EB61DF1414}"/>
    <cellStyle name="40% - Énfasis1 4" xfId="114" xr:uid="{D5C62AA5-D205-4AC8-9171-360C1A1C7B44}"/>
    <cellStyle name="40% - Énfasis1 5" xfId="135" xr:uid="{1FAFD95B-BB51-460E-A5DE-5EE99A9411D0}"/>
    <cellStyle name="40% - Énfasis1 6" xfId="156" xr:uid="{FDBE2F51-F40E-4256-9249-33B31F41E9B8}"/>
    <cellStyle name="40% - Énfasis1 7" xfId="216" xr:uid="{9EE0B643-6610-4EA6-A41C-2212EF22F367}"/>
    <cellStyle name="40% - Énfasis1 8" xfId="236" xr:uid="{15CC995D-BEFE-491A-8E57-CA1F6A6ED664}"/>
    <cellStyle name="40% - Énfasis1 9" xfId="273" xr:uid="{35DCE320-5094-435A-B1B3-972407CDED54}"/>
    <cellStyle name="40% - Énfasis2" xfId="45" builtinId="35" customBuiltin="1"/>
    <cellStyle name="40% - Énfasis2 2" xfId="74" xr:uid="{DEA75A72-3285-499A-91D6-8F9D3B1E0C7C}"/>
    <cellStyle name="40% - Énfasis2 3" xfId="97" xr:uid="{8A0D7209-1A1A-4E18-9013-07EE3EA4A867}"/>
    <cellStyle name="40% - Énfasis2 4" xfId="117" xr:uid="{51CCF5DD-8254-4B87-8435-700411642ABC}"/>
    <cellStyle name="40% - Énfasis2 5" xfId="138" xr:uid="{916AF2DD-FAA5-44A1-AAEC-2C0D3FCE08DD}"/>
    <cellStyle name="40% - Énfasis2 6" xfId="159" xr:uid="{76A06BC7-793B-4AA3-8A58-F623D99FE126}"/>
    <cellStyle name="40% - Énfasis2 7" xfId="219" xr:uid="{C1940224-6B82-465C-9D0F-8E8906815300}"/>
    <cellStyle name="40% - Énfasis2 8" xfId="239" xr:uid="{5376F73D-C822-49DB-96AD-C06F087710AD}"/>
    <cellStyle name="40% - Énfasis2 9" xfId="277" xr:uid="{AC4CA5B7-92C0-495B-A731-46307C9D89CF}"/>
    <cellStyle name="40% - Énfasis3" xfId="49" builtinId="39" customBuiltin="1"/>
    <cellStyle name="40% - Énfasis3 2" xfId="77" xr:uid="{A9326EA9-EB56-4957-9705-F04AFD1D7836}"/>
    <cellStyle name="40% - Énfasis3 3" xfId="100" xr:uid="{51987593-E642-48ED-889D-8E738BA72C0A}"/>
    <cellStyle name="40% - Énfasis3 4" xfId="120" xr:uid="{CB1FE195-D0EC-4CCE-975E-CDE557999D5D}"/>
    <cellStyle name="40% - Énfasis3 5" xfId="141" xr:uid="{A53EC649-1B07-48BD-A8A4-90EAD5CC0114}"/>
    <cellStyle name="40% - Énfasis3 6" xfId="162" xr:uid="{B1C8B711-A01C-42BC-8891-74D279BFE922}"/>
    <cellStyle name="40% - Énfasis3 7" xfId="222" xr:uid="{2DF00AEA-6072-44F3-B767-D77AF3362822}"/>
    <cellStyle name="40% - Énfasis3 8" xfId="242" xr:uid="{026D9A95-ED75-4534-BB4C-FE85264FCE69}"/>
    <cellStyle name="40% - Énfasis3 9" xfId="281" xr:uid="{801D427D-8083-443C-99C7-98A8C4DB9841}"/>
    <cellStyle name="40% - Énfasis4" xfId="53" builtinId="43" customBuiltin="1"/>
    <cellStyle name="40% - Énfasis4 2" xfId="80" xr:uid="{9712C742-8AE0-4380-9F67-DEEE8887CF4F}"/>
    <cellStyle name="40% - Énfasis4 3" xfId="103" xr:uid="{61C75BBB-C6D2-4938-877A-BF312153CBF2}"/>
    <cellStyle name="40% - Énfasis4 4" xfId="123" xr:uid="{0DED8469-48FA-4877-9C57-D4CC622F0969}"/>
    <cellStyle name="40% - Énfasis4 5" xfId="144" xr:uid="{A5285348-B2DE-4926-AF1A-B5FAACFA4041}"/>
    <cellStyle name="40% - Énfasis4 6" xfId="165" xr:uid="{2908B62D-4E5D-4F0D-8DAE-5DAAD8B41D7E}"/>
    <cellStyle name="40% - Énfasis4 7" xfId="225" xr:uid="{1A44DD87-426B-4B93-B825-8B7A15DDC375}"/>
    <cellStyle name="40% - Énfasis4 8" xfId="245" xr:uid="{F789235A-412B-457C-B3EC-20215C96B60C}"/>
    <cellStyle name="40% - Énfasis4 9" xfId="285" xr:uid="{6A79C0AB-2A19-429A-B89C-C40000DA6196}"/>
    <cellStyle name="40% - Énfasis5" xfId="57" builtinId="47" customBuiltin="1"/>
    <cellStyle name="40% - Énfasis5 2" xfId="83" xr:uid="{FF6F7359-420C-4574-B94D-5F33B1C8D2CC}"/>
    <cellStyle name="40% - Énfasis5 3" xfId="106" xr:uid="{AD69FFA3-6DBF-4B08-9366-A8B32CD6AB13}"/>
    <cellStyle name="40% - Énfasis5 4" xfId="127" xr:uid="{1FAD2A59-9B81-4347-BAE9-CD6DE57CC5E7}"/>
    <cellStyle name="40% - Énfasis5 5" xfId="147" xr:uid="{F71B7719-7024-447F-A0FB-539AB2B896F4}"/>
    <cellStyle name="40% - Énfasis5 6" xfId="168" xr:uid="{59CCCBEC-FF55-41C5-B5C6-A8BA3D0381CC}"/>
    <cellStyle name="40% - Énfasis5 7" xfId="228" xr:uid="{E7A1E3D0-6764-4005-B4C7-01FD1EF3E788}"/>
    <cellStyle name="40% - Énfasis5 8" xfId="248" xr:uid="{2E784203-6BDF-41FD-ACC7-523B5E25F373}"/>
    <cellStyle name="40% - Énfasis5 9" xfId="289" xr:uid="{17A3F7E9-E997-42B4-90EB-53CD8BB1E4D6}"/>
    <cellStyle name="40% - Énfasis6" xfId="61" builtinId="51" customBuiltin="1"/>
    <cellStyle name="40% - Énfasis6 2" xfId="86" xr:uid="{85A6FFBB-9AC3-47FE-BBE9-E9490C894CC6}"/>
    <cellStyle name="40% - Énfasis6 3" xfId="109" xr:uid="{BB99BC3C-FF11-4D7A-B500-A75E324896DB}"/>
    <cellStyle name="40% - Énfasis6 4" xfId="130" xr:uid="{37F5E346-BA17-4EC4-B54D-62D29892DAAE}"/>
    <cellStyle name="40% - Énfasis6 5" xfId="150" xr:uid="{A744446E-25C3-438B-9F13-9ADA604D0A4A}"/>
    <cellStyle name="40% - Énfasis6 6" xfId="171" xr:uid="{C2E1E66A-3FE2-45A1-AADD-BA9B52386BBB}"/>
    <cellStyle name="40% - Énfasis6 7" xfId="231" xr:uid="{FEBC41CA-EE97-49D5-B578-3FD1857F3E36}"/>
    <cellStyle name="40% - Énfasis6 8" xfId="251" xr:uid="{EA0BC1E1-B8A4-4341-9074-C534FE451EF2}"/>
    <cellStyle name="40% - Énfasis6 9" xfId="293" xr:uid="{9411895E-C569-4AB1-8AAB-9E19E5A2D7C0}"/>
    <cellStyle name="60% - Énfasis1" xfId="42" builtinId="32" customBuiltin="1"/>
    <cellStyle name="60% - Énfasis1 10" xfId="274" xr:uid="{44771142-4814-459E-9BF2-AB0A2D7CE374}"/>
    <cellStyle name="60% - Énfasis1 2" xfId="72" xr:uid="{51BE631B-E20C-4FBE-ABDB-EF7A104D109F}"/>
    <cellStyle name="60% - Énfasis1 2 2" xfId="202" xr:uid="{B95DC479-FFBD-4C52-8B91-BFF524E66E32}"/>
    <cellStyle name="60% - Énfasis1 3" xfId="95" xr:uid="{A12C013A-C271-4B19-9AF9-2EAD530A85D7}"/>
    <cellStyle name="60% - Énfasis1 4" xfId="115" xr:uid="{6C5EDC37-FEF7-4144-8569-8CA36F6888D3}"/>
    <cellStyle name="60% - Énfasis1 5" xfId="136" xr:uid="{029CFCB4-64BE-4CBC-857F-F05E22F18222}"/>
    <cellStyle name="60% - Énfasis1 6" xfId="157" xr:uid="{1C1EFFE4-FB32-43FE-965A-E13010603FC0}"/>
    <cellStyle name="60% - Énfasis1 7" xfId="178" xr:uid="{3F0D0301-FF98-4DE3-81C1-6657895955A7}"/>
    <cellStyle name="60% - Énfasis1 8" xfId="217" xr:uid="{904FF1E1-EC92-44D0-86C0-A044EB55C526}"/>
    <cellStyle name="60% - Énfasis1 9" xfId="237" xr:uid="{EFB7B405-A62C-4323-A8B2-C8BAB8078796}"/>
    <cellStyle name="60% - Énfasis2" xfId="46" builtinId="36" customBuiltin="1"/>
    <cellStyle name="60% - Énfasis2 10" xfId="278" xr:uid="{258A187C-863C-435C-AAA6-A57E7E9B136A}"/>
    <cellStyle name="60% - Énfasis2 2" xfId="75" xr:uid="{F6C5D0D3-AA18-47F7-BA88-E7D3E485B2A3}"/>
    <cellStyle name="60% - Énfasis2 2 2" xfId="203" xr:uid="{66F1903A-00CD-44EE-92CF-0B85DFAD8072}"/>
    <cellStyle name="60% - Énfasis2 3" xfId="98" xr:uid="{33114802-53EA-4DDF-AA67-93D54BC287D0}"/>
    <cellStyle name="60% - Énfasis2 4" xfId="118" xr:uid="{6713CDAA-8F9C-45EA-99CB-F0CCB21A9A94}"/>
    <cellStyle name="60% - Énfasis2 5" xfId="139" xr:uid="{51CD71E5-341B-4739-8D8F-59369A88322D}"/>
    <cellStyle name="60% - Énfasis2 6" xfId="160" xr:uid="{ECF09499-0DF2-4297-B3C0-73E54D640324}"/>
    <cellStyle name="60% - Énfasis2 7" xfId="179" xr:uid="{BE0FF6C8-7AF5-424F-BBEC-592261FF17C4}"/>
    <cellStyle name="60% - Énfasis2 8" xfId="220" xr:uid="{E7BAD589-2B7A-46FE-8B19-718E91A74596}"/>
    <cellStyle name="60% - Énfasis2 9" xfId="240" xr:uid="{FA0A5263-7153-4440-B016-878B6DF19BBE}"/>
    <cellStyle name="60% - Énfasis3" xfId="50" builtinId="40" customBuiltin="1"/>
    <cellStyle name="60% - Énfasis3 10" xfId="282" xr:uid="{46A1FB5D-B9CD-4BCB-BFA6-86BB3821C4D6}"/>
    <cellStyle name="60% - Énfasis3 2" xfId="78" xr:uid="{9D9858CF-2D3C-48B4-A911-A641FCC55D07}"/>
    <cellStyle name="60% - Énfasis3 2 2" xfId="204" xr:uid="{5E3B3E72-8907-4855-8BF8-8523EAD0E1DE}"/>
    <cellStyle name="60% - Énfasis3 3" xfId="101" xr:uid="{DC42A9E2-0622-4FC7-B636-5AC23F80BFC8}"/>
    <cellStyle name="60% - Énfasis3 4" xfId="121" xr:uid="{7291B4B1-6FE7-4A70-8CD0-44CF6D0590C1}"/>
    <cellStyle name="60% - Énfasis3 5" xfId="142" xr:uid="{ADA3D8D5-6183-474A-9E21-E3C28C0F456B}"/>
    <cellStyle name="60% - Énfasis3 6" xfId="163" xr:uid="{EADBD95A-8E18-41A9-BE05-844E6EEDB5E3}"/>
    <cellStyle name="60% - Énfasis3 7" xfId="180" xr:uid="{7D512F73-FE0F-4EE5-BD01-2DD7D87C3559}"/>
    <cellStyle name="60% - Énfasis3 8" xfId="223" xr:uid="{B13BC36D-891C-4D35-B3AE-CBFE64045CFE}"/>
    <cellStyle name="60% - Énfasis3 9" xfId="243" xr:uid="{C2D1F012-E0FE-4326-A77C-AB28745C655E}"/>
    <cellStyle name="60% - Énfasis4" xfId="54" builtinId="44" customBuiltin="1"/>
    <cellStyle name="60% - Énfasis4 10" xfId="286" xr:uid="{04FAE877-F752-46A1-BD84-89430F79BC8C}"/>
    <cellStyle name="60% - Énfasis4 2" xfId="81" xr:uid="{4F4A2018-1327-433C-9E93-A2F0BFA56472}"/>
    <cellStyle name="60% - Énfasis4 2 2" xfId="205" xr:uid="{C227CA64-DBF1-4150-A0BE-6607A7537B24}"/>
    <cellStyle name="60% - Énfasis4 3" xfId="104" xr:uid="{4D8D33C4-7489-43B9-BC50-96D56F4D56F7}"/>
    <cellStyle name="60% - Énfasis4 4" xfId="124" xr:uid="{0B0578ED-7A6F-4CBD-B49A-6BD11F0BA82D}"/>
    <cellStyle name="60% - Énfasis4 5" xfId="145" xr:uid="{B0928EA6-5AAD-4BF4-8890-ECD5EB2EEA08}"/>
    <cellStyle name="60% - Énfasis4 6" xfId="166" xr:uid="{AB8786A4-F9F5-47E6-8E0D-DCBF7BF08DC4}"/>
    <cellStyle name="60% - Énfasis4 7" xfId="181" xr:uid="{F716F011-B709-4A0B-A747-DAA729295752}"/>
    <cellStyle name="60% - Énfasis4 8" xfId="226" xr:uid="{A9B0D9E2-F126-48C0-A19B-10FF2CEB1668}"/>
    <cellStyle name="60% - Énfasis4 9" xfId="246" xr:uid="{4E224C01-1D7A-406A-B28E-4075F86A9C7F}"/>
    <cellStyle name="60% - Énfasis5" xfId="58" builtinId="48" customBuiltin="1"/>
    <cellStyle name="60% - Énfasis5 10" xfId="290" xr:uid="{59041144-8323-48A9-B0E5-E898419000C1}"/>
    <cellStyle name="60% - Énfasis5 2" xfId="84" xr:uid="{A1606EC0-3C93-44C7-ADB7-6AE23C334C9B}"/>
    <cellStyle name="60% - Énfasis5 2 2" xfId="206" xr:uid="{88E987E0-93FE-403E-93C3-F88874CC55FD}"/>
    <cellStyle name="60% - Énfasis5 3" xfId="107" xr:uid="{316EFACF-C144-4410-9148-56E9C0FACAF4}"/>
    <cellStyle name="60% - Énfasis5 4" xfId="128" xr:uid="{0DAD1015-F51F-4963-B1E7-FB412E2201B5}"/>
    <cellStyle name="60% - Énfasis5 5" xfId="148" xr:uid="{BA669756-13CE-43D1-A122-4AFE20A2F4B7}"/>
    <cellStyle name="60% - Énfasis5 6" xfId="169" xr:uid="{C266B0AC-ED2F-4FC8-A375-CC33649313C8}"/>
    <cellStyle name="60% - Énfasis5 7" xfId="182" xr:uid="{724ED12D-C48C-468D-961E-B644BD00A54E}"/>
    <cellStyle name="60% - Énfasis5 8" xfId="229" xr:uid="{43C8F927-1CC6-4D73-9D5B-D80EAB76DCE0}"/>
    <cellStyle name="60% - Énfasis5 9" xfId="249" xr:uid="{8B7AC455-9F04-4074-8B19-282B5CDAB67D}"/>
    <cellStyle name="60% - Énfasis6" xfId="62" builtinId="52" customBuiltin="1"/>
    <cellStyle name="60% - Énfasis6 10" xfId="294" xr:uid="{88C484F7-AA27-484B-96BA-2E28F7384199}"/>
    <cellStyle name="60% - Énfasis6 2" xfId="87" xr:uid="{6C4E3033-13A2-43F1-912E-3794677ED2FA}"/>
    <cellStyle name="60% - Énfasis6 2 2" xfId="207" xr:uid="{BBDBC2A0-AD11-49D2-BF1C-D1650F5E56FD}"/>
    <cellStyle name="60% - Énfasis6 3" xfId="110" xr:uid="{DCFBFAAA-D45F-4316-A3C7-D9FA676FB397}"/>
    <cellStyle name="60% - Énfasis6 4" xfId="131" xr:uid="{8F16787F-D702-4833-AD9F-9A6336523ABC}"/>
    <cellStyle name="60% - Énfasis6 5" xfId="151" xr:uid="{2786975D-53F5-4B0F-B093-929ED2716CDF}"/>
    <cellStyle name="60% - Énfasis6 6" xfId="172" xr:uid="{1FBC9995-2073-4E5D-A64E-B935B675357A}"/>
    <cellStyle name="60% - Énfasis6 7" xfId="183" xr:uid="{C4B6D611-FFF4-45FA-88D5-BE4592AC41E8}"/>
    <cellStyle name="60% - Énfasis6 8" xfId="232" xr:uid="{377221BF-EC82-48D1-9F58-BFA5BC80E2CD}"/>
    <cellStyle name="60% - Énfasis6 9" xfId="252" xr:uid="{A73E34F1-7AAD-4F77-8987-9716DB745E09}"/>
    <cellStyle name="Bueno" xfId="28" builtinId="26" customBuiltin="1"/>
    <cellStyle name="Bueno 2" xfId="259" xr:uid="{6428CEC0-90FD-48D0-BCCC-467E5D294C1F}"/>
    <cellStyle name="Cálculo" xfId="33" builtinId="22" customBuiltin="1"/>
    <cellStyle name="Cálculo 2" xfId="264" xr:uid="{92C3A949-BC42-4F71-BCF9-91B1A12A227F}"/>
    <cellStyle name="Celda de comprobación" xfId="35" builtinId="23" customBuiltin="1"/>
    <cellStyle name="Celda de comprobación 2" xfId="266" xr:uid="{7353DC97-474F-4399-BC0E-DD8515AE0BD2}"/>
    <cellStyle name="Celda vinculada" xfId="34" builtinId="24" customBuiltin="1"/>
    <cellStyle name="Celda vinculada 2" xfId="265" xr:uid="{31725030-498B-4BFE-80A0-7F340AB6CD08}"/>
    <cellStyle name="Encabezado 1" xfId="24" builtinId="16" customBuiltin="1"/>
    <cellStyle name="Encabezado 1 2" xfId="255" xr:uid="{A5B48CD4-D4DD-455D-A17D-EACD6FA4FAD8}"/>
    <cellStyle name="Encabezado 4" xfId="27" builtinId="19" customBuiltin="1"/>
    <cellStyle name="Encabezado 4 2" xfId="258" xr:uid="{6B6CA293-47EF-44FF-B82D-6D55329B3C95}"/>
    <cellStyle name="Énfasis1" xfId="39" builtinId="29" customBuiltin="1"/>
    <cellStyle name="Énfasis1 2" xfId="271" xr:uid="{FBF1899F-46EE-412C-BBF3-69139792DD41}"/>
    <cellStyle name="Énfasis2" xfId="43" builtinId="33" customBuiltin="1"/>
    <cellStyle name="Énfasis2 2" xfId="275" xr:uid="{DAB3FA4E-90A7-4472-980A-FF084167AF62}"/>
    <cellStyle name="Énfasis3" xfId="47" builtinId="37" customBuiltin="1"/>
    <cellStyle name="Énfasis3 2" xfId="279" xr:uid="{C3E225CA-88FA-46DC-BC4D-85554971BAEF}"/>
    <cellStyle name="Énfasis4" xfId="51" builtinId="41" customBuiltin="1"/>
    <cellStyle name="Énfasis4 2" xfId="283" xr:uid="{D40BF316-87B4-4EDA-A2E9-743BFF4B2C1C}"/>
    <cellStyle name="Énfasis5" xfId="55" builtinId="45" customBuiltin="1"/>
    <cellStyle name="Énfasis5 2" xfId="287" xr:uid="{D7DCCE28-A07D-4D2C-8E9C-1FB3F468AD88}"/>
    <cellStyle name="Énfasis6" xfId="59" builtinId="49" customBuiltin="1"/>
    <cellStyle name="Énfasis6 2" xfId="291" xr:uid="{2B5E9DD7-2684-44A1-A28E-DC0807CE5D58}"/>
    <cellStyle name="Entrada" xfId="31" builtinId="20" customBuiltin="1"/>
    <cellStyle name="Entrada 2" xfId="262" xr:uid="{86DCD7D2-4240-4A23-A436-F80078124CCE}"/>
    <cellStyle name="Euro 2" xfId="13" xr:uid="{00000000-0005-0000-0000-000000000000}"/>
    <cellStyle name="Euro 2 2" xfId="192" xr:uid="{4256254A-C087-456E-A8E9-A59CA149DC49}"/>
    <cellStyle name="Euro 2 3" xfId="174" xr:uid="{AD897841-9E08-4BA9-B181-DD1E23D0CC9B}"/>
    <cellStyle name="Hipervínculo" xfId="18" builtinId="8"/>
    <cellStyle name="Hipervínculo 2" xfId="65" xr:uid="{5E4C4750-765E-4CC2-9815-8B42959A3C15}"/>
    <cellStyle name="Hipervínculo 2 2" xfId="210" xr:uid="{36B02C6E-C67B-4593-9A20-92FC87A6D81C}"/>
    <cellStyle name="Hipervínculo 3" xfId="88" xr:uid="{D7B1C78D-8C56-4C71-B3C1-1C04069BB33B}"/>
    <cellStyle name="Hipervínculo 3 2" xfId="186" xr:uid="{B86AFB9A-E85C-4D7A-98E7-A99DE08D5170}"/>
    <cellStyle name="Hipervínculo 4" xfId="196" xr:uid="{94EA80DA-DBCA-44C4-8DC0-CE136DA28CD6}"/>
    <cellStyle name="Hipervínculo visitado 2" xfId="66" xr:uid="{1E426F77-E271-47CE-8F1B-FB56E9398194}"/>
    <cellStyle name="Hipervínculo visitado 2 2" xfId="211" xr:uid="{10D9773B-C84E-430C-901B-7C8D719A8EB5}"/>
    <cellStyle name="Hipervínculo visitado 3" xfId="89" xr:uid="{4E7B0CFD-D880-43C6-B10D-8D8034BD508E}"/>
    <cellStyle name="Hipervínculo visitado 3 2" xfId="187" xr:uid="{FE226EA5-DDBC-4B2C-995E-C34E998991E3}"/>
    <cellStyle name="Incorrecto" xfId="29" builtinId="27" customBuiltin="1"/>
    <cellStyle name="Incorrecto 2" xfId="260" xr:uid="{8C07CB5F-B857-4EA9-AD77-DB341D4E75BF}"/>
    <cellStyle name="Millares 2" xfId="1" xr:uid="{00000000-0005-0000-0000-000002000000}"/>
    <cellStyle name="Millares 2 2" xfId="21" xr:uid="{00000000-0005-0000-0000-000003000000}"/>
    <cellStyle name="Millares 2 2 2" xfId="12" xr:uid="{00000000-0005-0000-0000-000004000000}"/>
    <cellStyle name="Millares 2 2 3" xfId="199" xr:uid="{3F506F36-A522-42DD-B579-DBEC5C4E10AE}"/>
    <cellStyle name="Neutral" xfId="30" builtinId="28" customBuiltin="1"/>
    <cellStyle name="Neutral 2" xfId="201" xr:uid="{3F0E3A6E-82E0-4F38-87D1-730EFED65A0E}"/>
    <cellStyle name="Neutral 3" xfId="176" xr:uid="{10CB694B-64C7-426C-B9EE-54EF923FBA61}"/>
    <cellStyle name="Neutral 4" xfId="261" xr:uid="{460A2EAA-8D9C-40ED-8C7C-0B31FCDA0646}"/>
    <cellStyle name="Normal" xfId="0" builtinId="0"/>
    <cellStyle name="Normal 10" xfId="68" xr:uid="{EA45B72D-9D6F-451E-8081-56A2CB54E446}"/>
    <cellStyle name="Normal 10 2" xfId="212" xr:uid="{72809A2C-3A8D-4385-943E-D23DE594C9C6}"/>
    <cellStyle name="Normal 11" xfId="90" xr:uid="{40C9057D-539A-4378-B989-913AF1DF17D2}"/>
    <cellStyle name="Normal 12" xfId="91" xr:uid="{252C52A5-56F9-487F-A313-9EC2C2EC375F}"/>
    <cellStyle name="Normal 13" xfId="111" xr:uid="{5EB530BD-EE51-469D-923F-DD0418FA517B}"/>
    <cellStyle name="Normal 14" xfId="125" xr:uid="{19DC3342-D2B0-4294-8706-A4FB7228FFD4}"/>
    <cellStyle name="Normal 15" xfId="132" xr:uid="{450FA195-1EEB-42B1-B682-F4AC99CB93C6}"/>
    <cellStyle name="Normal 16" xfId="152" xr:uid="{B7556D0A-C9A1-43C5-A0BF-93DDDC125D8D}"/>
    <cellStyle name="Normal 17" xfId="153" xr:uid="{ED69CD4D-8DF3-4C2E-8911-4B8C3A7E4D21}"/>
    <cellStyle name="Normal 18" xfId="173" xr:uid="{148399A5-7189-4E00-943A-97A1BD48812E}"/>
    <cellStyle name="Normal 19" xfId="177" xr:uid="{4FFEDF27-FE3C-4505-8DA8-906BD555C5BB}"/>
    <cellStyle name="Normal 2" xfId="2" xr:uid="{00000000-0005-0000-0000-000006000000}"/>
    <cellStyle name="Normal 2 2" xfId="16" xr:uid="{00000000-0005-0000-0000-000007000000}"/>
    <cellStyle name="Normal 2 3" xfId="3" xr:uid="{00000000-0005-0000-0000-000008000000}"/>
    <cellStyle name="Normal 2 4" xfId="189" xr:uid="{B6EDE605-528A-45AC-BB68-6219E62C58C0}"/>
    <cellStyle name="Normal 20" xfId="184" xr:uid="{D3CA9357-4E71-42F2-AC7F-B942D7FB58A7}"/>
    <cellStyle name="Normal 21" xfId="213" xr:uid="{F01AE0AF-7310-4183-A1B9-08A70D2EA6AB}"/>
    <cellStyle name="Normal 22" xfId="233" xr:uid="{3749C415-4BB6-4D34-B368-C35AB28CFEC6}"/>
    <cellStyle name="Normal 23" xfId="253" xr:uid="{F7801EC0-2703-4AD8-884E-256E906EB5D9}"/>
    <cellStyle name="Normal 24" xfId="254" xr:uid="{DA83C891-DA85-449D-B9FE-A1AA8E34D570}"/>
    <cellStyle name="Normal 3" xfId="4" xr:uid="{00000000-0005-0000-0000-000009000000}"/>
    <cellStyle name="Normal 3 2 2" xfId="10" xr:uid="{00000000-0005-0000-0000-00000A000000}"/>
    <cellStyle name="Normal 4" xfId="14" xr:uid="{00000000-0005-0000-0000-00000B000000}"/>
    <cellStyle name="Normal 4 2" xfId="193" xr:uid="{198D09F1-EF05-41EE-8FE4-BBC51B846384}"/>
    <cellStyle name="Normal 4 3" xfId="185" xr:uid="{462BECFF-956D-4CFE-8597-07DBDFDBAFCF}"/>
    <cellStyle name="Normal 5" xfId="17" xr:uid="{00000000-0005-0000-0000-00000C000000}"/>
    <cellStyle name="Normal 5 2" xfId="195" xr:uid="{AC5D941E-52DE-4551-90DD-B8BA4699B3B2}"/>
    <cellStyle name="Normal 6" xfId="19" xr:uid="{00000000-0005-0000-0000-00000D000000}"/>
    <cellStyle name="Normal 6 2" xfId="197" xr:uid="{715FAD62-BE90-4434-9082-64620507AA5F}"/>
    <cellStyle name="Normal 7" xfId="22" xr:uid="{012C1DD2-E755-4143-925A-81417B16C269}"/>
    <cellStyle name="Normal 7 2" xfId="200" xr:uid="{BD51FEE9-961A-49DC-A3DB-0C9A3E52042D}"/>
    <cellStyle name="Normal 8" xfId="63" xr:uid="{F4EB5219-7124-41CC-A15D-7812EB6F23BA}"/>
    <cellStyle name="Normal 8 2" xfId="208" xr:uid="{1A14B2BC-A2B5-4F88-8DB0-FD0C9E21B797}"/>
    <cellStyle name="Normal 9" xfId="67" xr:uid="{5A125610-3624-458A-B401-351A3E777D6C}"/>
    <cellStyle name="Normal 9 2" xfId="188" xr:uid="{CEAAE3FC-D46A-4059-AC38-EEFA5B63E4E3}"/>
    <cellStyle name="Normal_estsisaad20121101página web" xfId="5" xr:uid="{00000000-0005-0000-0000-00000E000000}"/>
    <cellStyle name="Normal_estsisaad20130630página webpublicar" xfId="6" xr:uid="{00000000-0005-0000-0000-00000F000000}"/>
    <cellStyle name="Normal_estsisaad20130630página webpublicar 2" xfId="7" xr:uid="{00000000-0005-0000-0000-000010000000}"/>
    <cellStyle name="Notas 10" xfId="268" xr:uid="{AA1544F9-8065-4F7A-BF8E-6C052A798D14}"/>
    <cellStyle name="Notas 2" xfId="64" xr:uid="{83195BE1-7D2A-4D68-8C16-474A9F829461}"/>
    <cellStyle name="Notas 2 2" xfId="209" xr:uid="{4DC38C41-CB35-4626-ACF6-DC321AB53373}"/>
    <cellStyle name="Notas 3" xfId="69" xr:uid="{DEA9AE04-E8F5-4FF6-A03E-1136F663D6FC}"/>
    <cellStyle name="Notas 4" xfId="92" xr:uid="{6FCC982B-4BCA-419F-B48A-E0A66B432F5E}"/>
    <cellStyle name="Notas 5" xfId="112" xr:uid="{0E470468-A5CE-473F-8D50-1F475DA5529F}"/>
    <cellStyle name="Notas 6" xfId="133" xr:uid="{42F1B641-7051-4678-993A-5132F4C92DB9}"/>
    <cellStyle name="Notas 7" xfId="154" xr:uid="{E07CBCBF-AD5A-4B1A-83BB-5E8D7543BEBF}"/>
    <cellStyle name="Notas 8" xfId="214" xr:uid="{8BDB030E-FA5F-4A6C-8D63-798DD9D8C642}"/>
    <cellStyle name="Notas 9" xfId="234" xr:uid="{7BCDAF18-552E-49E5-9108-925B93F46465}"/>
    <cellStyle name="Porcentaje" xfId="8" builtinId="5"/>
    <cellStyle name="Porcentaje 2" xfId="9" xr:uid="{00000000-0005-0000-0000-000012000000}"/>
    <cellStyle name="Porcentaje 3" xfId="11" xr:uid="{00000000-0005-0000-0000-000013000000}"/>
    <cellStyle name="Porcentaje 3 2" xfId="191" xr:uid="{7A9A6B2F-CBE8-4F2B-A2DC-62301F5AE734}"/>
    <cellStyle name="Porcentaje 4" xfId="15" xr:uid="{00000000-0005-0000-0000-000014000000}"/>
    <cellStyle name="Porcentaje 4 2" xfId="194" xr:uid="{AD10D15F-4BA9-4344-9ADA-5AC00B016DB0}"/>
    <cellStyle name="Porcentaje 5" xfId="20" xr:uid="{00000000-0005-0000-0000-000015000000}"/>
    <cellStyle name="Porcentaje 5 2" xfId="198" xr:uid="{5DEDF96C-1D8C-4715-914B-1DD83B13D558}"/>
    <cellStyle name="Porcentaje 6" xfId="190" xr:uid="{16B2F40B-6482-428D-A2C9-1505B8980077}"/>
    <cellStyle name="Porcentaje 7" xfId="175" xr:uid="{50AE6946-1992-4DEB-A951-BC0A19040E2F}"/>
    <cellStyle name="Salida" xfId="32" builtinId="21" customBuiltin="1"/>
    <cellStyle name="Salida 2" xfId="263" xr:uid="{41DB64BB-7EC8-4397-9C9C-6A90B05E1280}"/>
    <cellStyle name="Texto de advertencia" xfId="36" builtinId="11" customBuiltin="1"/>
    <cellStyle name="Texto de advertencia 2" xfId="267" xr:uid="{1445AD2E-5D5E-45F3-AC83-DAE7BE24C83E}"/>
    <cellStyle name="Texto explicativo" xfId="37" builtinId="53" customBuiltin="1"/>
    <cellStyle name="Texto explicativo 2" xfId="269" xr:uid="{298EC428-CE37-4A22-99EC-6D8F4477C576}"/>
    <cellStyle name="Título" xfId="23" builtinId="15" customBuiltin="1"/>
    <cellStyle name="Título 2" xfId="25" builtinId="17" customBuiltin="1"/>
    <cellStyle name="Título 2 2" xfId="256" xr:uid="{E92E4B24-77AD-4E63-ADC8-CAC320AACCD6}"/>
    <cellStyle name="Título 3" xfId="26" builtinId="18" customBuiltin="1"/>
    <cellStyle name="Título 3 2" xfId="257" xr:uid="{D4F8B949-5FD5-419B-AECD-72915B0237D0}"/>
    <cellStyle name="Total" xfId="38" builtinId="25" customBuiltin="1"/>
    <cellStyle name="Total 2" xfId="270" xr:uid="{A340A4FF-068C-4379-A933-1279FAADBA0A}"/>
  </cellStyles>
  <dxfs count="13">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ont>
        <color rgb="FFFF0000"/>
      </font>
    </dxf>
  </dxfs>
  <tableStyles count="0" defaultTableStyle="TableStyleMedium2" defaultPivotStyle="PivotStyleLight16"/>
  <colors>
    <mruColors>
      <color rgb="FFFFFFCC"/>
      <color rgb="FFFFFF99"/>
      <color rgb="FF008000"/>
      <color rgb="FF006600"/>
      <color rgb="FFFFCCCC"/>
      <color rgb="FF3737FF"/>
      <color rgb="FFA3A3FF"/>
      <color rgb="FFCCCCFF"/>
      <color rgb="FF721C55"/>
      <color rgb="FF004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styles" Target="styles.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3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3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3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3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3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39.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40.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42.xml.rels><?xml version="1.0" encoding="UTF-8" standalone="yes"?>
<Relationships xmlns="http://schemas.openxmlformats.org/package/2006/relationships"><Relationship Id="rId2" Type="http://schemas.openxmlformats.org/officeDocument/2006/relationships/chartUserShapes" Target="../drawings/drawing70.xml"/><Relationship Id="rId1" Type="http://schemas.openxmlformats.org/officeDocument/2006/relationships/image" Target="../media/image35.jpeg"/></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50.xml.rels><?xml version="1.0" encoding="UTF-8" standalone="yes"?>
<Relationships xmlns="http://schemas.openxmlformats.org/package/2006/relationships"><Relationship Id="rId3" Type="http://schemas.openxmlformats.org/officeDocument/2006/relationships/chartUserShapes" Target="../drawings/drawing90.xml"/><Relationship Id="rId2" Type="http://schemas.microsoft.com/office/2011/relationships/chartColorStyle" Target="colors7.xml"/><Relationship Id="rId1" Type="http://schemas.microsoft.com/office/2011/relationships/chartStyle" Target="style7.xml"/></Relationships>
</file>

<file path=xl/charts/_rels/chart51.xml.rels><?xml version="1.0" encoding="UTF-8" standalone="yes"?>
<Relationships xmlns="http://schemas.openxmlformats.org/package/2006/relationships"><Relationship Id="rId3" Type="http://schemas.openxmlformats.org/officeDocument/2006/relationships/chartUserShapes" Target="../drawings/drawing92.xml"/><Relationship Id="rId2" Type="http://schemas.microsoft.com/office/2011/relationships/chartColorStyle" Target="colors8.xml"/><Relationship Id="rId1" Type="http://schemas.microsoft.com/office/2011/relationships/chartStyle" Target="style8.xml"/></Relationships>
</file>

<file path=xl/charts/_rels/chart52.xml.rels><?xml version="1.0" encoding="UTF-8" standalone="yes"?>
<Relationships xmlns="http://schemas.openxmlformats.org/package/2006/relationships"><Relationship Id="rId3" Type="http://schemas.openxmlformats.org/officeDocument/2006/relationships/chartUserShapes" Target="../drawings/drawing94.xml"/><Relationship Id="rId2" Type="http://schemas.microsoft.com/office/2011/relationships/chartColorStyle" Target="colors9.xml"/><Relationship Id="rId1" Type="http://schemas.microsoft.com/office/2011/relationships/chartStyle" Target="style9.xml"/></Relationships>
</file>

<file path=xl/charts/_rels/chart53.xml.rels><?xml version="1.0" encoding="UTF-8" standalone="yes"?>
<Relationships xmlns="http://schemas.openxmlformats.org/package/2006/relationships"><Relationship Id="rId3" Type="http://schemas.openxmlformats.org/officeDocument/2006/relationships/chartUserShapes" Target="../drawings/drawing96.xml"/><Relationship Id="rId2" Type="http://schemas.microsoft.com/office/2011/relationships/chartColorStyle" Target="colors10.xml"/><Relationship Id="rId1" Type="http://schemas.microsoft.com/office/2011/relationships/chartStyle" Target="style10.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8.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FFFF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D363-4F5E-BB6D-F32D36CAC9F8}"/>
            </c:ext>
          </c:extLst>
        </c:ser>
        <c:dLbls>
          <c:showLegendKey val="0"/>
          <c:showVal val="0"/>
          <c:showCatName val="0"/>
          <c:showSerName val="0"/>
          <c:showPercent val="0"/>
          <c:showBubbleSize val="0"/>
        </c:dLbls>
        <c:gapWidth val="20"/>
        <c:axId val="711918080"/>
        <c:axId val="711918624"/>
      </c:barChart>
      <c:catAx>
        <c:axId val="7119180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1" i="0" u="none" strike="noStrike" baseline="0">
                <a:solidFill>
                  <a:srgbClr val="008000"/>
                </a:solidFill>
                <a:latin typeface="Arial"/>
                <a:ea typeface="Arial"/>
                <a:cs typeface="Arial"/>
              </a:defRPr>
            </a:pPr>
            <a:endParaRPr lang="es-ES"/>
          </a:p>
        </c:txPr>
        <c:crossAx val="711918624"/>
        <c:crosses val="autoZero"/>
        <c:auto val="1"/>
        <c:lblAlgn val="ctr"/>
        <c:lblOffset val="100"/>
        <c:tickLblSkip val="1"/>
        <c:tickMarkSkip val="1"/>
        <c:noMultiLvlLbl val="0"/>
      </c:catAx>
      <c:valAx>
        <c:axId val="711918624"/>
        <c:scaling>
          <c:orientation val="minMax"/>
          <c:max val="5"/>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8000"/>
                </a:solidFill>
                <a:latin typeface="Arial"/>
                <a:ea typeface="Arial"/>
                <a:cs typeface="Arial"/>
              </a:defRPr>
            </a:pPr>
            <a:endParaRPr lang="es-ES"/>
          </a:p>
        </c:txPr>
        <c:crossAx val="71191808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horizontalDpi="-3" verticalDpi="120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chemeClr val="accent1">
                    <a:lumMod val="50000"/>
                  </a:schemeClr>
                </a:solidFill>
                <a:latin typeface="+mn-lt"/>
                <a:ea typeface="Verdana"/>
                <a:cs typeface="Verdana"/>
              </a:defRPr>
            </a:pPr>
            <a:r>
              <a:rPr lang="es-ES" sz="1200">
                <a:solidFill>
                  <a:schemeClr val="accent1">
                    <a:lumMod val="50000"/>
                  </a:schemeClr>
                </a:solidFill>
                <a:latin typeface="+mn-lt"/>
              </a:rPr>
              <a:t>Solicitantes por sexo</a:t>
            </a:r>
          </a:p>
        </c:rich>
      </c:tx>
      <c:layout>
        <c:manualLayout>
          <c:xMode val="edge"/>
          <c:yMode val="edge"/>
          <c:x val="0.26179198188461733"/>
          <c:y val="7.6943879206110483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20134272175335952"/>
          <c:y val="0.22666725694598164"/>
          <c:w val="0.5838938930847426"/>
          <c:h val="0.62666829861536189"/>
        </c:manualLayout>
      </c:layout>
      <c:pie3DChart>
        <c:varyColors val="1"/>
        <c:ser>
          <c:idx val="0"/>
          <c:order val="0"/>
          <c:spPr>
            <a:solidFill>
              <a:srgbClr val="9999FF"/>
            </a:solidFill>
            <a:ln w="25400">
              <a:noFill/>
            </a:ln>
          </c:spPr>
          <c:explosion val="4"/>
          <c:dPt>
            <c:idx val="0"/>
            <c:bubble3D val="0"/>
            <c:spPr>
              <a:solidFill>
                <a:schemeClr val="accent1"/>
              </a:solidFill>
              <a:ln w="25400">
                <a:noFill/>
              </a:ln>
            </c:spPr>
            <c:extLst>
              <c:ext xmlns:c16="http://schemas.microsoft.com/office/drawing/2014/chart" uri="{C3380CC4-5D6E-409C-BE32-E72D297353CC}">
                <c16:uniqueId val="{00000000-5228-43F2-8707-62D5CADDA4AD}"/>
              </c:ext>
            </c:extLst>
          </c:dPt>
          <c:dPt>
            <c:idx val="1"/>
            <c:bubble3D val="0"/>
            <c:spPr>
              <a:solidFill>
                <a:schemeClr val="accent1">
                  <a:lumMod val="50000"/>
                </a:schemeClr>
              </a:solidFill>
              <a:ln w="25400">
                <a:noFill/>
              </a:ln>
            </c:spPr>
            <c:extLst>
              <c:ext xmlns:c16="http://schemas.microsoft.com/office/drawing/2014/chart" uri="{C3380CC4-5D6E-409C-BE32-E72D297353CC}">
                <c16:uniqueId val="{00000002-5228-43F2-8707-62D5CADDA4AD}"/>
              </c:ext>
            </c:extLst>
          </c:dPt>
          <c:dLbls>
            <c:dLbl>
              <c:idx val="0"/>
              <c:layout>
                <c:manualLayout>
                  <c:x val="8.0135532627387096E-2"/>
                  <c:y val="-9.0920753878366706E-2"/>
                </c:manualLayout>
              </c:layout>
              <c:numFmt formatCode="0%" sourceLinked="0"/>
              <c:spPr>
                <a:noFill/>
                <a:ln w="25400">
                  <a:noFill/>
                </a:ln>
              </c:spPr>
              <c:txPr>
                <a:bodyPr/>
                <a:lstStyle/>
                <a:p>
                  <a:pPr>
                    <a:defRPr sz="1050" b="1" i="0" u="none" strike="noStrike" baseline="0">
                      <a:solidFill>
                        <a:schemeClr val="accent1">
                          <a:lumMod val="50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228-43F2-8707-62D5CADDA4AD}"/>
                </c:ext>
              </c:extLst>
            </c:dLbl>
            <c:dLbl>
              <c:idx val="1"/>
              <c:layout>
                <c:manualLayout>
                  <c:x val="-3.9548827948230562E-3"/>
                  <c:y val="-0.12106505374980983"/>
                </c:manualLayout>
              </c:layout>
              <c:numFmt formatCode="0%" sourceLinked="0"/>
              <c:spPr>
                <a:noFill/>
                <a:ln w="25400">
                  <a:noFill/>
                </a:ln>
              </c:spPr>
              <c:txPr>
                <a:bodyPr/>
                <a:lstStyle/>
                <a:p>
                  <a:pPr>
                    <a:defRPr sz="1050" b="1" i="0" u="none" strike="noStrike" baseline="0">
                      <a:solidFill>
                        <a:schemeClr val="accent1">
                          <a:lumMod val="50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228-43F2-8707-62D5CADDA4AD}"/>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1050" b="1" i="0" u="none" strike="noStrike" baseline="0">
                      <a:solidFill>
                        <a:schemeClr val="accent1">
                          <a:lumMod val="50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228-43F2-8707-62D5CADDA4AD}"/>
                </c:ext>
              </c:extLst>
            </c:dLbl>
            <c:numFmt formatCode="0%" sourceLinked="0"/>
            <c:spPr>
              <a:noFill/>
              <a:ln w="25400">
                <a:noFill/>
              </a:ln>
            </c:spPr>
            <c:txPr>
              <a:bodyPr wrap="square" lIns="38100" tIns="19050" rIns="38100" bIns="19050" anchor="ctr">
                <a:spAutoFit/>
              </a:bodyPr>
              <a:lstStyle/>
              <a:p>
                <a:pPr>
                  <a:defRPr sz="1050" b="1" i="0" u="none" strike="noStrike" baseline="0">
                    <a:solidFill>
                      <a:schemeClr val="accent1">
                        <a:lumMod val="50000"/>
                      </a:schemeClr>
                    </a:solidFill>
                    <a:latin typeface="+mn-lt"/>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'26perfsaad'!$B$12:$B$13</c:f>
              <c:strCache>
                <c:ptCount val="2"/>
                <c:pt idx="0">
                  <c:v>Mujer</c:v>
                </c:pt>
                <c:pt idx="1">
                  <c:v>Hombre</c:v>
                </c:pt>
              </c:strCache>
            </c:strRef>
          </c:cat>
          <c:val>
            <c:numRef>
              <c:f>'26perfsaad'!$AC$12:$AC$13</c:f>
              <c:numCache>
                <c:formatCode>#,##0</c:formatCode>
                <c:ptCount val="2"/>
                <c:pt idx="0">
                  <c:v>1432640</c:v>
                </c:pt>
                <c:pt idx="1">
                  <c:v>880561</c:v>
                </c:pt>
              </c:numCache>
            </c:numRef>
          </c:val>
          <c:extLst>
            <c:ext xmlns:c16="http://schemas.microsoft.com/office/drawing/2014/chart" uri="{C3380CC4-5D6E-409C-BE32-E72D297353CC}">
              <c16:uniqueId val="{00000004-5228-43F2-8707-62D5CADDA4A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1">
                    <a:lumMod val="50000"/>
                  </a:schemeClr>
                </a:solidFill>
              </a:defRPr>
            </a:pPr>
            <a:r>
              <a:rPr lang="es-ES">
                <a:solidFill>
                  <a:schemeClr val="accent1">
                    <a:lumMod val="50000"/>
                  </a:schemeClr>
                </a:solidFill>
              </a:rPr>
              <a:t>Resoluciones</a:t>
            </a:r>
            <a:r>
              <a:rPr lang="es-ES" baseline="0">
                <a:solidFill>
                  <a:schemeClr val="accent1">
                    <a:lumMod val="50000"/>
                  </a:schemeClr>
                </a:solidFill>
              </a:rPr>
              <a:t> de grado según el grado de dependencia reconocido y CCAA</a:t>
            </a:r>
            <a:endParaRPr lang="es-ES">
              <a:solidFill>
                <a:schemeClr val="accent1">
                  <a:lumMod val="50000"/>
                </a:schemeClr>
              </a:solidFill>
            </a:endParaRPr>
          </a:p>
        </c:rich>
      </c:tx>
      <c:layout>
        <c:manualLayout>
          <c:xMode val="edge"/>
          <c:yMode val="edge"/>
          <c:x val="0.13917829883263289"/>
          <c:y val="0"/>
        </c:manualLayout>
      </c:layout>
      <c:overlay val="0"/>
    </c:title>
    <c:autoTitleDeleted val="0"/>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'31adictsaad'!$F$7:$G$7</c:f>
              <c:strCache>
                <c:ptCount val="1"/>
                <c:pt idx="0">
                  <c:v>GRADO III</c:v>
                </c:pt>
              </c:strCache>
            </c:strRef>
          </c:tx>
          <c:spPr>
            <a:solidFill>
              <a:srgbClr val="660066"/>
            </a:solidFill>
          </c:spPr>
          <c:invertIfNegative val="0"/>
          <c:dPt>
            <c:idx val="9"/>
            <c:invertIfNegative val="0"/>
            <c:bubble3D val="0"/>
            <c:extLst>
              <c:ext xmlns:c16="http://schemas.microsoft.com/office/drawing/2014/chart" uri="{C3380CC4-5D6E-409C-BE32-E72D297353CC}">
                <c16:uniqueId val="{00000000-C7E5-40A2-96D8-CE60CDB02C65}"/>
              </c:ext>
            </c:extLst>
          </c:dPt>
          <c:dPt>
            <c:idx val="11"/>
            <c:invertIfNegative val="0"/>
            <c:bubble3D val="0"/>
            <c:extLst>
              <c:ext xmlns:c16="http://schemas.microsoft.com/office/drawing/2014/chart" uri="{C3380CC4-5D6E-409C-BE32-E72D297353CC}">
                <c16:uniqueId val="{00000001-C7E5-40A2-96D8-CE60CDB02C65}"/>
              </c:ext>
            </c:extLst>
          </c:dPt>
          <c:dPt>
            <c:idx val="12"/>
            <c:invertIfNegative val="0"/>
            <c:bubble3D val="0"/>
            <c:extLst>
              <c:ext xmlns:c16="http://schemas.microsoft.com/office/drawing/2014/chart" uri="{C3380CC4-5D6E-409C-BE32-E72D297353CC}">
                <c16:uniqueId val="{00000002-C7E5-40A2-96D8-CE60CDB02C65}"/>
              </c:ext>
            </c:extLst>
          </c:dPt>
          <c:dPt>
            <c:idx val="14"/>
            <c:invertIfNegative val="0"/>
            <c:bubble3D val="0"/>
            <c:extLst>
              <c:ext xmlns:c16="http://schemas.microsoft.com/office/drawing/2014/chart" uri="{C3380CC4-5D6E-409C-BE32-E72D297353CC}">
                <c16:uniqueId val="{00000003-C7E5-40A2-96D8-CE60CDB02C65}"/>
              </c:ext>
            </c:extLst>
          </c:dPt>
          <c:dPt>
            <c:idx val="18"/>
            <c:invertIfNegative val="0"/>
            <c:bubble3D val="0"/>
            <c:spPr>
              <a:pattFill prst="wdUpDiag">
                <a:fgClr>
                  <a:srgbClr val="660066"/>
                </a:fgClr>
                <a:bgClr>
                  <a:srgbClr val="320032"/>
                </a:bgClr>
              </a:pattFill>
            </c:spPr>
            <c:extLst>
              <c:ext xmlns:c16="http://schemas.microsoft.com/office/drawing/2014/chart" uri="{C3380CC4-5D6E-409C-BE32-E72D297353CC}">
                <c16:uniqueId val="{00000005-C7E5-40A2-96D8-CE60CDB02C65}"/>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C7E5-40A2-96D8-CE60CDB02C65}"/>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C7E5-40A2-96D8-CE60CDB02C65}"/>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C7E5-40A2-96D8-CE60CDB02C65}"/>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C7E5-40A2-96D8-CE60CDB02C65}"/>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C7E5-40A2-96D8-CE60CDB02C65}"/>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C7E5-40A2-96D8-CE60CDB02C65}"/>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C7E5-40A2-96D8-CE60CDB02C65}"/>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C7E5-40A2-96D8-CE60CDB02C65}"/>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C7E5-40A2-96D8-CE60CDB02C65}"/>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C7E5-40A2-96D8-CE60CDB02C65}"/>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C7E5-40A2-96D8-CE60CDB02C65}"/>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C7E5-40A2-96D8-CE60CDB02C65}"/>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C7E5-40A2-96D8-CE60CDB02C65}"/>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C7E5-40A2-96D8-CE60CDB02C65}"/>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C7E5-40A2-96D8-CE60CDB02C65}"/>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C7E5-40A2-96D8-CE60CDB02C65}"/>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C7E5-40A2-96D8-CE60CDB02C65}"/>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C7E5-40A2-96D8-CE60CDB02C65}"/>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C7E5-40A2-96D8-CE60CDB02C65}"/>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C7E5-40A2-96D8-CE60CDB02C65}"/>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('31adictsaad'!$G$10:$G$27,'31adictsaad'!$G$29)</c:f>
              <c:numCache>
                <c:formatCode>#,##0.00</c:formatCode>
                <c:ptCount val="19"/>
                <c:pt idx="0">
                  <c:v>18.730678178526666</c:v>
                </c:pt>
                <c:pt idx="1">
                  <c:v>24.964459343243764</c:v>
                </c:pt>
                <c:pt idx="2">
                  <c:v>17.620247366010076</c:v>
                </c:pt>
                <c:pt idx="3">
                  <c:v>18.798310454065469</c:v>
                </c:pt>
                <c:pt idx="4">
                  <c:v>30.754964430961621</c:v>
                </c:pt>
                <c:pt idx="5">
                  <c:v>22.268907563025209</c:v>
                </c:pt>
                <c:pt idx="6">
                  <c:v>21.88394041713039</c:v>
                </c:pt>
                <c:pt idx="7">
                  <c:v>24.598508463875625</c:v>
                </c:pt>
                <c:pt idx="8">
                  <c:v>13.265439911378213</c:v>
                </c:pt>
                <c:pt idx="9">
                  <c:v>22.947762907714775</c:v>
                </c:pt>
                <c:pt idx="10">
                  <c:v>22.702498885956192</c:v>
                </c:pt>
                <c:pt idx="11">
                  <c:v>28.823677708869056</c:v>
                </c:pt>
                <c:pt idx="12">
                  <c:v>25.018363555184283</c:v>
                </c:pt>
                <c:pt idx="13">
                  <c:v>24.449517858752142</c:v>
                </c:pt>
                <c:pt idx="14">
                  <c:v>14.404915106480136</c:v>
                </c:pt>
                <c:pt idx="15">
                  <c:v>16.390029542705257</c:v>
                </c:pt>
                <c:pt idx="16">
                  <c:v>15.381547460781707</c:v>
                </c:pt>
                <c:pt idx="17">
                  <c:v>22.508262306488085</c:v>
                </c:pt>
                <c:pt idx="18" formatCode="General">
                  <c:v>20.648485747381006</c:v>
                </c:pt>
              </c:numCache>
            </c:numRef>
          </c:val>
          <c:extLst>
            <c:ext xmlns:c16="http://schemas.microsoft.com/office/drawing/2014/chart" uri="{C3380CC4-5D6E-409C-BE32-E72D297353CC}">
              <c16:uniqueId val="{00000015-C7E5-40A2-96D8-CE60CDB02C65}"/>
            </c:ext>
          </c:extLst>
        </c:ser>
        <c:ser>
          <c:idx val="1"/>
          <c:order val="1"/>
          <c:tx>
            <c:strRef>
              <c:f>'31adictsaad'!$H$7:$I$7</c:f>
              <c:strCache>
                <c:ptCount val="1"/>
                <c:pt idx="0">
                  <c:v>GRADO II</c:v>
                </c:pt>
              </c:strCache>
            </c:strRef>
          </c:tx>
          <c:spPr>
            <a:solidFill>
              <a:srgbClr val="9966FF"/>
            </a:solidFill>
          </c:spPr>
          <c:invertIfNegative val="0"/>
          <c:dPt>
            <c:idx val="9"/>
            <c:invertIfNegative val="0"/>
            <c:bubble3D val="0"/>
            <c:extLst>
              <c:ext xmlns:c16="http://schemas.microsoft.com/office/drawing/2014/chart" uri="{C3380CC4-5D6E-409C-BE32-E72D297353CC}">
                <c16:uniqueId val="{00000016-C7E5-40A2-96D8-CE60CDB02C65}"/>
              </c:ext>
            </c:extLst>
          </c:dPt>
          <c:dPt>
            <c:idx val="11"/>
            <c:invertIfNegative val="0"/>
            <c:bubble3D val="0"/>
            <c:extLst>
              <c:ext xmlns:c16="http://schemas.microsoft.com/office/drawing/2014/chart" uri="{C3380CC4-5D6E-409C-BE32-E72D297353CC}">
                <c16:uniqueId val="{00000017-C7E5-40A2-96D8-CE60CDB02C65}"/>
              </c:ext>
            </c:extLst>
          </c:dPt>
          <c:dPt>
            <c:idx val="14"/>
            <c:invertIfNegative val="0"/>
            <c:bubble3D val="0"/>
            <c:extLst>
              <c:ext xmlns:c16="http://schemas.microsoft.com/office/drawing/2014/chart" uri="{C3380CC4-5D6E-409C-BE32-E72D297353CC}">
                <c16:uniqueId val="{00000018-C7E5-40A2-96D8-CE60CDB02C65}"/>
              </c:ext>
            </c:extLst>
          </c:dPt>
          <c:dPt>
            <c:idx val="18"/>
            <c:invertIfNegative val="0"/>
            <c:bubble3D val="0"/>
            <c:spPr>
              <a:pattFill prst="wdUpDiag">
                <a:fgClr>
                  <a:srgbClr val="9966FF"/>
                </a:fgClr>
                <a:bgClr>
                  <a:srgbClr val="8205FF"/>
                </a:bgClr>
              </a:pattFill>
            </c:spPr>
            <c:extLst>
              <c:ext xmlns:c16="http://schemas.microsoft.com/office/drawing/2014/chart" uri="{C3380CC4-5D6E-409C-BE32-E72D297353CC}">
                <c16:uniqueId val="{0000001A-C7E5-40A2-96D8-CE60CDB02C65}"/>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C7E5-40A2-96D8-CE60CDB02C65}"/>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C7E5-40A2-96D8-CE60CDB02C65}"/>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C7E5-40A2-96D8-CE60CDB02C65}"/>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C7E5-40A2-96D8-CE60CDB02C65}"/>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C7E5-40A2-96D8-CE60CDB02C65}"/>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C7E5-40A2-96D8-CE60CDB02C65}"/>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C7E5-40A2-96D8-CE60CDB02C65}"/>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C7E5-40A2-96D8-CE60CDB02C65}"/>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C7E5-40A2-96D8-CE60CDB02C65}"/>
                </c:ext>
              </c:extLst>
            </c:dLbl>
            <c:dLbl>
              <c:idx val="18"/>
              <c:layout>
                <c:manualLayout>
                  <c:x val="-1.3170892327955218E-3"/>
                  <c:y val="-8.242176006026225E-3"/>
                </c:manualLayout>
              </c:layout>
              <c:tx>
                <c:rich>
                  <a:bodyPr/>
                  <a:lstStyle/>
                  <a:p>
                    <a:fld id="{F8CC4FA7-DE55-475F-BA5F-548E5542E301}" type="VALUE">
                      <a:rPr lang="en-US">
                        <a:solidFill>
                          <a:schemeClr val="bg1"/>
                        </a:solidFill>
                      </a:rPr>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A-C7E5-40A2-96D8-CE60CDB02C65}"/>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('31adictsaad'!$I$10:$I$27,'31adictsaad'!$I$29)</c:f>
              <c:numCache>
                <c:formatCode>#,##0.00</c:formatCode>
                <c:ptCount val="19"/>
                <c:pt idx="0">
                  <c:v>34.243837905584179</c:v>
                </c:pt>
                <c:pt idx="1">
                  <c:v>30.70186215490461</c:v>
                </c:pt>
                <c:pt idx="2">
                  <c:v>25.726065048098945</c:v>
                </c:pt>
                <c:pt idx="3">
                  <c:v>25.37909186906019</c:v>
                </c:pt>
                <c:pt idx="4">
                  <c:v>31.667704372938388</c:v>
                </c:pt>
                <c:pt idx="5">
                  <c:v>34.572616925558101</c:v>
                </c:pt>
                <c:pt idx="6">
                  <c:v>26.67270292192481</c:v>
                </c:pt>
                <c:pt idx="7">
                  <c:v>26.969971984374382</c:v>
                </c:pt>
                <c:pt idx="8">
                  <c:v>28.380913136199805</c:v>
                </c:pt>
                <c:pt idx="9">
                  <c:v>32.22680469187739</c:v>
                </c:pt>
                <c:pt idx="10">
                  <c:v>24.042779282213004</c:v>
                </c:pt>
                <c:pt idx="11">
                  <c:v>31.336661120354965</c:v>
                </c:pt>
                <c:pt idx="12">
                  <c:v>29.756880932148462</c:v>
                </c:pt>
                <c:pt idx="13">
                  <c:v>30.984709663852925</c:v>
                </c:pt>
                <c:pt idx="14">
                  <c:v>27.419153970692019</c:v>
                </c:pt>
                <c:pt idx="15">
                  <c:v>22.756112212904977</c:v>
                </c:pt>
                <c:pt idx="16">
                  <c:v>29.766019675618185</c:v>
                </c:pt>
                <c:pt idx="17">
                  <c:v>27.622195164376414</c:v>
                </c:pt>
                <c:pt idx="18" formatCode="General">
                  <c:v>29.801426945261607</c:v>
                </c:pt>
              </c:numCache>
            </c:numRef>
          </c:val>
          <c:extLst>
            <c:ext xmlns:c16="http://schemas.microsoft.com/office/drawing/2014/chart" uri="{C3380CC4-5D6E-409C-BE32-E72D297353CC}">
              <c16:uniqueId val="{00000023-C7E5-40A2-96D8-CE60CDB02C65}"/>
            </c:ext>
          </c:extLst>
        </c:ser>
        <c:ser>
          <c:idx val="2"/>
          <c:order val="2"/>
          <c:tx>
            <c:strRef>
              <c:f>'31adictsaad'!$J$7:$K$7</c:f>
              <c:strCache>
                <c:ptCount val="1"/>
                <c:pt idx="0">
                  <c:v>GRADO I</c:v>
                </c:pt>
              </c:strCache>
            </c:strRef>
          </c:tx>
          <c:spPr>
            <a:solidFill>
              <a:srgbClr val="CCCCFF"/>
            </a:solidFill>
            <a:ln w="25400">
              <a:noFill/>
            </a:ln>
          </c:spPr>
          <c:invertIfNegative val="0"/>
          <c:dPt>
            <c:idx val="18"/>
            <c:invertIfNegative val="0"/>
            <c:bubble3D val="0"/>
            <c:spPr>
              <a:pattFill prst="wdUpDiag">
                <a:fgClr>
                  <a:srgbClr val="CCCCFF"/>
                </a:fgClr>
                <a:bgClr>
                  <a:srgbClr val="A3A3FF"/>
                </a:bgClr>
              </a:pattFill>
              <a:ln w="25400">
                <a:noFill/>
              </a:ln>
            </c:spPr>
            <c:extLst>
              <c:ext xmlns:c16="http://schemas.microsoft.com/office/drawing/2014/chart" uri="{C3380CC4-5D6E-409C-BE32-E72D297353CC}">
                <c16:uniqueId val="{00000025-C7E5-40A2-96D8-CE60CDB02C65}"/>
              </c:ext>
            </c:extLst>
          </c:dPt>
          <c:dLbls>
            <c:numFmt formatCode="#,##0.0" sourceLinked="0"/>
            <c:spPr>
              <a:noFill/>
              <a:ln>
                <a:noFill/>
              </a:ln>
              <a:effectLst/>
            </c:spPr>
            <c:txPr>
              <a:bodyPr rot="-5400000" vert="horz" wrap="square" lIns="38100" tIns="19050" rIns="38100" bIns="19050" anchor="ctr">
                <a:spAutoFit/>
              </a:bodyPr>
              <a:lstStyle/>
              <a:p>
                <a:pPr>
                  <a:defRPr sz="1100" baseline="0">
                    <a:solidFill>
                      <a:sysClr val="windowText" lastClr="00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('31adictsaad'!$K$10:$K$27,'31adictsaad'!$K$29)</c:f>
              <c:numCache>
                <c:formatCode>#,##0.00</c:formatCode>
                <c:ptCount val="19"/>
                <c:pt idx="0">
                  <c:v>27.424453418743909</c:v>
                </c:pt>
                <c:pt idx="1">
                  <c:v>30.328027098653841</c:v>
                </c:pt>
                <c:pt idx="2">
                  <c:v>35.084745762711862</c:v>
                </c:pt>
                <c:pt idx="3">
                  <c:v>35.888067581837383</c:v>
                </c:pt>
                <c:pt idx="4">
                  <c:v>26.407195941022959</c:v>
                </c:pt>
                <c:pt idx="5">
                  <c:v>22.807911043205159</c:v>
                </c:pt>
                <c:pt idx="6">
                  <c:v>32.103446324486448</c:v>
                </c:pt>
                <c:pt idx="7">
                  <c:v>31.51757881860869</c:v>
                </c:pt>
                <c:pt idx="8">
                  <c:v>34.65507876154264</c:v>
                </c:pt>
                <c:pt idx="9">
                  <c:v>30.656109636351946</c:v>
                </c:pt>
                <c:pt idx="10">
                  <c:v>25.744695437562129</c:v>
                </c:pt>
                <c:pt idx="11">
                  <c:v>33.639893107447186</c:v>
                </c:pt>
                <c:pt idx="12">
                  <c:v>24.571877115409542</c:v>
                </c:pt>
                <c:pt idx="13">
                  <c:v>30.316320706539699</c:v>
                </c:pt>
                <c:pt idx="14">
                  <c:v>32.790900410975965</c:v>
                </c:pt>
                <c:pt idx="15">
                  <c:v>33.338819443872971</c:v>
                </c:pt>
                <c:pt idx="16">
                  <c:v>24.973411326774794</c:v>
                </c:pt>
                <c:pt idx="17">
                  <c:v>24.33466689859106</c:v>
                </c:pt>
                <c:pt idx="18" formatCode="General">
                  <c:v>30.150610878524027</c:v>
                </c:pt>
              </c:numCache>
            </c:numRef>
          </c:val>
          <c:extLst>
            <c:ext xmlns:c16="http://schemas.microsoft.com/office/drawing/2014/chart" uri="{C3380CC4-5D6E-409C-BE32-E72D297353CC}">
              <c16:uniqueId val="{00000026-C7E5-40A2-96D8-CE60CDB02C65}"/>
            </c:ext>
          </c:extLst>
        </c:ser>
        <c:ser>
          <c:idx val="3"/>
          <c:order val="3"/>
          <c:tx>
            <c:strRef>
              <c:f>'31adictsaad'!$L$7:$M$7</c:f>
              <c:strCache>
                <c:ptCount val="1"/>
                <c:pt idx="0">
                  <c:v>SIN GRADO</c:v>
                </c:pt>
              </c:strCache>
            </c:strRef>
          </c:tx>
          <c:spPr>
            <a:solidFill>
              <a:srgbClr val="0066CC"/>
            </a:solidFill>
          </c:spPr>
          <c:invertIfNegative val="0"/>
          <c:dPt>
            <c:idx val="18"/>
            <c:invertIfNegative val="0"/>
            <c:bubble3D val="0"/>
            <c:spPr>
              <a:pattFill prst="wdUpDiag">
                <a:fgClr>
                  <a:srgbClr val="0066CC"/>
                </a:fgClr>
                <a:bgClr>
                  <a:srgbClr val="004386"/>
                </a:bgClr>
              </a:pattFill>
            </c:spPr>
            <c:extLst>
              <c:ext xmlns:c16="http://schemas.microsoft.com/office/drawing/2014/chart" uri="{C3380CC4-5D6E-409C-BE32-E72D297353CC}">
                <c16:uniqueId val="{00000028-C7E5-40A2-96D8-CE60CDB02C65}"/>
              </c:ext>
            </c:extLst>
          </c:dPt>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C7E5-40A2-96D8-CE60CDB02C65}"/>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C7E5-40A2-96D8-CE60CDB02C65}"/>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C7E5-40A2-96D8-CE60CDB02C65}"/>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C7E5-40A2-96D8-CE60CDB02C65}"/>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C7E5-40A2-96D8-CE60CDB02C65}"/>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C7E5-40A2-96D8-CE60CDB02C65}"/>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C7E5-40A2-96D8-CE60CDB02C65}"/>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C7E5-40A2-96D8-CE60CDB02C65}"/>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C7E5-40A2-96D8-CE60CDB02C65}"/>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C7E5-40A2-96D8-CE60CDB02C65}"/>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C7E5-40A2-96D8-CE60CDB02C65}"/>
                </c:ext>
              </c:extLst>
            </c:dLbl>
            <c:dLbl>
              <c:idx val="11"/>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C7E5-40A2-96D8-CE60CDB02C65}"/>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C7E5-40A2-96D8-CE60CDB02C65}"/>
                </c:ext>
              </c:extLst>
            </c:dLbl>
            <c:dLbl>
              <c:idx val="13"/>
              <c:layout>
                <c:manualLayout>
                  <c:x val="0"/>
                  <c:y val="-5.97907324364723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C7E5-40A2-96D8-CE60CDB02C65}"/>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C7E5-40A2-96D8-CE60CDB02C65}"/>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C7E5-40A2-96D8-CE60CDB02C65}"/>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C7E5-40A2-96D8-CE60CDB02C65}"/>
                </c:ext>
              </c:extLst>
            </c:dLbl>
            <c:numFmt formatCode="#,##0.0" sourceLinked="0"/>
            <c:spPr>
              <a:noFill/>
              <a:ln>
                <a:noFill/>
              </a:ln>
              <a:effectLst/>
            </c:spPr>
            <c:txPr>
              <a:bodyPr rot="-5400000" vert="horz" wrap="square" lIns="38100" tIns="19050" rIns="38100" bIns="19050" anchor="ctr">
                <a:spAutoFit/>
              </a:bodyPr>
              <a:lstStyle/>
              <a:p>
                <a:pPr>
                  <a:defRPr sz="1100" baseline="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('31adictsaad'!$M$10:$M$27,'31adictsaad'!$M$29)</c:f>
              <c:numCache>
                <c:formatCode>#,##0.00</c:formatCode>
                <c:ptCount val="19"/>
                <c:pt idx="0">
                  <c:v>19.601030497145246</c:v>
                </c:pt>
                <c:pt idx="1">
                  <c:v>14.005651403197781</c:v>
                </c:pt>
                <c:pt idx="2">
                  <c:v>21.568941823179113</c:v>
                </c:pt>
                <c:pt idx="3">
                  <c:v>19.934530095036958</c:v>
                </c:pt>
                <c:pt idx="4">
                  <c:v>11.170135255077033</c:v>
                </c:pt>
                <c:pt idx="5">
                  <c:v>20.350564468211527</c:v>
                </c:pt>
                <c:pt idx="6">
                  <c:v>19.339910336458352</c:v>
                </c:pt>
                <c:pt idx="7">
                  <c:v>16.913940733141303</c:v>
                </c:pt>
                <c:pt idx="8">
                  <c:v>23.698568190879342</c:v>
                </c:pt>
                <c:pt idx="9">
                  <c:v>14.169322764055885</c:v>
                </c:pt>
                <c:pt idx="10">
                  <c:v>27.510026394268674</c:v>
                </c:pt>
                <c:pt idx="11">
                  <c:v>6.1997680633287953</c:v>
                </c:pt>
                <c:pt idx="12">
                  <c:v>20.652878397257709</c:v>
                </c:pt>
                <c:pt idx="13">
                  <c:v>14.249451770855238</c:v>
                </c:pt>
                <c:pt idx="14">
                  <c:v>25.385030511851884</c:v>
                </c:pt>
                <c:pt idx="15">
                  <c:v>27.515038800516791</c:v>
                </c:pt>
                <c:pt idx="16">
                  <c:v>29.879021536825313</c:v>
                </c:pt>
                <c:pt idx="17">
                  <c:v>25.534875630544441</c:v>
                </c:pt>
                <c:pt idx="18" formatCode="General">
                  <c:v>19.399476428833356</c:v>
                </c:pt>
              </c:numCache>
            </c:numRef>
          </c:val>
          <c:extLst>
            <c:ext xmlns:c16="http://schemas.microsoft.com/office/drawing/2014/chart" uri="{C3380CC4-5D6E-409C-BE32-E72D297353CC}">
              <c16:uniqueId val="{0000003A-C7E5-40A2-96D8-CE60CDB02C65}"/>
            </c:ext>
          </c:extLst>
        </c:ser>
        <c:dLbls>
          <c:showLegendKey val="0"/>
          <c:showVal val="0"/>
          <c:showCatName val="0"/>
          <c:showSerName val="0"/>
          <c:showPercent val="0"/>
          <c:showBubbleSize val="0"/>
        </c:dLbls>
        <c:gapWidth val="39"/>
        <c:overlap val="100"/>
        <c:axId val="267594128"/>
        <c:axId val="267595216"/>
      </c:barChart>
      <c:catAx>
        <c:axId val="267594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crossAx val="267595216"/>
        <c:crosses val="autoZero"/>
        <c:auto val="1"/>
        <c:lblAlgn val="ctr"/>
        <c:lblOffset val="100"/>
        <c:noMultiLvlLbl val="0"/>
      </c:catAx>
      <c:valAx>
        <c:axId val="26759521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4128"/>
        <c:crosses val="autoZero"/>
        <c:crossBetween val="between"/>
        <c:majorUnit val="0.2"/>
      </c:valAx>
      <c:spPr>
        <a:noFill/>
        <a:ln>
          <a:noFill/>
        </a:ln>
        <a:effectLst/>
      </c:spPr>
    </c:plotArea>
    <c:legend>
      <c:legendPos val="b"/>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ES">
                <a:solidFill>
                  <a:schemeClr val="accent1">
                    <a:lumMod val="50000"/>
                  </a:schemeClr>
                </a:solidFill>
              </a:rPr>
              <a:t>Beneficiarios</a:t>
            </a:r>
            <a:r>
              <a:rPr lang="es-ES" baseline="0">
                <a:solidFill>
                  <a:schemeClr val="accent1">
                    <a:lumMod val="50000"/>
                  </a:schemeClr>
                </a:solidFill>
              </a:rPr>
              <a:t> con derecho por grado y CCAA</a:t>
            </a:r>
            <a:endParaRPr lang="es-ES">
              <a:solidFill>
                <a:schemeClr val="accent1">
                  <a:lumMod val="50000"/>
                </a:schemeClr>
              </a:solidFill>
            </a:endParaRPr>
          </a:p>
        </c:rich>
      </c:tx>
      <c:layout>
        <c:manualLayout>
          <c:xMode val="edge"/>
          <c:yMode val="edge"/>
          <c:x val="0.28331596959248695"/>
          <c:y val="7.9720976581963126E-3"/>
        </c:manualLayout>
      </c:layout>
      <c:overlay val="0"/>
    </c:title>
    <c:autoTitleDeleted val="0"/>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'31bdictsaad'!$F$7:$G$7</c:f>
              <c:strCache>
                <c:ptCount val="1"/>
                <c:pt idx="0">
                  <c:v>GRADO III</c:v>
                </c:pt>
              </c:strCache>
            </c:strRef>
          </c:tx>
          <c:spPr>
            <a:solidFill>
              <a:srgbClr val="660066"/>
            </a:solidFill>
          </c:spPr>
          <c:invertIfNegative val="0"/>
          <c:dPt>
            <c:idx val="9"/>
            <c:invertIfNegative val="0"/>
            <c:bubble3D val="0"/>
            <c:extLst>
              <c:ext xmlns:c16="http://schemas.microsoft.com/office/drawing/2014/chart" uri="{C3380CC4-5D6E-409C-BE32-E72D297353CC}">
                <c16:uniqueId val="{00000000-5FEA-461A-A909-E942AECA665A}"/>
              </c:ext>
            </c:extLst>
          </c:dPt>
          <c:dPt>
            <c:idx val="11"/>
            <c:invertIfNegative val="0"/>
            <c:bubble3D val="0"/>
            <c:extLst>
              <c:ext xmlns:c16="http://schemas.microsoft.com/office/drawing/2014/chart" uri="{C3380CC4-5D6E-409C-BE32-E72D297353CC}">
                <c16:uniqueId val="{00000001-5FEA-461A-A909-E942AECA665A}"/>
              </c:ext>
            </c:extLst>
          </c:dPt>
          <c:dPt>
            <c:idx val="12"/>
            <c:invertIfNegative val="0"/>
            <c:bubble3D val="0"/>
            <c:extLst>
              <c:ext xmlns:c16="http://schemas.microsoft.com/office/drawing/2014/chart" uri="{C3380CC4-5D6E-409C-BE32-E72D297353CC}">
                <c16:uniqueId val="{00000002-5FEA-461A-A909-E942AECA665A}"/>
              </c:ext>
            </c:extLst>
          </c:dPt>
          <c:dPt>
            <c:idx val="14"/>
            <c:invertIfNegative val="0"/>
            <c:bubble3D val="0"/>
            <c:extLst>
              <c:ext xmlns:c16="http://schemas.microsoft.com/office/drawing/2014/chart" uri="{C3380CC4-5D6E-409C-BE32-E72D297353CC}">
                <c16:uniqueId val="{00000003-5FEA-461A-A909-E942AECA665A}"/>
              </c:ext>
            </c:extLst>
          </c:dPt>
          <c:dPt>
            <c:idx val="18"/>
            <c:invertIfNegative val="0"/>
            <c:bubble3D val="0"/>
            <c:spPr>
              <a:pattFill prst="wdUpDiag">
                <a:fgClr>
                  <a:srgbClr val="660066"/>
                </a:fgClr>
                <a:bgClr>
                  <a:srgbClr val="320032"/>
                </a:bgClr>
              </a:pattFill>
            </c:spPr>
            <c:extLst>
              <c:ext xmlns:c16="http://schemas.microsoft.com/office/drawing/2014/chart" uri="{C3380CC4-5D6E-409C-BE32-E72D297353CC}">
                <c16:uniqueId val="{00000005-5FEA-461A-A909-E942AECA665A}"/>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5FEA-461A-A909-E942AECA665A}"/>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5FEA-461A-A909-E942AECA665A}"/>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5FEA-461A-A909-E942AECA665A}"/>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5FEA-461A-A909-E942AECA665A}"/>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5FEA-461A-A909-E942AECA665A}"/>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5FEA-461A-A909-E942AECA665A}"/>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5FEA-461A-A909-E942AECA665A}"/>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5FEA-461A-A909-E942AECA665A}"/>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5FEA-461A-A909-E942AECA665A}"/>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5FEA-461A-A909-E942AECA665A}"/>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5FEA-461A-A909-E942AECA665A}"/>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5FEA-461A-A909-E942AECA665A}"/>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5FEA-461A-A909-E942AECA665A}"/>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5FEA-461A-A909-E942AECA665A}"/>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5FEA-461A-A909-E942AECA665A}"/>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5FEA-461A-A909-E942AECA665A}"/>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5FEA-461A-A909-E942AECA665A}"/>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5FEA-461A-A909-E942AECA665A}"/>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5FEA-461A-A909-E942AECA665A}"/>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5FEA-461A-A909-E942AECA665A}"/>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('31bdictsaad'!$G$10:$G$27,'31bdictsaad'!$G$29)</c:f>
              <c:numCache>
                <c:formatCode>#,##0.00</c:formatCode>
                <c:ptCount val="19"/>
                <c:pt idx="0">
                  <c:v>23.297162008850862</c:v>
                </c:pt>
                <c:pt idx="1">
                  <c:v>29.030348796865113</c:v>
                </c:pt>
                <c:pt idx="2">
                  <c:v>22.46590544052799</c:v>
                </c:pt>
                <c:pt idx="3">
                  <c:v>23.478673735855029</c:v>
                </c:pt>
                <c:pt idx="4">
                  <c:v>34.622324957124746</c:v>
                </c:pt>
                <c:pt idx="5">
                  <c:v>27.958650823253585</c:v>
                </c:pt>
                <c:pt idx="6">
                  <c:v>27.131063836421607</c:v>
                </c:pt>
                <c:pt idx="7">
                  <c:v>29.606059886495856</c:v>
                </c:pt>
                <c:pt idx="8">
                  <c:v>17.385571406528356</c:v>
                </c:pt>
                <c:pt idx="9">
                  <c:v>26.73608510000749</c:v>
                </c:pt>
                <c:pt idx="10">
                  <c:v>31.318122709540134</c:v>
                </c:pt>
                <c:pt idx="11">
                  <c:v>30.728791511229129</c:v>
                </c:pt>
                <c:pt idx="12">
                  <c:v>31.53027236506539</c:v>
                </c:pt>
                <c:pt idx="13">
                  <c:v>28.512374980294616</c:v>
                </c:pt>
                <c:pt idx="14">
                  <c:v>19.30566373650829</c:v>
                </c:pt>
                <c:pt idx="15">
                  <c:v>22.611627669357311</c:v>
                </c:pt>
                <c:pt idx="16">
                  <c:v>21.93572850507157</c:v>
                </c:pt>
                <c:pt idx="17">
                  <c:v>30.226582574164915</c:v>
                </c:pt>
                <c:pt idx="18" formatCode="General">
                  <c:v>25.618302254760568</c:v>
                </c:pt>
              </c:numCache>
            </c:numRef>
          </c:val>
          <c:extLst>
            <c:ext xmlns:c16="http://schemas.microsoft.com/office/drawing/2014/chart" uri="{C3380CC4-5D6E-409C-BE32-E72D297353CC}">
              <c16:uniqueId val="{00000015-5FEA-461A-A909-E942AECA665A}"/>
            </c:ext>
          </c:extLst>
        </c:ser>
        <c:ser>
          <c:idx val="1"/>
          <c:order val="1"/>
          <c:tx>
            <c:strRef>
              <c:f>'31bdictsaad'!$H$7:$I$7</c:f>
              <c:strCache>
                <c:ptCount val="1"/>
                <c:pt idx="0">
                  <c:v>GRADO II</c:v>
                </c:pt>
              </c:strCache>
            </c:strRef>
          </c:tx>
          <c:spPr>
            <a:solidFill>
              <a:srgbClr val="9966FF"/>
            </a:solidFill>
          </c:spPr>
          <c:invertIfNegative val="0"/>
          <c:dPt>
            <c:idx val="9"/>
            <c:invertIfNegative val="0"/>
            <c:bubble3D val="0"/>
            <c:extLst>
              <c:ext xmlns:c16="http://schemas.microsoft.com/office/drawing/2014/chart" uri="{C3380CC4-5D6E-409C-BE32-E72D297353CC}">
                <c16:uniqueId val="{00000016-5FEA-461A-A909-E942AECA665A}"/>
              </c:ext>
            </c:extLst>
          </c:dPt>
          <c:dPt>
            <c:idx val="11"/>
            <c:invertIfNegative val="0"/>
            <c:bubble3D val="0"/>
            <c:extLst>
              <c:ext xmlns:c16="http://schemas.microsoft.com/office/drawing/2014/chart" uri="{C3380CC4-5D6E-409C-BE32-E72D297353CC}">
                <c16:uniqueId val="{00000017-5FEA-461A-A909-E942AECA665A}"/>
              </c:ext>
            </c:extLst>
          </c:dPt>
          <c:dPt>
            <c:idx val="14"/>
            <c:invertIfNegative val="0"/>
            <c:bubble3D val="0"/>
            <c:extLst>
              <c:ext xmlns:c16="http://schemas.microsoft.com/office/drawing/2014/chart" uri="{C3380CC4-5D6E-409C-BE32-E72D297353CC}">
                <c16:uniqueId val="{00000018-5FEA-461A-A909-E942AECA665A}"/>
              </c:ext>
            </c:extLst>
          </c:dPt>
          <c:dPt>
            <c:idx val="18"/>
            <c:invertIfNegative val="0"/>
            <c:bubble3D val="0"/>
            <c:spPr>
              <a:pattFill prst="wdUpDiag">
                <a:fgClr>
                  <a:srgbClr val="9966FF"/>
                </a:fgClr>
                <a:bgClr>
                  <a:srgbClr val="8205FF"/>
                </a:bgClr>
              </a:pattFill>
            </c:spPr>
            <c:extLst>
              <c:ext xmlns:c16="http://schemas.microsoft.com/office/drawing/2014/chart" uri="{C3380CC4-5D6E-409C-BE32-E72D297353CC}">
                <c16:uniqueId val="{0000001A-5FEA-461A-A909-E942AECA665A}"/>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5FEA-461A-A909-E942AECA665A}"/>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5FEA-461A-A909-E942AECA665A}"/>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5FEA-461A-A909-E942AECA665A}"/>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5FEA-461A-A909-E942AECA665A}"/>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5FEA-461A-A909-E942AECA665A}"/>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5FEA-461A-A909-E942AECA665A}"/>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5FEA-461A-A909-E942AECA665A}"/>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5FEA-461A-A909-E942AECA665A}"/>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5FEA-461A-A909-E942AECA665A}"/>
                </c:ext>
              </c:extLst>
            </c:dLbl>
            <c:dLbl>
              <c:idx val="18"/>
              <c:layout>
                <c:manualLayout>
                  <c:x val="-1.3170892327955218E-3"/>
                  <c:y val="-8.242176006026225E-3"/>
                </c:manualLayout>
              </c:layout>
              <c:tx>
                <c:rich>
                  <a:bodyPr/>
                  <a:lstStyle/>
                  <a:p>
                    <a:fld id="{F8CC4FA7-DE55-475F-BA5F-548E5542E301}" type="VALUE">
                      <a:rPr lang="en-US">
                        <a:solidFill>
                          <a:schemeClr val="bg1"/>
                        </a:solidFill>
                      </a:rPr>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A-5FEA-461A-A909-E942AECA665A}"/>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('31bdictsaad'!$I$10:$I$27,'31bdictsaad'!$I$29)</c:f>
              <c:numCache>
                <c:formatCode>#,##0.00</c:formatCode>
                <c:ptCount val="19"/>
                <c:pt idx="0">
                  <c:v>42.592384103092606</c:v>
                </c:pt>
                <c:pt idx="1">
                  <c:v>35.702185848113153</c:v>
                </c:pt>
                <c:pt idx="2">
                  <c:v>32.800864410244429</c:v>
                </c:pt>
                <c:pt idx="3">
                  <c:v>31.697924085357812</c:v>
                </c:pt>
                <c:pt idx="4">
                  <c:v>35.64983968384162</c:v>
                </c:pt>
                <c:pt idx="5">
                  <c:v>43.405978579421323</c:v>
                </c:pt>
                <c:pt idx="6">
                  <c:v>33.068030339644999</c:v>
                </c:pt>
                <c:pt idx="7">
                  <c:v>32.460285422553603</c:v>
                </c:pt>
                <c:pt idx="8">
                  <c:v>37.19578055520487</c:v>
                </c:pt>
                <c:pt idx="9">
                  <c:v>37.546953757905889</c:v>
                </c:pt>
                <c:pt idx="10">
                  <c:v>33.167041021397331</c:v>
                </c:pt>
                <c:pt idx="11">
                  <c:v>33.407871679370437</c:v>
                </c:pt>
                <c:pt idx="12">
                  <c:v>37.502155504932702</c:v>
                </c:pt>
                <c:pt idx="13">
                  <c:v>36.133541188628683</c:v>
                </c:pt>
                <c:pt idx="14">
                  <c:v>36.747524201624572</c:v>
                </c:pt>
                <c:pt idx="15">
                  <c:v>31.394253147599422</c:v>
                </c:pt>
                <c:pt idx="16">
                  <c:v>42.44952128163807</c:v>
                </c:pt>
                <c:pt idx="17">
                  <c:v>37.094136883905627</c:v>
                </c:pt>
                <c:pt idx="18" formatCode="General">
                  <c:v>36.974234936511657</c:v>
                </c:pt>
              </c:numCache>
            </c:numRef>
          </c:val>
          <c:extLst>
            <c:ext xmlns:c16="http://schemas.microsoft.com/office/drawing/2014/chart" uri="{C3380CC4-5D6E-409C-BE32-E72D297353CC}">
              <c16:uniqueId val="{00000023-5FEA-461A-A909-E942AECA665A}"/>
            </c:ext>
          </c:extLst>
        </c:ser>
        <c:ser>
          <c:idx val="2"/>
          <c:order val="2"/>
          <c:tx>
            <c:strRef>
              <c:f>'31bdictsaad'!$J$7:$K$7</c:f>
              <c:strCache>
                <c:ptCount val="1"/>
                <c:pt idx="0">
                  <c:v>GRADO I</c:v>
                </c:pt>
              </c:strCache>
            </c:strRef>
          </c:tx>
          <c:spPr>
            <a:solidFill>
              <a:srgbClr val="CCCCFF"/>
            </a:solidFill>
            <a:ln w="25400">
              <a:noFill/>
            </a:ln>
          </c:spPr>
          <c:invertIfNegative val="0"/>
          <c:dPt>
            <c:idx val="18"/>
            <c:invertIfNegative val="0"/>
            <c:bubble3D val="0"/>
            <c:spPr>
              <a:pattFill prst="wdUpDiag">
                <a:fgClr>
                  <a:srgbClr val="CCCCFF"/>
                </a:fgClr>
                <a:bgClr>
                  <a:srgbClr val="A3A3FF"/>
                </a:bgClr>
              </a:pattFill>
              <a:ln w="25400">
                <a:noFill/>
              </a:ln>
            </c:spPr>
            <c:extLst>
              <c:ext xmlns:c16="http://schemas.microsoft.com/office/drawing/2014/chart" uri="{C3380CC4-5D6E-409C-BE32-E72D297353CC}">
                <c16:uniqueId val="{00000025-5FEA-461A-A909-E942AECA665A}"/>
              </c:ext>
            </c:extLst>
          </c:dPt>
          <c:dLbls>
            <c:numFmt formatCode="#,##0.0" sourceLinked="0"/>
            <c:spPr>
              <a:noFill/>
              <a:ln>
                <a:noFill/>
              </a:ln>
              <a:effectLst/>
            </c:spPr>
            <c:txPr>
              <a:bodyPr rot="-5400000" vert="horz" wrap="square" lIns="38100" tIns="19050" rIns="38100" bIns="19050" anchor="ctr">
                <a:spAutoFit/>
              </a:bodyPr>
              <a:lstStyle/>
              <a:p>
                <a:pPr>
                  <a:defRPr sz="1100" baseline="0">
                    <a:solidFill>
                      <a:sysClr val="windowText" lastClr="00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('31bdictsaad'!$K$10:$K$27,'31bdictsaad'!$K$29)</c:f>
              <c:numCache>
                <c:formatCode>#,##0.00</c:formatCode>
                <c:ptCount val="19"/>
                <c:pt idx="0">
                  <c:v>34.110453888056533</c:v>
                </c:pt>
                <c:pt idx="1">
                  <c:v>35.267465355021734</c:v>
                </c:pt>
                <c:pt idx="2">
                  <c:v>44.73323014922758</c:v>
                </c:pt>
                <c:pt idx="3">
                  <c:v>44.823402178787163</c:v>
                </c:pt>
                <c:pt idx="4">
                  <c:v>29.72783535903363</c:v>
                </c:pt>
                <c:pt idx="5">
                  <c:v>28.635370597325092</c:v>
                </c:pt>
                <c:pt idx="6">
                  <c:v>39.800905823933398</c:v>
                </c:pt>
                <c:pt idx="7">
                  <c:v>37.93365469095054</c:v>
                </c:pt>
                <c:pt idx="8">
                  <c:v>45.418648038266774</c:v>
                </c:pt>
                <c:pt idx="9">
                  <c:v>35.716961142086618</c:v>
                </c:pt>
                <c:pt idx="10">
                  <c:v>35.514836269062535</c:v>
                </c:pt>
                <c:pt idx="11">
                  <c:v>35.86333680940043</c:v>
                </c:pt>
                <c:pt idx="12">
                  <c:v>30.967572130001905</c:v>
                </c:pt>
                <c:pt idx="13">
                  <c:v>35.3540838310767</c:v>
                </c:pt>
                <c:pt idx="14">
                  <c:v>43.946812061867142</c:v>
                </c:pt>
                <c:pt idx="15">
                  <c:v>45.994119183043267</c:v>
                </c:pt>
                <c:pt idx="16">
                  <c:v>35.614750213290357</c:v>
                </c:pt>
                <c:pt idx="17">
                  <c:v>32.679280541929458</c:v>
                </c:pt>
                <c:pt idx="18" formatCode="General">
                  <c:v>37.407462808727779</c:v>
                </c:pt>
              </c:numCache>
            </c:numRef>
          </c:val>
          <c:extLst>
            <c:ext xmlns:c16="http://schemas.microsoft.com/office/drawing/2014/chart" uri="{C3380CC4-5D6E-409C-BE32-E72D297353CC}">
              <c16:uniqueId val="{00000026-5FEA-461A-A909-E942AECA665A}"/>
            </c:ext>
          </c:extLst>
        </c:ser>
        <c:ser>
          <c:idx val="3"/>
          <c:order val="3"/>
          <c:tx>
            <c:strRef>
              <c:f>'31bdictsaad'!$L$7:$M$7</c:f>
              <c:strCache>
                <c:ptCount val="1"/>
              </c:strCache>
            </c:strRef>
          </c:tx>
          <c:spPr>
            <a:solidFill>
              <a:srgbClr val="0066CC"/>
            </a:solidFill>
          </c:spPr>
          <c:invertIfNegative val="0"/>
          <c:dPt>
            <c:idx val="18"/>
            <c:invertIfNegative val="0"/>
            <c:bubble3D val="0"/>
            <c:spPr>
              <a:pattFill prst="wdUpDiag">
                <a:fgClr>
                  <a:srgbClr val="0066CC"/>
                </a:fgClr>
                <a:bgClr>
                  <a:srgbClr val="004386"/>
                </a:bgClr>
              </a:pattFill>
            </c:spPr>
            <c:extLst>
              <c:ext xmlns:c16="http://schemas.microsoft.com/office/drawing/2014/chart" uri="{C3380CC4-5D6E-409C-BE32-E72D297353CC}">
                <c16:uniqueId val="{00000028-5FEA-461A-A909-E942AECA665A}"/>
              </c:ext>
            </c:extLst>
          </c:dPt>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5FEA-461A-A909-E942AECA665A}"/>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5FEA-461A-A909-E942AECA665A}"/>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5FEA-461A-A909-E942AECA665A}"/>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5FEA-461A-A909-E942AECA665A}"/>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5FEA-461A-A909-E942AECA665A}"/>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5FEA-461A-A909-E942AECA665A}"/>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5FEA-461A-A909-E942AECA665A}"/>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5FEA-461A-A909-E942AECA665A}"/>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5FEA-461A-A909-E942AECA665A}"/>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5FEA-461A-A909-E942AECA665A}"/>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5FEA-461A-A909-E942AECA665A}"/>
                </c:ext>
              </c:extLst>
            </c:dLbl>
            <c:dLbl>
              <c:idx val="11"/>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5FEA-461A-A909-E942AECA665A}"/>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5FEA-461A-A909-E942AECA665A}"/>
                </c:ext>
              </c:extLst>
            </c:dLbl>
            <c:dLbl>
              <c:idx val="13"/>
              <c:layout>
                <c:manualLayout>
                  <c:x val="0"/>
                  <c:y val="-5.97907324364723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5FEA-461A-A909-E942AECA665A}"/>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5FEA-461A-A909-E942AECA665A}"/>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5FEA-461A-A909-E942AECA665A}"/>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5FEA-461A-A909-E942AECA665A}"/>
                </c:ext>
              </c:extLst>
            </c:dLbl>
            <c:numFmt formatCode="#,##0.0" sourceLinked="0"/>
            <c:spPr>
              <a:noFill/>
              <a:ln>
                <a:noFill/>
              </a:ln>
              <a:effectLst/>
            </c:spPr>
            <c:txPr>
              <a:bodyPr rot="-5400000" vert="horz" wrap="square" lIns="38100" tIns="19050" rIns="38100" bIns="19050" anchor="ctr">
                <a:spAutoFit/>
              </a:bodyPr>
              <a:lstStyle/>
              <a:p>
                <a:pPr>
                  <a:defRPr sz="1100" baseline="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('31bdictsaad'!$M$10:$M$27,'31bdictsaad'!$M$29)</c:f>
              <c:numCache>
                <c:formatCode>#,##0.00</c:formatCode>
                <c:ptCount val="19"/>
              </c:numCache>
            </c:numRef>
          </c:val>
          <c:extLst>
            <c:ext xmlns:c16="http://schemas.microsoft.com/office/drawing/2014/chart" uri="{C3380CC4-5D6E-409C-BE32-E72D297353CC}">
              <c16:uniqueId val="{0000003A-5FEA-461A-A909-E942AECA665A}"/>
            </c:ext>
          </c:extLst>
        </c:ser>
        <c:dLbls>
          <c:showLegendKey val="0"/>
          <c:showVal val="0"/>
          <c:showCatName val="0"/>
          <c:showSerName val="0"/>
          <c:showPercent val="0"/>
          <c:showBubbleSize val="0"/>
        </c:dLbls>
        <c:gapWidth val="39"/>
        <c:overlap val="100"/>
        <c:axId val="267594672"/>
        <c:axId val="267595760"/>
      </c:barChart>
      <c:catAx>
        <c:axId val="267594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5760"/>
        <c:crosses val="autoZero"/>
        <c:auto val="1"/>
        <c:lblAlgn val="ctr"/>
        <c:lblOffset val="100"/>
        <c:noMultiLvlLbl val="0"/>
      </c:catAx>
      <c:valAx>
        <c:axId val="26759576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4672"/>
        <c:crosses val="autoZero"/>
        <c:crossBetween val="between"/>
        <c:majorUnit val="0.2"/>
      </c:valAx>
      <c:spPr>
        <a:noFill/>
        <a:ln>
          <a:noFill/>
        </a:ln>
        <a:effectLst/>
      </c:spPr>
    </c:plotArea>
    <c:legend>
      <c:legendPos val="b"/>
      <c:legendEntry>
        <c:idx val="3"/>
        <c:delete val="1"/>
      </c:legendEntry>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a:solidFill>
                  <a:schemeClr val="accent1">
                    <a:lumMod val="50000"/>
                  </a:schemeClr>
                </a:solidFill>
                <a:latin typeface="+mn-lt"/>
              </a:defRPr>
            </a:pPr>
            <a:r>
              <a:rPr lang="en-US" sz="1050" b="1">
                <a:solidFill>
                  <a:schemeClr val="accent1">
                    <a:lumMod val="50000"/>
                  </a:schemeClr>
                </a:solidFill>
                <a:latin typeface="+mn-lt"/>
              </a:rPr>
              <a:t>Porcentaje de resoluciones de grado sobre la población potencialmente dependiente</a:t>
            </a:r>
          </a:p>
        </c:rich>
      </c:tx>
      <c:layout>
        <c:manualLayout>
          <c:xMode val="edge"/>
          <c:yMode val="edge"/>
          <c:x val="0.22389886892880906"/>
          <c:y val="1.6816816816816817E-2"/>
        </c:manualLayout>
      </c:layout>
      <c:overlay val="0"/>
    </c:title>
    <c:autoTitleDeleted val="0"/>
    <c:plotArea>
      <c:layout>
        <c:manualLayout>
          <c:layoutTarget val="inner"/>
          <c:xMode val="edge"/>
          <c:yMode val="edge"/>
          <c:x val="0.12526096033402923"/>
          <c:y val="4.4827623945669484E-2"/>
          <c:w val="0.84551148225469763"/>
          <c:h val="0.69827644992292637"/>
        </c:manualLayout>
      </c:layout>
      <c:barChart>
        <c:barDir val="col"/>
        <c:grouping val="clustered"/>
        <c:varyColors val="0"/>
        <c:ser>
          <c:idx val="0"/>
          <c:order val="0"/>
          <c:spPr>
            <a:solidFill>
              <a:schemeClr val="accent1">
                <a:lumMod val="40000"/>
                <a:lumOff val="60000"/>
              </a:scheme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6474-47AB-A379-7E4F9BF1F0D4}"/>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6474-47AB-A379-7E4F9BF1F0D4}"/>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6474-47AB-A379-7E4F9BF1F0D4}"/>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6474-47AB-A379-7E4F9BF1F0D4}"/>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6474-47AB-A379-7E4F9BF1F0D4}"/>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6474-47AB-A379-7E4F9BF1F0D4}"/>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6474-47AB-A379-7E4F9BF1F0D4}"/>
              </c:ext>
            </c:extLst>
          </c:dPt>
          <c:dPt>
            <c:idx val="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0-6474-47AB-A379-7E4F9BF1F0D4}"/>
              </c:ext>
            </c:extLst>
          </c:dPt>
          <c:dPt>
            <c:idx val="8"/>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1-6474-47AB-A379-7E4F9BF1F0D4}"/>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6474-47AB-A379-7E4F9BF1F0D4}"/>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6474-47AB-A379-7E4F9BF1F0D4}"/>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6474-47AB-A379-7E4F9BF1F0D4}"/>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6474-47AB-A379-7E4F9BF1F0D4}"/>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6474-47AB-A379-7E4F9BF1F0D4}"/>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6474-47AB-A379-7E4F9BF1F0D4}"/>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6474-47AB-A379-7E4F9BF1F0D4}"/>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6474-47AB-A379-7E4F9BF1F0D4}"/>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6474-47AB-A379-7E4F9BF1F0D4}"/>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3-6474-47AB-A379-7E4F9BF1F0D4}"/>
              </c:ext>
            </c:extLst>
          </c:dPt>
          <c:dLbls>
            <c:dLbl>
              <c:idx val="0"/>
              <c:layout>
                <c:manualLayout>
                  <c:x val="5.3226879574184965E-3"/>
                  <c:y val="-1.2012012012012012E-2"/>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474-47AB-A379-7E4F9BF1F0D4}"/>
                </c:ext>
              </c:extLst>
            </c:dLbl>
            <c:dLbl>
              <c:idx val="1"/>
              <c:layout>
                <c:manualLayout>
                  <c:x val="-1.0645375914837017E-2"/>
                  <c:y val="-2.40240240240240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474-47AB-A379-7E4F9BF1F0D4}"/>
                </c:ext>
              </c:extLst>
            </c:dLbl>
            <c:dLbl>
              <c:idx val="2"/>
              <c:layout>
                <c:manualLayout>
                  <c:x val="2.6613439787092482E-3"/>
                  <c:y val="-9.6096096096096092E-3"/>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474-47AB-A379-7E4F9BF1F0D4}"/>
                </c:ext>
              </c:extLst>
            </c:dLbl>
            <c:dLbl>
              <c:idx val="3"/>
              <c:layout>
                <c:manualLayout>
                  <c:x val="2.6613439787092482E-3"/>
                  <c:y val="-7.20720720720722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474-47AB-A379-7E4F9BF1F0D4}"/>
                </c:ext>
              </c:extLst>
            </c:dLbl>
            <c:dLbl>
              <c:idx val="4"/>
              <c:layout>
                <c:manualLayout>
                  <c:x val="5.3226879574184479E-3"/>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474-47AB-A379-7E4F9BF1F0D4}"/>
                </c:ext>
              </c:extLst>
            </c:dLbl>
            <c:dLbl>
              <c:idx val="5"/>
              <c:layout>
                <c:manualLayout>
                  <c:x val="2.6613439787092481E-2"/>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474-47AB-A379-7E4F9BF1F0D4}"/>
                </c:ext>
              </c:extLst>
            </c:dLbl>
            <c:dLbl>
              <c:idx val="6"/>
              <c:layout>
                <c:manualLayout>
                  <c:x val="1.3306719893546289E-2"/>
                  <c:y val="9.6096096096095658E-3"/>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474-47AB-A379-7E4F9BF1F0D4}"/>
                </c:ext>
              </c:extLst>
            </c:dLbl>
            <c:dLbl>
              <c:idx val="7"/>
              <c:layout>
                <c:manualLayout>
                  <c:x val="5.3226879574184479E-3"/>
                  <c:y val="9.6096096096096092E-3"/>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74-47AB-A379-7E4F9BF1F0D4}"/>
                </c:ext>
              </c:extLst>
            </c:dLbl>
            <c:dLbl>
              <c:idx val="8"/>
              <c:layout>
                <c:manualLayout>
                  <c:x val="5.3226879574184965E-3"/>
                  <c:y val="-4.08408408408408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474-47AB-A379-7E4F9BF1F0D4}"/>
                </c:ext>
              </c:extLst>
            </c:dLbl>
            <c:dLbl>
              <c:idx val="9"/>
              <c:layout>
                <c:manualLayout>
                  <c:x val="7.9840319361277438E-3"/>
                  <c:y val="4.804804804804804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474-47AB-A379-7E4F9BF1F0D4}"/>
                </c:ext>
              </c:extLst>
            </c:dLbl>
            <c:dLbl>
              <c:idx val="10"/>
              <c:layout>
                <c:manualLayout>
                  <c:x val="7.9840319361276467E-3"/>
                  <c:y val="-2.64264264264264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474-47AB-A379-7E4F9BF1F0D4}"/>
                </c:ext>
              </c:extLst>
            </c:dLbl>
            <c:dLbl>
              <c:idx val="11"/>
              <c:layout>
                <c:manualLayout>
                  <c:x val="5.3226879574184965E-3"/>
                  <c:y val="-7.20720720720720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474-47AB-A379-7E4F9BF1F0D4}"/>
                </c:ext>
              </c:extLst>
            </c:dLbl>
            <c:dLbl>
              <c:idx val="12"/>
              <c:layout>
                <c:manualLayout>
                  <c:x val="-9.7581485283027495E-17"/>
                  <c:y val="2.40240240240240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474-47AB-A379-7E4F9BF1F0D4}"/>
                </c:ext>
              </c:extLst>
            </c:dLbl>
            <c:dLbl>
              <c:idx val="13"/>
              <c:layout>
                <c:manualLayout>
                  <c:x val="1.596806387225539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474-47AB-A379-7E4F9BF1F0D4}"/>
                </c:ext>
              </c:extLst>
            </c:dLbl>
            <c:dLbl>
              <c:idx val="14"/>
              <c:layout>
                <c:manualLayout>
                  <c:x val="1.0645375914836993E-2"/>
                  <c:y val="9.6096096096095658E-3"/>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474-47AB-A379-7E4F9BF1F0D4}"/>
                </c:ext>
              </c:extLst>
            </c:dLbl>
            <c:dLbl>
              <c:idx val="15"/>
              <c:layout>
                <c:manualLayout>
                  <c:x val="7.9840319361276467E-3"/>
                  <c:y val="2.40240240240240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474-47AB-A379-7E4F9BF1F0D4}"/>
                </c:ext>
              </c:extLst>
            </c:dLbl>
            <c:dLbl>
              <c:idx val="16"/>
              <c:layout>
                <c:manualLayout>
                  <c:x val="1.3306719893546046E-2"/>
                  <c:y val="1.20120120120119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474-47AB-A379-7E4F9BF1F0D4}"/>
                </c:ext>
              </c:extLst>
            </c:dLbl>
            <c:dLbl>
              <c:idx val="17"/>
              <c:layout>
                <c:manualLayout>
                  <c:x val="7.9840319361277438E-3"/>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474-47AB-A379-7E4F9BF1F0D4}"/>
                </c:ext>
              </c:extLst>
            </c:dLbl>
            <c:dLbl>
              <c:idx val="18"/>
              <c:layout>
                <c:manualLayout>
                  <c:x val="7.9840319361277438E-3"/>
                  <c:y val="9.60960960960952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474-47AB-A379-7E4F9BF1F0D4}"/>
                </c:ext>
              </c:extLst>
            </c:dLbl>
            <c:numFmt formatCode="0.00" sourceLinked="0"/>
            <c:spPr>
              <a:noFill/>
              <a:ln w="25400">
                <a:noFill/>
              </a:ln>
            </c:spPr>
            <c:txPr>
              <a:bodyPr wrap="square" lIns="38100" tIns="19050" rIns="38100" bIns="19050" anchor="ctr">
                <a:spAutoFit/>
              </a:bodyPr>
              <a:lstStyle/>
              <a:p>
                <a:pPr>
                  <a:defRPr sz="900" b="0" i="0" u="none" strike="noStrike" baseline="0">
                    <a:solidFill>
                      <a:schemeClr val="accent1">
                        <a:lumMod val="75000"/>
                      </a:schemeClr>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'32dictcasaadpot'!$Q$11:$Q$29</c:f>
              <c:strCache>
                <c:ptCount val="19"/>
                <c:pt idx="0">
                  <c:v>Andalucía</c:v>
                </c:pt>
                <c:pt idx="1">
                  <c:v>Extremadura</c:v>
                </c:pt>
                <c:pt idx="2">
                  <c:v>Balears, Illes</c:v>
                </c:pt>
                <c:pt idx="3">
                  <c:v>Castilla y León</c:v>
                </c:pt>
                <c:pt idx="4">
                  <c:v>País Vasco</c:v>
                </c:pt>
                <c:pt idx="5">
                  <c:v>Castilla - La Mancha</c:v>
                </c:pt>
                <c:pt idx="6">
                  <c:v>Cataluña</c:v>
                </c:pt>
                <c:pt idx="7">
                  <c:v>Rioja, La</c:v>
                </c:pt>
                <c:pt idx="8">
                  <c:v>TOTAL</c:v>
                </c:pt>
                <c:pt idx="9">
                  <c:v>Murcia, Región de</c:v>
                </c:pt>
                <c:pt idx="10">
                  <c:v>Madrid, Comunidad de</c:v>
                </c:pt>
                <c:pt idx="11">
                  <c:v>Comunitat Valenciana</c:v>
                </c:pt>
                <c:pt idx="12">
                  <c:v>Aragón</c:v>
                </c:pt>
                <c:pt idx="13">
                  <c:v>Canarias</c:v>
                </c:pt>
                <c:pt idx="14">
                  <c:v>Navarra, Comunidad Foral de</c:v>
                </c:pt>
                <c:pt idx="15">
                  <c:v>Ceuta y Melilla</c:v>
                </c:pt>
                <c:pt idx="16">
                  <c:v>Asturias, Principado de</c:v>
                </c:pt>
                <c:pt idx="17">
                  <c:v>Cantabria</c:v>
                </c:pt>
                <c:pt idx="18">
                  <c:v>Galicia</c:v>
                </c:pt>
              </c:strCache>
            </c:strRef>
          </c:cat>
          <c:val>
            <c:numRef>
              <c:f>'32dictcasaadpot'!$R$11:$R$29</c:f>
              <c:numCache>
                <c:formatCode>#,##0.00</c:formatCode>
                <c:ptCount val="19"/>
                <c:pt idx="0">
                  <c:v>40.651273288907468</c:v>
                </c:pt>
                <c:pt idx="1">
                  <c:v>38.537903156559821</c:v>
                </c:pt>
                <c:pt idx="2">
                  <c:v>38.431881822977964</c:v>
                </c:pt>
                <c:pt idx="3">
                  <c:v>38.070923819372631</c:v>
                </c:pt>
                <c:pt idx="4">
                  <c:v>36.047498131162712</c:v>
                </c:pt>
                <c:pt idx="5">
                  <c:v>35.392532696510742</c:v>
                </c:pt>
                <c:pt idx="6">
                  <c:v>34.353329411332133</c:v>
                </c:pt>
                <c:pt idx="7">
                  <c:v>34.339191965304728</c:v>
                </c:pt>
                <c:pt idx="8">
                  <c:v>33.69094360706044</c:v>
                </c:pt>
                <c:pt idx="9">
                  <c:v>33.387158245241011</c:v>
                </c:pt>
                <c:pt idx="10">
                  <c:v>33.262709580676955</c:v>
                </c:pt>
                <c:pt idx="11">
                  <c:v>33.197081849991235</c:v>
                </c:pt>
                <c:pt idx="12">
                  <c:v>30.656034951226466</c:v>
                </c:pt>
                <c:pt idx="13">
                  <c:v>28.809303000118309</c:v>
                </c:pt>
                <c:pt idx="14">
                  <c:v>28.550602680952437</c:v>
                </c:pt>
                <c:pt idx="15">
                  <c:v>26.835643934089529</c:v>
                </c:pt>
                <c:pt idx="16">
                  <c:v>23.246403356512293</c:v>
                </c:pt>
                <c:pt idx="17">
                  <c:v>23.026405801067177</c:v>
                </c:pt>
                <c:pt idx="18">
                  <c:v>20.555398940360011</c:v>
                </c:pt>
              </c:numCache>
            </c:numRef>
          </c:val>
          <c:extLst>
            <c:ext xmlns:c16="http://schemas.microsoft.com/office/drawing/2014/chart" uri="{C3380CC4-5D6E-409C-BE32-E72D297353CC}">
              <c16:uniqueId val="{00000014-6474-47AB-A379-7E4F9BF1F0D4}"/>
            </c:ext>
          </c:extLst>
        </c:ser>
        <c:dLbls>
          <c:showLegendKey val="0"/>
          <c:showVal val="0"/>
          <c:showCatName val="0"/>
          <c:showSerName val="0"/>
          <c:showPercent val="0"/>
          <c:showBubbleSize val="0"/>
        </c:dLbls>
        <c:gapWidth val="20"/>
        <c:axId val="-1956963568"/>
        <c:axId val="-1956959760"/>
      </c:barChart>
      <c:catAx>
        <c:axId val="-1956963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ysClr val="windowText" lastClr="000000"/>
                </a:solidFill>
                <a:latin typeface="+mn-lt"/>
                <a:ea typeface="Arial"/>
                <a:cs typeface="Arial"/>
              </a:defRPr>
            </a:pPr>
            <a:endParaRPr lang="es-ES"/>
          </a:p>
        </c:txPr>
        <c:crossAx val="-1956959760"/>
        <c:crosses val="autoZero"/>
        <c:auto val="1"/>
        <c:lblAlgn val="ctr"/>
        <c:lblOffset val="100"/>
        <c:tickLblSkip val="1"/>
        <c:tickMarkSkip val="1"/>
        <c:noMultiLvlLbl val="0"/>
      </c:catAx>
      <c:valAx>
        <c:axId val="-1956959760"/>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ysClr val="windowText" lastClr="000000"/>
                </a:solidFill>
                <a:latin typeface="+mn-lt"/>
                <a:ea typeface="Arial"/>
                <a:cs typeface="Arial"/>
              </a:defRPr>
            </a:pPr>
            <a:endParaRPr lang="es-ES"/>
          </a:p>
        </c:txPr>
        <c:crossAx val="-195696356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solidFill>
                  <a:schemeClr val="accent1">
                    <a:lumMod val="75000"/>
                  </a:schemeClr>
                </a:solidFill>
              </a:defRPr>
            </a:pPr>
            <a:r>
              <a:rPr lang="es-ES" b="1">
                <a:solidFill>
                  <a:schemeClr val="accent1">
                    <a:lumMod val="75000"/>
                  </a:schemeClr>
                </a:solidFill>
              </a:rPr>
              <a:t>Porcentaje de resoluciones registradas sobre</a:t>
            </a:r>
            <a:r>
              <a:rPr lang="es-ES" b="1" baseline="0">
                <a:solidFill>
                  <a:schemeClr val="accent1">
                    <a:lumMod val="75000"/>
                  </a:schemeClr>
                </a:solidFill>
              </a:rPr>
              <a:t> la población </a:t>
            </a:r>
            <a:endParaRPr lang="es-ES" b="1">
              <a:solidFill>
                <a:schemeClr val="accent1">
                  <a:lumMod val="75000"/>
                </a:schemeClr>
              </a:solidFill>
            </a:endParaRPr>
          </a:p>
        </c:rich>
      </c:tx>
      <c:layout>
        <c:manualLayout>
          <c:xMode val="edge"/>
          <c:yMode val="edge"/>
          <c:x val="0.26072786428852945"/>
          <c:y val="2.60094169356813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8FEB-42E3-A6CB-DB2C56CB0F04}"/>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8FEB-42E3-A6CB-DB2C56CB0F04}"/>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8FEB-42E3-A6CB-DB2C56CB0F04}"/>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F861-44D7-9A95-6CA557439CC8}"/>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8FEB-42E3-A6CB-DB2C56CB0F04}"/>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8FEB-42E3-A6CB-DB2C56CB0F04}"/>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8FEB-42E3-A6CB-DB2C56CB0F04}"/>
              </c:ext>
            </c:extLst>
          </c:dPt>
          <c:dPt>
            <c:idx val="7"/>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A-8FEB-42E3-A6CB-DB2C56CB0F04}"/>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0-8FEB-42E3-A6CB-DB2C56CB0F04}"/>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2-8FEB-42E3-A6CB-DB2C56CB0F04}"/>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8FEB-42E3-A6CB-DB2C56CB0F04}"/>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8FEB-42E3-A6CB-DB2C56CB0F04}"/>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F861-44D7-9A95-6CA557439CC8}"/>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8FEB-42E3-A6CB-DB2C56CB0F04}"/>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8FEB-42E3-A6CB-DB2C56CB0F04}"/>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8FEB-42E3-A6CB-DB2C56CB0F04}"/>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8FEB-42E3-A6CB-DB2C56CB0F04}"/>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8FEB-42E3-A6CB-DB2C56CB0F04}"/>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8FEB-42E3-A6CB-DB2C56CB0F04}"/>
              </c:ext>
            </c:extLst>
          </c:dPt>
          <c:dLbls>
            <c:dLbl>
              <c:idx val="0"/>
              <c:layout>
                <c:manualLayout>
                  <c:x val="1.1180992313067784E-2"/>
                  <c:y val="0"/>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FEB-42E3-A6CB-DB2C56CB0F04}"/>
                </c:ext>
              </c:extLst>
            </c:dLbl>
            <c:dLbl>
              <c:idx val="1"/>
              <c:layout>
                <c:manualLayout>
                  <c:x val="8.385744234800839E-3"/>
                  <c:y val="-4.813477737665463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EB-42E3-A6CB-DB2C56CB0F04}"/>
                </c:ext>
              </c:extLst>
            </c:dLbl>
            <c:dLbl>
              <c:idx val="2"/>
              <c:layout>
                <c:manualLayout>
                  <c:x val="-5.4651063353922862E-4"/>
                  <c:y val="-2.2061518107760276E-17"/>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FEB-42E3-A6CB-DB2C56CB0F04}"/>
                </c:ext>
              </c:extLst>
            </c:dLbl>
            <c:dLbl>
              <c:idx val="4"/>
              <c:layout>
                <c:manualLayout>
                  <c:x val="3.3265410513781232E-3"/>
                  <c:y val="9.626945167418925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FEB-42E3-A6CB-DB2C56CB0F04}"/>
                </c:ext>
              </c:extLst>
            </c:dLbl>
            <c:dLbl>
              <c:idx val="5"/>
              <c:layout>
                <c:manualLayout>
                  <c:x val="3.4605418731604234E-3"/>
                  <c:y val="4.32005622728118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FEB-42E3-A6CB-DB2C56CB0F04}"/>
                </c:ext>
              </c:extLst>
            </c:dLbl>
            <c:dLbl>
              <c:idx val="6"/>
              <c:layout>
                <c:manualLayout>
                  <c:x val="0"/>
                  <c:y val="7.22021660649819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FEB-42E3-A6CB-DB2C56CB0F04}"/>
                </c:ext>
              </c:extLst>
            </c:dLbl>
            <c:dLbl>
              <c:idx val="7"/>
              <c:layout>
                <c:manualLayout>
                  <c:x val="8.385744234800787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FEB-42E3-A6CB-DB2C56CB0F04}"/>
                </c:ext>
              </c:extLst>
            </c:dLbl>
            <c:dLbl>
              <c:idx val="8"/>
              <c:layout>
                <c:manualLayout>
                  <c:x val="-6.126356406866763E-17"/>
                  <c:y val="-2.4067388688327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FEB-42E3-A6CB-DB2C56CB0F04}"/>
                </c:ext>
              </c:extLst>
            </c:dLbl>
            <c:dLbl>
              <c:idx val="9"/>
              <c:layout>
                <c:manualLayout>
                  <c:x val="0"/>
                  <c:y val="7.220216606498151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FEB-42E3-A6CB-DB2C56CB0F04}"/>
                </c:ext>
              </c:extLst>
            </c:dLbl>
            <c:dLbl>
              <c:idx val="10"/>
              <c:layout>
                <c:manualLayout>
                  <c:x val="1.3713701122822907E-3"/>
                  <c:y val="6.73464623863448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EB-42E3-A6CB-DB2C56CB0F04}"/>
                </c:ext>
              </c:extLst>
            </c:dLbl>
            <c:dLbl>
              <c:idx val="11"/>
              <c:layout>
                <c:manualLayout>
                  <c:x val="1.9959246308269753E-3"/>
                  <c:y val="6.27006222920616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FEB-42E3-A6CB-DB2C56CB0F04}"/>
                </c:ext>
              </c:extLst>
            </c:dLbl>
            <c:dLbl>
              <c:idx val="13"/>
              <c:layout>
                <c:manualLayout>
                  <c:x val="0"/>
                  <c:y val="1.15690527838032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FEB-42E3-A6CB-DB2C56CB0F04}"/>
                </c:ext>
              </c:extLst>
            </c:dLbl>
            <c:dLbl>
              <c:idx val="14"/>
              <c:layout>
                <c:manualLayout>
                  <c:x val="0"/>
                  <c:y val="9.626955475330838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FEB-42E3-A6CB-DB2C56CB0F04}"/>
                </c:ext>
              </c:extLst>
            </c:dLbl>
            <c:dLbl>
              <c:idx val="15"/>
              <c:layout>
                <c:manualLayout>
                  <c:x val="5.5904961565338921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FEB-42E3-A6CB-DB2C56CB0F04}"/>
                </c:ext>
              </c:extLst>
            </c:dLbl>
            <c:dLbl>
              <c:idx val="16"/>
              <c:layout>
                <c:manualLayout>
                  <c:x val="6.3897763578274758E-3"/>
                  <c:y val="1.0133397099765946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FEB-42E3-A6CB-DB2C56CB0F04}"/>
                </c:ext>
              </c:extLst>
            </c:dLbl>
            <c:dLbl>
              <c:idx val="17"/>
              <c:layout>
                <c:manualLayout>
                  <c:x val="1.1180992313067784E-2"/>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FEB-42E3-A6CB-DB2C56CB0F04}"/>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FEB-42E3-A6CB-DB2C56CB0F04}"/>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'34bdictcasaad'!$AE$11:$AE$29</c:f>
              <c:strCache>
                <c:ptCount val="19"/>
                <c:pt idx="0">
                  <c:v>Castilla y León</c:v>
                </c:pt>
                <c:pt idx="1">
                  <c:v>Extremadura</c:v>
                </c:pt>
                <c:pt idx="2">
                  <c:v>País Vasco</c:v>
                </c:pt>
                <c:pt idx="3">
                  <c:v>Andalucía</c:v>
                </c:pt>
                <c:pt idx="4">
                  <c:v>Castilla - La Mancha</c:v>
                </c:pt>
                <c:pt idx="5">
                  <c:v>Cataluña</c:v>
                </c:pt>
                <c:pt idx="6">
                  <c:v>Rioja, La</c:v>
                </c:pt>
                <c:pt idx="7">
                  <c:v>TOTAL</c:v>
                </c:pt>
                <c:pt idx="8">
                  <c:v>Asturias, Principado de</c:v>
                </c:pt>
                <c:pt idx="9">
                  <c:v>Murcia, Región de</c:v>
                </c:pt>
                <c:pt idx="10">
                  <c:v>Aragón</c:v>
                </c:pt>
                <c:pt idx="11">
                  <c:v>Comunitat Valenciana</c:v>
                </c:pt>
                <c:pt idx="12">
                  <c:v>Cantabria</c:v>
                </c:pt>
                <c:pt idx="13">
                  <c:v>Madrid, Comunidad de</c:v>
                </c:pt>
                <c:pt idx="14">
                  <c:v>Balears, Illes</c:v>
                </c:pt>
                <c:pt idx="15">
                  <c:v>Galicia</c:v>
                </c:pt>
                <c:pt idx="16">
                  <c:v>Navarra, Comunidad Foral de</c:v>
                </c:pt>
                <c:pt idx="17">
                  <c:v>Ceuta y Melilla</c:v>
                </c:pt>
                <c:pt idx="18">
                  <c:v>Canarias</c:v>
                </c:pt>
              </c:strCache>
            </c:strRef>
          </c:cat>
          <c:val>
            <c:numRef>
              <c:f>'34bdictcasaad'!$AF$11:$AF$29</c:f>
              <c:numCache>
                <c:formatCode>0.00</c:formatCode>
                <c:ptCount val="19"/>
                <c:pt idx="0">
                  <c:v>6.649671653673022</c:v>
                </c:pt>
                <c:pt idx="1">
                  <c:v>5.5320992793081514</c:v>
                </c:pt>
                <c:pt idx="2">
                  <c:v>5.4549478292253299</c:v>
                </c:pt>
                <c:pt idx="3">
                  <c:v>4.9915070467994047</c:v>
                </c:pt>
                <c:pt idx="4">
                  <c:v>4.8170694909270102</c:v>
                </c:pt>
                <c:pt idx="5">
                  <c:v>4.6644062059618596</c:v>
                </c:pt>
                <c:pt idx="6">
                  <c:v>4.6405744885620512</c:v>
                </c:pt>
                <c:pt idx="7">
                  <c:v>4.5207646818845735</c:v>
                </c:pt>
                <c:pt idx="8">
                  <c:v>4.3244892279013749</c:v>
                </c:pt>
                <c:pt idx="9">
                  <c:v>4.2447140310565814</c:v>
                </c:pt>
                <c:pt idx="10">
                  <c:v>4.2155504142895301</c:v>
                </c:pt>
                <c:pt idx="11">
                  <c:v>4.0933696916032885</c:v>
                </c:pt>
                <c:pt idx="12">
                  <c:v>3.9878074167598938</c:v>
                </c:pt>
                <c:pt idx="13">
                  <c:v>3.9622397089111159</c:v>
                </c:pt>
                <c:pt idx="14">
                  <c:v>3.8440680387865247</c:v>
                </c:pt>
                <c:pt idx="15">
                  <c:v>3.6648603221263101</c:v>
                </c:pt>
                <c:pt idx="16">
                  <c:v>3.5512056762681454</c:v>
                </c:pt>
                <c:pt idx="17">
                  <c:v>3.3984772173748552</c:v>
                </c:pt>
                <c:pt idx="18">
                  <c:v>3.3718309381021765</c:v>
                </c:pt>
              </c:numCache>
            </c:numRef>
          </c:val>
          <c:extLst>
            <c:ext xmlns:c16="http://schemas.microsoft.com/office/drawing/2014/chart" uri="{C3380CC4-5D6E-409C-BE32-E72D297353CC}">
              <c16:uniqueId val="{00000012-8FEB-42E3-A6CB-DB2C56CB0F04}"/>
            </c:ext>
          </c:extLst>
        </c:ser>
        <c:dLbls>
          <c:showLegendKey val="0"/>
          <c:showVal val="0"/>
          <c:showCatName val="0"/>
          <c:showSerName val="0"/>
          <c:showPercent val="0"/>
          <c:showBubbleSize val="0"/>
        </c:dLbls>
        <c:gapWidth val="20"/>
        <c:axId val="-1956963024"/>
        <c:axId val="-1956959216"/>
      </c:barChart>
      <c:catAx>
        <c:axId val="-1956963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59216"/>
        <c:crosses val="autoZero"/>
        <c:auto val="1"/>
        <c:lblAlgn val="ctr"/>
        <c:lblOffset val="100"/>
        <c:tickLblSkip val="1"/>
        <c:tickMarkSkip val="1"/>
        <c:noMultiLvlLbl val="0"/>
      </c:catAx>
      <c:valAx>
        <c:axId val="-19569592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302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solidFill>
                  <a:schemeClr val="accent1">
                    <a:lumMod val="75000"/>
                  </a:schemeClr>
                </a:solidFill>
              </a:defRPr>
            </a:pPr>
            <a:r>
              <a:rPr lang="es-ES" b="1">
                <a:solidFill>
                  <a:schemeClr val="accent1">
                    <a:lumMod val="75000"/>
                  </a:schemeClr>
                </a:solidFill>
              </a:rPr>
              <a:t>Porcentaje de resoluciones en el tramo de edad</a:t>
            </a:r>
            <a:r>
              <a:rPr lang="es-ES" b="1" baseline="0">
                <a:solidFill>
                  <a:schemeClr val="accent1">
                    <a:lumMod val="75000"/>
                  </a:schemeClr>
                </a:solidFill>
              </a:rPr>
              <a:t> de 0 a 64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453E-4DCC-AC52-3D21E1227FCF}"/>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453E-4DCC-AC52-3D21E1227FCF}"/>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453E-4DCC-AC52-3D21E1227FCF}"/>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453E-4DCC-AC52-3D21E1227FCF}"/>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453E-4DCC-AC52-3D21E1227FCF}"/>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453E-4DCC-AC52-3D21E1227FCF}"/>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453E-4DCC-AC52-3D21E1227FCF}"/>
              </c:ext>
            </c:extLst>
          </c:dPt>
          <c:dPt>
            <c:idx val="7"/>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B-453E-4DCC-AC52-3D21E1227FCF}"/>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0-453E-4DCC-AC52-3D21E1227FCF}"/>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2-453E-4DCC-AC52-3D21E1227FCF}"/>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453E-4DCC-AC52-3D21E1227FCF}"/>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453E-4DCC-AC52-3D21E1227FCF}"/>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10DB-4CB8-ABDB-A8A6477B9032}"/>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453E-4DCC-AC52-3D21E1227FCF}"/>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453E-4DCC-AC52-3D21E1227FCF}"/>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453E-4DCC-AC52-3D21E1227FCF}"/>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453E-4DCC-AC52-3D21E1227FCF}"/>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453E-4DCC-AC52-3D21E1227FCF}"/>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453E-4DCC-AC52-3D21E1227FCF}"/>
              </c:ext>
            </c:extLst>
          </c:dPt>
          <c:dLbls>
            <c:dLbl>
              <c:idx val="0"/>
              <c:layout>
                <c:manualLayout>
                  <c:x val="9.4453254455845377E-5"/>
                  <c:y val="-1.3142022614730316E-17"/>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53E-4DCC-AC52-3D21E1227FCF}"/>
                </c:ext>
              </c:extLst>
            </c:dLbl>
            <c:dLbl>
              <c:idx val="1"/>
              <c:layout>
                <c:manualLayout>
                  <c:x val="-4.5183922833958747E-4"/>
                  <c:y val="1.0087545508424349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53E-4DCC-AC52-3D21E1227FCF}"/>
                </c:ext>
              </c:extLst>
            </c:dLbl>
            <c:dLbl>
              <c:idx val="2"/>
              <c:layout>
                <c:manualLayout>
                  <c:x val="2.7951769186746393E-3"/>
                  <c:y val="4.813477737665440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53E-4DCC-AC52-3D21E1227FCF}"/>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53E-4DCC-AC52-3D21E1227FCF}"/>
                </c:ext>
              </c:extLst>
            </c:dLbl>
            <c:dLbl>
              <c:idx val="4"/>
              <c:layout>
                <c:manualLayout>
                  <c:x val="3.9510850617357042E-3"/>
                  <c:y val="9.6269554753309044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53E-4DCC-AC52-3D21E1227FCF}"/>
                </c:ext>
              </c:extLst>
            </c:dLbl>
            <c:dLbl>
              <c:idx val="5"/>
              <c:layout>
                <c:manualLayout>
                  <c:x val="5.653577238057643E-3"/>
                  <c:y val="4.81336607117658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53E-4DCC-AC52-3D21E1227FCF}"/>
                </c:ext>
              </c:extLst>
            </c:dLbl>
            <c:dLbl>
              <c:idx val="6"/>
              <c:layout>
                <c:manualLayout>
                  <c:x val="6.7149105723220423E-3"/>
                  <c:y val="7.2201619958795473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53E-4DCC-AC52-3D21E1227FCF}"/>
                </c:ext>
              </c:extLst>
            </c:dLbl>
            <c:dLbl>
              <c:idx val="7"/>
              <c:layout>
                <c:manualLayout>
                  <c:x val="1.7338544731996311E-3"/>
                  <c:y val="-4.81336607117658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53E-4DCC-AC52-3D21E1227FCF}"/>
                </c:ext>
              </c:extLst>
            </c:dLbl>
            <c:dLbl>
              <c:idx val="8"/>
              <c:layout>
                <c:manualLayout>
                  <c:x val="-6.126356406866763E-17"/>
                  <c:y val="-2.4067388688327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53E-4DCC-AC52-3D21E1227FCF}"/>
                </c:ext>
              </c:extLst>
            </c:dLbl>
            <c:dLbl>
              <c:idx val="9"/>
              <c:layout>
                <c:manualLayout>
                  <c:x val="0"/>
                  <c:y val="7.220216606498151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53E-4DCC-AC52-3D21E1227FCF}"/>
                </c:ext>
              </c:extLst>
            </c:dLbl>
            <c:dLbl>
              <c:idx val="10"/>
              <c:layout>
                <c:manualLayout>
                  <c:x val="5.1071101651429668E-3"/>
                  <c:y val="6.759574408037652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53E-4DCC-AC52-3D21E1227FCF}"/>
                </c:ext>
              </c:extLst>
            </c:dLbl>
            <c:dLbl>
              <c:idx val="11"/>
              <c:layout>
                <c:manualLayout>
                  <c:x val="-1.5448606692283692E-3"/>
                  <c:y val="4.3530042615640783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453E-4DCC-AC52-3D21E1227FCF}"/>
                </c:ext>
              </c:extLst>
            </c:dLbl>
            <c:dLbl>
              <c:idx val="13"/>
              <c:layout>
                <c:manualLayout>
                  <c:x val="3.3732556919434165E-3"/>
                  <c:y val="7.22016199587954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53E-4DCC-AC52-3D21E1227FCF}"/>
                </c:ext>
              </c:extLst>
            </c:dLbl>
            <c:dLbl>
              <c:idx val="14"/>
              <c:layout>
                <c:manualLayout>
                  <c:x val="0"/>
                  <c:y val="9.626955475330838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53E-4DCC-AC52-3D21E1227FCF}"/>
                </c:ext>
              </c:extLst>
            </c:dLbl>
            <c:dLbl>
              <c:idx val="15"/>
              <c:layout>
                <c:manualLayout>
                  <c:x val="5.5904961565338921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53E-4DCC-AC52-3D21E1227FCF}"/>
                </c:ext>
              </c:extLst>
            </c:dLbl>
            <c:dLbl>
              <c:idx val="16"/>
              <c:layout>
                <c:manualLayout>
                  <c:x val="1.0025062656641603E-2"/>
                  <c:y val="7.22021660649810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53E-4DCC-AC52-3D21E1227FCF}"/>
                </c:ext>
              </c:extLst>
            </c:dLbl>
            <c:dLbl>
              <c:idx val="17"/>
              <c:layout>
                <c:manualLayout>
                  <c:x val="1.1180992313067784E-2"/>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53E-4DCC-AC52-3D21E1227FCF}"/>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53E-4DCC-AC52-3D21E1227FCF}"/>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'34bdictcasaad'!$AK$11:$AK$29</c:f>
              <c:strCache>
                <c:ptCount val="19"/>
                <c:pt idx="0">
                  <c:v>Ceuta y Melilla</c:v>
                </c:pt>
                <c:pt idx="1">
                  <c:v>Castilla y León</c:v>
                </c:pt>
                <c:pt idx="2">
                  <c:v>País Vasco</c:v>
                </c:pt>
                <c:pt idx="3">
                  <c:v>Murcia, Región de</c:v>
                </c:pt>
                <c:pt idx="4">
                  <c:v>Andalucía</c:v>
                </c:pt>
                <c:pt idx="5">
                  <c:v>Extremadura</c:v>
                </c:pt>
                <c:pt idx="6">
                  <c:v>Cataluña</c:v>
                </c:pt>
                <c:pt idx="7">
                  <c:v>TOTAL</c:v>
                </c:pt>
                <c:pt idx="8">
                  <c:v>Cantabria</c:v>
                </c:pt>
                <c:pt idx="9">
                  <c:v>Canarias</c:v>
                </c:pt>
                <c:pt idx="10">
                  <c:v>Castilla - La Mancha</c:v>
                </c:pt>
                <c:pt idx="11">
                  <c:v>Galicia</c:v>
                </c:pt>
                <c:pt idx="12">
                  <c:v>Asturias, Principado de</c:v>
                </c:pt>
                <c:pt idx="13">
                  <c:v>Rioja, La</c:v>
                </c:pt>
                <c:pt idx="14">
                  <c:v>Comunitat Valenciana</c:v>
                </c:pt>
                <c:pt idx="15">
                  <c:v>Balears, Illes</c:v>
                </c:pt>
                <c:pt idx="16">
                  <c:v>Madrid, Comunidad de</c:v>
                </c:pt>
                <c:pt idx="17">
                  <c:v>Aragón</c:v>
                </c:pt>
                <c:pt idx="18">
                  <c:v>Navarra, Comunidad Foral de</c:v>
                </c:pt>
              </c:strCache>
            </c:strRef>
          </c:cat>
          <c:val>
            <c:numRef>
              <c:f>'34bdictcasaad'!$AL$11:$AL$29</c:f>
              <c:numCache>
                <c:formatCode>0.00</c:formatCode>
                <c:ptCount val="19"/>
                <c:pt idx="0">
                  <c:v>2.0913049661720584</c:v>
                </c:pt>
                <c:pt idx="1">
                  <c:v>1.8794958886563511</c:v>
                </c:pt>
                <c:pt idx="2">
                  <c:v>1.8698582433679367</c:v>
                </c:pt>
                <c:pt idx="3">
                  <c:v>1.7499563888098277</c:v>
                </c:pt>
                <c:pt idx="4">
                  <c:v>1.7164556882670725</c:v>
                </c:pt>
                <c:pt idx="5">
                  <c:v>1.6936027594023901</c:v>
                </c:pt>
                <c:pt idx="6">
                  <c:v>1.4820840261261015</c:v>
                </c:pt>
                <c:pt idx="7">
                  <c:v>1.4771294869261011</c:v>
                </c:pt>
                <c:pt idx="8">
                  <c:v>1.4639253335709352</c:v>
                </c:pt>
                <c:pt idx="9">
                  <c:v>1.4174724150934783</c:v>
                </c:pt>
                <c:pt idx="10">
                  <c:v>1.4065795884634307</c:v>
                </c:pt>
                <c:pt idx="11">
                  <c:v>1.3820645315925641</c:v>
                </c:pt>
                <c:pt idx="12">
                  <c:v>1.3683237655653877</c:v>
                </c:pt>
                <c:pt idx="13">
                  <c:v>1.3667976299863756</c:v>
                </c:pt>
                <c:pt idx="14">
                  <c:v>1.3654803514331089</c:v>
                </c:pt>
                <c:pt idx="15">
                  <c:v>1.3408009539433947</c:v>
                </c:pt>
                <c:pt idx="16">
                  <c:v>1.146018885154259</c:v>
                </c:pt>
                <c:pt idx="17">
                  <c:v>1.0565743463024189</c:v>
                </c:pt>
                <c:pt idx="18">
                  <c:v>1.0458430342837166</c:v>
                </c:pt>
              </c:numCache>
            </c:numRef>
          </c:val>
          <c:extLst>
            <c:ext xmlns:c16="http://schemas.microsoft.com/office/drawing/2014/chart" uri="{C3380CC4-5D6E-409C-BE32-E72D297353CC}">
              <c16:uniqueId val="{00000013-453E-4DCC-AC52-3D21E1227FCF}"/>
            </c:ext>
          </c:extLst>
        </c:ser>
        <c:dLbls>
          <c:showLegendKey val="0"/>
          <c:showVal val="0"/>
          <c:showCatName val="0"/>
          <c:showSerName val="0"/>
          <c:showPercent val="0"/>
          <c:showBubbleSize val="0"/>
        </c:dLbls>
        <c:gapWidth val="20"/>
        <c:axId val="-1956962480"/>
        <c:axId val="-1956961936"/>
      </c:barChart>
      <c:catAx>
        <c:axId val="-195696248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61936"/>
        <c:crosses val="autoZero"/>
        <c:auto val="1"/>
        <c:lblAlgn val="ctr"/>
        <c:lblOffset val="100"/>
        <c:tickLblSkip val="1"/>
        <c:tickMarkSkip val="1"/>
        <c:noMultiLvlLbl val="0"/>
      </c:catAx>
      <c:valAx>
        <c:axId val="-195696193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248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solidFill>
                  <a:schemeClr val="accent1">
                    <a:lumMod val="75000"/>
                  </a:schemeClr>
                </a:solidFill>
              </a:defRPr>
            </a:pPr>
            <a:r>
              <a:rPr lang="es-ES" b="1">
                <a:solidFill>
                  <a:schemeClr val="accent1">
                    <a:lumMod val="75000"/>
                  </a:schemeClr>
                </a:solidFill>
              </a:rPr>
              <a:t>Porcentaje de resoluciones en el tramo de edad</a:t>
            </a:r>
            <a:r>
              <a:rPr lang="es-ES" b="1" baseline="0">
                <a:solidFill>
                  <a:schemeClr val="accent1">
                    <a:lumMod val="75000"/>
                  </a:schemeClr>
                </a:solidFill>
              </a:rPr>
              <a:t> de 65 a 79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D89F-4C7A-967A-105B6E6C808D}"/>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D89F-4C7A-967A-105B6E6C808D}"/>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D89F-4C7A-967A-105B6E6C808D}"/>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D89F-4C7A-967A-105B6E6C808D}"/>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D89F-4C7A-967A-105B6E6C808D}"/>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D89F-4C7A-967A-105B6E6C808D}"/>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0-D89F-4C7A-967A-105B6E6C808D}"/>
              </c:ext>
            </c:extLst>
          </c:dPt>
          <c:dPt>
            <c:idx val="7"/>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2-D89F-4C7A-967A-105B6E6C808D}"/>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D89F-4C7A-967A-105B6E6C808D}"/>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D89F-4C7A-967A-105B6E6C808D}"/>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D89F-4C7A-967A-105B6E6C808D}"/>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D89F-4C7A-967A-105B6E6C808D}"/>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D89F-4C7A-967A-105B6E6C808D}"/>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D89F-4C7A-967A-105B6E6C808D}"/>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D89F-4C7A-967A-105B6E6C808D}"/>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D89F-4C7A-967A-105B6E6C808D}"/>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D89F-4C7A-967A-105B6E6C808D}"/>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D89F-4C7A-967A-105B6E6C808D}"/>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3-D89F-4C7A-967A-105B6E6C808D}"/>
              </c:ext>
            </c:extLst>
          </c:dPt>
          <c:dLbls>
            <c:dLbl>
              <c:idx val="0"/>
              <c:layout>
                <c:manualLayout>
                  <c:x val="1.1180970799702669E-2"/>
                  <c:y val="7.220216606498183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89F-4C7A-967A-105B6E6C808D}"/>
                </c:ext>
              </c:extLst>
            </c:dLbl>
            <c:dLbl>
              <c:idx val="1"/>
              <c:layout>
                <c:manualLayout>
                  <c:x val="8.3857938810280291E-3"/>
                  <c:y val="-1.1030759053880138E-17"/>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89F-4C7A-967A-105B6E6C808D}"/>
                </c:ext>
              </c:extLst>
            </c:dLbl>
            <c:dLbl>
              <c:idx val="2"/>
              <c:layout>
                <c:manualLayout>
                  <c:x val="2.7951769186746085E-3"/>
                  <c:y val="-4.81347773766548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89F-4C7A-967A-105B6E6C808D}"/>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89F-4C7A-967A-105B6E6C808D}"/>
                </c:ext>
              </c:extLst>
            </c:dLbl>
            <c:dLbl>
              <c:idx val="4"/>
              <c:layout>
                <c:manualLayout>
                  <c:x val="3.9510850617357042E-3"/>
                  <c:y val="9.6269554753309044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89F-4C7A-967A-105B6E6C808D}"/>
                </c:ext>
              </c:extLst>
            </c:dLbl>
            <c:dLbl>
              <c:idx val="5"/>
              <c:layout>
                <c:manualLayout>
                  <c:x val="1.8358379359883778E-3"/>
                  <c:y val="8.01598759322415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89F-4C7A-967A-105B6E6C808D}"/>
                </c:ext>
              </c:extLst>
            </c:dLbl>
            <c:dLbl>
              <c:idx val="6"/>
              <c:layout>
                <c:manualLayout>
                  <c:x val="6.6833751044276749E-3"/>
                  <c:y val="7.22021660649819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9F-4C7A-967A-105B6E6C808D}"/>
                </c:ext>
              </c:extLst>
            </c:dLbl>
            <c:dLbl>
              <c:idx val="7"/>
              <c:layout>
                <c:manualLayout>
                  <c:x val="1.9652599604824679E-3"/>
                  <c:y val="1.0384118318276639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89F-4C7A-967A-105B6E6C808D}"/>
                </c:ext>
              </c:extLst>
            </c:dLbl>
            <c:dLbl>
              <c:idx val="8"/>
              <c:layout>
                <c:manualLayout>
                  <c:x val="-6.126356406866763E-17"/>
                  <c:y val="-2.4067388688327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89F-4C7A-967A-105B6E6C808D}"/>
                </c:ext>
              </c:extLst>
            </c:dLbl>
            <c:dLbl>
              <c:idx val="9"/>
              <c:layout>
                <c:manualLayout>
                  <c:x val="0"/>
                  <c:y val="7.220216606498151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89F-4C7A-967A-105B6E6C808D}"/>
                </c:ext>
              </c:extLst>
            </c:dLbl>
            <c:dLbl>
              <c:idx val="10"/>
              <c:layout>
                <c:manualLayout>
                  <c:x val="3.4295151308333651E-3"/>
                  <c:y val="9.62685108716894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89F-4C7A-967A-105B6E6C808D}"/>
                </c:ext>
              </c:extLst>
            </c:dLbl>
            <c:dLbl>
              <c:idx val="11"/>
              <c:layout>
                <c:manualLayout>
                  <c:x val="-1.1136529282155122E-3"/>
                  <c:y val="2.3876739186624888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D89F-4C7A-967A-105B6E6C808D}"/>
                </c:ext>
              </c:extLst>
            </c:dLbl>
            <c:dLbl>
              <c:idx val="12"/>
              <c:layout>
                <c:manualLayout>
                  <c:x val="3.3416875522137455E-3"/>
                  <c:y val="9.62695547533092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89F-4C7A-967A-105B6E6C808D}"/>
                </c:ext>
              </c:extLst>
            </c:dLbl>
            <c:dLbl>
              <c:idx val="13"/>
              <c:layout>
                <c:manualLayout>
                  <c:x val="3.6044370858137899E-3"/>
                  <c:y val="7.2201383153766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89F-4C7A-967A-105B6E6C808D}"/>
                </c:ext>
              </c:extLst>
            </c:dLbl>
            <c:dLbl>
              <c:idx val="14"/>
              <c:layout>
                <c:manualLayout>
                  <c:x val="0"/>
                  <c:y val="9.626955475330838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89F-4C7A-967A-105B6E6C808D}"/>
                </c:ext>
              </c:extLst>
            </c:dLbl>
            <c:dLbl>
              <c:idx val="15"/>
              <c:layout>
                <c:manualLayout>
                  <c:x val="5.5904961565338921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89F-4C7A-967A-105B6E6C808D}"/>
                </c:ext>
              </c:extLst>
            </c:dLbl>
            <c:dLbl>
              <c:idx val="16"/>
              <c:layout>
                <c:manualLayout>
                  <c:x val="1.0025062656641603E-2"/>
                  <c:y val="7.22021660649810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89F-4C7A-967A-105B6E6C808D}"/>
                </c:ext>
              </c:extLst>
            </c:dLbl>
            <c:dLbl>
              <c:idx val="17"/>
              <c:layout>
                <c:manualLayout>
                  <c:x val="8.6277979297530068E-3"/>
                  <c:y val="9.62685108716894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89F-4C7A-967A-105B6E6C808D}"/>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89F-4C7A-967A-105B6E6C808D}"/>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'34bdictcasaad'!$AQ$11:$AQ$29</c:f>
              <c:strCache>
                <c:ptCount val="19"/>
                <c:pt idx="0">
                  <c:v>Andalucía</c:v>
                </c:pt>
                <c:pt idx="1">
                  <c:v>Murcia, Región de</c:v>
                </c:pt>
                <c:pt idx="2">
                  <c:v>Extremadura</c:v>
                </c:pt>
                <c:pt idx="3">
                  <c:v>Cataluña</c:v>
                </c:pt>
                <c:pt idx="4">
                  <c:v>Balears, Illes</c:v>
                </c:pt>
                <c:pt idx="5">
                  <c:v>Castilla - La Mancha</c:v>
                </c:pt>
                <c:pt idx="6">
                  <c:v>Castilla y León</c:v>
                </c:pt>
                <c:pt idx="7">
                  <c:v>TOTAL</c:v>
                </c:pt>
                <c:pt idx="8">
                  <c:v>País Vasco</c:v>
                </c:pt>
                <c:pt idx="9">
                  <c:v>Ceuta y Melilla</c:v>
                </c:pt>
                <c:pt idx="10">
                  <c:v>Comunitat Valenciana</c:v>
                </c:pt>
                <c:pt idx="11">
                  <c:v>Madrid, Comunidad de</c:v>
                </c:pt>
                <c:pt idx="12">
                  <c:v>Canarias</c:v>
                </c:pt>
                <c:pt idx="13">
                  <c:v>Rioja, La</c:v>
                </c:pt>
                <c:pt idx="14">
                  <c:v>Aragón</c:v>
                </c:pt>
                <c:pt idx="15">
                  <c:v>Cantabria</c:v>
                </c:pt>
                <c:pt idx="16">
                  <c:v>Asturias, Principado de</c:v>
                </c:pt>
                <c:pt idx="17">
                  <c:v>Navarra, Comunidad Foral de</c:v>
                </c:pt>
                <c:pt idx="18">
                  <c:v>Galicia</c:v>
                </c:pt>
              </c:strCache>
            </c:strRef>
          </c:cat>
          <c:val>
            <c:numRef>
              <c:f>'34bdictcasaad'!$AR$11:$AR$29</c:f>
              <c:numCache>
                <c:formatCode>0.00</c:formatCode>
                <c:ptCount val="19"/>
                <c:pt idx="0">
                  <c:v>8.8173364717563185</c:v>
                </c:pt>
                <c:pt idx="1">
                  <c:v>7.9460951796651047</c:v>
                </c:pt>
                <c:pt idx="2">
                  <c:v>7.6641204335209938</c:v>
                </c:pt>
                <c:pt idx="3">
                  <c:v>7.5586199373690457</c:v>
                </c:pt>
                <c:pt idx="4">
                  <c:v>7.2399960216158874</c:v>
                </c:pt>
                <c:pt idx="5">
                  <c:v>7.1462231560448286</c:v>
                </c:pt>
                <c:pt idx="6">
                  <c:v>6.7473728616729316</c:v>
                </c:pt>
                <c:pt idx="7">
                  <c:v>6.7193240864702934</c:v>
                </c:pt>
                <c:pt idx="8">
                  <c:v>6.5924503880311294</c:v>
                </c:pt>
                <c:pt idx="9">
                  <c:v>6.3336145594793303</c:v>
                </c:pt>
                <c:pt idx="10">
                  <c:v>6.0705805056467508</c:v>
                </c:pt>
                <c:pt idx="11">
                  <c:v>5.981585682232506</c:v>
                </c:pt>
                <c:pt idx="12">
                  <c:v>5.9612910179802077</c:v>
                </c:pt>
                <c:pt idx="13">
                  <c:v>5.6997031192809793</c:v>
                </c:pt>
                <c:pt idx="14">
                  <c:v>5.3940999444861069</c:v>
                </c:pt>
                <c:pt idx="15">
                  <c:v>4.9528372213221479</c:v>
                </c:pt>
                <c:pt idx="16">
                  <c:v>4.8630001671656311</c:v>
                </c:pt>
                <c:pt idx="17">
                  <c:v>4.696695221427329</c:v>
                </c:pt>
                <c:pt idx="18">
                  <c:v>3.6495557398660012</c:v>
                </c:pt>
              </c:numCache>
            </c:numRef>
          </c:val>
          <c:extLst>
            <c:ext xmlns:c16="http://schemas.microsoft.com/office/drawing/2014/chart" uri="{C3380CC4-5D6E-409C-BE32-E72D297353CC}">
              <c16:uniqueId val="{00000014-D89F-4C7A-967A-105B6E6C808D}"/>
            </c:ext>
          </c:extLst>
        </c:ser>
        <c:dLbls>
          <c:showLegendKey val="0"/>
          <c:showVal val="0"/>
          <c:showCatName val="0"/>
          <c:showSerName val="0"/>
          <c:showPercent val="0"/>
          <c:showBubbleSize val="0"/>
        </c:dLbls>
        <c:gapWidth val="20"/>
        <c:axId val="-1956960848"/>
        <c:axId val="-1956966288"/>
      </c:barChart>
      <c:catAx>
        <c:axId val="-1956960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66288"/>
        <c:crosses val="autoZero"/>
        <c:auto val="1"/>
        <c:lblAlgn val="ctr"/>
        <c:lblOffset val="100"/>
        <c:tickLblSkip val="1"/>
        <c:tickMarkSkip val="1"/>
        <c:noMultiLvlLbl val="0"/>
      </c:catAx>
      <c:valAx>
        <c:axId val="-195696628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084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solidFill>
                  <a:schemeClr val="accent1">
                    <a:lumMod val="75000"/>
                  </a:schemeClr>
                </a:solidFill>
              </a:defRPr>
            </a:pPr>
            <a:r>
              <a:rPr lang="es-ES" b="1">
                <a:solidFill>
                  <a:schemeClr val="accent1">
                    <a:lumMod val="75000"/>
                  </a:schemeClr>
                </a:solidFill>
              </a:rPr>
              <a:t>Porcentaje de resoluciones en el tramo de edad</a:t>
            </a:r>
            <a:r>
              <a:rPr lang="es-ES" b="1" baseline="0">
                <a:solidFill>
                  <a:schemeClr val="accent1">
                    <a:lumMod val="75000"/>
                  </a:schemeClr>
                </a:solidFill>
              </a:rPr>
              <a:t> de 80 años y más sobre la población de dicha edad</a:t>
            </a:r>
          </a:p>
        </c:rich>
      </c:tx>
      <c:layout>
        <c:manualLayout>
          <c:xMode val="edge"/>
          <c:yMode val="edge"/>
          <c:x val="0.21036284963549448"/>
          <c:y val="1.444039834003800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B0EB-4320-886C-526F51EF60BA}"/>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B0EB-4320-886C-526F51EF60BA}"/>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B0EB-4320-886C-526F51EF60BA}"/>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B0EB-4320-886C-526F51EF60BA}"/>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B0EB-4320-886C-526F51EF60BA}"/>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B0EB-4320-886C-526F51EF60BA}"/>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0-B0EB-4320-886C-526F51EF60BA}"/>
              </c:ext>
            </c:extLst>
          </c:dPt>
          <c:dPt>
            <c:idx val="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B0EB-4320-886C-526F51EF60BA}"/>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1-B0EB-4320-886C-526F51EF60BA}"/>
              </c:ext>
            </c:extLst>
          </c:dPt>
          <c:dPt>
            <c:idx val="9"/>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3-B0EB-4320-886C-526F51EF60BA}"/>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B0EB-4320-886C-526F51EF60BA}"/>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B0EB-4320-886C-526F51EF60BA}"/>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B0EB-4320-886C-526F51EF60BA}"/>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B0EB-4320-886C-526F51EF60BA}"/>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B0EB-4320-886C-526F51EF60BA}"/>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B0EB-4320-886C-526F51EF60BA}"/>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B0EB-4320-886C-526F51EF60BA}"/>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B0EB-4320-886C-526F51EF60BA}"/>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3-B0EB-4320-886C-526F51EF60BA}"/>
              </c:ext>
            </c:extLst>
          </c:dPt>
          <c:dLbls>
            <c:dLbl>
              <c:idx val="0"/>
              <c:layout>
                <c:manualLayout>
                  <c:x val="4.5364096929744243E-3"/>
                  <c:y val="-2.465030854194080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0EB-4320-886C-526F51EF60BA}"/>
                </c:ext>
              </c:extLst>
            </c:dLbl>
            <c:dLbl>
              <c:idx val="1"/>
              <c:layout>
                <c:manualLayout>
                  <c:x val="-1.5189961719901089E-3"/>
                  <c:y val="-8.8005948408991245E-4"/>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0EB-4320-886C-526F51EF60BA}"/>
                </c:ext>
              </c:extLst>
            </c:dLbl>
            <c:dLbl>
              <c:idx val="2"/>
              <c:layout>
                <c:manualLayout>
                  <c:x val="-4.613728762598643E-4"/>
                  <c:y val="-6.3403938914415358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0EB-4320-886C-526F51EF60BA}"/>
                </c:ext>
              </c:extLst>
            </c:dLbl>
            <c:dLbl>
              <c:idx val="3"/>
              <c:layout>
                <c:manualLayout>
                  <c:x val="-1.0855422264248364E-3"/>
                  <c:y val="1.13286686621799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0EB-4320-886C-526F51EF60BA}"/>
                </c:ext>
              </c:extLst>
            </c:dLbl>
            <c:dLbl>
              <c:idx val="4"/>
              <c:layout>
                <c:manualLayout>
                  <c:x val="3.9510850617356427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0EB-4320-886C-526F51EF60BA}"/>
                </c:ext>
              </c:extLst>
            </c:dLbl>
            <c:dLbl>
              <c:idx val="5"/>
              <c:layout>
                <c:manualLayout>
                  <c:x val="5.6757404494332652E-3"/>
                  <c:y val="1.6200390205461605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8.6967550108867975E-2"/>
                      <c:h val="5.3417663947241241E-2"/>
                    </c:manualLayout>
                  </c15:layout>
                </c:ext>
                <c:ext xmlns:c16="http://schemas.microsoft.com/office/drawing/2014/chart" uri="{C3380CC4-5D6E-409C-BE32-E72D297353CC}">
                  <c16:uniqueId val="{0000000A-B0EB-4320-886C-526F51EF60BA}"/>
                </c:ext>
              </c:extLst>
            </c:dLbl>
            <c:dLbl>
              <c:idx val="6"/>
              <c:layout>
                <c:manualLayout>
                  <c:x val="7.8539712143065685E-3"/>
                  <c:y val="1.0448609178090026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0EB-4320-886C-526F51EF60BA}"/>
                </c:ext>
              </c:extLst>
            </c:dLbl>
            <c:dLbl>
              <c:idx val="7"/>
              <c:layout>
                <c:manualLayout>
                  <c:x val="3.9949076132925242E-3"/>
                  <c:y val="1.0565289508302987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0EB-4320-886C-526F51EF60BA}"/>
                </c:ext>
              </c:extLst>
            </c:dLbl>
            <c:dLbl>
              <c:idx val="8"/>
              <c:layout>
                <c:manualLayout>
                  <c:x val="3.4267437654963854E-3"/>
                  <c:y val="7.3368795002319628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0EB-4320-886C-526F51EF60BA}"/>
                </c:ext>
              </c:extLst>
            </c:dLbl>
            <c:dLbl>
              <c:idx val="9"/>
              <c:layout>
                <c:manualLayout>
                  <c:x val="1.0110114210267078E-2"/>
                  <c:y val="4.813381378175185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0EB-4320-886C-526F51EF60BA}"/>
                </c:ext>
              </c:extLst>
            </c:dLbl>
            <c:dLbl>
              <c:idx val="10"/>
              <c:layout>
                <c:manualLayout>
                  <c:x val="6.9950558505768178E-4"/>
                  <c:y val="-1.1270201394317236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0EB-4320-886C-526F51EF60BA}"/>
                </c:ext>
              </c:extLst>
            </c:dLbl>
            <c:dLbl>
              <c:idx val="11"/>
              <c:layout>
                <c:manualLayout>
                  <c:x val="-1.5163802199143711E-3"/>
                  <c:y val="8.013066163339722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6.3392889842258091E-2"/>
                      <c:h val="4.5492364301919885E-2"/>
                    </c:manualLayout>
                  </c15:layout>
                </c:ext>
                <c:ext xmlns:c16="http://schemas.microsoft.com/office/drawing/2014/chart" uri="{C3380CC4-5D6E-409C-BE32-E72D297353CC}">
                  <c16:uniqueId val="{0000000C-B0EB-4320-886C-526F51EF60BA}"/>
                </c:ext>
              </c:extLst>
            </c:dLbl>
            <c:dLbl>
              <c:idx val="12"/>
              <c:layout>
                <c:manualLayout>
                  <c:x val="3.5918765968206649E-3"/>
                  <c:y val="9.627016961862817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0EB-4320-886C-526F51EF60BA}"/>
                </c:ext>
              </c:extLst>
            </c:dLbl>
            <c:dLbl>
              <c:idx val="13"/>
              <c:layout>
                <c:manualLayout>
                  <c:x val="1.0025062656641482E-2"/>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0EB-4320-886C-526F51EF60BA}"/>
                </c:ext>
              </c:extLst>
            </c:dLbl>
            <c:dLbl>
              <c:idx val="14"/>
              <c:layout>
                <c:manualLayout>
                  <c:x val="-1.0041768034809602E-3"/>
                  <c:y val="9.627016961862817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0EB-4320-886C-526F51EF60BA}"/>
                </c:ext>
              </c:extLst>
            </c:dLbl>
            <c:dLbl>
              <c:idx val="15"/>
              <c:layout>
                <c:manualLayout>
                  <c:x val="2.3728429295173689E-3"/>
                  <c:y val="-8.100258654108913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0EB-4320-886C-526F51EF60BA}"/>
                </c:ext>
              </c:extLst>
            </c:dLbl>
            <c:dLbl>
              <c:idx val="16"/>
              <c:layout>
                <c:manualLayout>
                  <c:x val="3.3842144939407238E-3"/>
                  <c:y val="8.100258654108913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0EB-4320-886C-526F51EF60BA}"/>
                </c:ext>
              </c:extLst>
            </c:dLbl>
            <c:dLbl>
              <c:idx val="17"/>
              <c:layout>
                <c:manualLayout>
                  <c:x val="-8.9238845144356952E-4"/>
                  <c:y val="3.17019694572076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0EB-4320-886C-526F51EF60BA}"/>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0EB-4320-886C-526F51EF60BA}"/>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'34bdictcasaad'!$AW$11:$AW$29</c:f>
              <c:strCache>
                <c:ptCount val="19"/>
                <c:pt idx="0">
                  <c:v>Andalucía</c:v>
                </c:pt>
                <c:pt idx="1">
                  <c:v>Castilla y León</c:v>
                </c:pt>
                <c:pt idx="2">
                  <c:v>Castilla - La Mancha</c:v>
                </c:pt>
                <c:pt idx="3">
                  <c:v>Extremadura</c:v>
                </c:pt>
                <c:pt idx="4">
                  <c:v>Cataluña</c:v>
                </c:pt>
                <c:pt idx="5">
                  <c:v>Balears, Illes</c:v>
                </c:pt>
                <c:pt idx="6">
                  <c:v>País Vasco</c:v>
                </c:pt>
                <c:pt idx="7">
                  <c:v>Madrid, Comunidad de</c:v>
                </c:pt>
                <c:pt idx="8">
                  <c:v>Murcia, Región de</c:v>
                </c:pt>
                <c:pt idx="9">
                  <c:v>TOTAL</c:v>
                </c:pt>
                <c:pt idx="10">
                  <c:v>Rioja, La</c:v>
                </c:pt>
                <c:pt idx="11">
                  <c:v>Comunitat Valenciana</c:v>
                </c:pt>
                <c:pt idx="12">
                  <c:v>Aragón</c:v>
                </c:pt>
                <c:pt idx="13">
                  <c:v>Ceuta y Melilla</c:v>
                </c:pt>
                <c:pt idx="14">
                  <c:v>Navarra, Comunidad Foral de</c:v>
                </c:pt>
                <c:pt idx="15">
                  <c:v>Canarias</c:v>
                </c:pt>
                <c:pt idx="16">
                  <c:v>Cantabria</c:v>
                </c:pt>
                <c:pt idx="17">
                  <c:v>Asturias, Principado de</c:v>
                </c:pt>
                <c:pt idx="18">
                  <c:v>Galicia</c:v>
                </c:pt>
              </c:strCache>
            </c:strRef>
          </c:cat>
          <c:val>
            <c:numRef>
              <c:f>'34bdictcasaad'!$AX$11:$AX$29</c:f>
              <c:numCache>
                <c:formatCode>0.00</c:formatCode>
                <c:ptCount val="19"/>
                <c:pt idx="0">
                  <c:v>47.309912871486588</c:v>
                </c:pt>
                <c:pt idx="1">
                  <c:v>44.224153539742893</c:v>
                </c:pt>
                <c:pt idx="2">
                  <c:v>43.169230537999653</c:v>
                </c:pt>
                <c:pt idx="3">
                  <c:v>43.015173632966828</c:v>
                </c:pt>
                <c:pt idx="4">
                  <c:v>41.904542944501863</c:v>
                </c:pt>
                <c:pt idx="5">
                  <c:v>41.610220827138058</c:v>
                </c:pt>
                <c:pt idx="6">
                  <c:v>40.259588687682744</c:v>
                </c:pt>
                <c:pt idx="7">
                  <c:v>40.219666472053461</c:v>
                </c:pt>
                <c:pt idx="8">
                  <c:v>39.608363023724692</c:v>
                </c:pt>
                <c:pt idx="9">
                  <c:v>39.234600740094507</c:v>
                </c:pt>
                <c:pt idx="10">
                  <c:v>39.035438316013852</c:v>
                </c:pt>
                <c:pt idx="11">
                  <c:v>37.504611917527278</c:v>
                </c:pt>
                <c:pt idx="12">
                  <c:v>35.790133736289718</c:v>
                </c:pt>
                <c:pt idx="13">
                  <c:v>32.783547139075544</c:v>
                </c:pt>
                <c:pt idx="14">
                  <c:v>32.361584029105835</c:v>
                </c:pt>
                <c:pt idx="15">
                  <c:v>31.217874234397463</c:v>
                </c:pt>
                <c:pt idx="16">
                  <c:v>29.064194422927962</c:v>
                </c:pt>
                <c:pt idx="17">
                  <c:v>28.333881733571495</c:v>
                </c:pt>
                <c:pt idx="18">
                  <c:v>22.48849645566472</c:v>
                </c:pt>
              </c:numCache>
            </c:numRef>
          </c:val>
          <c:extLst>
            <c:ext xmlns:c16="http://schemas.microsoft.com/office/drawing/2014/chart" uri="{C3380CC4-5D6E-409C-BE32-E72D297353CC}">
              <c16:uniqueId val="{00000014-B0EB-4320-886C-526F51EF60BA}"/>
            </c:ext>
          </c:extLst>
        </c:ser>
        <c:dLbls>
          <c:showLegendKey val="0"/>
          <c:showVal val="0"/>
          <c:showCatName val="0"/>
          <c:showSerName val="0"/>
          <c:showPercent val="0"/>
          <c:showBubbleSize val="0"/>
        </c:dLbls>
        <c:gapWidth val="20"/>
        <c:axId val="-1956964112"/>
        <c:axId val="-1956964656"/>
      </c:barChart>
      <c:catAx>
        <c:axId val="-1956964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64656"/>
        <c:crosses val="autoZero"/>
        <c:auto val="1"/>
        <c:lblAlgn val="ctr"/>
        <c:lblOffset val="100"/>
        <c:tickLblSkip val="1"/>
        <c:tickMarkSkip val="1"/>
        <c:noMultiLvlLbl val="0"/>
      </c:catAx>
      <c:valAx>
        <c:axId val="-195696465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411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accent1">
                    <a:lumMod val="75000"/>
                  </a:schemeClr>
                </a:solidFill>
                <a:latin typeface="+mn-lt"/>
                <a:ea typeface="+mn-ea"/>
                <a:cs typeface="+mn-cs"/>
              </a:defRPr>
            </a:pPr>
            <a:r>
              <a:rPr lang="en-US" sz="1050" b="1">
                <a:solidFill>
                  <a:schemeClr val="accent1">
                    <a:lumMod val="75000"/>
                  </a:schemeClr>
                </a:solidFill>
              </a:rPr>
              <a:t>Evolución de las Altas y Bajas de Resoluciones de grado. Total nacional</a:t>
            </a:r>
          </a:p>
        </c:rich>
      </c:tx>
      <c:overlay val="0"/>
      <c:spPr>
        <a:noFill/>
        <a:ln>
          <a:noFill/>
        </a:ln>
        <a:effectLst/>
      </c:spPr>
      <c:txPr>
        <a:bodyPr rot="0" spcFirstLastPara="1" vertOverflow="ellipsis" vert="horz" wrap="square" anchor="ctr" anchorCtr="1"/>
        <a:lstStyle/>
        <a:p>
          <a:pPr>
            <a:defRPr sz="1050" b="0" i="0" u="none" strike="noStrike" kern="1200" spc="0" baseline="0">
              <a:solidFill>
                <a:schemeClr val="accent1">
                  <a:lumMod val="75000"/>
                </a:schemeClr>
              </a:solidFill>
              <a:latin typeface="+mn-lt"/>
              <a:ea typeface="+mn-ea"/>
              <a:cs typeface="+mn-cs"/>
            </a:defRPr>
          </a:pPr>
          <a:endParaRPr lang="es-ES"/>
        </a:p>
      </c:txPr>
    </c:title>
    <c:autoTitleDeleted val="0"/>
    <c:plotArea>
      <c:layout/>
      <c:lineChart>
        <c:grouping val="standard"/>
        <c:varyColors val="0"/>
        <c:ser>
          <c:idx val="0"/>
          <c:order val="0"/>
          <c:tx>
            <c:strRef>
              <c:f>'35ResolGraAltaBaj'!$AB$10</c:f>
              <c:strCache>
                <c:ptCount val="1"/>
                <c:pt idx="0">
                  <c:v>Altas Grado</c:v>
                </c:pt>
              </c:strCache>
            </c:strRef>
          </c:tx>
          <c:spPr>
            <a:ln w="28575" cap="rnd">
              <a:solidFill>
                <a:schemeClr val="accent1"/>
              </a:solidFill>
              <a:round/>
            </a:ln>
            <a:effectLst/>
          </c:spPr>
          <c:marker>
            <c:symbol val="none"/>
          </c:marker>
          <c:cat>
            <c:numRef>
              <c:f>'35ResolGraAltaBaj'!$AA$11:$AA$67</c:f>
              <c:numCache>
                <c:formatCode>m/d/yyyy</c:formatCode>
                <c:ptCount val="57"/>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pt idx="43">
                  <c:v>45596</c:v>
                </c:pt>
                <c:pt idx="44">
                  <c:v>45626</c:v>
                </c:pt>
                <c:pt idx="45">
                  <c:v>45657</c:v>
                </c:pt>
                <c:pt idx="46">
                  <c:v>45688</c:v>
                </c:pt>
                <c:pt idx="47">
                  <c:v>45716</c:v>
                </c:pt>
                <c:pt idx="48">
                  <c:v>45747</c:v>
                </c:pt>
                <c:pt idx="49">
                  <c:v>45777</c:v>
                </c:pt>
                <c:pt idx="50">
                  <c:v>45808</c:v>
                </c:pt>
                <c:pt idx="51">
                  <c:v>45838</c:v>
                </c:pt>
                <c:pt idx="52">
                  <c:v>45869</c:v>
                </c:pt>
                <c:pt idx="53">
                  <c:v>45900</c:v>
                </c:pt>
                <c:pt idx="54">
                  <c:v>45930</c:v>
                </c:pt>
                <c:pt idx="55">
                  <c:v>45961</c:v>
                </c:pt>
                <c:pt idx="56">
                  <c:v>45991</c:v>
                </c:pt>
              </c:numCache>
            </c:numRef>
          </c:cat>
          <c:val>
            <c:numRef>
              <c:f>'35ResolGraAltaBaj'!$AB$11:$AB$67</c:f>
              <c:numCache>
                <c:formatCode>0</c:formatCode>
                <c:ptCount val="57"/>
                <c:pt idx="0">
                  <c:v>25720</c:v>
                </c:pt>
                <c:pt idx="1">
                  <c:v>26707</c:v>
                </c:pt>
                <c:pt idx="2">
                  <c:v>28175</c:v>
                </c:pt>
                <c:pt idx="3">
                  <c:v>28047</c:v>
                </c:pt>
                <c:pt idx="4">
                  <c:v>26363</c:v>
                </c:pt>
                <c:pt idx="5">
                  <c:v>16420</c:v>
                </c:pt>
                <c:pt idx="6">
                  <c:v>22330</c:v>
                </c:pt>
                <c:pt idx="7">
                  <c:v>29317</c:v>
                </c:pt>
                <c:pt idx="8">
                  <c:v>28155</c:v>
                </c:pt>
                <c:pt idx="9">
                  <c:v>24865</c:v>
                </c:pt>
                <c:pt idx="10">
                  <c:v>20377</c:v>
                </c:pt>
                <c:pt idx="11">
                  <c:v>25448</c:v>
                </c:pt>
                <c:pt idx="12">
                  <c:v>31825</c:v>
                </c:pt>
                <c:pt idx="13">
                  <c:v>29337</c:v>
                </c:pt>
                <c:pt idx="14">
                  <c:v>27733</c:v>
                </c:pt>
                <c:pt idx="15">
                  <c:v>30967</c:v>
                </c:pt>
                <c:pt idx="16">
                  <c:v>28674</c:v>
                </c:pt>
                <c:pt idx="17">
                  <c:v>19988</c:v>
                </c:pt>
                <c:pt idx="18">
                  <c:v>27552</c:v>
                </c:pt>
                <c:pt idx="19">
                  <c:v>29104</c:v>
                </c:pt>
                <c:pt idx="20">
                  <c:v>30634</c:v>
                </c:pt>
                <c:pt idx="21">
                  <c:v>28835</c:v>
                </c:pt>
                <c:pt idx="22">
                  <c:v>25222</c:v>
                </c:pt>
                <c:pt idx="23">
                  <c:v>28262</c:v>
                </c:pt>
                <c:pt idx="24">
                  <c:v>37938</c:v>
                </c:pt>
                <c:pt idx="25">
                  <c:v>30972</c:v>
                </c:pt>
                <c:pt idx="26">
                  <c:v>34993</c:v>
                </c:pt>
                <c:pt idx="27">
                  <c:v>33173</c:v>
                </c:pt>
                <c:pt idx="28">
                  <c:v>29845</c:v>
                </c:pt>
                <c:pt idx="29">
                  <c:v>17652</c:v>
                </c:pt>
                <c:pt idx="30">
                  <c:v>35295</c:v>
                </c:pt>
                <c:pt idx="31">
                  <c:v>31994</c:v>
                </c:pt>
                <c:pt idx="32">
                  <c:v>28434</c:v>
                </c:pt>
                <c:pt idx="33">
                  <c:v>25527</c:v>
                </c:pt>
                <c:pt idx="34">
                  <c:v>23712</c:v>
                </c:pt>
                <c:pt idx="35">
                  <c:v>26838</c:v>
                </c:pt>
                <c:pt idx="36">
                  <c:v>32072</c:v>
                </c:pt>
                <c:pt idx="37">
                  <c:v>26319</c:v>
                </c:pt>
                <c:pt idx="38">
                  <c:v>26675</c:v>
                </c:pt>
                <c:pt idx="39">
                  <c:v>31224</c:v>
                </c:pt>
                <c:pt idx="40">
                  <c:v>23913</c:v>
                </c:pt>
                <c:pt idx="41">
                  <c:v>33519</c:v>
                </c:pt>
                <c:pt idx="42">
                  <c:v>21655</c:v>
                </c:pt>
                <c:pt idx="43">
                  <c:v>29870</c:v>
                </c:pt>
                <c:pt idx="44">
                  <c:v>34436</c:v>
                </c:pt>
                <c:pt idx="45">
                  <c:v>30004</c:v>
                </c:pt>
                <c:pt idx="46">
                  <c:v>29776</c:v>
                </c:pt>
                <c:pt idx="47">
                  <c:v>38438</c:v>
                </c:pt>
                <c:pt idx="48">
                  <c:v>35709</c:v>
                </c:pt>
                <c:pt idx="49">
                  <c:v>30361</c:v>
                </c:pt>
                <c:pt idx="50">
                  <c:v>31782</c:v>
                </c:pt>
                <c:pt idx="51">
                  <c:v>31227</c:v>
                </c:pt>
                <c:pt idx="52">
                  <c:v>38899</c:v>
                </c:pt>
                <c:pt idx="53">
                  <c:v>25807</c:v>
                </c:pt>
                <c:pt idx="54">
                  <c:v>32193</c:v>
                </c:pt>
                <c:pt idx="55">
                  <c:v>51502</c:v>
                </c:pt>
                <c:pt idx="56">
                  <c:v>47817</c:v>
                </c:pt>
              </c:numCache>
            </c:numRef>
          </c:val>
          <c:smooth val="0"/>
          <c:extLst>
            <c:ext xmlns:c16="http://schemas.microsoft.com/office/drawing/2014/chart" uri="{C3380CC4-5D6E-409C-BE32-E72D297353CC}">
              <c16:uniqueId val="{00000000-52C8-41FD-A91A-81599EEA3FC4}"/>
            </c:ext>
          </c:extLst>
        </c:ser>
        <c:ser>
          <c:idx val="1"/>
          <c:order val="1"/>
          <c:tx>
            <c:strRef>
              <c:f>'35ResolGraAltaBaj'!$AC$10</c:f>
              <c:strCache>
                <c:ptCount val="1"/>
                <c:pt idx="0">
                  <c:v>Bajas Grado</c:v>
                </c:pt>
              </c:strCache>
            </c:strRef>
          </c:tx>
          <c:spPr>
            <a:ln w="28575" cap="rnd">
              <a:solidFill>
                <a:schemeClr val="accent1">
                  <a:lumMod val="50000"/>
                </a:schemeClr>
              </a:solidFill>
              <a:round/>
            </a:ln>
            <a:effectLst/>
          </c:spPr>
          <c:marker>
            <c:symbol val="none"/>
          </c:marker>
          <c:cat>
            <c:numRef>
              <c:f>'35ResolGraAltaBaj'!$AA$11:$AA$67</c:f>
              <c:numCache>
                <c:formatCode>m/d/yyyy</c:formatCode>
                <c:ptCount val="57"/>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pt idx="43">
                  <c:v>45596</c:v>
                </c:pt>
                <c:pt idx="44">
                  <c:v>45626</c:v>
                </c:pt>
                <c:pt idx="45">
                  <c:v>45657</c:v>
                </c:pt>
                <c:pt idx="46">
                  <c:v>45688</c:v>
                </c:pt>
                <c:pt idx="47">
                  <c:v>45716</c:v>
                </c:pt>
                <c:pt idx="48">
                  <c:v>45747</c:v>
                </c:pt>
                <c:pt idx="49">
                  <c:v>45777</c:v>
                </c:pt>
                <c:pt idx="50">
                  <c:v>45808</c:v>
                </c:pt>
                <c:pt idx="51">
                  <c:v>45838</c:v>
                </c:pt>
                <c:pt idx="52">
                  <c:v>45869</c:v>
                </c:pt>
                <c:pt idx="53">
                  <c:v>45900</c:v>
                </c:pt>
                <c:pt idx="54">
                  <c:v>45930</c:v>
                </c:pt>
                <c:pt idx="55">
                  <c:v>45961</c:v>
                </c:pt>
                <c:pt idx="56">
                  <c:v>45991</c:v>
                </c:pt>
              </c:numCache>
            </c:numRef>
          </c:cat>
          <c:val>
            <c:numRef>
              <c:f>'35ResolGraAltaBaj'!$AC$11:$AC$67</c:f>
              <c:numCache>
                <c:formatCode>0</c:formatCode>
                <c:ptCount val="57"/>
                <c:pt idx="0">
                  <c:v>23592</c:v>
                </c:pt>
                <c:pt idx="1">
                  <c:v>18034</c:v>
                </c:pt>
                <c:pt idx="2">
                  <c:v>15503</c:v>
                </c:pt>
                <c:pt idx="3">
                  <c:v>18622</c:v>
                </c:pt>
                <c:pt idx="4">
                  <c:v>16904</c:v>
                </c:pt>
                <c:pt idx="5">
                  <c:v>20385</c:v>
                </c:pt>
                <c:pt idx="6">
                  <c:v>19468</c:v>
                </c:pt>
                <c:pt idx="7">
                  <c:v>17136</c:v>
                </c:pt>
                <c:pt idx="8">
                  <c:v>19590</c:v>
                </c:pt>
                <c:pt idx="9">
                  <c:v>26807</c:v>
                </c:pt>
                <c:pt idx="10">
                  <c:v>22366</c:v>
                </c:pt>
                <c:pt idx="11">
                  <c:v>23602</c:v>
                </c:pt>
                <c:pt idx="12">
                  <c:v>22165</c:v>
                </c:pt>
                <c:pt idx="13">
                  <c:v>20494</c:v>
                </c:pt>
                <c:pt idx="14">
                  <c:v>19944</c:v>
                </c:pt>
                <c:pt idx="15">
                  <c:v>20368</c:v>
                </c:pt>
                <c:pt idx="16">
                  <c:v>20566</c:v>
                </c:pt>
                <c:pt idx="17">
                  <c:v>21716</c:v>
                </c:pt>
                <c:pt idx="18">
                  <c:v>21574</c:v>
                </c:pt>
                <c:pt idx="19">
                  <c:v>17287</c:v>
                </c:pt>
                <c:pt idx="20">
                  <c:v>17693</c:v>
                </c:pt>
                <c:pt idx="21">
                  <c:v>20499</c:v>
                </c:pt>
                <c:pt idx="22">
                  <c:v>21942</c:v>
                </c:pt>
                <c:pt idx="23">
                  <c:v>21287</c:v>
                </c:pt>
                <c:pt idx="24">
                  <c:v>24401</c:v>
                </c:pt>
                <c:pt idx="25">
                  <c:v>22154</c:v>
                </c:pt>
                <c:pt idx="26">
                  <c:v>18583</c:v>
                </c:pt>
                <c:pt idx="27">
                  <c:v>18432</c:v>
                </c:pt>
                <c:pt idx="28">
                  <c:v>17338</c:v>
                </c:pt>
                <c:pt idx="29">
                  <c:v>15962</c:v>
                </c:pt>
                <c:pt idx="30">
                  <c:v>21157</c:v>
                </c:pt>
                <c:pt idx="31">
                  <c:v>20149</c:v>
                </c:pt>
                <c:pt idx="32">
                  <c:v>45500</c:v>
                </c:pt>
                <c:pt idx="33">
                  <c:v>18425</c:v>
                </c:pt>
                <c:pt idx="34">
                  <c:v>22911</c:v>
                </c:pt>
                <c:pt idx="35">
                  <c:v>27054</c:v>
                </c:pt>
                <c:pt idx="36">
                  <c:v>22207</c:v>
                </c:pt>
                <c:pt idx="37">
                  <c:v>20493</c:v>
                </c:pt>
                <c:pt idx="38">
                  <c:v>21872</c:v>
                </c:pt>
                <c:pt idx="39">
                  <c:v>20144</c:v>
                </c:pt>
                <c:pt idx="40">
                  <c:v>18018</c:v>
                </c:pt>
                <c:pt idx="41">
                  <c:v>19284</c:v>
                </c:pt>
                <c:pt idx="42">
                  <c:v>18822</c:v>
                </c:pt>
                <c:pt idx="43">
                  <c:v>17653</c:v>
                </c:pt>
                <c:pt idx="44">
                  <c:v>19875</c:v>
                </c:pt>
                <c:pt idx="45">
                  <c:v>18320</c:v>
                </c:pt>
                <c:pt idx="46">
                  <c:v>21050</c:v>
                </c:pt>
                <c:pt idx="47">
                  <c:v>26721</c:v>
                </c:pt>
                <c:pt idx="48">
                  <c:v>21845</c:v>
                </c:pt>
                <c:pt idx="49">
                  <c:v>22050</c:v>
                </c:pt>
                <c:pt idx="50">
                  <c:v>20496</c:v>
                </c:pt>
                <c:pt idx="51">
                  <c:v>19760</c:v>
                </c:pt>
                <c:pt idx="52">
                  <c:v>21107</c:v>
                </c:pt>
                <c:pt idx="53">
                  <c:v>19983</c:v>
                </c:pt>
                <c:pt idx="54">
                  <c:v>19798</c:v>
                </c:pt>
                <c:pt idx="55">
                  <c:v>18854</c:v>
                </c:pt>
                <c:pt idx="56">
                  <c:v>21634</c:v>
                </c:pt>
              </c:numCache>
            </c:numRef>
          </c:val>
          <c:smooth val="0"/>
          <c:extLst>
            <c:ext xmlns:c16="http://schemas.microsoft.com/office/drawing/2014/chart" uri="{C3380CC4-5D6E-409C-BE32-E72D297353CC}">
              <c16:uniqueId val="{00000001-52C8-41FD-A91A-81599EEA3FC4}"/>
            </c:ext>
          </c:extLst>
        </c:ser>
        <c:dLbls>
          <c:showLegendKey val="0"/>
          <c:showVal val="0"/>
          <c:showCatName val="0"/>
          <c:showSerName val="0"/>
          <c:showPercent val="0"/>
          <c:showBubbleSize val="0"/>
        </c:dLbls>
        <c:smooth val="0"/>
        <c:axId val="-1956961392"/>
        <c:axId val="-1956960304"/>
      </c:lineChart>
      <c:catAx>
        <c:axId val="-1956961392"/>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lumMod val="75000"/>
                  </a:schemeClr>
                </a:solidFill>
                <a:latin typeface="+mn-lt"/>
                <a:ea typeface="+mn-ea"/>
                <a:cs typeface="+mn-cs"/>
              </a:defRPr>
            </a:pPr>
            <a:endParaRPr lang="es-ES"/>
          </a:p>
        </c:txPr>
        <c:crossAx val="-1956960304"/>
        <c:crosses val="autoZero"/>
        <c:auto val="0"/>
        <c:lblAlgn val="ctr"/>
        <c:lblOffset val="100"/>
        <c:noMultiLvlLbl val="1"/>
      </c:catAx>
      <c:valAx>
        <c:axId val="-1956960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lumMod val="75000"/>
                  </a:schemeClr>
                </a:solidFill>
                <a:latin typeface="+mn-lt"/>
                <a:ea typeface="+mn-ea"/>
                <a:cs typeface="+mn-cs"/>
              </a:defRPr>
            </a:pPr>
            <a:endParaRPr lang="es-ES"/>
          </a:p>
        </c:txPr>
        <c:crossAx val="-195696139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800" b="0" i="0" u="none" strike="noStrike" kern="1200" baseline="0">
                <a:solidFill>
                  <a:schemeClr val="accent1">
                    <a:lumMod val="50000"/>
                  </a:schemeClr>
                </a:solidFill>
                <a:latin typeface="+mn-lt"/>
                <a:ea typeface="+mn-ea"/>
                <a:cs typeface="+mn-cs"/>
              </a:defRPr>
            </a:pPr>
            <a:endParaRPr lang="es-ES"/>
          </a:p>
        </c:txPr>
      </c:legendEntry>
      <c:overlay val="0"/>
      <c:spPr>
        <a:noFill/>
        <a:ln>
          <a:noFill/>
        </a:ln>
        <a:effectLst/>
      </c:spPr>
      <c:txPr>
        <a:bodyPr rot="0" spcFirstLastPara="1" vertOverflow="ellipsis" vert="horz" wrap="square" anchor="ctr" anchorCtr="1"/>
        <a:lstStyle/>
        <a:p>
          <a:pPr>
            <a:defRPr sz="800" b="0" i="0" u="none" strike="noStrike" kern="1200" baseline="0">
              <a:solidFill>
                <a:schemeClr val="accent1">
                  <a:lumMod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75000"/>
                  </a:schemeClr>
                </a:solidFill>
                <a:latin typeface="+mn-lt"/>
                <a:ea typeface="Verdana"/>
                <a:cs typeface="Verdana"/>
              </a:defRPr>
            </a:pPr>
            <a:r>
              <a:rPr lang="es-ES" sz="1100">
                <a:solidFill>
                  <a:schemeClr val="accent1">
                    <a:lumMod val="75000"/>
                  </a:schemeClr>
                </a:solidFill>
                <a:latin typeface="+mn-lt"/>
              </a:rPr>
              <a:t>Resoluciones de grado por tramo de edad</a:t>
            </a:r>
          </a:p>
        </c:rich>
      </c:tx>
      <c:layout>
        <c:manualLayout>
          <c:xMode val="edge"/>
          <c:yMode val="edge"/>
          <c:x val="0.31840033153750519"/>
          <c:y val="4.3582630463007083E-3"/>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7103173780908965"/>
          <c:y val="9.8098840847741023E-2"/>
          <c:w val="0.79376916701201805"/>
          <c:h val="0.81604505842463637"/>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7B28-40F3-B973-5CB34CEEED38}"/>
              </c:ext>
            </c:extLst>
          </c:dPt>
          <c:dPt>
            <c:idx val="1"/>
            <c:invertIfNegative val="0"/>
            <c:bubble3D val="0"/>
            <c:spPr>
              <a:solidFill>
                <a:srgbClr val="993366"/>
              </a:solidFill>
              <a:ln w="25400">
                <a:noFill/>
              </a:ln>
            </c:spPr>
            <c:extLst>
              <c:ext xmlns:c16="http://schemas.microsoft.com/office/drawing/2014/chart" uri="{C3380CC4-5D6E-409C-BE32-E72D297353CC}">
                <c16:uniqueId val="{00000002-7B28-40F3-B973-5CB34CEEED38}"/>
              </c:ext>
            </c:extLst>
          </c:dPt>
          <c:dPt>
            <c:idx val="2"/>
            <c:invertIfNegative val="0"/>
            <c:bubble3D val="0"/>
            <c:spPr>
              <a:solidFill>
                <a:srgbClr val="CCFFFF"/>
              </a:solidFill>
              <a:ln w="25400">
                <a:noFill/>
              </a:ln>
            </c:spPr>
            <c:extLst>
              <c:ext xmlns:c16="http://schemas.microsoft.com/office/drawing/2014/chart" uri="{C3380CC4-5D6E-409C-BE32-E72D297353CC}">
                <c16:uniqueId val="{00000004-7B28-40F3-B973-5CB34CEEED38}"/>
              </c:ext>
            </c:extLst>
          </c:dPt>
          <c:dPt>
            <c:idx val="3"/>
            <c:invertIfNegative val="0"/>
            <c:bubble3D val="0"/>
            <c:spPr>
              <a:solidFill>
                <a:srgbClr val="660066"/>
              </a:solidFill>
              <a:ln w="25400">
                <a:noFill/>
              </a:ln>
            </c:spPr>
            <c:extLst>
              <c:ext xmlns:c16="http://schemas.microsoft.com/office/drawing/2014/chart" uri="{C3380CC4-5D6E-409C-BE32-E72D297353CC}">
                <c16:uniqueId val="{00000006-7B28-40F3-B973-5CB34CEEED38}"/>
              </c:ext>
            </c:extLst>
          </c:dPt>
          <c:dPt>
            <c:idx val="4"/>
            <c:invertIfNegative val="0"/>
            <c:bubble3D val="0"/>
            <c:spPr>
              <a:solidFill>
                <a:srgbClr val="0066CC"/>
              </a:solidFill>
              <a:ln w="25400">
                <a:noFill/>
              </a:ln>
            </c:spPr>
            <c:extLst>
              <c:ext xmlns:c16="http://schemas.microsoft.com/office/drawing/2014/chart" uri="{C3380CC4-5D6E-409C-BE32-E72D297353CC}">
                <c16:uniqueId val="{00000008-7B28-40F3-B973-5CB34CEEED38}"/>
              </c:ext>
            </c:extLst>
          </c:dPt>
          <c:dPt>
            <c:idx val="5"/>
            <c:invertIfNegative val="0"/>
            <c:bubble3D val="0"/>
            <c:spPr>
              <a:solidFill>
                <a:srgbClr val="CCCCFF"/>
              </a:solidFill>
              <a:ln w="25400">
                <a:noFill/>
              </a:ln>
            </c:spPr>
            <c:extLst>
              <c:ext xmlns:c16="http://schemas.microsoft.com/office/drawing/2014/chart" uri="{C3380CC4-5D6E-409C-BE32-E72D297353CC}">
                <c16:uniqueId val="{0000000A-7B28-40F3-B973-5CB34CEEED38}"/>
              </c:ext>
            </c:extLst>
          </c:dPt>
          <c:dPt>
            <c:idx val="6"/>
            <c:invertIfNegative val="0"/>
            <c:bubble3D val="0"/>
            <c:spPr>
              <a:solidFill>
                <a:srgbClr val="9966FF"/>
              </a:solidFill>
              <a:ln w="25400">
                <a:noFill/>
              </a:ln>
            </c:spPr>
            <c:extLst>
              <c:ext xmlns:c16="http://schemas.microsoft.com/office/drawing/2014/chart" uri="{C3380CC4-5D6E-409C-BE32-E72D297353CC}">
                <c16:uniqueId val="{0000000C-7B28-40F3-B973-5CB34CEEED38}"/>
              </c:ext>
            </c:extLst>
          </c:dPt>
          <c:dPt>
            <c:idx val="7"/>
            <c:invertIfNegative val="0"/>
            <c:bubble3D val="0"/>
            <c:spPr>
              <a:solidFill>
                <a:srgbClr val="99CCFF"/>
              </a:solidFill>
              <a:ln w="25400">
                <a:noFill/>
              </a:ln>
            </c:spPr>
            <c:extLst>
              <c:ext xmlns:c16="http://schemas.microsoft.com/office/drawing/2014/chart" uri="{C3380CC4-5D6E-409C-BE32-E72D297353CC}">
                <c16:uniqueId val="{0000000E-7B28-40F3-B973-5CB34CEEED38}"/>
              </c:ext>
            </c:extLst>
          </c:dPt>
          <c:dLbls>
            <c:dLbl>
              <c:idx val="0"/>
              <c:layout>
                <c:manualLayout>
                  <c:x val="7.471163144080634E-3"/>
                  <c:y val="-8.1738448174405329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28-40F3-B973-5CB34CEEED38}"/>
                </c:ext>
              </c:extLst>
            </c:dLbl>
            <c:dLbl>
              <c:idx val="1"/>
              <c:layout>
                <c:manualLayout>
                  <c:x val="7.9662246166596791E-3"/>
                  <c:y val="-6.0589383622420952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B28-40F3-B973-5CB34CEEED38}"/>
                </c:ext>
              </c:extLst>
            </c:dLbl>
            <c:dLbl>
              <c:idx val="2"/>
              <c:layout>
                <c:manualLayout>
                  <c:x val="1.5009324492333196E-2"/>
                  <c:y val="-5.9658325627446038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B28-40F3-B973-5CB34CEEED38}"/>
                </c:ext>
              </c:extLst>
            </c:dLbl>
            <c:dLbl>
              <c:idx val="3"/>
              <c:layout>
                <c:manualLayout>
                  <c:x val="1.6131026384859786E-2"/>
                  <c:y val="-6.219482351182979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B28-40F3-B973-5CB34CEEED38}"/>
                </c:ext>
              </c:extLst>
            </c:dLbl>
            <c:dLbl>
              <c:idx val="4"/>
              <c:layout>
                <c:manualLayout>
                  <c:x val="1.4949924022654982E-2"/>
                  <c:y val="-4.9604617928096978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B28-40F3-B973-5CB34CEEED38}"/>
                </c:ext>
              </c:extLst>
            </c:dLbl>
            <c:dLbl>
              <c:idx val="5"/>
              <c:layout>
                <c:manualLayout>
                  <c:x val="5.6996822765575357E-3"/>
                  <c:y val="-8.5708147691502978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B28-40F3-B973-5CB34CEEED38}"/>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B28-40F3-B973-5CB34CEEED38}"/>
                </c:ext>
              </c:extLst>
            </c:dLbl>
            <c:dLbl>
              <c:idx val="7"/>
              <c:layout>
                <c:manualLayout>
                  <c:x val="1.5659966846249481E-2"/>
                  <c:y val="-3.4030319163841173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B28-40F3-B973-5CB34CEEED38}"/>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('36perfresol'!$E$27:$F$27,'36perfresol'!$H$27:$I$27,'36perfresol'!$K$27:$L$27,'36perfresol'!$N$27:$O$27)</c:f>
              <c:strCache>
                <c:ptCount val="8"/>
                <c:pt idx="0">
                  <c:v>&lt; 3</c:v>
                </c:pt>
                <c:pt idx="1">
                  <c:v>3 a 18</c:v>
                </c:pt>
                <c:pt idx="2">
                  <c:v>19 a 30</c:v>
                </c:pt>
                <c:pt idx="3">
                  <c:v>31 a 45</c:v>
                </c:pt>
                <c:pt idx="4">
                  <c:v>46 a 54</c:v>
                </c:pt>
                <c:pt idx="5">
                  <c:v>55 a 64</c:v>
                </c:pt>
                <c:pt idx="6">
                  <c:v>65 a 79</c:v>
                </c:pt>
                <c:pt idx="7">
                  <c:v>80 y +</c:v>
                </c:pt>
              </c:strCache>
            </c:strRef>
          </c:cat>
          <c:val>
            <c:numRef>
              <c:f>('36perfresol'!$E$23,'36perfresol'!$H$23,'36perfresol'!$K$23,'36perfresol'!$N$23,'36perfresol'!$Q$23,'36perfresol'!$T$23,'36perfresol'!$W$23,'36perfresol'!$Z$23)</c:f>
              <c:numCache>
                <c:formatCode>#,##0</c:formatCode>
                <c:ptCount val="8"/>
                <c:pt idx="0">
                  <c:v>5781</c:v>
                </c:pt>
                <c:pt idx="1">
                  <c:v>148867</c:v>
                </c:pt>
                <c:pt idx="2">
                  <c:v>74825</c:v>
                </c:pt>
                <c:pt idx="3">
                  <c:v>85050</c:v>
                </c:pt>
                <c:pt idx="4">
                  <c:v>97080</c:v>
                </c:pt>
                <c:pt idx="5">
                  <c:v>159918</c:v>
                </c:pt>
                <c:pt idx="6">
                  <c:v>468870</c:v>
                </c:pt>
                <c:pt idx="7">
                  <c:v>1157591</c:v>
                </c:pt>
              </c:numCache>
            </c:numRef>
          </c:val>
          <c:shape val="cylinder"/>
          <c:extLst>
            <c:ext xmlns:c16="http://schemas.microsoft.com/office/drawing/2014/chart" uri="{C3380CC4-5D6E-409C-BE32-E72D297353CC}">
              <c16:uniqueId val="{0000000F-7B28-40F3-B973-5CB34CEEED38}"/>
            </c:ext>
          </c:extLst>
        </c:ser>
        <c:dLbls>
          <c:showLegendKey val="0"/>
          <c:showVal val="0"/>
          <c:showCatName val="0"/>
          <c:showSerName val="0"/>
          <c:showPercent val="0"/>
          <c:showBubbleSize val="0"/>
        </c:dLbls>
        <c:gapWidth val="30"/>
        <c:shape val="box"/>
        <c:axId val="-1956965744"/>
        <c:axId val="-1956965200"/>
        <c:axId val="0"/>
      </c:bar3DChart>
      <c:catAx>
        <c:axId val="-195696574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75000"/>
                  </a:schemeClr>
                </a:solidFill>
                <a:latin typeface="+mn-lt"/>
                <a:ea typeface="Verdana"/>
                <a:cs typeface="Verdana"/>
              </a:defRPr>
            </a:pPr>
            <a:endParaRPr lang="es-ES"/>
          </a:p>
        </c:txPr>
        <c:crossAx val="-1956965200"/>
        <c:crosses val="autoZero"/>
        <c:auto val="1"/>
        <c:lblAlgn val="ctr"/>
        <c:lblOffset val="100"/>
        <c:tickLblSkip val="1"/>
        <c:tickMarkSkip val="1"/>
        <c:noMultiLvlLbl val="0"/>
      </c:catAx>
      <c:valAx>
        <c:axId val="-195696520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75000"/>
                  </a:schemeClr>
                </a:solidFill>
                <a:latin typeface="+mn-lt"/>
                <a:ea typeface="Verdana"/>
                <a:cs typeface="Verdana"/>
              </a:defRPr>
            </a:pPr>
            <a:endParaRPr lang="es-ES"/>
          </a:p>
        </c:txPr>
        <c:crossAx val="-195696574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40000"/>
                <a:lumOff val="60000"/>
              </a:schemeClr>
            </a:solidFill>
            <a:ln>
              <a:solidFill>
                <a:schemeClr val="tx1"/>
              </a:solidFill>
            </a:ln>
            <a:effectLst/>
          </c:spPr>
          <c:invertIfNegative val="0"/>
          <c:dLbls>
            <c:dLbl>
              <c:idx val="0"/>
              <c:layout>
                <c:manualLayout>
                  <c:x val="1.935483870967742E-2"/>
                  <c:y val="0"/>
                </c:manualLayout>
              </c:layout>
              <c:spPr>
                <a:noFill/>
                <a:ln w="25400">
                  <a:noFill/>
                </a:ln>
              </c:spPr>
              <c:txPr>
                <a:bodyPr/>
                <a:lstStyle/>
                <a:p>
                  <a:pPr>
                    <a:defRPr sz="900" b="0" i="0" u="none" strike="noStrike" baseline="0">
                      <a:solidFill>
                        <a:schemeClr val="accent1">
                          <a:lumMod val="50000"/>
                        </a:schemeClr>
                      </a:solidFill>
                      <a:latin typeface="Calibri"/>
                      <a:ea typeface="Calibri"/>
                      <a:cs typeface="Calibri"/>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F1-4E84-A954-E966D9D4DEBC}"/>
                </c:ext>
              </c:extLst>
            </c:dLbl>
            <c:dLbl>
              <c:idx val="3"/>
              <c:layout>
                <c:manualLayout>
                  <c:x val="-3.8800257243489501E-17"/>
                  <c:y val="7.299270072992700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F1-4E84-A954-E966D9D4DEBC}"/>
                </c:ext>
              </c:extLst>
            </c:dLbl>
            <c:dLbl>
              <c:idx val="9"/>
              <c:layout>
                <c:manualLayout>
                  <c:x val="6.349206349206272E-3"/>
                  <c:y val="-8.921227030437367E-17"/>
                </c:manualLayout>
              </c:layout>
              <c:spPr>
                <a:noFill/>
                <a:ln w="25400">
                  <a:noFill/>
                </a:ln>
              </c:spPr>
              <c:txPr>
                <a:bodyPr/>
                <a:lstStyle/>
                <a:p>
                  <a:pPr>
                    <a:defRPr sz="900" b="0" i="0" u="none" strike="noStrike" baseline="0">
                      <a:solidFill>
                        <a:schemeClr val="accent1">
                          <a:lumMod val="50000"/>
                        </a:schemeClr>
                      </a:solidFill>
                      <a:latin typeface="Calibri"/>
                      <a:ea typeface="Calibri"/>
                      <a:cs typeface="Calibri"/>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F1-4E84-A954-E966D9D4DEBC}"/>
                </c:ext>
              </c:extLst>
            </c:dLbl>
            <c:spPr>
              <a:noFill/>
              <a:ln w="25400">
                <a:noFill/>
              </a:ln>
            </c:spPr>
            <c:txPr>
              <a:bodyPr wrap="square" lIns="38100" tIns="19050" rIns="38100" bIns="19050" anchor="ctr">
                <a:spAutoFit/>
              </a:bodyPr>
              <a:lstStyle/>
              <a:p>
                <a:pPr>
                  <a:defRPr sz="900" b="0" i="0" u="none" strike="noStrike" baseline="0">
                    <a:solidFill>
                      <a:schemeClr val="accent1">
                        <a:lumMod val="50000"/>
                      </a:schemeClr>
                    </a:solidFill>
                    <a:latin typeface="Calibri"/>
                    <a:ea typeface="Calibri"/>
                    <a:cs typeface="Calibri"/>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'21solsaad'!$B$10:$B$27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'21solsaad'!$D$10:$D$27</c:f>
              <c:numCache>
                <c:formatCode>#,##0</c:formatCode>
                <c:ptCount val="18"/>
                <c:pt idx="0">
                  <c:v>446477</c:v>
                </c:pt>
                <c:pt idx="1">
                  <c:v>61070</c:v>
                </c:pt>
                <c:pt idx="2">
                  <c:v>50331</c:v>
                </c:pt>
                <c:pt idx="3">
                  <c:v>50514</c:v>
                </c:pt>
                <c:pt idx="4">
                  <c:v>78692</c:v>
                </c:pt>
                <c:pt idx="5">
                  <c:v>23973</c:v>
                </c:pt>
                <c:pt idx="6">
                  <c:v>162549</c:v>
                </c:pt>
                <c:pt idx="7">
                  <c:v>103200</c:v>
                </c:pt>
                <c:pt idx="8">
                  <c:v>418807</c:v>
                </c:pt>
                <c:pt idx="9">
                  <c:v>236880</c:v>
                </c:pt>
                <c:pt idx="10">
                  <c:v>62199</c:v>
                </c:pt>
                <c:pt idx="11">
                  <c:v>99310</c:v>
                </c:pt>
                <c:pt idx="12">
                  <c:v>277873</c:v>
                </c:pt>
                <c:pt idx="13">
                  <c:v>74523</c:v>
                </c:pt>
                <c:pt idx="14">
                  <c:v>24172</c:v>
                </c:pt>
                <c:pt idx="15">
                  <c:v>121661</c:v>
                </c:pt>
                <c:pt idx="16">
                  <c:v>15053</c:v>
                </c:pt>
                <c:pt idx="17">
                  <c:v>5917</c:v>
                </c:pt>
              </c:numCache>
            </c:numRef>
          </c:val>
          <c:extLst>
            <c:ext xmlns:c16="http://schemas.microsoft.com/office/drawing/2014/chart" uri="{C3380CC4-5D6E-409C-BE32-E72D297353CC}">
              <c16:uniqueId val="{00000003-1BF1-4E84-A954-E966D9D4DEBC}"/>
            </c:ext>
          </c:extLst>
        </c:ser>
        <c:dLbls>
          <c:showLegendKey val="0"/>
          <c:showVal val="0"/>
          <c:showCatName val="0"/>
          <c:showSerName val="0"/>
          <c:showPercent val="0"/>
          <c:showBubbleSize val="0"/>
        </c:dLbls>
        <c:gapWidth val="27"/>
        <c:overlap val="-27"/>
        <c:axId val="711914816"/>
        <c:axId val="711915904"/>
      </c:barChart>
      <c:catAx>
        <c:axId val="71191481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2700000" vert="horz"/>
          <a:lstStyle/>
          <a:p>
            <a:pPr>
              <a:defRPr sz="1000" b="1" i="0" u="none" strike="noStrike" baseline="0">
                <a:solidFill>
                  <a:schemeClr val="accent1">
                    <a:lumMod val="50000"/>
                  </a:schemeClr>
                </a:solidFill>
                <a:latin typeface="Calibri"/>
                <a:ea typeface="Calibri"/>
                <a:cs typeface="Calibri"/>
              </a:defRPr>
            </a:pPr>
            <a:endParaRPr lang="es-ES"/>
          </a:p>
        </c:txPr>
        <c:crossAx val="711915904"/>
        <c:crosses val="autoZero"/>
        <c:auto val="1"/>
        <c:lblAlgn val="ctr"/>
        <c:lblOffset val="100"/>
        <c:noMultiLvlLbl val="0"/>
      </c:catAx>
      <c:valAx>
        <c:axId val="711915904"/>
        <c:scaling>
          <c:orientation val="minMax"/>
        </c:scaling>
        <c:delete val="0"/>
        <c:axPos val="l"/>
        <c:numFmt formatCode="#,##0" sourceLinked="1"/>
        <c:majorTickMark val="none"/>
        <c:minorTickMark val="none"/>
        <c:tickLblPos val="nextTo"/>
        <c:spPr>
          <a:noFill/>
          <a:ln>
            <a:solidFill>
              <a:schemeClr val="tx1"/>
            </a:solidFill>
          </a:ln>
          <a:effectLst/>
        </c:spPr>
        <c:txPr>
          <a:bodyPr rot="0" vert="horz"/>
          <a:lstStyle/>
          <a:p>
            <a:pPr>
              <a:defRPr sz="900" b="0" i="0" u="none" strike="noStrike" baseline="0">
                <a:solidFill>
                  <a:schemeClr val="accent1">
                    <a:lumMod val="50000"/>
                  </a:schemeClr>
                </a:solidFill>
                <a:latin typeface="Calibri"/>
                <a:ea typeface="Calibri"/>
                <a:cs typeface="Calibri"/>
              </a:defRPr>
            </a:pPr>
            <a:endParaRPr lang="es-ES"/>
          </a:p>
        </c:txPr>
        <c:crossAx val="711914816"/>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8000"/>
          </a:solidFill>
          <a:latin typeface="Calibri"/>
          <a:ea typeface="Calibri"/>
          <a:cs typeface="Calibri"/>
        </a:defRPr>
      </a:pPr>
      <a:endParaRPr lang="es-ES"/>
    </a:p>
  </c:txPr>
  <c:printSettings>
    <c:headerFooter/>
    <c:pageMargins b="0.75" l="0.7" r="0.7" t="0.75" header="0.3" footer="0.3"/>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75000"/>
                  </a:schemeClr>
                </a:solidFill>
                <a:latin typeface="+mn-lt"/>
                <a:ea typeface="Verdana"/>
                <a:cs typeface="Verdana"/>
              </a:defRPr>
            </a:pPr>
            <a:r>
              <a:rPr lang="es-ES" sz="1100">
                <a:solidFill>
                  <a:schemeClr val="accent1">
                    <a:lumMod val="75000"/>
                  </a:schemeClr>
                </a:solidFill>
                <a:latin typeface="+mn-lt"/>
              </a:rPr>
              <a:t>Resoluciones de</a:t>
            </a:r>
            <a:r>
              <a:rPr lang="es-ES" sz="1100" baseline="0">
                <a:solidFill>
                  <a:schemeClr val="accent1">
                    <a:lumMod val="75000"/>
                  </a:schemeClr>
                </a:solidFill>
                <a:latin typeface="+mn-lt"/>
              </a:rPr>
              <a:t> grado </a:t>
            </a:r>
            <a:r>
              <a:rPr lang="es-ES" sz="1100">
                <a:solidFill>
                  <a:schemeClr val="accent1">
                    <a:lumMod val="75000"/>
                  </a:schemeClr>
                </a:solidFill>
                <a:latin typeface="+mn-lt"/>
              </a:rPr>
              <a:t>por sexo</a:t>
            </a:r>
          </a:p>
        </c:rich>
      </c:tx>
      <c:layout>
        <c:manualLayout>
          <c:xMode val="edge"/>
          <c:yMode val="edge"/>
          <c:x val="0.11201565264474136"/>
          <c:y val="2.022836745126556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14151356080489938"/>
          <c:y val="0.16205626279093968"/>
          <c:w val="0.70355205599300086"/>
          <c:h val="0.75589024940164407"/>
        </c:manualLayout>
      </c:layout>
      <c:pie3DChart>
        <c:varyColors val="1"/>
        <c:ser>
          <c:idx val="0"/>
          <c:order val="0"/>
          <c:spPr>
            <a:solidFill>
              <a:srgbClr val="9999FF"/>
            </a:solidFill>
            <a:ln w="25400">
              <a:noFill/>
            </a:ln>
          </c:spPr>
          <c:explosion val="4"/>
          <c:dPt>
            <c:idx val="0"/>
            <c:bubble3D val="0"/>
            <c:extLst>
              <c:ext xmlns:c16="http://schemas.microsoft.com/office/drawing/2014/chart" uri="{C3380CC4-5D6E-409C-BE32-E72D297353CC}">
                <c16:uniqueId val="{00000000-7D21-4537-9746-77BFBEC8BD58}"/>
              </c:ext>
            </c:extLst>
          </c:dPt>
          <c:dPt>
            <c:idx val="1"/>
            <c:bubble3D val="0"/>
            <c:spPr>
              <a:solidFill>
                <a:schemeClr val="accent1">
                  <a:lumMod val="50000"/>
                </a:schemeClr>
              </a:solidFill>
              <a:ln w="25400">
                <a:noFill/>
              </a:ln>
            </c:spPr>
            <c:extLst>
              <c:ext xmlns:c16="http://schemas.microsoft.com/office/drawing/2014/chart" uri="{C3380CC4-5D6E-409C-BE32-E72D297353CC}">
                <c16:uniqueId val="{00000002-7D21-4537-9746-77BFBEC8BD58}"/>
              </c:ext>
            </c:extLst>
          </c:dPt>
          <c:dLbls>
            <c:dLbl>
              <c:idx val="0"/>
              <c:layout>
                <c:manualLayout>
                  <c:x val="8.0135532627387096E-2"/>
                  <c:y val="-9.0920753878366706E-2"/>
                </c:manualLayout>
              </c:layout>
              <c:numFmt formatCode="0%" sourceLinked="0"/>
              <c:spPr>
                <a:noFill/>
                <a:ln w="25400">
                  <a:noFill/>
                </a:ln>
              </c:spPr>
              <c:txPr>
                <a:bodyPr/>
                <a:lstStyle/>
                <a:p>
                  <a:pPr>
                    <a:defRPr sz="1050" b="1" i="0" u="none" strike="noStrike" baseline="0">
                      <a:solidFill>
                        <a:schemeClr val="accent1">
                          <a:lumMod val="75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D21-4537-9746-77BFBEC8BD58}"/>
                </c:ext>
              </c:extLst>
            </c:dLbl>
            <c:dLbl>
              <c:idx val="1"/>
              <c:layout>
                <c:manualLayout>
                  <c:x val="1.0355457255287812E-4"/>
                  <c:y val="-0.10288840286921544"/>
                </c:manualLayout>
              </c:layout>
              <c:numFmt formatCode="0%" sourceLinked="0"/>
              <c:spPr>
                <a:noFill/>
                <a:ln w="25400">
                  <a:noFill/>
                </a:ln>
              </c:spPr>
              <c:txPr>
                <a:bodyPr/>
                <a:lstStyle/>
                <a:p>
                  <a:pPr>
                    <a:defRPr sz="1050" b="1" i="0" u="none" strike="noStrike" baseline="0">
                      <a:solidFill>
                        <a:schemeClr val="accent1">
                          <a:lumMod val="75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15:layout>
                    <c:manualLayout>
                      <c:w val="0.22982905982905982"/>
                      <c:h val="0.19707884829003111"/>
                    </c:manualLayout>
                  </c15:layout>
                </c:ext>
                <c:ext xmlns:c16="http://schemas.microsoft.com/office/drawing/2014/chart" uri="{C3380CC4-5D6E-409C-BE32-E72D297353CC}">
                  <c16:uniqueId val="{00000002-7D21-4537-9746-77BFBEC8BD58}"/>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1050" b="1" i="0" u="none" strike="noStrike" baseline="0">
                      <a:solidFill>
                        <a:schemeClr val="accent1">
                          <a:lumMod val="75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D21-4537-9746-77BFBEC8BD58}"/>
                </c:ext>
              </c:extLst>
            </c:dLbl>
            <c:numFmt formatCode="0%" sourceLinked="0"/>
            <c:spPr>
              <a:noFill/>
              <a:ln w="25400">
                <a:noFill/>
              </a:ln>
            </c:spPr>
            <c:txPr>
              <a:bodyPr wrap="square" lIns="38100" tIns="19050" rIns="38100" bIns="19050" anchor="ctr">
                <a:spAutoFit/>
              </a:bodyPr>
              <a:lstStyle/>
              <a:p>
                <a:pPr>
                  <a:defRPr sz="1050" b="1" i="0" u="none" strike="noStrike" baseline="0">
                    <a:solidFill>
                      <a:schemeClr val="accent1">
                        <a:lumMod val="75000"/>
                      </a:schemeClr>
                    </a:solidFill>
                    <a:latin typeface="+mn-lt"/>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('36perfresol'!$B$12,'36perfresol'!$B$17)</c:f>
              <c:strCache>
                <c:ptCount val="2"/>
                <c:pt idx="0">
                  <c:v>Mujer</c:v>
                </c:pt>
                <c:pt idx="1">
                  <c:v>Hombre</c:v>
                </c:pt>
              </c:strCache>
            </c:strRef>
          </c:cat>
          <c:val>
            <c:numRef>
              <c:f>('36perfresol'!$AC$16,'36perfresol'!$AC$21)</c:f>
              <c:numCache>
                <c:formatCode>#,##0</c:formatCode>
                <c:ptCount val="2"/>
                <c:pt idx="0">
                  <c:v>1366706</c:v>
                </c:pt>
                <c:pt idx="1">
                  <c:v>831276</c:v>
                </c:pt>
              </c:numCache>
            </c:numRef>
          </c:val>
          <c:extLst>
            <c:ext xmlns:c16="http://schemas.microsoft.com/office/drawing/2014/chart" uri="{C3380CC4-5D6E-409C-BE32-E72D297353CC}">
              <c16:uniqueId val="{00000004-7D21-4537-9746-77BFBEC8BD5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r">
              <a:defRPr sz="1100" b="1" i="0" u="none" strike="noStrike" baseline="0">
                <a:solidFill>
                  <a:schemeClr val="accent1">
                    <a:lumMod val="75000"/>
                  </a:schemeClr>
                </a:solidFill>
                <a:latin typeface="Verdana"/>
                <a:ea typeface="Verdana"/>
                <a:cs typeface="Verdana"/>
              </a:defRPr>
            </a:pPr>
            <a:r>
              <a:rPr lang="es-ES" sz="1100">
                <a:solidFill>
                  <a:schemeClr val="accent1">
                    <a:lumMod val="75000"/>
                  </a:schemeClr>
                </a:solidFill>
                <a:latin typeface="+mn-lt"/>
              </a:rPr>
              <a:t>Distribución por Grado de Resolución de cada tramo de edad. Mujeres</a:t>
            </a:r>
          </a:p>
        </c:rich>
      </c:tx>
      <c:layout>
        <c:manualLayout>
          <c:xMode val="edge"/>
          <c:yMode val="edge"/>
          <c:x val="0.20075390966754156"/>
          <c:y val="1.3772746110085525E-2"/>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'36aperfresol_graf'!$D$12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EC53-41DD-9E7E-C299E7BB238A}"/>
              </c:ext>
            </c:extLst>
          </c:dPt>
          <c:dPt>
            <c:idx val="1"/>
            <c:invertIfNegative val="0"/>
            <c:bubble3D val="0"/>
            <c:extLst>
              <c:ext xmlns:c16="http://schemas.microsoft.com/office/drawing/2014/chart" uri="{C3380CC4-5D6E-409C-BE32-E72D297353CC}">
                <c16:uniqueId val="{00000001-EC53-41DD-9E7E-C299E7BB238A}"/>
              </c:ext>
            </c:extLst>
          </c:dPt>
          <c:dPt>
            <c:idx val="2"/>
            <c:invertIfNegative val="0"/>
            <c:bubble3D val="0"/>
            <c:extLst>
              <c:ext xmlns:c16="http://schemas.microsoft.com/office/drawing/2014/chart" uri="{C3380CC4-5D6E-409C-BE32-E72D297353CC}">
                <c16:uniqueId val="{00000002-EC53-41DD-9E7E-C299E7BB238A}"/>
              </c:ext>
            </c:extLst>
          </c:dPt>
          <c:dPt>
            <c:idx val="3"/>
            <c:invertIfNegative val="0"/>
            <c:bubble3D val="0"/>
            <c:extLst>
              <c:ext xmlns:c16="http://schemas.microsoft.com/office/drawing/2014/chart" uri="{C3380CC4-5D6E-409C-BE32-E72D297353CC}">
                <c16:uniqueId val="{00000003-EC53-41DD-9E7E-C299E7BB238A}"/>
              </c:ext>
            </c:extLst>
          </c:dPt>
          <c:dPt>
            <c:idx val="4"/>
            <c:invertIfNegative val="0"/>
            <c:bubble3D val="0"/>
            <c:extLst>
              <c:ext xmlns:c16="http://schemas.microsoft.com/office/drawing/2014/chart" uri="{C3380CC4-5D6E-409C-BE32-E72D297353CC}">
                <c16:uniqueId val="{00000004-EC53-41DD-9E7E-C299E7BB238A}"/>
              </c:ext>
            </c:extLst>
          </c:dPt>
          <c:dPt>
            <c:idx val="5"/>
            <c:invertIfNegative val="0"/>
            <c:bubble3D val="0"/>
            <c:extLst>
              <c:ext xmlns:c16="http://schemas.microsoft.com/office/drawing/2014/chart" uri="{C3380CC4-5D6E-409C-BE32-E72D297353CC}">
                <c16:uniqueId val="{00000005-EC53-41DD-9E7E-C299E7BB238A}"/>
              </c:ext>
            </c:extLst>
          </c:dPt>
          <c:dPt>
            <c:idx val="6"/>
            <c:invertIfNegative val="0"/>
            <c:bubble3D val="0"/>
            <c:extLst>
              <c:ext xmlns:c16="http://schemas.microsoft.com/office/drawing/2014/chart" uri="{C3380CC4-5D6E-409C-BE32-E72D297353CC}">
                <c16:uniqueId val="{00000006-EC53-41DD-9E7E-C299E7BB238A}"/>
              </c:ext>
            </c:extLst>
          </c:dPt>
          <c:dPt>
            <c:idx val="7"/>
            <c:invertIfNegative val="0"/>
            <c:bubble3D val="0"/>
            <c:extLst>
              <c:ext xmlns:c16="http://schemas.microsoft.com/office/drawing/2014/chart" uri="{C3380CC4-5D6E-409C-BE32-E72D297353CC}">
                <c16:uniqueId val="{00000007-EC53-41DD-9E7E-C299E7BB238A}"/>
              </c:ext>
            </c:extLst>
          </c:dPt>
          <c:dLbls>
            <c:dLbl>
              <c:idx val="0"/>
              <c:tx>
                <c:rich>
                  <a:bodyPr/>
                  <a:lstStyle/>
                  <a:p>
                    <a:fld id="{F76B8219-D0A4-4907-B044-258DE9379CB4}" type="CELLRANGE">
                      <a:rPr lang="en-US"/>
                      <a:pPr/>
                      <a:t>[CELLRANGE]</a:t>
                    </a:fld>
                    <a:endParaRPr lang="en-US" baseline="0"/>
                  </a:p>
                  <a:p>
                    <a:fld id="{83193CF8-821F-4082-921B-16C099D8A3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C53-41DD-9E7E-C299E7BB238A}"/>
                </c:ext>
              </c:extLst>
            </c:dLbl>
            <c:dLbl>
              <c:idx val="1"/>
              <c:tx>
                <c:rich>
                  <a:bodyPr/>
                  <a:lstStyle/>
                  <a:p>
                    <a:fld id="{C224E424-5A2E-4C0C-AE48-C2BD61F060EB}" type="CELLRANGE">
                      <a:rPr lang="en-US"/>
                      <a:pPr/>
                      <a:t>[CELLRANGE]</a:t>
                    </a:fld>
                    <a:endParaRPr lang="en-US" baseline="0"/>
                  </a:p>
                  <a:p>
                    <a:fld id="{E6A88853-A6B4-46DF-952C-57430822828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C53-41DD-9E7E-C299E7BB238A}"/>
                </c:ext>
              </c:extLst>
            </c:dLbl>
            <c:dLbl>
              <c:idx val="2"/>
              <c:tx>
                <c:rich>
                  <a:bodyPr/>
                  <a:lstStyle/>
                  <a:p>
                    <a:fld id="{E1FA0CE3-D85B-489D-A6F3-2073AEECFE78}" type="CELLRANGE">
                      <a:rPr lang="en-US"/>
                      <a:pPr/>
                      <a:t>[CELLRANGE]</a:t>
                    </a:fld>
                    <a:endParaRPr lang="en-US" baseline="0"/>
                  </a:p>
                  <a:p>
                    <a:fld id="{60658B32-2CA5-4C79-A606-C114EBCB30C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EC53-41DD-9E7E-C299E7BB238A}"/>
                </c:ext>
              </c:extLst>
            </c:dLbl>
            <c:dLbl>
              <c:idx val="3"/>
              <c:tx>
                <c:rich>
                  <a:bodyPr/>
                  <a:lstStyle/>
                  <a:p>
                    <a:fld id="{C049069E-966B-48F5-A59F-2DB011E4CB20}" type="CELLRANGE">
                      <a:rPr lang="en-US"/>
                      <a:pPr/>
                      <a:t>[CELLRANGE]</a:t>
                    </a:fld>
                    <a:endParaRPr lang="en-US" baseline="0"/>
                  </a:p>
                  <a:p>
                    <a:fld id="{F8295E7C-6D1B-4421-A654-37344D9C3D4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C53-41DD-9E7E-C299E7BB238A}"/>
                </c:ext>
              </c:extLst>
            </c:dLbl>
            <c:dLbl>
              <c:idx val="4"/>
              <c:tx>
                <c:rich>
                  <a:bodyPr/>
                  <a:lstStyle/>
                  <a:p>
                    <a:fld id="{EAD41F2B-0284-4C81-B352-4B88E42D536E}" type="CELLRANGE">
                      <a:rPr lang="en-US"/>
                      <a:pPr/>
                      <a:t>[CELLRANGE]</a:t>
                    </a:fld>
                    <a:endParaRPr lang="en-US" baseline="0"/>
                  </a:p>
                  <a:p>
                    <a:fld id="{ED82EF9F-9AFB-4818-963C-5D2B1256E88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C53-41DD-9E7E-C299E7BB238A}"/>
                </c:ext>
              </c:extLst>
            </c:dLbl>
            <c:dLbl>
              <c:idx val="5"/>
              <c:tx>
                <c:rich>
                  <a:bodyPr/>
                  <a:lstStyle/>
                  <a:p>
                    <a:fld id="{D06CB97D-B87B-4793-8597-C25151491998}" type="CELLRANGE">
                      <a:rPr lang="en-US"/>
                      <a:pPr/>
                      <a:t>[CELLRANGE]</a:t>
                    </a:fld>
                    <a:endParaRPr lang="en-US" baseline="0"/>
                  </a:p>
                  <a:p>
                    <a:fld id="{9C0ADED6-D38A-41AF-B1C8-8F94B1AB51F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C53-41DD-9E7E-C299E7BB238A}"/>
                </c:ext>
              </c:extLst>
            </c:dLbl>
            <c:dLbl>
              <c:idx val="6"/>
              <c:tx>
                <c:rich>
                  <a:bodyPr/>
                  <a:lstStyle/>
                  <a:p>
                    <a:fld id="{3F123C3C-D444-4A01-9F20-B04C2B7314E9}" type="CELLRANGE">
                      <a:rPr lang="en-US"/>
                      <a:pPr/>
                      <a:t>[CELLRANGE]</a:t>
                    </a:fld>
                    <a:endParaRPr lang="en-US" baseline="0"/>
                  </a:p>
                  <a:p>
                    <a:fld id="{5C3974C2-A023-4278-AE47-6F4FCCA4EA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C53-41DD-9E7E-C299E7BB238A}"/>
                </c:ext>
              </c:extLst>
            </c:dLbl>
            <c:dLbl>
              <c:idx val="7"/>
              <c:tx>
                <c:rich>
                  <a:bodyPr/>
                  <a:lstStyle/>
                  <a:p>
                    <a:fld id="{041CEDE5-2103-484E-BF9B-D17AF5BCEC36}" type="CELLRANGE">
                      <a:rPr lang="en-US"/>
                      <a:pPr/>
                      <a:t>[CELLRANGE]</a:t>
                    </a:fld>
                    <a:endParaRPr lang="en-US" baseline="0"/>
                  </a:p>
                  <a:p>
                    <a:fld id="{D46E8141-580F-4FE9-A368-6D76CD36664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C53-41DD-9E7E-C299E7BB238A}"/>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('36aperfresol_graf'!$E$12,'36aperfresol_graf'!$G$12,'36aperfresol_graf'!$I$12,'36aperfresol_graf'!$K$12,'36aperfresol_graf'!$M$12,'36aperfresol_graf'!$O$12,'36aperfresol_graf'!$Q$12,'36aperfresol_graf'!$S$12)</c:f>
              <c:numCache>
                <c:formatCode>#,##0</c:formatCode>
                <c:ptCount val="8"/>
                <c:pt idx="0">
                  <c:v>606</c:v>
                </c:pt>
                <c:pt idx="1">
                  <c:v>11049</c:v>
                </c:pt>
                <c:pt idx="2">
                  <c:v>6357</c:v>
                </c:pt>
                <c:pt idx="3">
                  <c:v>8830</c:v>
                </c:pt>
                <c:pt idx="4">
                  <c:v>8663</c:v>
                </c:pt>
                <c:pt idx="5">
                  <c:v>12171</c:v>
                </c:pt>
                <c:pt idx="6">
                  <c:v>41675</c:v>
                </c:pt>
                <c:pt idx="7">
                  <c:v>197794</c:v>
                </c:pt>
              </c:numCache>
            </c:numRef>
          </c:val>
          <c:extLst>
            <c:ext xmlns:c15="http://schemas.microsoft.com/office/drawing/2012/chart" uri="{02D57815-91ED-43cb-92C2-25804820EDAC}">
              <c15:datalabelsRange>
                <c15:f>'36aperfresol_graf'!$V$12:$AC$12</c15:f>
                <c15:dlblRangeCache>
                  <c:ptCount val="8"/>
                  <c:pt idx="0">
                    <c:v>24%</c:v>
                  </c:pt>
                  <c:pt idx="1">
                    <c:v>23%</c:v>
                  </c:pt>
                  <c:pt idx="2">
                    <c:v>22%</c:v>
                  </c:pt>
                  <c:pt idx="3">
                    <c:v>24%</c:v>
                  </c:pt>
                  <c:pt idx="4">
                    <c:v>19%</c:v>
                  </c:pt>
                  <c:pt idx="5">
                    <c:v>15%</c:v>
                  </c:pt>
                  <c:pt idx="6">
                    <c:v>14%</c:v>
                  </c:pt>
                  <c:pt idx="7">
                    <c:v>24%</c:v>
                  </c:pt>
                </c15:dlblRangeCache>
              </c15:datalabelsRange>
            </c:ext>
            <c:ext xmlns:c16="http://schemas.microsoft.com/office/drawing/2014/chart" uri="{C3380CC4-5D6E-409C-BE32-E72D297353CC}">
              <c16:uniqueId val="{00000008-EC53-41DD-9E7E-C299E7BB238A}"/>
            </c:ext>
          </c:extLst>
        </c:ser>
        <c:ser>
          <c:idx val="1"/>
          <c:order val="1"/>
          <c:tx>
            <c:strRef>
              <c:f>'36aperfresol_graf'!$D$13</c:f>
              <c:strCache>
                <c:ptCount val="1"/>
                <c:pt idx="0">
                  <c:v>Grado II</c:v>
                </c:pt>
              </c:strCache>
            </c:strRef>
          </c:tx>
          <c:spPr>
            <a:solidFill>
              <a:srgbClr val="9966FF"/>
            </a:solidFill>
          </c:spPr>
          <c:invertIfNegative val="0"/>
          <c:dLbls>
            <c:dLbl>
              <c:idx val="0"/>
              <c:tx>
                <c:rich>
                  <a:bodyPr/>
                  <a:lstStyle/>
                  <a:p>
                    <a:fld id="{FE06F603-EE38-4902-8CD2-DA2FC335757C}" type="CELLRANGE">
                      <a:rPr lang="en-US"/>
                      <a:pPr/>
                      <a:t>[CELLRANGE]</a:t>
                    </a:fld>
                    <a:endParaRPr lang="en-US" baseline="0"/>
                  </a:p>
                  <a:p>
                    <a:fld id="{9376FAF1-408E-4E2E-A4A4-6FD5C5721E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C53-41DD-9E7E-C299E7BB238A}"/>
                </c:ext>
              </c:extLst>
            </c:dLbl>
            <c:dLbl>
              <c:idx val="1"/>
              <c:tx>
                <c:rich>
                  <a:bodyPr/>
                  <a:lstStyle/>
                  <a:p>
                    <a:fld id="{1BB14121-87F5-4748-91CB-BB2E842C2796}" type="CELLRANGE">
                      <a:rPr lang="en-US"/>
                      <a:pPr/>
                      <a:t>[CELLRANGE]</a:t>
                    </a:fld>
                    <a:endParaRPr lang="en-US" baseline="0"/>
                  </a:p>
                  <a:p>
                    <a:fld id="{D7CD7B49-F953-45C8-8F55-713607F2050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C53-41DD-9E7E-C299E7BB238A}"/>
                </c:ext>
              </c:extLst>
            </c:dLbl>
            <c:dLbl>
              <c:idx val="2"/>
              <c:tx>
                <c:rich>
                  <a:bodyPr/>
                  <a:lstStyle/>
                  <a:p>
                    <a:fld id="{713793C0-523C-4F38-B01F-5424E2A24034}" type="CELLRANGE">
                      <a:rPr lang="en-US"/>
                      <a:pPr/>
                      <a:t>[CELLRANGE]</a:t>
                    </a:fld>
                    <a:endParaRPr lang="en-US" baseline="0"/>
                  </a:p>
                  <a:p>
                    <a:fld id="{E11B80BC-6040-45A9-803F-C3181FB6879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C53-41DD-9E7E-C299E7BB238A}"/>
                </c:ext>
              </c:extLst>
            </c:dLbl>
            <c:dLbl>
              <c:idx val="3"/>
              <c:tx>
                <c:rich>
                  <a:bodyPr/>
                  <a:lstStyle/>
                  <a:p>
                    <a:fld id="{1D159EBA-6DE1-45F4-94AB-96E6ACFAE652}" type="CELLRANGE">
                      <a:rPr lang="en-US"/>
                      <a:pPr/>
                      <a:t>[CELLRANGE]</a:t>
                    </a:fld>
                    <a:endParaRPr lang="en-US" baseline="0"/>
                  </a:p>
                  <a:p>
                    <a:fld id="{89E69896-9512-4421-9020-8346AD873E4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C53-41DD-9E7E-C299E7BB238A}"/>
                </c:ext>
              </c:extLst>
            </c:dLbl>
            <c:dLbl>
              <c:idx val="4"/>
              <c:tx>
                <c:rich>
                  <a:bodyPr/>
                  <a:lstStyle/>
                  <a:p>
                    <a:fld id="{B4E1A91E-E6B3-4FA4-BDD3-A718DE9D2DB3}" type="CELLRANGE">
                      <a:rPr lang="en-US"/>
                      <a:pPr/>
                      <a:t>[CELLRANGE]</a:t>
                    </a:fld>
                    <a:endParaRPr lang="en-US" baseline="0"/>
                  </a:p>
                  <a:p>
                    <a:fld id="{88250868-D4CB-4FA3-BF0F-9171BB6F20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C53-41DD-9E7E-C299E7BB238A}"/>
                </c:ext>
              </c:extLst>
            </c:dLbl>
            <c:dLbl>
              <c:idx val="5"/>
              <c:tx>
                <c:rich>
                  <a:bodyPr/>
                  <a:lstStyle/>
                  <a:p>
                    <a:fld id="{28E7E649-7C92-46A2-AE4B-AB976425529E}" type="CELLRANGE">
                      <a:rPr lang="en-US"/>
                      <a:pPr/>
                      <a:t>[CELLRANGE]</a:t>
                    </a:fld>
                    <a:endParaRPr lang="en-US" baseline="0"/>
                  </a:p>
                  <a:p>
                    <a:fld id="{CD469C81-84A2-40FD-B340-0C402A4E171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C53-41DD-9E7E-C299E7BB238A}"/>
                </c:ext>
              </c:extLst>
            </c:dLbl>
            <c:dLbl>
              <c:idx val="6"/>
              <c:tx>
                <c:rich>
                  <a:bodyPr/>
                  <a:lstStyle/>
                  <a:p>
                    <a:fld id="{2C4CA731-76EE-49DF-A868-247EDDEC55A7}" type="CELLRANGE">
                      <a:rPr lang="en-US"/>
                      <a:pPr/>
                      <a:t>[CELLRANGE]</a:t>
                    </a:fld>
                    <a:endParaRPr lang="en-US" baseline="0"/>
                  </a:p>
                  <a:p>
                    <a:fld id="{83CAF055-97CC-4457-A1B3-AD49C7FD77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C53-41DD-9E7E-C299E7BB238A}"/>
                </c:ext>
              </c:extLst>
            </c:dLbl>
            <c:dLbl>
              <c:idx val="7"/>
              <c:tx>
                <c:rich>
                  <a:bodyPr/>
                  <a:lstStyle/>
                  <a:p>
                    <a:fld id="{6991B670-80E0-40AB-8BD6-14DBF1EF93C1}" type="CELLRANGE">
                      <a:rPr lang="en-US"/>
                      <a:pPr/>
                      <a:t>[CELLRANGE]</a:t>
                    </a:fld>
                    <a:endParaRPr lang="en-US" baseline="0"/>
                  </a:p>
                  <a:p>
                    <a:fld id="{45E8A77A-F539-47BF-815E-4150FE19B87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C53-41DD-9E7E-C299E7BB238A}"/>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('36aperfresol_graf'!$E$13,'36aperfresol_graf'!$G$13,'36aperfresol_graf'!$I$13,'36aperfresol_graf'!$K$13,'36aperfresol_graf'!$M$13,'36aperfresol_graf'!$O$13,'36aperfresol_graf'!$Q$13,'36aperfresol_graf'!$S$13)</c:f>
              <c:numCache>
                <c:formatCode>#,##0</c:formatCode>
                <c:ptCount val="8"/>
                <c:pt idx="0">
                  <c:v>862</c:v>
                </c:pt>
                <c:pt idx="1">
                  <c:v>13723</c:v>
                </c:pt>
                <c:pt idx="2">
                  <c:v>8404</c:v>
                </c:pt>
                <c:pt idx="3">
                  <c:v>11794</c:v>
                </c:pt>
                <c:pt idx="4">
                  <c:v>13585</c:v>
                </c:pt>
                <c:pt idx="5">
                  <c:v>22779</c:v>
                </c:pt>
                <c:pt idx="6">
                  <c:v>74022</c:v>
                </c:pt>
                <c:pt idx="7">
                  <c:v>260288</c:v>
                </c:pt>
              </c:numCache>
            </c:numRef>
          </c:val>
          <c:extLst>
            <c:ext xmlns:c15="http://schemas.microsoft.com/office/drawing/2012/chart" uri="{02D57815-91ED-43cb-92C2-25804820EDAC}">
              <c15:datalabelsRange>
                <c15:f>'36aperfresol_graf'!$V$13:$AC$13</c15:f>
                <c15:dlblRangeCache>
                  <c:ptCount val="8"/>
                  <c:pt idx="0">
                    <c:v>34%</c:v>
                  </c:pt>
                  <c:pt idx="1">
                    <c:v>29%</c:v>
                  </c:pt>
                  <c:pt idx="2">
                    <c:v>30%</c:v>
                  </c:pt>
                  <c:pt idx="3">
                    <c:v>32%</c:v>
                  </c:pt>
                  <c:pt idx="4">
                    <c:v>29%</c:v>
                  </c:pt>
                  <c:pt idx="5">
                    <c:v>28%</c:v>
                  </c:pt>
                  <c:pt idx="6">
                    <c:v>25%</c:v>
                  </c:pt>
                  <c:pt idx="7">
                    <c:v>31%</c:v>
                  </c:pt>
                </c15:dlblRangeCache>
              </c15:datalabelsRange>
            </c:ext>
            <c:ext xmlns:c16="http://schemas.microsoft.com/office/drawing/2014/chart" uri="{C3380CC4-5D6E-409C-BE32-E72D297353CC}">
              <c16:uniqueId val="{00000011-EC53-41DD-9E7E-C299E7BB238A}"/>
            </c:ext>
          </c:extLst>
        </c:ser>
        <c:ser>
          <c:idx val="2"/>
          <c:order val="2"/>
          <c:tx>
            <c:strRef>
              <c:f>'36aperfresol_graf'!$D$14</c:f>
              <c:strCache>
                <c:ptCount val="1"/>
                <c:pt idx="0">
                  <c:v>Grado I</c:v>
                </c:pt>
              </c:strCache>
            </c:strRef>
          </c:tx>
          <c:spPr>
            <a:solidFill>
              <a:srgbClr val="CCCCFF"/>
            </a:solidFill>
          </c:spPr>
          <c:invertIfNegative val="0"/>
          <c:dLbls>
            <c:dLbl>
              <c:idx val="0"/>
              <c:tx>
                <c:rich>
                  <a:bodyPr/>
                  <a:lstStyle/>
                  <a:p>
                    <a:fld id="{9A639D7F-A7A5-4A7B-8C27-F55499EB59C3}" type="CELLRANGE">
                      <a:rPr lang="en-US"/>
                      <a:pPr/>
                      <a:t>[CELLRANGE]</a:t>
                    </a:fld>
                    <a:endParaRPr lang="en-US" baseline="0"/>
                  </a:p>
                  <a:p>
                    <a:fld id="{C11F951C-FC56-49C1-811B-5657BCE9B2D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C53-41DD-9E7E-C299E7BB238A}"/>
                </c:ext>
              </c:extLst>
            </c:dLbl>
            <c:dLbl>
              <c:idx val="1"/>
              <c:tx>
                <c:rich>
                  <a:bodyPr/>
                  <a:lstStyle/>
                  <a:p>
                    <a:fld id="{6FB7A9F1-9D26-46B8-8B74-5CE361EF5CB0}" type="CELLRANGE">
                      <a:rPr lang="en-US"/>
                      <a:pPr/>
                      <a:t>[CELLRANGE]</a:t>
                    </a:fld>
                    <a:endParaRPr lang="en-US" baseline="0"/>
                  </a:p>
                  <a:p>
                    <a:fld id="{EA0816C6-BD05-4091-B51E-0770317F288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C53-41DD-9E7E-C299E7BB238A}"/>
                </c:ext>
              </c:extLst>
            </c:dLbl>
            <c:dLbl>
              <c:idx val="2"/>
              <c:tx>
                <c:rich>
                  <a:bodyPr/>
                  <a:lstStyle/>
                  <a:p>
                    <a:fld id="{D82F7935-A3E5-4D02-A284-648D7346E4C5}" type="CELLRANGE">
                      <a:rPr lang="en-US"/>
                      <a:pPr/>
                      <a:t>[CELLRANGE]</a:t>
                    </a:fld>
                    <a:endParaRPr lang="en-US" baseline="0"/>
                  </a:p>
                  <a:p>
                    <a:fld id="{E711D173-69F2-4168-9870-E53B9E38EC2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C53-41DD-9E7E-C299E7BB238A}"/>
                </c:ext>
              </c:extLst>
            </c:dLbl>
            <c:dLbl>
              <c:idx val="3"/>
              <c:tx>
                <c:rich>
                  <a:bodyPr/>
                  <a:lstStyle/>
                  <a:p>
                    <a:fld id="{C4F3B8D6-4A42-4BD2-86C8-7559593ED55D}" type="CELLRANGE">
                      <a:rPr lang="en-US"/>
                      <a:pPr/>
                      <a:t>[CELLRANGE]</a:t>
                    </a:fld>
                    <a:endParaRPr lang="en-US" baseline="0"/>
                  </a:p>
                  <a:p>
                    <a:fld id="{5B93084D-563C-42EE-BE5F-A59E161A13E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EC53-41DD-9E7E-C299E7BB238A}"/>
                </c:ext>
              </c:extLst>
            </c:dLbl>
            <c:dLbl>
              <c:idx val="4"/>
              <c:tx>
                <c:rich>
                  <a:bodyPr/>
                  <a:lstStyle/>
                  <a:p>
                    <a:fld id="{51DFABAE-4786-486E-A3A0-5F72087A1DA3}" type="CELLRANGE">
                      <a:rPr lang="en-US"/>
                      <a:pPr/>
                      <a:t>[CELLRANGE]</a:t>
                    </a:fld>
                    <a:endParaRPr lang="en-US" baseline="0"/>
                  </a:p>
                  <a:p>
                    <a:fld id="{06C13910-CD5C-48D3-A347-96BD4815F6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C53-41DD-9E7E-C299E7BB238A}"/>
                </c:ext>
              </c:extLst>
            </c:dLbl>
            <c:dLbl>
              <c:idx val="5"/>
              <c:tx>
                <c:rich>
                  <a:bodyPr/>
                  <a:lstStyle/>
                  <a:p>
                    <a:fld id="{C3FFBBC4-65FD-4592-9CE0-9396FA3914B9}" type="CELLRANGE">
                      <a:rPr lang="en-US"/>
                      <a:pPr/>
                      <a:t>[CELLRANGE]</a:t>
                    </a:fld>
                    <a:endParaRPr lang="en-US" baseline="0"/>
                  </a:p>
                  <a:p>
                    <a:fld id="{45A42936-C0D3-4637-B432-1A2EF42EA6C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C53-41DD-9E7E-C299E7BB238A}"/>
                </c:ext>
              </c:extLst>
            </c:dLbl>
            <c:dLbl>
              <c:idx val="6"/>
              <c:tx>
                <c:rich>
                  <a:bodyPr/>
                  <a:lstStyle/>
                  <a:p>
                    <a:fld id="{6836B5B2-3B56-472A-BC2A-BEFC26A52BDE}" type="CELLRANGE">
                      <a:rPr lang="en-US"/>
                      <a:pPr/>
                      <a:t>[CELLRANGE]</a:t>
                    </a:fld>
                    <a:endParaRPr lang="en-US" baseline="0"/>
                  </a:p>
                  <a:p>
                    <a:fld id="{80540AE7-3603-449C-A0DD-FF94AE0C3B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EC53-41DD-9E7E-C299E7BB238A}"/>
                </c:ext>
              </c:extLst>
            </c:dLbl>
            <c:dLbl>
              <c:idx val="7"/>
              <c:tx>
                <c:rich>
                  <a:bodyPr/>
                  <a:lstStyle/>
                  <a:p>
                    <a:fld id="{4E27F140-CA09-430C-ABDB-D375724939ED}" type="CELLRANGE">
                      <a:rPr lang="en-US"/>
                      <a:pPr/>
                      <a:t>[CELLRANGE]</a:t>
                    </a:fld>
                    <a:endParaRPr lang="en-US" baseline="0"/>
                  </a:p>
                  <a:p>
                    <a:fld id="{E9E548F9-241E-42AA-80A4-CA47E23CC6A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C53-41DD-9E7E-C299E7BB238A}"/>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('36aperfresol_graf'!$E$14,'36aperfresol_graf'!$G$14,'36aperfresol_graf'!$I$14,'36aperfresol_graf'!$K$14,'36aperfresol_graf'!$M$14,'36aperfresol_graf'!$O$14,'36aperfresol_graf'!$Q$14,'36aperfresol_graf'!$S$14)</c:f>
              <c:numCache>
                <c:formatCode>#,##0</c:formatCode>
                <c:ptCount val="8"/>
                <c:pt idx="0">
                  <c:v>408</c:v>
                </c:pt>
                <c:pt idx="1">
                  <c:v>11129</c:v>
                </c:pt>
                <c:pt idx="2">
                  <c:v>8116</c:v>
                </c:pt>
                <c:pt idx="3">
                  <c:v>10509</c:v>
                </c:pt>
                <c:pt idx="4">
                  <c:v>14814</c:v>
                </c:pt>
                <c:pt idx="5">
                  <c:v>26746</c:v>
                </c:pt>
                <c:pt idx="6">
                  <c:v>98765</c:v>
                </c:pt>
                <c:pt idx="7">
                  <c:v>242970</c:v>
                </c:pt>
              </c:numCache>
            </c:numRef>
          </c:val>
          <c:extLst>
            <c:ext xmlns:c15="http://schemas.microsoft.com/office/drawing/2012/chart" uri="{02D57815-91ED-43cb-92C2-25804820EDAC}">
              <c15:datalabelsRange>
                <c15:f>'36aperfresol_graf'!$V$14:$AC$14</c15:f>
                <c15:dlblRangeCache>
                  <c:ptCount val="8"/>
                  <c:pt idx="0">
                    <c:v>16%</c:v>
                  </c:pt>
                  <c:pt idx="1">
                    <c:v>23%</c:v>
                  </c:pt>
                  <c:pt idx="2">
                    <c:v>29%</c:v>
                  </c:pt>
                  <c:pt idx="3">
                    <c:v>28%</c:v>
                  </c:pt>
                  <c:pt idx="4">
                    <c:v>32%</c:v>
                  </c:pt>
                  <c:pt idx="5">
                    <c:v>33%</c:v>
                  </c:pt>
                  <c:pt idx="6">
                    <c:v>34%</c:v>
                  </c:pt>
                  <c:pt idx="7">
                    <c:v>29%</c:v>
                  </c:pt>
                </c15:dlblRangeCache>
              </c15:datalabelsRange>
            </c:ext>
            <c:ext xmlns:c16="http://schemas.microsoft.com/office/drawing/2014/chart" uri="{C3380CC4-5D6E-409C-BE32-E72D297353CC}">
              <c16:uniqueId val="{0000001A-EC53-41DD-9E7E-C299E7BB238A}"/>
            </c:ext>
          </c:extLst>
        </c:ser>
        <c:ser>
          <c:idx val="3"/>
          <c:order val="3"/>
          <c:tx>
            <c:strRef>
              <c:f>'36aperfresol_graf'!$D$15</c:f>
              <c:strCache>
                <c:ptCount val="1"/>
                <c:pt idx="0">
                  <c:v>Sin Grado</c:v>
                </c:pt>
              </c:strCache>
            </c:strRef>
          </c:tx>
          <c:spPr>
            <a:solidFill>
              <a:srgbClr val="0066CC"/>
            </a:solidFill>
          </c:spPr>
          <c:invertIfNegative val="0"/>
          <c:dLbls>
            <c:dLbl>
              <c:idx val="0"/>
              <c:tx>
                <c:rich>
                  <a:bodyPr/>
                  <a:lstStyle/>
                  <a:p>
                    <a:fld id="{E8804C1E-8E8D-4785-8E95-03517CE2EA9A}" type="CELLRANGE">
                      <a:rPr lang="en-US"/>
                      <a:pPr/>
                      <a:t>[CELLRANGE]</a:t>
                    </a:fld>
                    <a:endParaRPr lang="en-US" baseline="0"/>
                  </a:p>
                  <a:p>
                    <a:fld id="{73CBC5ED-C08B-4290-988E-41001EECE5E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C53-41DD-9E7E-C299E7BB238A}"/>
                </c:ext>
              </c:extLst>
            </c:dLbl>
            <c:dLbl>
              <c:idx val="1"/>
              <c:tx>
                <c:rich>
                  <a:bodyPr/>
                  <a:lstStyle/>
                  <a:p>
                    <a:fld id="{3C4920F4-1F65-463A-A756-2C3CAFFFE2BA}" type="CELLRANGE">
                      <a:rPr lang="en-US"/>
                      <a:pPr/>
                      <a:t>[CELLRANGE]</a:t>
                    </a:fld>
                    <a:endParaRPr lang="en-US" baseline="0"/>
                  </a:p>
                  <a:p>
                    <a:fld id="{CDDA5DEA-44D9-4B8F-BB97-0B86EEDE34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C53-41DD-9E7E-C299E7BB238A}"/>
                </c:ext>
              </c:extLst>
            </c:dLbl>
            <c:dLbl>
              <c:idx val="2"/>
              <c:tx>
                <c:rich>
                  <a:bodyPr/>
                  <a:lstStyle/>
                  <a:p>
                    <a:fld id="{D70D894F-1608-4EFC-AF3F-B66C0715516B}" type="CELLRANGE">
                      <a:rPr lang="en-US"/>
                      <a:pPr/>
                      <a:t>[CELLRANGE]</a:t>
                    </a:fld>
                    <a:endParaRPr lang="en-US" baseline="0"/>
                  </a:p>
                  <a:p>
                    <a:fld id="{C6058709-6862-4C56-81F6-D2445E5588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C53-41DD-9E7E-C299E7BB238A}"/>
                </c:ext>
              </c:extLst>
            </c:dLbl>
            <c:dLbl>
              <c:idx val="3"/>
              <c:tx>
                <c:rich>
                  <a:bodyPr/>
                  <a:lstStyle/>
                  <a:p>
                    <a:fld id="{973857A7-66E3-4409-903B-9D086E8522CA}" type="CELLRANGE">
                      <a:rPr lang="en-US"/>
                      <a:pPr/>
                      <a:t>[CELLRANGE]</a:t>
                    </a:fld>
                    <a:endParaRPr lang="en-US" baseline="0"/>
                  </a:p>
                  <a:p>
                    <a:fld id="{B49489B3-ACD9-40E8-A848-043A1B1739F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C53-41DD-9E7E-C299E7BB238A}"/>
                </c:ext>
              </c:extLst>
            </c:dLbl>
            <c:dLbl>
              <c:idx val="4"/>
              <c:tx>
                <c:rich>
                  <a:bodyPr/>
                  <a:lstStyle/>
                  <a:p>
                    <a:fld id="{3B0CB7CC-1822-41DC-A2F4-5045FB09B92B}" type="CELLRANGE">
                      <a:rPr lang="en-US"/>
                      <a:pPr/>
                      <a:t>[CELLRANGE]</a:t>
                    </a:fld>
                    <a:endParaRPr lang="en-US" baseline="0"/>
                  </a:p>
                  <a:p>
                    <a:fld id="{80317CDD-557A-464B-9085-9A6EC9A739E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C53-41DD-9E7E-C299E7BB238A}"/>
                </c:ext>
              </c:extLst>
            </c:dLbl>
            <c:dLbl>
              <c:idx val="5"/>
              <c:tx>
                <c:rich>
                  <a:bodyPr/>
                  <a:lstStyle/>
                  <a:p>
                    <a:fld id="{8434CCBA-61AE-454D-870E-2A804CD60853}" type="CELLRANGE">
                      <a:rPr lang="en-US"/>
                      <a:pPr/>
                      <a:t>[CELLRANGE]</a:t>
                    </a:fld>
                    <a:endParaRPr lang="en-US" baseline="0"/>
                  </a:p>
                  <a:p>
                    <a:fld id="{D9F61F46-EE11-483B-B001-4722E571BAB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C53-41DD-9E7E-C299E7BB238A}"/>
                </c:ext>
              </c:extLst>
            </c:dLbl>
            <c:dLbl>
              <c:idx val="6"/>
              <c:tx>
                <c:rich>
                  <a:bodyPr/>
                  <a:lstStyle/>
                  <a:p>
                    <a:fld id="{077E064E-CF90-4DAE-AB57-635BBC68805F}" type="CELLRANGE">
                      <a:rPr lang="en-US"/>
                      <a:pPr/>
                      <a:t>[CELLRANGE]</a:t>
                    </a:fld>
                    <a:endParaRPr lang="en-US" baseline="0"/>
                  </a:p>
                  <a:p>
                    <a:fld id="{668ACA28-4708-4429-8EC3-5B5D2B7E55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C53-41DD-9E7E-C299E7BB238A}"/>
                </c:ext>
              </c:extLst>
            </c:dLbl>
            <c:dLbl>
              <c:idx val="7"/>
              <c:tx>
                <c:rich>
                  <a:bodyPr/>
                  <a:lstStyle/>
                  <a:p>
                    <a:fld id="{F93DC540-39A2-418F-81D7-39470D98BE71}" type="CELLRANGE">
                      <a:rPr lang="en-US"/>
                      <a:pPr/>
                      <a:t>[CELLRANGE]</a:t>
                    </a:fld>
                    <a:endParaRPr lang="en-US" baseline="0"/>
                  </a:p>
                  <a:p>
                    <a:fld id="{2FFA1FC8-7C8D-4A12-BD0F-955C01C5216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C53-41DD-9E7E-C299E7BB238A}"/>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('36aperfresol_graf'!$E$15,'36aperfresol_graf'!$G$15,'36aperfresol_graf'!$I$15,'36aperfresol_graf'!$K$15,'36aperfresol_graf'!$M$15,'36aperfresol_graf'!$O$15,'36aperfresol_graf'!$Q$15,'36aperfresol_graf'!$S$15)</c:f>
              <c:numCache>
                <c:formatCode>#,##0</c:formatCode>
                <c:ptCount val="8"/>
                <c:pt idx="0">
                  <c:v>673</c:v>
                </c:pt>
                <c:pt idx="1">
                  <c:v>11898</c:v>
                </c:pt>
                <c:pt idx="2">
                  <c:v>5486</c:v>
                </c:pt>
                <c:pt idx="3">
                  <c:v>5787</c:v>
                </c:pt>
                <c:pt idx="4">
                  <c:v>9016</c:v>
                </c:pt>
                <c:pt idx="5">
                  <c:v>18318</c:v>
                </c:pt>
                <c:pt idx="6">
                  <c:v>77125</c:v>
                </c:pt>
                <c:pt idx="7">
                  <c:v>132344</c:v>
                </c:pt>
              </c:numCache>
            </c:numRef>
          </c:val>
          <c:extLst>
            <c:ext xmlns:c15="http://schemas.microsoft.com/office/drawing/2012/chart" uri="{02D57815-91ED-43cb-92C2-25804820EDAC}">
              <c15:datalabelsRange>
                <c15:f>'36aperfresol_graf'!$V$15:$AC$15</c15:f>
                <c15:dlblRangeCache>
                  <c:ptCount val="8"/>
                  <c:pt idx="0">
                    <c:v>26%</c:v>
                  </c:pt>
                  <c:pt idx="1">
                    <c:v>25%</c:v>
                  </c:pt>
                  <c:pt idx="2">
                    <c:v>19%</c:v>
                  </c:pt>
                  <c:pt idx="3">
                    <c:v>16%</c:v>
                  </c:pt>
                  <c:pt idx="4">
                    <c:v>20%</c:v>
                  </c:pt>
                  <c:pt idx="5">
                    <c:v>23%</c:v>
                  </c:pt>
                  <c:pt idx="6">
                    <c:v>26%</c:v>
                  </c:pt>
                  <c:pt idx="7">
                    <c:v>16%</c:v>
                  </c:pt>
                </c15:dlblRangeCache>
              </c15:datalabelsRange>
            </c:ext>
            <c:ext xmlns:c16="http://schemas.microsoft.com/office/drawing/2014/chart" uri="{C3380CC4-5D6E-409C-BE32-E72D297353CC}">
              <c16:uniqueId val="{00000023-EC53-41DD-9E7E-C299E7BB238A}"/>
            </c:ext>
          </c:extLst>
        </c:ser>
        <c:dLbls>
          <c:dLblPos val="ctr"/>
          <c:showLegendKey val="0"/>
          <c:showVal val="1"/>
          <c:showCatName val="0"/>
          <c:showSerName val="0"/>
          <c:showPercent val="0"/>
          <c:showBubbleSize val="0"/>
        </c:dLbls>
        <c:gapWidth val="30"/>
        <c:overlap val="100"/>
        <c:axId val="-1839928848"/>
        <c:axId val="-1839928304"/>
      </c:barChart>
      <c:catAx>
        <c:axId val="-1839928848"/>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75000"/>
                  </a:schemeClr>
                </a:solidFill>
                <a:latin typeface="+mn-lt"/>
                <a:ea typeface="Verdana"/>
                <a:cs typeface="Verdana"/>
              </a:defRPr>
            </a:pPr>
            <a:endParaRPr lang="es-ES"/>
          </a:p>
        </c:txPr>
        <c:crossAx val="-1839928304"/>
        <c:crosses val="autoZero"/>
        <c:auto val="1"/>
        <c:lblAlgn val="ctr"/>
        <c:lblOffset val="100"/>
        <c:noMultiLvlLbl val="0"/>
      </c:catAx>
      <c:valAx>
        <c:axId val="-183992830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75000"/>
                  </a:schemeClr>
                </a:solidFill>
                <a:latin typeface="+mn-lt"/>
                <a:ea typeface="Verdana"/>
                <a:cs typeface="Verdana"/>
              </a:defRPr>
            </a:pPr>
            <a:endParaRPr lang="es-ES"/>
          </a:p>
        </c:txPr>
        <c:crossAx val="-1839928848"/>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75000"/>
                  </a:schemeClr>
                </a:solidFill>
                <a:latin typeface="+mn-lt"/>
                <a:ea typeface="Verdana"/>
                <a:cs typeface="Verdana"/>
              </a:defRPr>
            </a:pPr>
            <a:r>
              <a:rPr lang="es-ES" sz="1100" b="1" i="0" baseline="0">
                <a:solidFill>
                  <a:schemeClr val="accent1">
                    <a:lumMod val="75000"/>
                  </a:schemeClr>
                </a:solidFill>
                <a:effectLst/>
                <a:latin typeface="+mn-lt"/>
              </a:rPr>
              <a:t>Distribución por Grado de Resolución de cada tramo de edad. Hombres</a:t>
            </a:r>
            <a:endParaRPr lang="es-ES" sz="1100">
              <a:solidFill>
                <a:schemeClr val="accent1">
                  <a:lumMod val="75000"/>
                </a:schemeClr>
              </a:solidFill>
              <a:effectLst/>
              <a:latin typeface="+mn-lt"/>
            </a:endParaRPr>
          </a:p>
        </c:rich>
      </c:tx>
      <c:layout>
        <c:manualLayout>
          <c:xMode val="edge"/>
          <c:yMode val="edge"/>
          <c:x val="0.20047865278218635"/>
          <c:y val="4.3584880357108646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'36aperfresol_graf'!$D$12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4453-422D-A19C-0E47FF826DFE}"/>
              </c:ext>
            </c:extLst>
          </c:dPt>
          <c:dPt>
            <c:idx val="1"/>
            <c:invertIfNegative val="0"/>
            <c:bubble3D val="0"/>
            <c:extLst>
              <c:ext xmlns:c16="http://schemas.microsoft.com/office/drawing/2014/chart" uri="{C3380CC4-5D6E-409C-BE32-E72D297353CC}">
                <c16:uniqueId val="{00000001-4453-422D-A19C-0E47FF826DFE}"/>
              </c:ext>
            </c:extLst>
          </c:dPt>
          <c:dPt>
            <c:idx val="2"/>
            <c:invertIfNegative val="0"/>
            <c:bubble3D val="0"/>
            <c:extLst>
              <c:ext xmlns:c16="http://schemas.microsoft.com/office/drawing/2014/chart" uri="{C3380CC4-5D6E-409C-BE32-E72D297353CC}">
                <c16:uniqueId val="{00000002-4453-422D-A19C-0E47FF826DFE}"/>
              </c:ext>
            </c:extLst>
          </c:dPt>
          <c:dPt>
            <c:idx val="3"/>
            <c:invertIfNegative val="0"/>
            <c:bubble3D val="0"/>
            <c:extLst>
              <c:ext xmlns:c16="http://schemas.microsoft.com/office/drawing/2014/chart" uri="{C3380CC4-5D6E-409C-BE32-E72D297353CC}">
                <c16:uniqueId val="{00000003-4453-422D-A19C-0E47FF826DFE}"/>
              </c:ext>
            </c:extLst>
          </c:dPt>
          <c:dPt>
            <c:idx val="4"/>
            <c:invertIfNegative val="0"/>
            <c:bubble3D val="0"/>
            <c:extLst>
              <c:ext xmlns:c16="http://schemas.microsoft.com/office/drawing/2014/chart" uri="{C3380CC4-5D6E-409C-BE32-E72D297353CC}">
                <c16:uniqueId val="{00000004-4453-422D-A19C-0E47FF826DFE}"/>
              </c:ext>
            </c:extLst>
          </c:dPt>
          <c:dPt>
            <c:idx val="5"/>
            <c:invertIfNegative val="0"/>
            <c:bubble3D val="0"/>
            <c:extLst>
              <c:ext xmlns:c16="http://schemas.microsoft.com/office/drawing/2014/chart" uri="{C3380CC4-5D6E-409C-BE32-E72D297353CC}">
                <c16:uniqueId val="{00000005-4453-422D-A19C-0E47FF826DFE}"/>
              </c:ext>
            </c:extLst>
          </c:dPt>
          <c:dPt>
            <c:idx val="6"/>
            <c:invertIfNegative val="0"/>
            <c:bubble3D val="0"/>
            <c:extLst>
              <c:ext xmlns:c16="http://schemas.microsoft.com/office/drawing/2014/chart" uri="{C3380CC4-5D6E-409C-BE32-E72D297353CC}">
                <c16:uniqueId val="{00000006-4453-422D-A19C-0E47FF826DFE}"/>
              </c:ext>
            </c:extLst>
          </c:dPt>
          <c:dPt>
            <c:idx val="7"/>
            <c:invertIfNegative val="0"/>
            <c:bubble3D val="0"/>
            <c:extLst>
              <c:ext xmlns:c16="http://schemas.microsoft.com/office/drawing/2014/chart" uri="{C3380CC4-5D6E-409C-BE32-E72D297353CC}">
                <c16:uniqueId val="{00000007-4453-422D-A19C-0E47FF826DFE}"/>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4453-422D-A19C-0E47FF826DFE}"/>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4453-422D-A19C-0E47FF826DFE}"/>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4453-422D-A19C-0E47FF826DFE}"/>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4453-422D-A19C-0E47FF826DFE}"/>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4453-422D-A19C-0E47FF826DFE}"/>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4453-422D-A19C-0E47FF826DFE}"/>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4453-422D-A19C-0E47FF826DFE}"/>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4453-422D-A19C-0E47FF826DFE}"/>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('36aperfresol_graf'!$E$17,'36aperfresol_graf'!$G$17,'36aperfresol_graf'!$I$17,'36aperfresol_graf'!$K$17,'36aperfresol_graf'!$M$17,'36aperfresol_graf'!$O$17,'36aperfresol_graf'!$Q$17,'36aperfresol_graf'!$S$17)</c:f>
              <c:numCache>
                <c:formatCode>#,##0</c:formatCode>
                <c:ptCount val="8"/>
                <c:pt idx="0">
                  <c:v>792</c:v>
                </c:pt>
                <c:pt idx="1">
                  <c:v>23935</c:v>
                </c:pt>
                <c:pt idx="2">
                  <c:v>10257</c:v>
                </c:pt>
                <c:pt idx="3">
                  <c:v>10940</c:v>
                </c:pt>
                <c:pt idx="4">
                  <c:v>9885</c:v>
                </c:pt>
                <c:pt idx="5">
                  <c:v>13532</c:v>
                </c:pt>
                <c:pt idx="6">
                  <c:v>32075</c:v>
                </c:pt>
                <c:pt idx="7">
                  <c:v>65289</c:v>
                </c:pt>
              </c:numCache>
            </c:numRef>
          </c:val>
          <c:extLst>
            <c:ext xmlns:c15="http://schemas.microsoft.com/office/drawing/2012/chart" uri="{02D57815-91ED-43cb-92C2-25804820EDAC}">
              <c15:datalabelsRange>
                <c15:f>'36aperfresol_graf'!$V$17:$AC$17</c15:f>
                <c15:dlblRangeCache>
                  <c:ptCount val="8"/>
                  <c:pt idx="0">
                    <c:v>25%</c:v>
                  </c:pt>
                  <c:pt idx="1">
                    <c:v>24%</c:v>
                  </c:pt>
                  <c:pt idx="2">
                    <c:v>22%</c:v>
                  </c:pt>
                  <c:pt idx="3">
                    <c:v>23%</c:v>
                  </c:pt>
                  <c:pt idx="4">
                    <c:v>19%</c:v>
                  </c:pt>
                  <c:pt idx="5">
                    <c:v>17%</c:v>
                  </c:pt>
                  <c:pt idx="6">
                    <c:v>18%</c:v>
                  </c:pt>
                  <c:pt idx="7">
                    <c:v>20%</c:v>
                  </c:pt>
                </c15:dlblRangeCache>
              </c15:datalabelsRange>
            </c:ext>
            <c:ext xmlns:c16="http://schemas.microsoft.com/office/drawing/2014/chart" uri="{C3380CC4-5D6E-409C-BE32-E72D297353CC}">
              <c16:uniqueId val="{00000008-4453-422D-A19C-0E47FF826DFE}"/>
            </c:ext>
          </c:extLst>
        </c:ser>
        <c:ser>
          <c:idx val="1"/>
          <c:order val="1"/>
          <c:tx>
            <c:strRef>
              <c:f>'36aperfresol_graf'!$D$13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4453-422D-A19C-0E47FF826DFE}"/>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4453-422D-A19C-0E47FF826DFE}"/>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4453-422D-A19C-0E47FF826DFE}"/>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4453-422D-A19C-0E47FF826DFE}"/>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4453-422D-A19C-0E47FF826DFE}"/>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4453-422D-A19C-0E47FF826DFE}"/>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4453-422D-A19C-0E47FF826DFE}"/>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4453-422D-A19C-0E47FF826DFE}"/>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('36aperfresol_graf'!$E$18,'36aperfresol_graf'!$G$18,'36aperfresol_graf'!$I$18,'36aperfresol_graf'!$K$18,'36aperfresol_graf'!$M$18,'36aperfresol_graf'!$O$18,'36aperfresol_graf'!$Q$18,'36aperfresol_graf'!$S$18)</c:f>
              <c:numCache>
                <c:formatCode>#,##0</c:formatCode>
                <c:ptCount val="8"/>
                <c:pt idx="0">
                  <c:v>1114</c:v>
                </c:pt>
                <c:pt idx="1">
                  <c:v>34429</c:v>
                </c:pt>
                <c:pt idx="2">
                  <c:v>13556</c:v>
                </c:pt>
                <c:pt idx="3">
                  <c:v>15528</c:v>
                </c:pt>
                <c:pt idx="4">
                  <c:v>16045</c:v>
                </c:pt>
                <c:pt idx="5">
                  <c:v>24593</c:v>
                </c:pt>
                <c:pt idx="6">
                  <c:v>51460</c:v>
                </c:pt>
                <c:pt idx="7">
                  <c:v>92848</c:v>
                </c:pt>
              </c:numCache>
            </c:numRef>
          </c:val>
          <c:extLst>
            <c:ext xmlns:c15="http://schemas.microsoft.com/office/drawing/2012/chart" uri="{02D57815-91ED-43cb-92C2-25804820EDAC}">
              <c15:datalabelsRange>
                <c15:f>'36aperfresol_graf'!$V$18:$AC$18</c15:f>
                <c15:dlblRangeCache>
                  <c:ptCount val="8"/>
                  <c:pt idx="0">
                    <c:v>34%</c:v>
                  </c:pt>
                  <c:pt idx="1">
                    <c:v>34%</c:v>
                  </c:pt>
                  <c:pt idx="2">
                    <c:v>29%</c:v>
                  </c:pt>
                  <c:pt idx="3">
                    <c:v>32%</c:v>
                  </c:pt>
                  <c:pt idx="4">
                    <c:v>31%</c:v>
                  </c:pt>
                  <c:pt idx="5">
                    <c:v>31%</c:v>
                  </c:pt>
                  <c:pt idx="6">
                    <c:v>29%</c:v>
                  </c:pt>
                  <c:pt idx="7">
                    <c:v>29%</c:v>
                  </c:pt>
                </c15:dlblRangeCache>
              </c15:datalabelsRange>
            </c:ext>
            <c:ext xmlns:c16="http://schemas.microsoft.com/office/drawing/2014/chart" uri="{C3380CC4-5D6E-409C-BE32-E72D297353CC}">
              <c16:uniqueId val="{00000011-4453-422D-A19C-0E47FF826DFE}"/>
            </c:ext>
          </c:extLst>
        </c:ser>
        <c:ser>
          <c:idx val="2"/>
          <c:order val="2"/>
          <c:tx>
            <c:strRef>
              <c:f>'36aperfresol_graf'!$D$14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4453-422D-A19C-0E47FF826DFE}"/>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4453-422D-A19C-0E47FF826DFE}"/>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4453-422D-A19C-0E47FF826DFE}"/>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4453-422D-A19C-0E47FF826DFE}"/>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4453-422D-A19C-0E47FF826DFE}"/>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4453-422D-A19C-0E47FF826DFE}"/>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4453-422D-A19C-0E47FF826DFE}"/>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4453-422D-A19C-0E47FF826DFE}"/>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('36aperfresol_graf'!$E$19,'36aperfresol_graf'!$G$19,'36aperfresol_graf'!$I$19,'36aperfresol_graf'!$K$19,'36aperfresol_graf'!$M$19,'36aperfresol_graf'!$O$19,'36aperfresol_graf'!$Q$19,'36aperfresol_graf'!$S$19)</c:f>
              <c:numCache>
                <c:formatCode>#,##0</c:formatCode>
                <c:ptCount val="8"/>
                <c:pt idx="0">
                  <c:v>496</c:v>
                </c:pt>
                <c:pt idx="1">
                  <c:v>25532</c:v>
                </c:pt>
                <c:pt idx="2">
                  <c:v>13952</c:v>
                </c:pt>
                <c:pt idx="3">
                  <c:v>14698</c:v>
                </c:pt>
                <c:pt idx="4">
                  <c:v>16754</c:v>
                </c:pt>
                <c:pt idx="5">
                  <c:v>26075</c:v>
                </c:pt>
                <c:pt idx="6">
                  <c:v>53697</c:v>
                </c:pt>
                <c:pt idx="7">
                  <c:v>98044</c:v>
                </c:pt>
              </c:numCache>
            </c:numRef>
          </c:val>
          <c:extLst>
            <c:ext xmlns:c15="http://schemas.microsoft.com/office/drawing/2012/chart" uri="{02D57815-91ED-43cb-92C2-25804820EDAC}">
              <c15:datalabelsRange>
                <c15:f>'36aperfresol_graf'!$V$19:$AC$19</c15:f>
                <c15:dlblRangeCache>
                  <c:ptCount val="8"/>
                  <c:pt idx="0">
                    <c:v>15%</c:v>
                  </c:pt>
                  <c:pt idx="1">
                    <c:v>25%</c:v>
                  </c:pt>
                  <c:pt idx="2">
                    <c:v>30%</c:v>
                  </c:pt>
                  <c:pt idx="3">
                    <c:v>31%</c:v>
                  </c:pt>
                  <c:pt idx="4">
                    <c:v>33%</c:v>
                  </c:pt>
                  <c:pt idx="5">
                    <c:v>33%</c:v>
                  </c:pt>
                  <c:pt idx="6">
                    <c:v>30%</c:v>
                  </c:pt>
                  <c:pt idx="7">
                    <c:v>30%</c:v>
                  </c:pt>
                </c15:dlblRangeCache>
              </c15:datalabelsRange>
            </c:ext>
            <c:ext xmlns:c16="http://schemas.microsoft.com/office/drawing/2014/chart" uri="{C3380CC4-5D6E-409C-BE32-E72D297353CC}">
              <c16:uniqueId val="{0000001A-4453-422D-A19C-0E47FF826DFE}"/>
            </c:ext>
          </c:extLst>
        </c:ser>
        <c:ser>
          <c:idx val="3"/>
          <c:order val="3"/>
          <c:tx>
            <c:strRef>
              <c:f>'36aperfresol_graf'!$D$15</c:f>
              <c:strCache>
                <c:ptCount val="1"/>
                <c:pt idx="0">
                  <c:v>Sin Grado</c:v>
                </c:pt>
              </c:strCache>
            </c:strRef>
          </c:tx>
          <c:spPr>
            <a:solidFill>
              <a:srgbClr val="0066CC"/>
            </a:solidFill>
          </c:spPr>
          <c:invertIfNegative val="0"/>
          <c:dLbls>
            <c:dLbl>
              <c:idx val="0"/>
              <c:tx>
                <c:rich>
                  <a:bodyPr/>
                  <a:lstStyle/>
                  <a:p>
                    <a:fld id="{4AC58015-204D-4531-8A73-950B55F43248}" type="CELLRANGE">
                      <a:rPr lang="en-US"/>
                      <a:pPr/>
                      <a:t>[CELLRANGE]</a:t>
                    </a:fld>
                    <a:endParaRPr lang="en-US" baseline="0"/>
                  </a:p>
                  <a:p>
                    <a:fld id="{4E510CA6-8769-49C0-8FAE-B5F78DDFDC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4453-422D-A19C-0E47FF826DFE}"/>
                </c:ext>
              </c:extLst>
            </c:dLbl>
            <c:dLbl>
              <c:idx val="1"/>
              <c:tx>
                <c:rich>
                  <a:bodyPr/>
                  <a:lstStyle/>
                  <a:p>
                    <a:fld id="{2D19647C-1660-4AF0-8C20-0A95DC33499D}" type="CELLRANGE">
                      <a:rPr lang="en-US"/>
                      <a:pPr/>
                      <a:t>[CELLRANGE]</a:t>
                    </a:fld>
                    <a:endParaRPr lang="en-US" baseline="0"/>
                  </a:p>
                  <a:p>
                    <a:fld id="{46D89E3C-C92C-4E7A-A3C0-773BF0C4A6D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4453-422D-A19C-0E47FF826DFE}"/>
                </c:ext>
              </c:extLst>
            </c:dLbl>
            <c:dLbl>
              <c:idx val="2"/>
              <c:tx>
                <c:rich>
                  <a:bodyPr/>
                  <a:lstStyle/>
                  <a:p>
                    <a:fld id="{9A93D390-6E7F-4646-8E22-728C1429CBB2}" type="CELLRANGE">
                      <a:rPr lang="en-US"/>
                      <a:pPr/>
                      <a:t>[CELLRANGE]</a:t>
                    </a:fld>
                    <a:endParaRPr lang="en-US" baseline="0"/>
                  </a:p>
                  <a:p>
                    <a:fld id="{32586398-8CBF-45D6-9C95-E6D24AAC26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4453-422D-A19C-0E47FF826DFE}"/>
                </c:ext>
              </c:extLst>
            </c:dLbl>
            <c:dLbl>
              <c:idx val="3"/>
              <c:tx>
                <c:rich>
                  <a:bodyPr/>
                  <a:lstStyle/>
                  <a:p>
                    <a:fld id="{FA06B822-DB72-44C5-B456-8C10948F051A}" type="CELLRANGE">
                      <a:rPr lang="en-US"/>
                      <a:pPr/>
                      <a:t>[CELLRANGE]</a:t>
                    </a:fld>
                    <a:endParaRPr lang="en-US" baseline="0"/>
                  </a:p>
                  <a:p>
                    <a:fld id="{F6BE6525-DF41-4F15-8B67-3346F75D88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4453-422D-A19C-0E47FF826DFE}"/>
                </c:ext>
              </c:extLst>
            </c:dLbl>
            <c:dLbl>
              <c:idx val="4"/>
              <c:tx>
                <c:rich>
                  <a:bodyPr/>
                  <a:lstStyle/>
                  <a:p>
                    <a:fld id="{8A7DFC74-76C0-485B-9978-52AF37146D3F}" type="CELLRANGE">
                      <a:rPr lang="en-US"/>
                      <a:pPr/>
                      <a:t>[CELLRANGE]</a:t>
                    </a:fld>
                    <a:endParaRPr lang="en-US" baseline="0"/>
                  </a:p>
                  <a:p>
                    <a:fld id="{FDFBB13B-92C8-4D98-9480-2531C2C7A8A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4453-422D-A19C-0E47FF826DFE}"/>
                </c:ext>
              </c:extLst>
            </c:dLbl>
            <c:dLbl>
              <c:idx val="5"/>
              <c:tx>
                <c:rich>
                  <a:bodyPr/>
                  <a:lstStyle/>
                  <a:p>
                    <a:fld id="{2DE99DD4-EEC9-4672-98DC-7491DDB1D512}" type="CELLRANGE">
                      <a:rPr lang="en-US"/>
                      <a:pPr/>
                      <a:t>[CELLRANGE]</a:t>
                    </a:fld>
                    <a:endParaRPr lang="en-US" baseline="0"/>
                  </a:p>
                  <a:p>
                    <a:fld id="{AB2043A7-DC38-4B79-9B80-6342814AA0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4453-422D-A19C-0E47FF826DFE}"/>
                </c:ext>
              </c:extLst>
            </c:dLbl>
            <c:dLbl>
              <c:idx val="6"/>
              <c:tx>
                <c:rich>
                  <a:bodyPr/>
                  <a:lstStyle/>
                  <a:p>
                    <a:fld id="{DB4858DF-0251-4EDE-8A38-A6873EB206DD}" type="CELLRANGE">
                      <a:rPr lang="en-US"/>
                      <a:pPr/>
                      <a:t>[CELLRANGE]</a:t>
                    </a:fld>
                    <a:endParaRPr lang="en-US" baseline="0"/>
                  </a:p>
                  <a:p>
                    <a:fld id="{490305BA-80E9-40F2-8474-FAB505365A5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4453-422D-A19C-0E47FF826DFE}"/>
                </c:ext>
              </c:extLst>
            </c:dLbl>
            <c:dLbl>
              <c:idx val="7"/>
              <c:tx>
                <c:rich>
                  <a:bodyPr/>
                  <a:lstStyle/>
                  <a:p>
                    <a:fld id="{6E709CCF-E21E-4531-B095-A26B6AB0DF72}" type="CELLRANGE">
                      <a:rPr lang="en-US"/>
                      <a:pPr/>
                      <a:t>[CELLRANGE]</a:t>
                    </a:fld>
                    <a:endParaRPr lang="en-US" baseline="0"/>
                  </a:p>
                  <a:p>
                    <a:fld id="{06BDAD34-BF5E-4941-AA93-E12E9EA5BB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4453-422D-A19C-0E47FF826DFE}"/>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('36aperfresol_graf'!$E$20,'36aperfresol_graf'!$G$20,'36aperfresol_graf'!$I$20,'36aperfresol_graf'!$K$20,'36aperfresol_graf'!$M$20,'36aperfresol_graf'!$O$20,'36aperfresol_graf'!$Q$20,'36aperfresol_graf'!$S$20)</c:f>
              <c:numCache>
                <c:formatCode>#,##0</c:formatCode>
                <c:ptCount val="8"/>
                <c:pt idx="0">
                  <c:v>830</c:v>
                </c:pt>
                <c:pt idx="1">
                  <c:v>17172</c:v>
                </c:pt>
                <c:pt idx="2">
                  <c:v>8697</c:v>
                </c:pt>
                <c:pt idx="3">
                  <c:v>6964</c:v>
                </c:pt>
                <c:pt idx="4">
                  <c:v>8318</c:v>
                </c:pt>
                <c:pt idx="5">
                  <c:v>15704</c:v>
                </c:pt>
                <c:pt idx="6">
                  <c:v>40051</c:v>
                </c:pt>
                <c:pt idx="7">
                  <c:v>68014</c:v>
                </c:pt>
              </c:numCache>
            </c:numRef>
          </c:val>
          <c:extLst>
            <c:ext xmlns:c15="http://schemas.microsoft.com/office/drawing/2012/chart" uri="{02D57815-91ED-43cb-92C2-25804820EDAC}">
              <c15:datalabelsRange>
                <c15:f>'36aperfresol_graf'!$V$20:$AC$20</c15:f>
                <c15:dlblRangeCache>
                  <c:ptCount val="8"/>
                  <c:pt idx="0">
                    <c:v>26%</c:v>
                  </c:pt>
                  <c:pt idx="1">
                    <c:v>17%</c:v>
                  </c:pt>
                  <c:pt idx="2">
                    <c:v>19%</c:v>
                  </c:pt>
                  <c:pt idx="3">
                    <c:v>14%</c:v>
                  </c:pt>
                  <c:pt idx="4">
                    <c:v>16%</c:v>
                  </c:pt>
                  <c:pt idx="5">
                    <c:v>20%</c:v>
                  </c:pt>
                  <c:pt idx="6">
                    <c:v>23%</c:v>
                  </c:pt>
                  <c:pt idx="7">
                    <c:v>21%</c:v>
                  </c:pt>
                </c15:dlblRangeCache>
              </c15:datalabelsRange>
            </c:ext>
            <c:ext xmlns:c16="http://schemas.microsoft.com/office/drawing/2014/chart" uri="{C3380CC4-5D6E-409C-BE32-E72D297353CC}">
              <c16:uniqueId val="{00000023-4453-422D-A19C-0E47FF826DFE}"/>
            </c:ext>
          </c:extLst>
        </c:ser>
        <c:dLbls>
          <c:dLblPos val="ctr"/>
          <c:showLegendKey val="0"/>
          <c:showVal val="1"/>
          <c:showCatName val="0"/>
          <c:showSerName val="0"/>
          <c:showPercent val="0"/>
          <c:showBubbleSize val="0"/>
        </c:dLbls>
        <c:gapWidth val="30"/>
        <c:overlap val="100"/>
        <c:axId val="-1839929392"/>
        <c:axId val="-1839933744"/>
      </c:barChart>
      <c:catAx>
        <c:axId val="-183992939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75000"/>
                  </a:schemeClr>
                </a:solidFill>
                <a:latin typeface="+mn-lt"/>
                <a:ea typeface="Verdana"/>
                <a:cs typeface="Verdana"/>
              </a:defRPr>
            </a:pPr>
            <a:endParaRPr lang="es-ES"/>
          </a:p>
        </c:txPr>
        <c:crossAx val="-1839933744"/>
        <c:crosses val="autoZero"/>
        <c:auto val="1"/>
        <c:lblAlgn val="ctr"/>
        <c:lblOffset val="100"/>
        <c:noMultiLvlLbl val="0"/>
      </c:catAx>
      <c:valAx>
        <c:axId val="-183993374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75000"/>
                  </a:schemeClr>
                </a:solidFill>
                <a:latin typeface="+mn-lt"/>
                <a:ea typeface="Verdana"/>
                <a:cs typeface="Verdana"/>
              </a:defRPr>
            </a:pPr>
            <a:endParaRPr lang="es-ES"/>
          </a:p>
        </c:txPr>
        <c:crossAx val="-1839929392"/>
        <c:crosses val="autoZero"/>
        <c:crossBetween val="between"/>
      </c:valAx>
      <c:spPr>
        <a:noFill/>
        <a:ln w="25400">
          <a:noFill/>
        </a:ln>
      </c:spPr>
    </c:plotArea>
    <c:legend>
      <c:legendPos val="r"/>
      <c:layout>
        <c:manualLayout>
          <c:xMode val="edge"/>
          <c:yMode val="edge"/>
          <c:x val="0.87259835693490195"/>
          <c:y val="6.9932925051035232E-3"/>
          <c:w val="0.12740157480314962"/>
          <c:h val="0.33395304753572469"/>
        </c:manualLayout>
      </c:layout>
      <c:overlay val="0"/>
      <c:txPr>
        <a:bodyPr/>
        <a:lstStyle/>
        <a:p>
          <a:pPr>
            <a:defRPr sz="900">
              <a:solidFill>
                <a:schemeClr val="accent1">
                  <a:lumMod val="75000"/>
                </a:schemeClr>
              </a:solidFill>
              <a:latin typeface="+mn-lt"/>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lumMod val="75000"/>
                  </a:schemeClr>
                </a:solidFill>
                <a:latin typeface="Verdana"/>
                <a:ea typeface="Verdana"/>
                <a:cs typeface="Verdana"/>
              </a:defRPr>
            </a:pPr>
            <a:r>
              <a:rPr lang="es-ES" sz="1100">
                <a:solidFill>
                  <a:schemeClr val="accent1">
                    <a:lumMod val="75000"/>
                  </a:schemeClr>
                </a:solidFill>
                <a:latin typeface="+mn-lt"/>
              </a:rPr>
              <a:t>Distribución por Grado de Resolución de cada tramo de edad. Mujeres</a:t>
            </a:r>
          </a:p>
        </c:rich>
      </c:tx>
      <c:layout>
        <c:manualLayout>
          <c:xMode val="edge"/>
          <c:yMode val="edge"/>
          <c:x val="0.17471224300087485"/>
          <c:y val="8.9881010531251831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'36bperfresol_graf'!$D$12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E77A-4563-9E07-0CB0C681B391}"/>
              </c:ext>
            </c:extLst>
          </c:dPt>
          <c:dPt>
            <c:idx val="1"/>
            <c:invertIfNegative val="0"/>
            <c:bubble3D val="0"/>
            <c:extLst>
              <c:ext xmlns:c16="http://schemas.microsoft.com/office/drawing/2014/chart" uri="{C3380CC4-5D6E-409C-BE32-E72D297353CC}">
                <c16:uniqueId val="{00000001-E77A-4563-9E07-0CB0C681B391}"/>
              </c:ext>
            </c:extLst>
          </c:dPt>
          <c:dPt>
            <c:idx val="2"/>
            <c:invertIfNegative val="0"/>
            <c:bubble3D val="0"/>
            <c:extLst>
              <c:ext xmlns:c16="http://schemas.microsoft.com/office/drawing/2014/chart" uri="{C3380CC4-5D6E-409C-BE32-E72D297353CC}">
                <c16:uniqueId val="{00000002-E77A-4563-9E07-0CB0C681B391}"/>
              </c:ext>
            </c:extLst>
          </c:dPt>
          <c:dPt>
            <c:idx val="3"/>
            <c:invertIfNegative val="0"/>
            <c:bubble3D val="0"/>
            <c:extLst>
              <c:ext xmlns:c16="http://schemas.microsoft.com/office/drawing/2014/chart" uri="{C3380CC4-5D6E-409C-BE32-E72D297353CC}">
                <c16:uniqueId val="{00000003-E77A-4563-9E07-0CB0C681B391}"/>
              </c:ext>
            </c:extLst>
          </c:dPt>
          <c:dPt>
            <c:idx val="4"/>
            <c:invertIfNegative val="0"/>
            <c:bubble3D val="0"/>
            <c:extLst>
              <c:ext xmlns:c16="http://schemas.microsoft.com/office/drawing/2014/chart" uri="{C3380CC4-5D6E-409C-BE32-E72D297353CC}">
                <c16:uniqueId val="{00000004-E77A-4563-9E07-0CB0C681B391}"/>
              </c:ext>
            </c:extLst>
          </c:dPt>
          <c:dPt>
            <c:idx val="5"/>
            <c:invertIfNegative val="0"/>
            <c:bubble3D val="0"/>
            <c:extLst>
              <c:ext xmlns:c16="http://schemas.microsoft.com/office/drawing/2014/chart" uri="{C3380CC4-5D6E-409C-BE32-E72D297353CC}">
                <c16:uniqueId val="{00000005-E77A-4563-9E07-0CB0C681B391}"/>
              </c:ext>
            </c:extLst>
          </c:dPt>
          <c:dPt>
            <c:idx val="6"/>
            <c:invertIfNegative val="0"/>
            <c:bubble3D val="0"/>
            <c:extLst>
              <c:ext xmlns:c16="http://schemas.microsoft.com/office/drawing/2014/chart" uri="{C3380CC4-5D6E-409C-BE32-E72D297353CC}">
                <c16:uniqueId val="{00000006-E77A-4563-9E07-0CB0C681B391}"/>
              </c:ext>
            </c:extLst>
          </c:dPt>
          <c:dPt>
            <c:idx val="7"/>
            <c:invertIfNegative val="0"/>
            <c:bubble3D val="0"/>
            <c:extLst>
              <c:ext xmlns:c16="http://schemas.microsoft.com/office/drawing/2014/chart" uri="{C3380CC4-5D6E-409C-BE32-E72D297353CC}">
                <c16:uniqueId val="{00000007-E77A-4563-9E07-0CB0C681B391}"/>
              </c:ext>
            </c:extLst>
          </c:dPt>
          <c:dLbls>
            <c:dLbl>
              <c:idx val="0"/>
              <c:tx>
                <c:rich>
                  <a:bodyPr/>
                  <a:lstStyle/>
                  <a:p>
                    <a:fld id="{F76B8219-D0A4-4907-B044-258DE9379CB4}" type="CELLRANGE">
                      <a:rPr lang="en-US"/>
                      <a:pPr/>
                      <a:t>[CELLRANGE]</a:t>
                    </a:fld>
                    <a:endParaRPr lang="en-US" baseline="0"/>
                  </a:p>
                  <a:p>
                    <a:fld id="{83193CF8-821F-4082-921B-16C099D8A3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77A-4563-9E07-0CB0C681B391}"/>
                </c:ext>
              </c:extLst>
            </c:dLbl>
            <c:dLbl>
              <c:idx val="1"/>
              <c:tx>
                <c:rich>
                  <a:bodyPr/>
                  <a:lstStyle/>
                  <a:p>
                    <a:fld id="{C224E424-5A2E-4C0C-AE48-C2BD61F060EB}" type="CELLRANGE">
                      <a:rPr lang="en-US"/>
                      <a:pPr/>
                      <a:t>[CELLRANGE]</a:t>
                    </a:fld>
                    <a:endParaRPr lang="en-US" baseline="0"/>
                  </a:p>
                  <a:p>
                    <a:fld id="{E6A88853-A6B4-46DF-952C-57430822828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77A-4563-9E07-0CB0C681B391}"/>
                </c:ext>
              </c:extLst>
            </c:dLbl>
            <c:dLbl>
              <c:idx val="2"/>
              <c:tx>
                <c:rich>
                  <a:bodyPr/>
                  <a:lstStyle/>
                  <a:p>
                    <a:fld id="{E1FA0CE3-D85B-489D-A6F3-2073AEECFE78}" type="CELLRANGE">
                      <a:rPr lang="en-US"/>
                      <a:pPr/>
                      <a:t>[CELLRANGE]</a:t>
                    </a:fld>
                    <a:endParaRPr lang="en-US" baseline="0"/>
                  </a:p>
                  <a:p>
                    <a:fld id="{60658B32-2CA5-4C79-A606-C114EBCB30C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E77A-4563-9E07-0CB0C681B391}"/>
                </c:ext>
              </c:extLst>
            </c:dLbl>
            <c:dLbl>
              <c:idx val="3"/>
              <c:tx>
                <c:rich>
                  <a:bodyPr/>
                  <a:lstStyle/>
                  <a:p>
                    <a:fld id="{C049069E-966B-48F5-A59F-2DB011E4CB20}" type="CELLRANGE">
                      <a:rPr lang="en-US"/>
                      <a:pPr/>
                      <a:t>[CELLRANGE]</a:t>
                    </a:fld>
                    <a:endParaRPr lang="en-US" baseline="0"/>
                  </a:p>
                  <a:p>
                    <a:fld id="{F8295E7C-6D1B-4421-A654-37344D9C3D4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77A-4563-9E07-0CB0C681B391}"/>
                </c:ext>
              </c:extLst>
            </c:dLbl>
            <c:dLbl>
              <c:idx val="4"/>
              <c:tx>
                <c:rich>
                  <a:bodyPr/>
                  <a:lstStyle/>
                  <a:p>
                    <a:fld id="{EAD41F2B-0284-4C81-B352-4B88E42D536E}" type="CELLRANGE">
                      <a:rPr lang="en-US"/>
                      <a:pPr/>
                      <a:t>[CELLRANGE]</a:t>
                    </a:fld>
                    <a:endParaRPr lang="en-US" baseline="0"/>
                  </a:p>
                  <a:p>
                    <a:fld id="{ED82EF9F-9AFB-4818-963C-5D2B1256E88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77A-4563-9E07-0CB0C681B391}"/>
                </c:ext>
              </c:extLst>
            </c:dLbl>
            <c:dLbl>
              <c:idx val="5"/>
              <c:tx>
                <c:rich>
                  <a:bodyPr/>
                  <a:lstStyle/>
                  <a:p>
                    <a:fld id="{D06CB97D-B87B-4793-8597-C25151491998}" type="CELLRANGE">
                      <a:rPr lang="en-US"/>
                      <a:pPr/>
                      <a:t>[CELLRANGE]</a:t>
                    </a:fld>
                    <a:endParaRPr lang="en-US" baseline="0"/>
                  </a:p>
                  <a:p>
                    <a:fld id="{9C0ADED6-D38A-41AF-B1C8-8F94B1AB51F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77A-4563-9E07-0CB0C681B391}"/>
                </c:ext>
              </c:extLst>
            </c:dLbl>
            <c:dLbl>
              <c:idx val="6"/>
              <c:tx>
                <c:rich>
                  <a:bodyPr/>
                  <a:lstStyle/>
                  <a:p>
                    <a:fld id="{3F123C3C-D444-4A01-9F20-B04C2B7314E9}" type="CELLRANGE">
                      <a:rPr lang="en-US"/>
                      <a:pPr/>
                      <a:t>[CELLRANGE]</a:t>
                    </a:fld>
                    <a:endParaRPr lang="en-US" baseline="0"/>
                  </a:p>
                  <a:p>
                    <a:fld id="{5C3974C2-A023-4278-AE47-6F4FCCA4EA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77A-4563-9E07-0CB0C681B391}"/>
                </c:ext>
              </c:extLst>
            </c:dLbl>
            <c:dLbl>
              <c:idx val="7"/>
              <c:tx>
                <c:rich>
                  <a:bodyPr/>
                  <a:lstStyle/>
                  <a:p>
                    <a:fld id="{041CEDE5-2103-484E-BF9B-D17AF5BCEC36}" type="CELLRANGE">
                      <a:rPr lang="en-US"/>
                      <a:pPr/>
                      <a:t>[CELLRANGE]</a:t>
                    </a:fld>
                    <a:endParaRPr lang="en-US" baseline="0"/>
                  </a:p>
                  <a:p>
                    <a:fld id="{D46E8141-580F-4FE9-A368-6D76CD36664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77A-4563-9E07-0CB0C681B39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('36bperfresol_graf'!$E$12,'36bperfresol_graf'!$G$12,'36bperfresol_graf'!$I$12,'36bperfresol_graf'!$K$12,'36bperfresol_graf'!$M$12,'36bperfresol_graf'!$O$12,'36bperfresol_graf'!$Q$12,'36bperfresol_graf'!$S$12)</c:f>
              <c:numCache>
                <c:formatCode>#,##0</c:formatCode>
                <c:ptCount val="8"/>
                <c:pt idx="0">
                  <c:v>606</c:v>
                </c:pt>
                <c:pt idx="1">
                  <c:v>11049</c:v>
                </c:pt>
                <c:pt idx="2">
                  <c:v>6357</c:v>
                </c:pt>
                <c:pt idx="3">
                  <c:v>8830</c:v>
                </c:pt>
                <c:pt idx="4">
                  <c:v>8663</c:v>
                </c:pt>
                <c:pt idx="5">
                  <c:v>12171</c:v>
                </c:pt>
                <c:pt idx="6">
                  <c:v>41675</c:v>
                </c:pt>
                <c:pt idx="7">
                  <c:v>197794</c:v>
                </c:pt>
              </c:numCache>
            </c:numRef>
          </c:val>
          <c:extLst>
            <c:ext xmlns:c15="http://schemas.microsoft.com/office/drawing/2012/chart" uri="{02D57815-91ED-43cb-92C2-25804820EDAC}">
              <c15:datalabelsRange>
                <c15:f>'36bperfresol_graf'!$V$12:$AC$12</c15:f>
                <c15:dlblRangeCache>
                  <c:ptCount val="8"/>
                  <c:pt idx="0">
                    <c:v>32%</c:v>
                  </c:pt>
                  <c:pt idx="1">
                    <c:v>31%</c:v>
                  </c:pt>
                  <c:pt idx="2">
                    <c:v>28%</c:v>
                  </c:pt>
                  <c:pt idx="3">
                    <c:v>28%</c:v>
                  </c:pt>
                  <c:pt idx="4">
                    <c:v>23%</c:v>
                  </c:pt>
                  <c:pt idx="5">
                    <c:v>20%</c:v>
                  </c:pt>
                  <c:pt idx="6">
                    <c:v>19%</c:v>
                  </c:pt>
                  <c:pt idx="7">
                    <c:v>28%</c:v>
                  </c:pt>
                </c15:dlblRangeCache>
              </c15:datalabelsRange>
            </c:ext>
            <c:ext xmlns:c16="http://schemas.microsoft.com/office/drawing/2014/chart" uri="{C3380CC4-5D6E-409C-BE32-E72D297353CC}">
              <c16:uniqueId val="{00000008-E77A-4563-9E07-0CB0C681B391}"/>
            </c:ext>
          </c:extLst>
        </c:ser>
        <c:ser>
          <c:idx val="1"/>
          <c:order val="1"/>
          <c:tx>
            <c:strRef>
              <c:f>'36bperfresol_graf'!$D$13</c:f>
              <c:strCache>
                <c:ptCount val="1"/>
                <c:pt idx="0">
                  <c:v>Grado II</c:v>
                </c:pt>
              </c:strCache>
            </c:strRef>
          </c:tx>
          <c:spPr>
            <a:solidFill>
              <a:srgbClr val="9966FF"/>
            </a:solidFill>
          </c:spPr>
          <c:invertIfNegative val="0"/>
          <c:dLbls>
            <c:dLbl>
              <c:idx val="0"/>
              <c:tx>
                <c:rich>
                  <a:bodyPr/>
                  <a:lstStyle/>
                  <a:p>
                    <a:fld id="{FE06F603-EE38-4902-8CD2-DA2FC335757C}" type="CELLRANGE">
                      <a:rPr lang="en-US"/>
                      <a:pPr/>
                      <a:t>[CELLRANGE]</a:t>
                    </a:fld>
                    <a:endParaRPr lang="en-US" baseline="0"/>
                  </a:p>
                  <a:p>
                    <a:fld id="{9376FAF1-408E-4E2E-A4A4-6FD5C5721E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77A-4563-9E07-0CB0C681B391}"/>
                </c:ext>
              </c:extLst>
            </c:dLbl>
            <c:dLbl>
              <c:idx val="1"/>
              <c:tx>
                <c:rich>
                  <a:bodyPr/>
                  <a:lstStyle/>
                  <a:p>
                    <a:fld id="{1BB14121-87F5-4748-91CB-BB2E842C2796}" type="CELLRANGE">
                      <a:rPr lang="en-US"/>
                      <a:pPr/>
                      <a:t>[CELLRANGE]</a:t>
                    </a:fld>
                    <a:endParaRPr lang="en-US" baseline="0"/>
                  </a:p>
                  <a:p>
                    <a:fld id="{D7CD7B49-F953-45C8-8F55-713607F2050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77A-4563-9E07-0CB0C681B391}"/>
                </c:ext>
              </c:extLst>
            </c:dLbl>
            <c:dLbl>
              <c:idx val="2"/>
              <c:tx>
                <c:rich>
                  <a:bodyPr/>
                  <a:lstStyle/>
                  <a:p>
                    <a:fld id="{713793C0-523C-4F38-B01F-5424E2A24034}" type="CELLRANGE">
                      <a:rPr lang="en-US"/>
                      <a:pPr/>
                      <a:t>[CELLRANGE]</a:t>
                    </a:fld>
                    <a:endParaRPr lang="en-US" baseline="0"/>
                  </a:p>
                  <a:p>
                    <a:fld id="{E11B80BC-6040-45A9-803F-C3181FB6879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77A-4563-9E07-0CB0C681B391}"/>
                </c:ext>
              </c:extLst>
            </c:dLbl>
            <c:dLbl>
              <c:idx val="3"/>
              <c:tx>
                <c:rich>
                  <a:bodyPr/>
                  <a:lstStyle/>
                  <a:p>
                    <a:fld id="{1D159EBA-6DE1-45F4-94AB-96E6ACFAE652}" type="CELLRANGE">
                      <a:rPr lang="en-US"/>
                      <a:pPr/>
                      <a:t>[CELLRANGE]</a:t>
                    </a:fld>
                    <a:endParaRPr lang="en-US" baseline="0"/>
                  </a:p>
                  <a:p>
                    <a:fld id="{89E69896-9512-4421-9020-8346AD873E4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77A-4563-9E07-0CB0C681B391}"/>
                </c:ext>
              </c:extLst>
            </c:dLbl>
            <c:dLbl>
              <c:idx val="4"/>
              <c:tx>
                <c:rich>
                  <a:bodyPr/>
                  <a:lstStyle/>
                  <a:p>
                    <a:fld id="{B4E1A91E-E6B3-4FA4-BDD3-A718DE9D2DB3}" type="CELLRANGE">
                      <a:rPr lang="en-US"/>
                      <a:pPr/>
                      <a:t>[CELLRANGE]</a:t>
                    </a:fld>
                    <a:endParaRPr lang="en-US" baseline="0"/>
                  </a:p>
                  <a:p>
                    <a:fld id="{88250868-D4CB-4FA3-BF0F-9171BB6F20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77A-4563-9E07-0CB0C681B391}"/>
                </c:ext>
              </c:extLst>
            </c:dLbl>
            <c:dLbl>
              <c:idx val="5"/>
              <c:tx>
                <c:rich>
                  <a:bodyPr/>
                  <a:lstStyle/>
                  <a:p>
                    <a:fld id="{28E7E649-7C92-46A2-AE4B-AB976425529E}" type="CELLRANGE">
                      <a:rPr lang="en-US"/>
                      <a:pPr/>
                      <a:t>[CELLRANGE]</a:t>
                    </a:fld>
                    <a:endParaRPr lang="en-US" baseline="0"/>
                  </a:p>
                  <a:p>
                    <a:fld id="{CD469C81-84A2-40FD-B340-0C402A4E171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77A-4563-9E07-0CB0C681B391}"/>
                </c:ext>
              </c:extLst>
            </c:dLbl>
            <c:dLbl>
              <c:idx val="6"/>
              <c:tx>
                <c:rich>
                  <a:bodyPr/>
                  <a:lstStyle/>
                  <a:p>
                    <a:fld id="{2C4CA731-76EE-49DF-A868-247EDDEC55A7}" type="CELLRANGE">
                      <a:rPr lang="en-US"/>
                      <a:pPr/>
                      <a:t>[CELLRANGE]</a:t>
                    </a:fld>
                    <a:endParaRPr lang="en-US" baseline="0"/>
                  </a:p>
                  <a:p>
                    <a:fld id="{83CAF055-97CC-4457-A1B3-AD49C7FD77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77A-4563-9E07-0CB0C681B391}"/>
                </c:ext>
              </c:extLst>
            </c:dLbl>
            <c:dLbl>
              <c:idx val="7"/>
              <c:tx>
                <c:rich>
                  <a:bodyPr/>
                  <a:lstStyle/>
                  <a:p>
                    <a:fld id="{6991B670-80E0-40AB-8BD6-14DBF1EF93C1}" type="CELLRANGE">
                      <a:rPr lang="en-US"/>
                      <a:pPr/>
                      <a:t>[CELLRANGE]</a:t>
                    </a:fld>
                    <a:endParaRPr lang="en-US" baseline="0"/>
                  </a:p>
                  <a:p>
                    <a:fld id="{45E8A77A-F539-47BF-815E-4150FE19B87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77A-4563-9E07-0CB0C681B39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('36bperfresol_graf'!$E$13,'36bperfresol_graf'!$G$13,'36bperfresol_graf'!$I$13,'36bperfresol_graf'!$K$13,'36bperfresol_graf'!$M$13,'36bperfresol_graf'!$O$13,'36bperfresol_graf'!$Q$13,'36bperfresol_graf'!$S$13)</c:f>
              <c:numCache>
                <c:formatCode>#,##0</c:formatCode>
                <c:ptCount val="8"/>
                <c:pt idx="0">
                  <c:v>862</c:v>
                </c:pt>
                <c:pt idx="1">
                  <c:v>13723</c:v>
                </c:pt>
                <c:pt idx="2">
                  <c:v>8404</c:v>
                </c:pt>
                <c:pt idx="3">
                  <c:v>11794</c:v>
                </c:pt>
                <c:pt idx="4">
                  <c:v>13585</c:v>
                </c:pt>
                <c:pt idx="5">
                  <c:v>22779</c:v>
                </c:pt>
                <c:pt idx="6">
                  <c:v>74022</c:v>
                </c:pt>
                <c:pt idx="7">
                  <c:v>260288</c:v>
                </c:pt>
              </c:numCache>
            </c:numRef>
          </c:val>
          <c:extLst>
            <c:ext xmlns:c15="http://schemas.microsoft.com/office/drawing/2012/chart" uri="{02D57815-91ED-43cb-92C2-25804820EDAC}">
              <c15:datalabelsRange>
                <c15:f>'36bperfresol_graf'!$V$13:$AC$13</c15:f>
                <c15:dlblRangeCache>
                  <c:ptCount val="8"/>
                  <c:pt idx="0">
                    <c:v>46%</c:v>
                  </c:pt>
                  <c:pt idx="1">
                    <c:v>38%</c:v>
                  </c:pt>
                  <c:pt idx="2">
                    <c:v>37%</c:v>
                  </c:pt>
                  <c:pt idx="3">
                    <c:v>38%</c:v>
                  </c:pt>
                  <c:pt idx="4">
                    <c:v>37%</c:v>
                  </c:pt>
                  <c:pt idx="5">
                    <c:v>37%</c:v>
                  </c:pt>
                  <c:pt idx="6">
                    <c:v>35%</c:v>
                  </c:pt>
                  <c:pt idx="7">
                    <c:v>37%</c:v>
                  </c:pt>
                </c15:dlblRangeCache>
              </c15:datalabelsRange>
            </c:ext>
            <c:ext xmlns:c16="http://schemas.microsoft.com/office/drawing/2014/chart" uri="{C3380CC4-5D6E-409C-BE32-E72D297353CC}">
              <c16:uniqueId val="{00000011-E77A-4563-9E07-0CB0C681B391}"/>
            </c:ext>
          </c:extLst>
        </c:ser>
        <c:ser>
          <c:idx val="2"/>
          <c:order val="2"/>
          <c:tx>
            <c:strRef>
              <c:f>'36bperfresol_graf'!$D$14</c:f>
              <c:strCache>
                <c:ptCount val="1"/>
                <c:pt idx="0">
                  <c:v>Grado I</c:v>
                </c:pt>
              </c:strCache>
            </c:strRef>
          </c:tx>
          <c:spPr>
            <a:solidFill>
              <a:srgbClr val="CCCCFF"/>
            </a:solidFill>
          </c:spPr>
          <c:invertIfNegative val="0"/>
          <c:dLbls>
            <c:dLbl>
              <c:idx val="0"/>
              <c:tx>
                <c:rich>
                  <a:bodyPr/>
                  <a:lstStyle/>
                  <a:p>
                    <a:fld id="{9A639D7F-A7A5-4A7B-8C27-F55499EB59C3}" type="CELLRANGE">
                      <a:rPr lang="en-US"/>
                      <a:pPr/>
                      <a:t>[CELLRANGE]</a:t>
                    </a:fld>
                    <a:endParaRPr lang="en-US" baseline="0"/>
                  </a:p>
                  <a:p>
                    <a:fld id="{C11F951C-FC56-49C1-811B-5657BCE9B2D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77A-4563-9E07-0CB0C681B391}"/>
                </c:ext>
              </c:extLst>
            </c:dLbl>
            <c:dLbl>
              <c:idx val="1"/>
              <c:tx>
                <c:rich>
                  <a:bodyPr/>
                  <a:lstStyle/>
                  <a:p>
                    <a:fld id="{6FB7A9F1-9D26-46B8-8B74-5CE361EF5CB0}" type="CELLRANGE">
                      <a:rPr lang="en-US"/>
                      <a:pPr/>
                      <a:t>[CELLRANGE]</a:t>
                    </a:fld>
                    <a:endParaRPr lang="en-US" baseline="0"/>
                  </a:p>
                  <a:p>
                    <a:fld id="{EA0816C6-BD05-4091-B51E-0770317F288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77A-4563-9E07-0CB0C681B391}"/>
                </c:ext>
              </c:extLst>
            </c:dLbl>
            <c:dLbl>
              <c:idx val="2"/>
              <c:tx>
                <c:rich>
                  <a:bodyPr/>
                  <a:lstStyle/>
                  <a:p>
                    <a:fld id="{D82F7935-A3E5-4D02-A284-648D7346E4C5}" type="CELLRANGE">
                      <a:rPr lang="en-US"/>
                      <a:pPr/>
                      <a:t>[CELLRANGE]</a:t>
                    </a:fld>
                    <a:endParaRPr lang="en-US" baseline="0"/>
                  </a:p>
                  <a:p>
                    <a:fld id="{E711D173-69F2-4168-9870-E53B9E38EC2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77A-4563-9E07-0CB0C681B391}"/>
                </c:ext>
              </c:extLst>
            </c:dLbl>
            <c:dLbl>
              <c:idx val="3"/>
              <c:tx>
                <c:rich>
                  <a:bodyPr/>
                  <a:lstStyle/>
                  <a:p>
                    <a:fld id="{C4F3B8D6-4A42-4BD2-86C8-7559593ED55D}" type="CELLRANGE">
                      <a:rPr lang="en-US"/>
                      <a:pPr/>
                      <a:t>[CELLRANGE]</a:t>
                    </a:fld>
                    <a:endParaRPr lang="en-US" baseline="0"/>
                  </a:p>
                  <a:p>
                    <a:fld id="{5B93084D-563C-42EE-BE5F-A59E161A13E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E77A-4563-9E07-0CB0C681B391}"/>
                </c:ext>
              </c:extLst>
            </c:dLbl>
            <c:dLbl>
              <c:idx val="4"/>
              <c:tx>
                <c:rich>
                  <a:bodyPr/>
                  <a:lstStyle/>
                  <a:p>
                    <a:fld id="{51DFABAE-4786-486E-A3A0-5F72087A1DA3}" type="CELLRANGE">
                      <a:rPr lang="en-US"/>
                      <a:pPr/>
                      <a:t>[CELLRANGE]</a:t>
                    </a:fld>
                    <a:endParaRPr lang="en-US" baseline="0"/>
                  </a:p>
                  <a:p>
                    <a:fld id="{06C13910-CD5C-48D3-A347-96BD4815F6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77A-4563-9E07-0CB0C681B391}"/>
                </c:ext>
              </c:extLst>
            </c:dLbl>
            <c:dLbl>
              <c:idx val="5"/>
              <c:tx>
                <c:rich>
                  <a:bodyPr/>
                  <a:lstStyle/>
                  <a:p>
                    <a:fld id="{C3FFBBC4-65FD-4592-9CE0-9396FA3914B9}" type="CELLRANGE">
                      <a:rPr lang="en-US"/>
                      <a:pPr/>
                      <a:t>[CELLRANGE]</a:t>
                    </a:fld>
                    <a:endParaRPr lang="en-US" baseline="0"/>
                  </a:p>
                  <a:p>
                    <a:fld id="{45A42936-C0D3-4637-B432-1A2EF42EA6C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77A-4563-9E07-0CB0C681B391}"/>
                </c:ext>
              </c:extLst>
            </c:dLbl>
            <c:dLbl>
              <c:idx val="6"/>
              <c:tx>
                <c:rich>
                  <a:bodyPr/>
                  <a:lstStyle/>
                  <a:p>
                    <a:fld id="{6836B5B2-3B56-472A-BC2A-BEFC26A52BDE}" type="CELLRANGE">
                      <a:rPr lang="en-US"/>
                      <a:pPr/>
                      <a:t>[CELLRANGE]</a:t>
                    </a:fld>
                    <a:endParaRPr lang="en-US" baseline="0"/>
                  </a:p>
                  <a:p>
                    <a:fld id="{80540AE7-3603-449C-A0DD-FF94AE0C3B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E77A-4563-9E07-0CB0C681B391}"/>
                </c:ext>
              </c:extLst>
            </c:dLbl>
            <c:dLbl>
              <c:idx val="7"/>
              <c:tx>
                <c:rich>
                  <a:bodyPr/>
                  <a:lstStyle/>
                  <a:p>
                    <a:fld id="{4E27F140-CA09-430C-ABDB-D375724939ED}" type="CELLRANGE">
                      <a:rPr lang="en-US"/>
                      <a:pPr/>
                      <a:t>[CELLRANGE]</a:t>
                    </a:fld>
                    <a:endParaRPr lang="en-US" baseline="0"/>
                  </a:p>
                  <a:p>
                    <a:fld id="{E9E548F9-241E-42AA-80A4-CA47E23CC6A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77A-4563-9E07-0CB0C681B39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('36bperfresol_graf'!$E$14,'36bperfresol_graf'!$G$14,'36bperfresol_graf'!$I$14,'36bperfresol_graf'!$K$14,'36bperfresol_graf'!$M$14,'36bperfresol_graf'!$O$14,'36bperfresol_graf'!$Q$14,'36bperfresol_graf'!$S$14)</c:f>
              <c:numCache>
                <c:formatCode>#,##0</c:formatCode>
                <c:ptCount val="8"/>
                <c:pt idx="0">
                  <c:v>408</c:v>
                </c:pt>
                <c:pt idx="1">
                  <c:v>11129</c:v>
                </c:pt>
                <c:pt idx="2">
                  <c:v>8116</c:v>
                </c:pt>
                <c:pt idx="3">
                  <c:v>10509</c:v>
                </c:pt>
                <c:pt idx="4">
                  <c:v>14814</c:v>
                </c:pt>
                <c:pt idx="5">
                  <c:v>26746</c:v>
                </c:pt>
                <c:pt idx="6">
                  <c:v>98765</c:v>
                </c:pt>
                <c:pt idx="7">
                  <c:v>242970</c:v>
                </c:pt>
              </c:numCache>
            </c:numRef>
          </c:val>
          <c:extLst>
            <c:ext xmlns:c15="http://schemas.microsoft.com/office/drawing/2012/chart" uri="{02D57815-91ED-43cb-92C2-25804820EDAC}">
              <c15:datalabelsRange>
                <c15:f>'36bperfresol_graf'!$V$14:$AC$14</c15:f>
                <c15:dlblRangeCache>
                  <c:ptCount val="8"/>
                  <c:pt idx="0">
                    <c:v>22%</c:v>
                  </c:pt>
                  <c:pt idx="1">
                    <c:v>31%</c:v>
                  </c:pt>
                  <c:pt idx="2">
                    <c:v>35%</c:v>
                  </c:pt>
                  <c:pt idx="3">
                    <c:v>34%</c:v>
                  </c:pt>
                  <c:pt idx="4">
                    <c:v>40%</c:v>
                  </c:pt>
                  <c:pt idx="5">
                    <c:v>43%</c:v>
                  </c:pt>
                  <c:pt idx="6">
                    <c:v>46%</c:v>
                  </c:pt>
                  <c:pt idx="7">
                    <c:v>35%</c:v>
                  </c:pt>
                </c15:dlblRangeCache>
              </c15:datalabelsRange>
            </c:ext>
            <c:ext xmlns:c16="http://schemas.microsoft.com/office/drawing/2014/chart" uri="{C3380CC4-5D6E-409C-BE32-E72D297353CC}">
              <c16:uniqueId val="{0000001A-E77A-4563-9E07-0CB0C681B391}"/>
            </c:ext>
          </c:extLst>
        </c:ser>
        <c:ser>
          <c:idx val="3"/>
          <c:order val="3"/>
          <c:tx>
            <c:strRef>
              <c:f>'36bperfresol_graf'!$D$15</c:f>
              <c:strCache>
                <c:ptCount val="1"/>
              </c:strCache>
            </c:strRef>
          </c:tx>
          <c:spPr>
            <a:solidFill>
              <a:srgbClr val="0066CC"/>
            </a:solidFill>
          </c:spPr>
          <c:invertIfNegative val="0"/>
          <c:dLbls>
            <c:dLbl>
              <c:idx val="0"/>
              <c:tx>
                <c:rich>
                  <a:bodyPr/>
                  <a:lstStyle/>
                  <a:p>
                    <a:fld id="{E8804C1E-8E8D-4785-8E95-03517CE2EA9A}" type="CELLRANGE">
                      <a:rPr lang="en-US"/>
                      <a:pPr/>
                      <a:t>[CELLRANGE]</a:t>
                    </a:fld>
                    <a:endParaRPr lang="en-US" baseline="0"/>
                  </a:p>
                  <a:p>
                    <a:fld id="{73CBC5ED-C08B-4290-988E-41001EECE5E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77A-4563-9E07-0CB0C681B391}"/>
                </c:ext>
              </c:extLst>
            </c:dLbl>
            <c:dLbl>
              <c:idx val="1"/>
              <c:tx>
                <c:rich>
                  <a:bodyPr/>
                  <a:lstStyle/>
                  <a:p>
                    <a:fld id="{3C4920F4-1F65-463A-A756-2C3CAFFFE2BA}" type="CELLRANGE">
                      <a:rPr lang="en-US"/>
                      <a:pPr/>
                      <a:t>[CELLRANGE]</a:t>
                    </a:fld>
                    <a:endParaRPr lang="en-US" baseline="0"/>
                  </a:p>
                  <a:p>
                    <a:fld id="{CDDA5DEA-44D9-4B8F-BB97-0B86EEDE34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77A-4563-9E07-0CB0C681B391}"/>
                </c:ext>
              </c:extLst>
            </c:dLbl>
            <c:dLbl>
              <c:idx val="2"/>
              <c:tx>
                <c:rich>
                  <a:bodyPr/>
                  <a:lstStyle/>
                  <a:p>
                    <a:fld id="{D70D894F-1608-4EFC-AF3F-B66C0715516B}" type="CELLRANGE">
                      <a:rPr lang="en-US"/>
                      <a:pPr/>
                      <a:t>[CELLRANGE]</a:t>
                    </a:fld>
                    <a:endParaRPr lang="en-US" baseline="0"/>
                  </a:p>
                  <a:p>
                    <a:fld id="{C6058709-6862-4C56-81F6-D2445E5588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77A-4563-9E07-0CB0C681B391}"/>
                </c:ext>
              </c:extLst>
            </c:dLbl>
            <c:dLbl>
              <c:idx val="3"/>
              <c:tx>
                <c:rich>
                  <a:bodyPr/>
                  <a:lstStyle/>
                  <a:p>
                    <a:fld id="{973857A7-66E3-4409-903B-9D086E8522CA}" type="CELLRANGE">
                      <a:rPr lang="en-US"/>
                      <a:pPr/>
                      <a:t>[CELLRANGE]</a:t>
                    </a:fld>
                    <a:endParaRPr lang="en-US" baseline="0"/>
                  </a:p>
                  <a:p>
                    <a:fld id="{B49489B3-ACD9-40E8-A848-043A1B1739F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77A-4563-9E07-0CB0C681B391}"/>
                </c:ext>
              </c:extLst>
            </c:dLbl>
            <c:dLbl>
              <c:idx val="4"/>
              <c:tx>
                <c:rich>
                  <a:bodyPr/>
                  <a:lstStyle/>
                  <a:p>
                    <a:fld id="{3B0CB7CC-1822-41DC-A2F4-5045FB09B92B}" type="CELLRANGE">
                      <a:rPr lang="en-US"/>
                      <a:pPr/>
                      <a:t>[CELLRANGE]</a:t>
                    </a:fld>
                    <a:endParaRPr lang="en-US" baseline="0"/>
                  </a:p>
                  <a:p>
                    <a:fld id="{80317CDD-557A-464B-9085-9A6EC9A739E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77A-4563-9E07-0CB0C681B391}"/>
                </c:ext>
              </c:extLst>
            </c:dLbl>
            <c:dLbl>
              <c:idx val="5"/>
              <c:tx>
                <c:rich>
                  <a:bodyPr/>
                  <a:lstStyle/>
                  <a:p>
                    <a:fld id="{8434CCBA-61AE-454D-870E-2A804CD60853}" type="CELLRANGE">
                      <a:rPr lang="en-US"/>
                      <a:pPr/>
                      <a:t>[CELLRANGE]</a:t>
                    </a:fld>
                    <a:endParaRPr lang="en-US" baseline="0"/>
                  </a:p>
                  <a:p>
                    <a:fld id="{D9F61F46-EE11-483B-B001-4722E571BAB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77A-4563-9E07-0CB0C681B391}"/>
                </c:ext>
              </c:extLst>
            </c:dLbl>
            <c:dLbl>
              <c:idx val="6"/>
              <c:tx>
                <c:rich>
                  <a:bodyPr/>
                  <a:lstStyle/>
                  <a:p>
                    <a:fld id="{077E064E-CF90-4DAE-AB57-635BBC68805F}" type="CELLRANGE">
                      <a:rPr lang="en-US"/>
                      <a:pPr/>
                      <a:t>[CELLRANGE]</a:t>
                    </a:fld>
                    <a:endParaRPr lang="en-US" baseline="0"/>
                  </a:p>
                  <a:p>
                    <a:fld id="{668ACA28-4708-4429-8EC3-5B5D2B7E55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77A-4563-9E07-0CB0C681B391}"/>
                </c:ext>
              </c:extLst>
            </c:dLbl>
            <c:dLbl>
              <c:idx val="7"/>
              <c:tx>
                <c:rich>
                  <a:bodyPr/>
                  <a:lstStyle/>
                  <a:p>
                    <a:fld id="{F93DC540-39A2-418F-81D7-39470D98BE71}" type="CELLRANGE">
                      <a:rPr lang="en-US"/>
                      <a:pPr/>
                      <a:t>[CELLRANGE]</a:t>
                    </a:fld>
                    <a:endParaRPr lang="en-US" baseline="0"/>
                  </a:p>
                  <a:p>
                    <a:fld id="{2FFA1FC8-7C8D-4A12-BD0F-955C01C5216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77A-4563-9E07-0CB0C681B39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('36bperfresol_graf'!$E$15,'36bperfresol_graf'!$G$15,'36bperfresol_graf'!$I$15,'36bperfresol_graf'!$K$15,'36bperfresol_graf'!$M$15,'36bperfresol_graf'!$O$15,'36bperfresol_graf'!$Q$15,'36bperfresol_graf'!$S$15)</c:f>
              <c:numCache>
                <c:formatCode>#,##0</c:formatCode>
                <c:ptCount val="8"/>
              </c:numCache>
            </c:numRef>
          </c:val>
          <c:extLst>
            <c:ext xmlns:c15="http://schemas.microsoft.com/office/drawing/2012/chart" uri="{02D57815-91ED-43cb-92C2-25804820EDAC}">
              <c15:datalabelsRange>
                <c15:f>'36bperfresol_graf'!$V$15:$AC$15</c15:f>
                <c15:dlblRangeCache>
                  <c:ptCount val="8"/>
                </c15:dlblRangeCache>
              </c15:datalabelsRange>
            </c:ext>
            <c:ext xmlns:c16="http://schemas.microsoft.com/office/drawing/2014/chart" uri="{C3380CC4-5D6E-409C-BE32-E72D297353CC}">
              <c16:uniqueId val="{00000023-E77A-4563-9E07-0CB0C681B391}"/>
            </c:ext>
          </c:extLst>
        </c:ser>
        <c:dLbls>
          <c:dLblPos val="ctr"/>
          <c:showLegendKey val="0"/>
          <c:showVal val="1"/>
          <c:showCatName val="0"/>
          <c:showSerName val="0"/>
          <c:showPercent val="0"/>
          <c:showBubbleSize val="0"/>
        </c:dLbls>
        <c:gapWidth val="30"/>
        <c:overlap val="100"/>
        <c:axId val="-1839934832"/>
        <c:axId val="-1839931568"/>
      </c:barChart>
      <c:catAx>
        <c:axId val="-183993483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chemeClr val="accent1">
                    <a:lumMod val="75000"/>
                  </a:schemeClr>
                </a:solidFill>
                <a:latin typeface="Verdana"/>
                <a:ea typeface="Verdana"/>
                <a:cs typeface="Verdana"/>
              </a:defRPr>
            </a:pPr>
            <a:endParaRPr lang="es-ES"/>
          </a:p>
        </c:txPr>
        <c:crossAx val="-1839931568"/>
        <c:crosses val="autoZero"/>
        <c:auto val="1"/>
        <c:lblAlgn val="ctr"/>
        <c:lblOffset val="100"/>
        <c:noMultiLvlLbl val="0"/>
      </c:catAx>
      <c:valAx>
        <c:axId val="-1839931568"/>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chemeClr val="accent1">
                    <a:lumMod val="75000"/>
                  </a:schemeClr>
                </a:solidFill>
                <a:latin typeface="Verdana"/>
                <a:ea typeface="Verdana"/>
                <a:cs typeface="Verdana"/>
              </a:defRPr>
            </a:pPr>
            <a:endParaRPr lang="es-ES"/>
          </a:p>
        </c:txPr>
        <c:crossAx val="-183993483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75000"/>
                  </a:schemeClr>
                </a:solidFill>
                <a:latin typeface="+mn-lt"/>
                <a:ea typeface="Verdana"/>
                <a:cs typeface="Verdana"/>
              </a:defRPr>
            </a:pPr>
            <a:r>
              <a:rPr lang="es-ES" sz="1100" b="1" i="0" baseline="0">
                <a:solidFill>
                  <a:schemeClr val="accent1">
                    <a:lumMod val="75000"/>
                  </a:schemeClr>
                </a:solidFill>
                <a:effectLst/>
                <a:latin typeface="+mn-lt"/>
              </a:rPr>
              <a:t>Distribución por Grado de Resolución de cada tramo de edad. Hombres</a:t>
            </a:r>
            <a:endParaRPr lang="es-ES" sz="1100">
              <a:solidFill>
                <a:schemeClr val="accent1">
                  <a:lumMod val="75000"/>
                </a:schemeClr>
              </a:solidFill>
              <a:effectLst/>
              <a:latin typeface="+mn-lt"/>
            </a:endParaRPr>
          </a:p>
        </c:rich>
      </c:tx>
      <c:layout>
        <c:manualLayout>
          <c:xMode val="edge"/>
          <c:yMode val="edge"/>
          <c:x val="0.17793855742024445"/>
          <c:y val="4.3585460908295553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'36bperfresol_graf'!$D$12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F13B-4F65-A59B-A96749FB406D}"/>
              </c:ext>
            </c:extLst>
          </c:dPt>
          <c:dPt>
            <c:idx val="1"/>
            <c:invertIfNegative val="0"/>
            <c:bubble3D val="0"/>
            <c:extLst>
              <c:ext xmlns:c16="http://schemas.microsoft.com/office/drawing/2014/chart" uri="{C3380CC4-5D6E-409C-BE32-E72D297353CC}">
                <c16:uniqueId val="{00000001-F13B-4F65-A59B-A96749FB406D}"/>
              </c:ext>
            </c:extLst>
          </c:dPt>
          <c:dPt>
            <c:idx val="2"/>
            <c:invertIfNegative val="0"/>
            <c:bubble3D val="0"/>
            <c:extLst>
              <c:ext xmlns:c16="http://schemas.microsoft.com/office/drawing/2014/chart" uri="{C3380CC4-5D6E-409C-BE32-E72D297353CC}">
                <c16:uniqueId val="{00000002-F13B-4F65-A59B-A96749FB406D}"/>
              </c:ext>
            </c:extLst>
          </c:dPt>
          <c:dPt>
            <c:idx val="3"/>
            <c:invertIfNegative val="0"/>
            <c:bubble3D val="0"/>
            <c:extLst>
              <c:ext xmlns:c16="http://schemas.microsoft.com/office/drawing/2014/chart" uri="{C3380CC4-5D6E-409C-BE32-E72D297353CC}">
                <c16:uniqueId val="{00000003-F13B-4F65-A59B-A96749FB406D}"/>
              </c:ext>
            </c:extLst>
          </c:dPt>
          <c:dPt>
            <c:idx val="4"/>
            <c:invertIfNegative val="0"/>
            <c:bubble3D val="0"/>
            <c:extLst>
              <c:ext xmlns:c16="http://schemas.microsoft.com/office/drawing/2014/chart" uri="{C3380CC4-5D6E-409C-BE32-E72D297353CC}">
                <c16:uniqueId val="{00000004-F13B-4F65-A59B-A96749FB406D}"/>
              </c:ext>
            </c:extLst>
          </c:dPt>
          <c:dPt>
            <c:idx val="5"/>
            <c:invertIfNegative val="0"/>
            <c:bubble3D val="0"/>
            <c:extLst>
              <c:ext xmlns:c16="http://schemas.microsoft.com/office/drawing/2014/chart" uri="{C3380CC4-5D6E-409C-BE32-E72D297353CC}">
                <c16:uniqueId val="{00000005-F13B-4F65-A59B-A96749FB406D}"/>
              </c:ext>
            </c:extLst>
          </c:dPt>
          <c:dPt>
            <c:idx val="6"/>
            <c:invertIfNegative val="0"/>
            <c:bubble3D val="0"/>
            <c:extLst>
              <c:ext xmlns:c16="http://schemas.microsoft.com/office/drawing/2014/chart" uri="{C3380CC4-5D6E-409C-BE32-E72D297353CC}">
                <c16:uniqueId val="{00000006-F13B-4F65-A59B-A96749FB406D}"/>
              </c:ext>
            </c:extLst>
          </c:dPt>
          <c:dPt>
            <c:idx val="7"/>
            <c:invertIfNegative val="0"/>
            <c:bubble3D val="0"/>
            <c:extLst>
              <c:ext xmlns:c16="http://schemas.microsoft.com/office/drawing/2014/chart" uri="{C3380CC4-5D6E-409C-BE32-E72D297353CC}">
                <c16:uniqueId val="{00000007-F13B-4F65-A59B-A96749FB406D}"/>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F13B-4F65-A59B-A96749FB406D}"/>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F13B-4F65-A59B-A96749FB406D}"/>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F13B-4F65-A59B-A96749FB406D}"/>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F13B-4F65-A59B-A96749FB406D}"/>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F13B-4F65-A59B-A96749FB406D}"/>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F13B-4F65-A59B-A96749FB406D}"/>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F13B-4F65-A59B-A96749FB406D}"/>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F13B-4F65-A59B-A96749FB406D}"/>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('36bperfresol_graf'!$E$17,'36bperfresol_graf'!$G$17,'36bperfresol_graf'!$I$17,'36bperfresol_graf'!$K$17,'36bperfresol_graf'!$M$17,'36bperfresol_graf'!$O$17,'36bperfresol_graf'!$Q$17,'36bperfresol_graf'!$S$17)</c:f>
              <c:numCache>
                <c:formatCode>#,##0</c:formatCode>
                <c:ptCount val="8"/>
                <c:pt idx="0">
                  <c:v>792</c:v>
                </c:pt>
                <c:pt idx="1">
                  <c:v>23935</c:v>
                </c:pt>
                <c:pt idx="2">
                  <c:v>10257</c:v>
                </c:pt>
                <c:pt idx="3">
                  <c:v>10940</c:v>
                </c:pt>
                <c:pt idx="4">
                  <c:v>9885</c:v>
                </c:pt>
                <c:pt idx="5">
                  <c:v>13532</c:v>
                </c:pt>
                <c:pt idx="6">
                  <c:v>32075</c:v>
                </c:pt>
                <c:pt idx="7">
                  <c:v>65289</c:v>
                </c:pt>
              </c:numCache>
            </c:numRef>
          </c:val>
          <c:extLst>
            <c:ext xmlns:c15="http://schemas.microsoft.com/office/drawing/2012/chart" uri="{02D57815-91ED-43cb-92C2-25804820EDAC}">
              <c15:datalabelsRange>
                <c15:f>'36bperfresol_graf'!$V$17:$AC$17</c15:f>
                <c15:dlblRangeCache>
                  <c:ptCount val="8"/>
                  <c:pt idx="0">
                    <c:v>33%</c:v>
                  </c:pt>
                  <c:pt idx="1">
                    <c:v>29%</c:v>
                  </c:pt>
                  <c:pt idx="2">
                    <c:v>27%</c:v>
                  </c:pt>
                  <c:pt idx="3">
                    <c:v>27%</c:v>
                  </c:pt>
                  <c:pt idx="4">
                    <c:v>23%</c:v>
                  </c:pt>
                  <c:pt idx="5">
                    <c:v>21%</c:v>
                  </c:pt>
                  <c:pt idx="6">
                    <c:v>23%</c:v>
                  </c:pt>
                  <c:pt idx="7">
                    <c:v>25%</c:v>
                  </c:pt>
                </c15:dlblRangeCache>
              </c15:datalabelsRange>
            </c:ext>
            <c:ext xmlns:c16="http://schemas.microsoft.com/office/drawing/2014/chart" uri="{C3380CC4-5D6E-409C-BE32-E72D297353CC}">
              <c16:uniqueId val="{00000008-F13B-4F65-A59B-A96749FB406D}"/>
            </c:ext>
          </c:extLst>
        </c:ser>
        <c:ser>
          <c:idx val="1"/>
          <c:order val="1"/>
          <c:tx>
            <c:strRef>
              <c:f>'36bperfresol_graf'!$D$13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F13B-4F65-A59B-A96749FB406D}"/>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F13B-4F65-A59B-A96749FB406D}"/>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F13B-4F65-A59B-A96749FB406D}"/>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F13B-4F65-A59B-A96749FB406D}"/>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F13B-4F65-A59B-A96749FB406D}"/>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F13B-4F65-A59B-A96749FB406D}"/>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F13B-4F65-A59B-A96749FB406D}"/>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F13B-4F65-A59B-A96749FB406D}"/>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('36bperfresol_graf'!$E$18,'36bperfresol_graf'!$G$18,'36bperfresol_graf'!$I$18,'36bperfresol_graf'!$K$18,'36bperfresol_graf'!$M$18,'36bperfresol_graf'!$O$18,'36bperfresol_graf'!$Q$18,'36bperfresol_graf'!$S$18)</c:f>
              <c:numCache>
                <c:formatCode>#,##0</c:formatCode>
                <c:ptCount val="8"/>
                <c:pt idx="0">
                  <c:v>1114</c:v>
                </c:pt>
                <c:pt idx="1">
                  <c:v>34429</c:v>
                </c:pt>
                <c:pt idx="2">
                  <c:v>13556</c:v>
                </c:pt>
                <c:pt idx="3">
                  <c:v>15528</c:v>
                </c:pt>
                <c:pt idx="4">
                  <c:v>16045</c:v>
                </c:pt>
                <c:pt idx="5">
                  <c:v>24593</c:v>
                </c:pt>
                <c:pt idx="6">
                  <c:v>51460</c:v>
                </c:pt>
                <c:pt idx="7">
                  <c:v>92848</c:v>
                </c:pt>
              </c:numCache>
            </c:numRef>
          </c:val>
          <c:extLst>
            <c:ext xmlns:c15="http://schemas.microsoft.com/office/drawing/2012/chart" uri="{02D57815-91ED-43cb-92C2-25804820EDAC}">
              <c15:datalabelsRange>
                <c15:f>'36bperfresol_graf'!$V$18:$AC$18</c15:f>
                <c15:dlblRangeCache>
                  <c:ptCount val="8"/>
                  <c:pt idx="0">
                    <c:v>46%</c:v>
                  </c:pt>
                  <c:pt idx="1">
                    <c:v>41%</c:v>
                  </c:pt>
                  <c:pt idx="2">
                    <c:v>36%</c:v>
                  </c:pt>
                  <c:pt idx="3">
                    <c:v>38%</c:v>
                  </c:pt>
                  <c:pt idx="4">
                    <c:v>38%</c:v>
                  </c:pt>
                  <c:pt idx="5">
                    <c:v>38%</c:v>
                  </c:pt>
                  <c:pt idx="6">
                    <c:v>37%</c:v>
                  </c:pt>
                  <c:pt idx="7">
                    <c:v>36%</c:v>
                  </c:pt>
                </c15:dlblRangeCache>
              </c15:datalabelsRange>
            </c:ext>
            <c:ext xmlns:c16="http://schemas.microsoft.com/office/drawing/2014/chart" uri="{C3380CC4-5D6E-409C-BE32-E72D297353CC}">
              <c16:uniqueId val="{00000011-F13B-4F65-A59B-A96749FB406D}"/>
            </c:ext>
          </c:extLst>
        </c:ser>
        <c:ser>
          <c:idx val="2"/>
          <c:order val="2"/>
          <c:tx>
            <c:strRef>
              <c:f>'36bperfresol_graf'!$D$14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F13B-4F65-A59B-A96749FB406D}"/>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F13B-4F65-A59B-A96749FB406D}"/>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F13B-4F65-A59B-A96749FB406D}"/>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F13B-4F65-A59B-A96749FB406D}"/>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F13B-4F65-A59B-A96749FB406D}"/>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F13B-4F65-A59B-A96749FB406D}"/>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F13B-4F65-A59B-A96749FB406D}"/>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F13B-4F65-A59B-A96749FB406D}"/>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('36bperfresol_graf'!$E$19,'36bperfresol_graf'!$G$19,'36bperfresol_graf'!$I$19,'36bperfresol_graf'!$K$19,'36bperfresol_graf'!$M$19,'36bperfresol_graf'!$O$19,'36bperfresol_graf'!$Q$19,'36bperfresol_graf'!$S$19)</c:f>
              <c:numCache>
                <c:formatCode>#,##0</c:formatCode>
                <c:ptCount val="8"/>
                <c:pt idx="0">
                  <c:v>496</c:v>
                </c:pt>
                <c:pt idx="1">
                  <c:v>25532</c:v>
                </c:pt>
                <c:pt idx="2">
                  <c:v>13952</c:v>
                </c:pt>
                <c:pt idx="3">
                  <c:v>14698</c:v>
                </c:pt>
                <c:pt idx="4">
                  <c:v>16754</c:v>
                </c:pt>
                <c:pt idx="5">
                  <c:v>26075</c:v>
                </c:pt>
                <c:pt idx="6">
                  <c:v>53697</c:v>
                </c:pt>
                <c:pt idx="7">
                  <c:v>98044</c:v>
                </c:pt>
              </c:numCache>
            </c:numRef>
          </c:val>
          <c:extLst>
            <c:ext xmlns:c15="http://schemas.microsoft.com/office/drawing/2012/chart" uri="{02D57815-91ED-43cb-92C2-25804820EDAC}">
              <c15:datalabelsRange>
                <c15:f>'36bperfresol_graf'!$V$19:$AC$19</c15:f>
                <c15:dlblRangeCache>
                  <c:ptCount val="8"/>
                  <c:pt idx="0">
                    <c:v>21%</c:v>
                  </c:pt>
                  <c:pt idx="1">
                    <c:v>30%</c:v>
                  </c:pt>
                  <c:pt idx="2">
                    <c:v>37%</c:v>
                  </c:pt>
                  <c:pt idx="3">
                    <c:v>36%</c:v>
                  </c:pt>
                  <c:pt idx="4">
                    <c:v>39%</c:v>
                  </c:pt>
                  <c:pt idx="5">
                    <c:v>41%</c:v>
                  </c:pt>
                  <c:pt idx="6">
                    <c:v>39%</c:v>
                  </c:pt>
                  <c:pt idx="7">
                    <c:v>38%</c:v>
                  </c:pt>
                </c15:dlblRangeCache>
              </c15:datalabelsRange>
            </c:ext>
            <c:ext xmlns:c16="http://schemas.microsoft.com/office/drawing/2014/chart" uri="{C3380CC4-5D6E-409C-BE32-E72D297353CC}">
              <c16:uniqueId val="{0000001A-F13B-4F65-A59B-A96749FB406D}"/>
            </c:ext>
          </c:extLst>
        </c:ser>
        <c:ser>
          <c:idx val="3"/>
          <c:order val="3"/>
          <c:tx>
            <c:strRef>
              <c:f>'36bperfresol_graf'!$D$15</c:f>
              <c:strCache>
                <c:ptCount val="1"/>
              </c:strCache>
            </c:strRef>
          </c:tx>
          <c:spPr>
            <a:solidFill>
              <a:srgbClr val="0066CC"/>
            </a:solidFill>
          </c:spPr>
          <c:invertIfNegative val="0"/>
          <c:dLbls>
            <c:dLbl>
              <c:idx val="0"/>
              <c:tx>
                <c:rich>
                  <a:bodyPr/>
                  <a:lstStyle/>
                  <a:p>
                    <a:fld id="{4AC58015-204D-4531-8A73-950B55F43248}" type="CELLRANGE">
                      <a:rPr lang="en-US"/>
                      <a:pPr/>
                      <a:t>[CELLRANGE]</a:t>
                    </a:fld>
                    <a:endParaRPr lang="en-US" baseline="0"/>
                  </a:p>
                  <a:p>
                    <a:fld id="{4E510CA6-8769-49C0-8FAE-B5F78DDFDC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F13B-4F65-A59B-A96749FB406D}"/>
                </c:ext>
              </c:extLst>
            </c:dLbl>
            <c:dLbl>
              <c:idx val="1"/>
              <c:tx>
                <c:rich>
                  <a:bodyPr/>
                  <a:lstStyle/>
                  <a:p>
                    <a:fld id="{2D19647C-1660-4AF0-8C20-0A95DC33499D}" type="CELLRANGE">
                      <a:rPr lang="en-US"/>
                      <a:pPr/>
                      <a:t>[CELLRANGE]</a:t>
                    </a:fld>
                    <a:endParaRPr lang="en-US" baseline="0"/>
                  </a:p>
                  <a:p>
                    <a:fld id="{46D89E3C-C92C-4E7A-A3C0-773BF0C4A6D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F13B-4F65-A59B-A96749FB406D}"/>
                </c:ext>
              </c:extLst>
            </c:dLbl>
            <c:dLbl>
              <c:idx val="2"/>
              <c:tx>
                <c:rich>
                  <a:bodyPr/>
                  <a:lstStyle/>
                  <a:p>
                    <a:fld id="{9A93D390-6E7F-4646-8E22-728C1429CBB2}" type="CELLRANGE">
                      <a:rPr lang="en-US"/>
                      <a:pPr/>
                      <a:t>[CELLRANGE]</a:t>
                    </a:fld>
                    <a:endParaRPr lang="en-US" baseline="0"/>
                  </a:p>
                  <a:p>
                    <a:fld id="{32586398-8CBF-45D6-9C95-E6D24AAC26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F13B-4F65-A59B-A96749FB406D}"/>
                </c:ext>
              </c:extLst>
            </c:dLbl>
            <c:dLbl>
              <c:idx val="3"/>
              <c:tx>
                <c:rich>
                  <a:bodyPr/>
                  <a:lstStyle/>
                  <a:p>
                    <a:fld id="{FA06B822-DB72-44C5-B456-8C10948F051A}" type="CELLRANGE">
                      <a:rPr lang="en-US"/>
                      <a:pPr/>
                      <a:t>[CELLRANGE]</a:t>
                    </a:fld>
                    <a:endParaRPr lang="en-US" baseline="0"/>
                  </a:p>
                  <a:p>
                    <a:fld id="{F6BE6525-DF41-4F15-8B67-3346F75D88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F13B-4F65-A59B-A96749FB406D}"/>
                </c:ext>
              </c:extLst>
            </c:dLbl>
            <c:dLbl>
              <c:idx val="4"/>
              <c:tx>
                <c:rich>
                  <a:bodyPr/>
                  <a:lstStyle/>
                  <a:p>
                    <a:fld id="{8A7DFC74-76C0-485B-9978-52AF37146D3F}" type="CELLRANGE">
                      <a:rPr lang="en-US"/>
                      <a:pPr/>
                      <a:t>[CELLRANGE]</a:t>
                    </a:fld>
                    <a:endParaRPr lang="en-US" baseline="0"/>
                  </a:p>
                  <a:p>
                    <a:fld id="{FDFBB13B-92C8-4D98-9480-2531C2C7A8A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F13B-4F65-A59B-A96749FB406D}"/>
                </c:ext>
              </c:extLst>
            </c:dLbl>
            <c:dLbl>
              <c:idx val="5"/>
              <c:tx>
                <c:rich>
                  <a:bodyPr/>
                  <a:lstStyle/>
                  <a:p>
                    <a:fld id="{2DE99DD4-EEC9-4672-98DC-7491DDB1D512}" type="CELLRANGE">
                      <a:rPr lang="en-US"/>
                      <a:pPr/>
                      <a:t>[CELLRANGE]</a:t>
                    </a:fld>
                    <a:endParaRPr lang="en-US" baseline="0"/>
                  </a:p>
                  <a:p>
                    <a:fld id="{AB2043A7-DC38-4B79-9B80-6342814AA0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F13B-4F65-A59B-A96749FB406D}"/>
                </c:ext>
              </c:extLst>
            </c:dLbl>
            <c:dLbl>
              <c:idx val="6"/>
              <c:tx>
                <c:rich>
                  <a:bodyPr/>
                  <a:lstStyle/>
                  <a:p>
                    <a:fld id="{DB4858DF-0251-4EDE-8A38-A6873EB206DD}" type="CELLRANGE">
                      <a:rPr lang="en-US"/>
                      <a:pPr/>
                      <a:t>[CELLRANGE]</a:t>
                    </a:fld>
                    <a:endParaRPr lang="en-US" baseline="0"/>
                  </a:p>
                  <a:p>
                    <a:fld id="{490305BA-80E9-40F2-8474-FAB505365A5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F13B-4F65-A59B-A96749FB406D}"/>
                </c:ext>
              </c:extLst>
            </c:dLbl>
            <c:dLbl>
              <c:idx val="7"/>
              <c:tx>
                <c:rich>
                  <a:bodyPr/>
                  <a:lstStyle/>
                  <a:p>
                    <a:fld id="{6E709CCF-E21E-4531-B095-A26B6AB0DF72}" type="CELLRANGE">
                      <a:rPr lang="en-US"/>
                      <a:pPr/>
                      <a:t>[CELLRANGE]</a:t>
                    </a:fld>
                    <a:endParaRPr lang="en-US" baseline="0"/>
                  </a:p>
                  <a:p>
                    <a:fld id="{06BDAD34-BF5E-4941-AA93-E12E9EA5BB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F13B-4F65-A59B-A96749FB406D}"/>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('36bperfresol_graf'!$E$20,'36bperfresol_graf'!$G$20,'36bperfresol_graf'!$I$20,'36bperfresol_graf'!$K$20,'36bperfresol_graf'!$M$20,'36bperfresol_graf'!$O$20,'36bperfresol_graf'!$Q$20,'36bperfresol_graf'!$S$20)</c:f>
              <c:numCache>
                <c:formatCode>#,##0</c:formatCode>
                <c:ptCount val="8"/>
              </c:numCache>
            </c:numRef>
          </c:val>
          <c:extLst>
            <c:ext xmlns:c15="http://schemas.microsoft.com/office/drawing/2012/chart" uri="{02D57815-91ED-43cb-92C2-25804820EDAC}">
              <c15:datalabelsRange>
                <c15:f>'36bperfresol_graf'!$V$20:$AC$20</c15:f>
                <c15:dlblRangeCache>
                  <c:ptCount val="8"/>
                </c15:dlblRangeCache>
              </c15:datalabelsRange>
            </c:ext>
            <c:ext xmlns:c16="http://schemas.microsoft.com/office/drawing/2014/chart" uri="{C3380CC4-5D6E-409C-BE32-E72D297353CC}">
              <c16:uniqueId val="{00000023-F13B-4F65-A59B-A96749FB406D}"/>
            </c:ext>
          </c:extLst>
        </c:ser>
        <c:dLbls>
          <c:dLblPos val="ctr"/>
          <c:showLegendKey val="0"/>
          <c:showVal val="1"/>
          <c:showCatName val="0"/>
          <c:showSerName val="0"/>
          <c:showPercent val="0"/>
          <c:showBubbleSize val="0"/>
        </c:dLbls>
        <c:gapWidth val="30"/>
        <c:overlap val="100"/>
        <c:axId val="-1839934288"/>
        <c:axId val="-1839931024"/>
      </c:barChart>
      <c:catAx>
        <c:axId val="-1839934288"/>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chemeClr val="accent1">
                    <a:lumMod val="75000"/>
                  </a:schemeClr>
                </a:solidFill>
                <a:latin typeface="Verdana"/>
                <a:ea typeface="Verdana"/>
                <a:cs typeface="Verdana"/>
              </a:defRPr>
            </a:pPr>
            <a:endParaRPr lang="es-ES"/>
          </a:p>
        </c:txPr>
        <c:crossAx val="-1839931024"/>
        <c:crosses val="autoZero"/>
        <c:auto val="1"/>
        <c:lblAlgn val="ctr"/>
        <c:lblOffset val="100"/>
        <c:noMultiLvlLbl val="0"/>
      </c:catAx>
      <c:valAx>
        <c:axId val="-183993102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chemeClr val="accent1">
                    <a:lumMod val="75000"/>
                  </a:schemeClr>
                </a:solidFill>
                <a:latin typeface="Verdana"/>
                <a:ea typeface="Verdana"/>
                <a:cs typeface="Verdana"/>
              </a:defRPr>
            </a:pPr>
            <a:endParaRPr lang="es-ES"/>
          </a:p>
        </c:txPr>
        <c:crossAx val="-1839934288"/>
        <c:crosses val="autoZero"/>
        <c:crossBetween val="between"/>
      </c:valAx>
      <c:spPr>
        <a:noFill/>
        <a:ln w="25400">
          <a:noFill/>
        </a:ln>
      </c:spPr>
    </c:plotArea>
    <c:legend>
      <c:legendPos val="r"/>
      <c:legendEntry>
        <c:idx val="0"/>
        <c:delete val="1"/>
      </c:legendEntry>
      <c:layout>
        <c:manualLayout>
          <c:xMode val="edge"/>
          <c:yMode val="edge"/>
          <c:x val="0.87259835693490195"/>
          <c:y val="6.9932925051035232E-3"/>
          <c:w val="0.12740157480314962"/>
          <c:h val="0.33395304753572469"/>
        </c:manualLayout>
      </c:layout>
      <c:overlay val="0"/>
      <c:txPr>
        <a:bodyPr/>
        <a:lstStyle/>
        <a:p>
          <a:pPr>
            <a:defRPr sz="900">
              <a:solidFill>
                <a:schemeClr val="accent1">
                  <a:lumMod val="75000"/>
                </a:schemeClr>
              </a:solidFill>
              <a:latin typeface="+mn-lt"/>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'41benpresaad_graf'!$F$7:$G$7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B8EC-4782-B6E3-6BFFDAA5226C}"/>
              </c:ext>
            </c:extLst>
          </c:dPt>
          <c:dPt>
            <c:idx val="11"/>
            <c:invertIfNegative val="0"/>
            <c:bubble3D val="0"/>
            <c:extLst>
              <c:ext xmlns:c16="http://schemas.microsoft.com/office/drawing/2014/chart" uri="{C3380CC4-5D6E-409C-BE32-E72D297353CC}">
                <c16:uniqueId val="{00000001-B8EC-4782-B6E3-6BFFDAA5226C}"/>
              </c:ext>
            </c:extLst>
          </c:dPt>
          <c:dPt>
            <c:idx val="12"/>
            <c:invertIfNegative val="0"/>
            <c:bubble3D val="0"/>
            <c:extLst>
              <c:ext xmlns:c16="http://schemas.microsoft.com/office/drawing/2014/chart" uri="{C3380CC4-5D6E-409C-BE32-E72D297353CC}">
                <c16:uniqueId val="{00000002-B8EC-4782-B6E3-6BFFDAA5226C}"/>
              </c:ext>
            </c:extLst>
          </c:dPt>
          <c:dPt>
            <c:idx val="14"/>
            <c:invertIfNegative val="0"/>
            <c:bubble3D val="0"/>
            <c:extLst>
              <c:ext xmlns:c16="http://schemas.microsoft.com/office/drawing/2014/chart" uri="{C3380CC4-5D6E-409C-BE32-E72D297353CC}">
                <c16:uniqueId val="{00000003-B8EC-4782-B6E3-6BFFDAA5226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B8EC-4782-B6E3-6BFFDAA5226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B8EC-4782-B6E3-6BFFDAA5226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B8EC-4782-B6E3-6BFFDAA5226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B8EC-4782-B6E3-6BFFDAA5226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B8EC-4782-B6E3-6BFFDAA5226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B8EC-4782-B6E3-6BFFDAA5226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B8EC-4782-B6E3-6BFFDAA5226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B8EC-4782-B6E3-6BFFDAA5226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B8EC-4782-B6E3-6BFFDAA5226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B8EC-4782-B6E3-6BFFDAA5226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B8EC-4782-B6E3-6BFFDAA5226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B8EC-4782-B6E3-6BFFDAA5226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B8EC-4782-B6E3-6BFFDAA5226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B8EC-4782-B6E3-6BFFDAA5226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B8EC-4782-B6E3-6BFFDAA5226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B8EC-4782-B6E3-6BFFDAA5226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B8EC-4782-B6E3-6BFFDAA5226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B8EC-4782-B6E3-6BFFDAA5226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B8EC-4782-B6E3-6BFFDAA5226C}"/>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B8EC-4782-B6E3-6BFFDAA5226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'41benpresaad_graf'!$G$10:$G$27</c:f>
              <c:numCache>
                <c:formatCode>#,##0.00</c:formatCode>
                <c:ptCount val="18"/>
                <c:pt idx="0">
                  <c:v>80.69478384697878</c:v>
                </c:pt>
                <c:pt idx="1">
                  <c:v>43.709171775825055</c:v>
                </c:pt>
                <c:pt idx="2">
                  <c:v>61.919870598482021</c:v>
                </c:pt>
                <c:pt idx="3">
                  <c:v>53.311775993177456</c:v>
                </c:pt>
                <c:pt idx="4">
                  <c:v>23.27934941266421</c:v>
                </c:pt>
                <c:pt idx="5">
                  <c:v>64.793597592256916</c:v>
                </c:pt>
                <c:pt idx="6">
                  <c:v>49.273382051126021</c:v>
                </c:pt>
                <c:pt idx="7">
                  <c:v>70.016409357629499</c:v>
                </c:pt>
                <c:pt idx="8">
                  <c:v>41.512115701502729</c:v>
                </c:pt>
                <c:pt idx="9">
                  <c:v>42.164257862403765</c:v>
                </c:pt>
                <c:pt idx="10">
                  <c:v>37.869650674528721</c:v>
                </c:pt>
                <c:pt idx="11">
                  <c:v>61.395614845031211</c:v>
                </c:pt>
                <c:pt idx="12">
                  <c:v>69.538253673365986</c:v>
                </c:pt>
                <c:pt idx="13">
                  <c:v>50.817372209344882</c:v>
                </c:pt>
                <c:pt idx="14">
                  <c:v>46.028064934554457</c:v>
                </c:pt>
                <c:pt idx="15">
                  <c:v>54.283744503242154</c:v>
                </c:pt>
                <c:pt idx="16">
                  <c:v>84.878812636165577</c:v>
                </c:pt>
                <c:pt idx="17">
                  <c:v>62.339651541259812</c:v>
                </c:pt>
              </c:numCache>
            </c:numRef>
          </c:val>
          <c:extLst>
            <c:ext xmlns:c16="http://schemas.microsoft.com/office/drawing/2014/chart" uri="{C3380CC4-5D6E-409C-BE32-E72D297353CC}">
              <c16:uniqueId val="{00000014-B8EC-4782-B6E3-6BFFDAA5226C}"/>
            </c:ext>
          </c:extLst>
        </c:ser>
        <c:ser>
          <c:idx val="1"/>
          <c:order val="1"/>
          <c:tx>
            <c:strRef>
              <c:f>'41benpresaad_graf'!$H$7:$I$7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B8EC-4782-B6E3-6BFFDAA5226C}"/>
              </c:ext>
            </c:extLst>
          </c:dPt>
          <c:dPt>
            <c:idx val="11"/>
            <c:invertIfNegative val="0"/>
            <c:bubble3D val="0"/>
            <c:extLst>
              <c:ext xmlns:c16="http://schemas.microsoft.com/office/drawing/2014/chart" uri="{C3380CC4-5D6E-409C-BE32-E72D297353CC}">
                <c16:uniqueId val="{00000016-B8EC-4782-B6E3-6BFFDAA5226C}"/>
              </c:ext>
            </c:extLst>
          </c:dPt>
          <c:dPt>
            <c:idx val="14"/>
            <c:invertIfNegative val="0"/>
            <c:bubble3D val="0"/>
            <c:extLst>
              <c:ext xmlns:c16="http://schemas.microsoft.com/office/drawing/2014/chart" uri="{C3380CC4-5D6E-409C-BE32-E72D297353CC}">
                <c16:uniqueId val="{00000017-B8EC-4782-B6E3-6BFFDAA5226C}"/>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B8EC-4782-B6E3-6BFFDAA5226C}"/>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B8EC-4782-B6E3-6BFFDAA5226C}"/>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B8EC-4782-B6E3-6BFFDAA5226C}"/>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B8EC-4782-B6E3-6BFFDAA5226C}"/>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B8EC-4782-B6E3-6BFFDAA5226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B8EC-4782-B6E3-6BFFDAA5226C}"/>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B8EC-4782-B6E3-6BFFDAA5226C}"/>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B8EC-4782-B6E3-6BFFDAA5226C}"/>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B8EC-4782-B6E3-6BFFDAA5226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B8EC-4782-B6E3-6BFFDAA5226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'41benpresaad_graf'!$I$10:$I$27</c:f>
              <c:numCache>
                <c:formatCode>#,##0.00</c:formatCode>
                <c:ptCount val="18"/>
                <c:pt idx="0">
                  <c:v>0.81964491169673914</c:v>
                </c:pt>
                <c:pt idx="1">
                  <c:v>16.193844300650163</c:v>
                </c:pt>
                <c:pt idx="2">
                  <c:v>10.690141429223177</c:v>
                </c:pt>
                <c:pt idx="3">
                  <c:v>1.5439556534716794</c:v>
                </c:pt>
                <c:pt idx="4">
                  <c:v>38.267880725655104</c:v>
                </c:pt>
                <c:pt idx="5">
                  <c:v>2.0144327781387874</c:v>
                </c:pt>
                <c:pt idx="6">
                  <c:v>27.07156647434018</c:v>
                </c:pt>
                <c:pt idx="7">
                  <c:v>10.910075001933039</c:v>
                </c:pt>
                <c:pt idx="8">
                  <c:v>7.4407673168201782</c:v>
                </c:pt>
                <c:pt idx="9">
                  <c:v>10.074023054904444</c:v>
                </c:pt>
                <c:pt idx="10">
                  <c:v>45.497185741088181</c:v>
                </c:pt>
                <c:pt idx="11">
                  <c:v>14.286206468861542</c:v>
                </c:pt>
                <c:pt idx="12">
                  <c:v>10.487755446715083</c:v>
                </c:pt>
                <c:pt idx="13">
                  <c:v>3.203916066853727</c:v>
                </c:pt>
                <c:pt idx="14">
                  <c:v>12.487716677803546</c:v>
                </c:pt>
                <c:pt idx="15">
                  <c:v>1.3685995378996796</c:v>
                </c:pt>
                <c:pt idx="16">
                  <c:v>6.8014705882352944</c:v>
                </c:pt>
                <c:pt idx="17">
                  <c:v>7.6584338502776184E-2</c:v>
                </c:pt>
              </c:numCache>
            </c:numRef>
          </c:val>
          <c:extLst>
            <c:ext xmlns:c16="http://schemas.microsoft.com/office/drawing/2014/chart" uri="{C3380CC4-5D6E-409C-BE32-E72D297353CC}">
              <c16:uniqueId val="{00000021-B8EC-4782-B6E3-6BFFDAA5226C}"/>
            </c:ext>
          </c:extLst>
        </c:ser>
        <c:ser>
          <c:idx val="2"/>
          <c:order val="2"/>
          <c:tx>
            <c:strRef>
              <c:f>'41benpresaad_graf'!$J$7:$K$7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'41benpresaad_graf'!$K$10:$K$27</c:f>
              <c:numCache>
                <c:formatCode>#,##0.00</c:formatCode>
                <c:ptCount val="18"/>
                <c:pt idx="0">
                  <c:v>18.483227166267199</c:v>
                </c:pt>
                <c:pt idx="1">
                  <c:v>40.096983923524782</c:v>
                </c:pt>
                <c:pt idx="2">
                  <c:v>27.329849446310813</c:v>
                </c:pt>
                <c:pt idx="3">
                  <c:v>45.14426835335086</c:v>
                </c:pt>
                <c:pt idx="4">
                  <c:v>38.320706193090984</c:v>
                </c:pt>
                <c:pt idx="5">
                  <c:v>33.191969629604294</c:v>
                </c:pt>
                <c:pt idx="6">
                  <c:v>22.023687689814071</c:v>
                </c:pt>
                <c:pt idx="7">
                  <c:v>19.058051324346849</c:v>
                </c:pt>
                <c:pt idx="8">
                  <c:v>51.017902746138141</c:v>
                </c:pt>
                <c:pt idx="9">
                  <c:v>47.381420546489366</c:v>
                </c:pt>
                <c:pt idx="10">
                  <c:v>16.633163584383098</c:v>
                </c:pt>
                <c:pt idx="11">
                  <c:v>24.216887394402107</c:v>
                </c:pt>
                <c:pt idx="12">
                  <c:v>19.943928390474582</c:v>
                </c:pt>
                <c:pt idx="13">
                  <c:v>45.972611931194336</c:v>
                </c:pt>
                <c:pt idx="14">
                  <c:v>41.326991863527375</c:v>
                </c:pt>
                <c:pt idx="15">
                  <c:v>37.241931877468886</c:v>
                </c:pt>
                <c:pt idx="16">
                  <c:v>8.3197167755991277</c:v>
                </c:pt>
                <c:pt idx="17">
                  <c:v>37.583764120237412</c:v>
                </c:pt>
              </c:numCache>
            </c:numRef>
          </c:val>
          <c:extLst>
            <c:ext xmlns:c16="http://schemas.microsoft.com/office/drawing/2014/chart" uri="{C3380CC4-5D6E-409C-BE32-E72D297353CC}">
              <c16:uniqueId val="{00000022-B8EC-4782-B6E3-6BFFDAA5226C}"/>
            </c:ext>
          </c:extLst>
        </c:ser>
        <c:ser>
          <c:idx val="3"/>
          <c:order val="3"/>
          <c:tx>
            <c:strRef>
              <c:f>'41benpresaad_graf'!$L$7:$M$7</c:f>
              <c:strCache>
                <c:ptCount val="1"/>
                <c:pt idx="0">
                  <c:v>P.E Asist. Personal</c:v>
                </c:pt>
              </c:strCache>
            </c:strRef>
          </c:tx>
          <c:spPr>
            <a:solidFill>
              <a:srgbClr val="FFC0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B8EC-4782-B6E3-6BFFDAA5226C}"/>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B8EC-4782-B6E3-6BFFDAA5226C}"/>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B8EC-4782-B6E3-6BFFDAA5226C}"/>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B8EC-4782-B6E3-6BFFDAA5226C}"/>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B8EC-4782-B6E3-6BFFDAA5226C}"/>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B8EC-4782-B6E3-6BFFDAA5226C}"/>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B8EC-4782-B6E3-6BFFDAA5226C}"/>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B8EC-4782-B6E3-6BFFDAA5226C}"/>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B8EC-4782-B6E3-6BFFDAA5226C}"/>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B8EC-4782-B6E3-6BFFDAA5226C}"/>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B8EC-4782-B6E3-6BFFDAA5226C}"/>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B8EC-4782-B6E3-6BFFDAA5226C}"/>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B8EC-4782-B6E3-6BFFDAA5226C}"/>
                </c:ext>
              </c:extLst>
            </c:dLbl>
            <c:dLbl>
              <c:idx val="13"/>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B8EC-4782-B6E3-6BFFDAA5226C}"/>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B8EC-4782-B6E3-6BFFDAA5226C}"/>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B8EC-4782-B6E3-6BFFDAA5226C}"/>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B8EC-4782-B6E3-6BFFDAA5226C}"/>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'41benpresaad_graf'!$M$10:$M$27</c:f>
              <c:numCache>
                <c:formatCode>#,##0.00</c:formatCode>
                <c:ptCount val="18"/>
                <c:pt idx="0">
                  <c:v>2.344075057283334E-3</c:v>
                </c:pt>
                <c:pt idx="1">
                  <c:v>0</c:v>
                </c:pt>
                <c:pt idx="2">
                  <c:v>6.0138525983990707E-2</c:v>
                </c:pt>
                <c:pt idx="3">
                  <c:v>0</c:v>
                </c:pt>
                <c:pt idx="4">
                  <c:v>0.13206366858969903</c:v>
                </c:pt>
                <c:pt idx="5">
                  <c:v>0</c:v>
                </c:pt>
                <c:pt idx="6">
                  <c:v>1.6313637847197251</c:v>
                </c:pt>
                <c:pt idx="7">
                  <c:v>1.5464316090620892E-2</c:v>
                </c:pt>
                <c:pt idx="8">
                  <c:v>2.9214235538953408E-2</c:v>
                </c:pt>
                <c:pt idx="9">
                  <c:v>0.38029853620242104</c:v>
                </c:pt>
                <c:pt idx="10">
                  <c:v>0</c:v>
                </c:pt>
                <c:pt idx="11">
                  <c:v>0.10129129170513898</c:v>
                </c:pt>
                <c:pt idx="12">
                  <c:v>3.0062489444350617E-2</c:v>
                </c:pt>
                <c:pt idx="13">
                  <c:v>6.0997926070513603E-3</c:v>
                </c:pt>
                <c:pt idx="14">
                  <c:v>0.15722652411461813</c:v>
                </c:pt>
                <c:pt idx="15">
                  <c:v>7.1057240813892824</c:v>
                </c:pt>
                <c:pt idx="16">
                  <c:v>0</c:v>
                </c:pt>
                <c:pt idx="17">
                  <c:v>0</c:v>
                </c:pt>
              </c:numCache>
            </c:numRef>
          </c:val>
          <c:extLst>
            <c:ext xmlns:c16="http://schemas.microsoft.com/office/drawing/2014/chart" uri="{C3380CC4-5D6E-409C-BE32-E72D297353CC}">
              <c16:uniqueId val="{00000034-B8EC-4782-B6E3-6BFFDAA5226C}"/>
            </c:ext>
          </c:extLst>
        </c:ser>
        <c:dLbls>
          <c:showLegendKey val="0"/>
          <c:showVal val="0"/>
          <c:showCatName val="0"/>
          <c:showSerName val="0"/>
          <c:showPercent val="0"/>
          <c:showBubbleSize val="0"/>
        </c:dLbls>
        <c:gapWidth val="39"/>
        <c:overlap val="100"/>
        <c:axId val="-1839930480"/>
        <c:axId val="-1839933200"/>
      </c:barChart>
      <c:catAx>
        <c:axId val="-1839930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crossAx val="-1839933200"/>
        <c:crosses val="autoZero"/>
        <c:auto val="1"/>
        <c:lblAlgn val="ctr"/>
        <c:lblOffset val="100"/>
        <c:noMultiLvlLbl val="0"/>
      </c:catAx>
      <c:valAx>
        <c:axId val="-183993320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0480"/>
        <c:crosses val="autoZero"/>
        <c:crossBetween val="between"/>
        <c:majorUnit val="0.2"/>
      </c:valAx>
      <c:spPr>
        <a:noFill/>
        <a:ln>
          <a:noFill/>
        </a:ln>
        <a:effectLst/>
      </c:spPr>
    </c:plotArea>
    <c:legend>
      <c:legendPos val="b"/>
      <c:layout>
        <c:manualLayout>
          <c:xMode val="edge"/>
          <c:yMode val="edge"/>
          <c:x val="0.22343516576397657"/>
          <c:y val="0.93805099474673292"/>
          <c:w val="0.52432981682162805"/>
          <c:h val="3.7548946656666825E-2"/>
        </c:manualLayout>
      </c:layout>
      <c:overlay val="0"/>
      <c:txPr>
        <a:bodyPr/>
        <a:lstStyle/>
        <a:p>
          <a:pPr>
            <a:defRPr sz="1050"/>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'41abenpreGIII_graf'!$F$7:$G$7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08E3-449B-A163-577B2D53F24C}"/>
              </c:ext>
            </c:extLst>
          </c:dPt>
          <c:dPt>
            <c:idx val="11"/>
            <c:invertIfNegative val="0"/>
            <c:bubble3D val="0"/>
            <c:extLst>
              <c:ext xmlns:c16="http://schemas.microsoft.com/office/drawing/2014/chart" uri="{C3380CC4-5D6E-409C-BE32-E72D297353CC}">
                <c16:uniqueId val="{00000001-08E3-449B-A163-577B2D53F24C}"/>
              </c:ext>
            </c:extLst>
          </c:dPt>
          <c:dPt>
            <c:idx val="12"/>
            <c:invertIfNegative val="0"/>
            <c:bubble3D val="0"/>
            <c:extLst>
              <c:ext xmlns:c16="http://schemas.microsoft.com/office/drawing/2014/chart" uri="{C3380CC4-5D6E-409C-BE32-E72D297353CC}">
                <c16:uniqueId val="{00000002-08E3-449B-A163-577B2D53F24C}"/>
              </c:ext>
            </c:extLst>
          </c:dPt>
          <c:dPt>
            <c:idx val="14"/>
            <c:invertIfNegative val="0"/>
            <c:bubble3D val="0"/>
            <c:extLst>
              <c:ext xmlns:c16="http://schemas.microsoft.com/office/drawing/2014/chart" uri="{C3380CC4-5D6E-409C-BE32-E72D297353CC}">
                <c16:uniqueId val="{00000003-08E3-449B-A163-577B2D53F24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08E3-449B-A163-577B2D53F24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08E3-449B-A163-577B2D53F24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08E3-449B-A163-577B2D53F24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08E3-449B-A163-577B2D53F24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08E3-449B-A163-577B2D53F24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08E3-449B-A163-577B2D53F24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08E3-449B-A163-577B2D53F24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08E3-449B-A163-577B2D53F24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08E3-449B-A163-577B2D53F24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08E3-449B-A163-577B2D53F24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08E3-449B-A163-577B2D53F24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08E3-449B-A163-577B2D53F24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08E3-449B-A163-577B2D53F24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08E3-449B-A163-577B2D53F24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08E3-449B-A163-577B2D53F24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08E3-449B-A163-577B2D53F24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08E3-449B-A163-577B2D53F24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08E3-449B-A163-577B2D53F24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08E3-449B-A163-577B2D53F24C}"/>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08E3-449B-A163-577B2D53F24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'41abenpreGIII_graf'!$G$10:$G$27</c:f>
              <c:numCache>
                <c:formatCode>#,##0.00</c:formatCode>
                <c:ptCount val="18"/>
                <c:pt idx="0">
                  <c:v>73.718788737382681</c:v>
                </c:pt>
                <c:pt idx="1">
                  <c:v>46.216867469879517</c:v>
                </c:pt>
                <c:pt idx="2">
                  <c:v>59.036705794671136</c:v>
                </c:pt>
                <c:pt idx="3">
                  <c:v>57.391232010648032</c:v>
                </c:pt>
                <c:pt idx="4">
                  <c:v>27.883595805678826</c:v>
                </c:pt>
                <c:pt idx="5">
                  <c:v>70.154494382022477</c:v>
                </c:pt>
                <c:pt idx="6">
                  <c:v>44.808492922564533</c:v>
                </c:pt>
                <c:pt idx="7">
                  <c:v>62.968221963479394</c:v>
                </c:pt>
                <c:pt idx="8">
                  <c:v>49.50429610046266</c:v>
                </c:pt>
                <c:pt idx="9">
                  <c:v>42.474329385425449</c:v>
                </c:pt>
                <c:pt idx="10">
                  <c:v>41.023242426422968</c:v>
                </c:pt>
                <c:pt idx="11">
                  <c:v>63.713011187145291</c:v>
                </c:pt>
                <c:pt idx="12">
                  <c:v>66.592665594688526</c:v>
                </c:pt>
                <c:pt idx="13">
                  <c:v>49.190460562301716</c:v>
                </c:pt>
                <c:pt idx="14">
                  <c:v>51.027319936780309</c:v>
                </c:pt>
                <c:pt idx="15">
                  <c:v>59.626957873341041</c:v>
                </c:pt>
                <c:pt idx="16">
                  <c:v>74.252873563218387</c:v>
                </c:pt>
                <c:pt idx="17">
                  <c:v>57.344451571520203</c:v>
                </c:pt>
              </c:numCache>
            </c:numRef>
          </c:val>
          <c:extLst>
            <c:ext xmlns:c16="http://schemas.microsoft.com/office/drawing/2014/chart" uri="{C3380CC4-5D6E-409C-BE32-E72D297353CC}">
              <c16:uniqueId val="{00000014-08E3-449B-A163-577B2D53F24C}"/>
            </c:ext>
          </c:extLst>
        </c:ser>
        <c:ser>
          <c:idx val="1"/>
          <c:order val="1"/>
          <c:tx>
            <c:strRef>
              <c:f>'41abenpreGIII_graf'!$H$7:$I$7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08E3-449B-A163-577B2D53F24C}"/>
              </c:ext>
            </c:extLst>
          </c:dPt>
          <c:dPt>
            <c:idx val="11"/>
            <c:invertIfNegative val="0"/>
            <c:bubble3D val="0"/>
            <c:extLst>
              <c:ext xmlns:c16="http://schemas.microsoft.com/office/drawing/2014/chart" uri="{C3380CC4-5D6E-409C-BE32-E72D297353CC}">
                <c16:uniqueId val="{00000016-08E3-449B-A163-577B2D53F24C}"/>
              </c:ext>
            </c:extLst>
          </c:dPt>
          <c:dPt>
            <c:idx val="14"/>
            <c:invertIfNegative val="0"/>
            <c:bubble3D val="0"/>
            <c:extLst>
              <c:ext xmlns:c16="http://schemas.microsoft.com/office/drawing/2014/chart" uri="{C3380CC4-5D6E-409C-BE32-E72D297353CC}">
                <c16:uniqueId val="{00000017-08E3-449B-A163-577B2D53F24C}"/>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08E3-449B-A163-577B2D53F24C}"/>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08E3-449B-A163-577B2D53F24C}"/>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08E3-449B-A163-577B2D53F24C}"/>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08E3-449B-A163-577B2D53F24C}"/>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08E3-449B-A163-577B2D53F24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08E3-449B-A163-577B2D53F24C}"/>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08E3-449B-A163-577B2D53F24C}"/>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08E3-449B-A163-577B2D53F24C}"/>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08E3-449B-A163-577B2D53F24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08E3-449B-A163-577B2D53F24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'41abenpreGIII_graf'!$I$10:$I$27</c:f>
              <c:numCache>
                <c:formatCode>#,##0.00</c:formatCode>
                <c:ptCount val="18"/>
                <c:pt idx="0">
                  <c:v>1.7628829466973615</c:v>
                </c:pt>
                <c:pt idx="1">
                  <c:v>23.914323962516733</c:v>
                </c:pt>
                <c:pt idx="2">
                  <c:v>15.24128936090926</c:v>
                </c:pt>
                <c:pt idx="3">
                  <c:v>3.660261209549954</c:v>
                </c:pt>
                <c:pt idx="4">
                  <c:v>33.593842045320663</c:v>
                </c:pt>
                <c:pt idx="5">
                  <c:v>3.0196629213483148</c:v>
                </c:pt>
                <c:pt idx="6">
                  <c:v>33.61990008326395</c:v>
                </c:pt>
                <c:pt idx="7">
                  <c:v>12.39599011728623</c:v>
                </c:pt>
                <c:pt idx="8">
                  <c:v>11.291613037882215</c:v>
                </c:pt>
                <c:pt idx="9">
                  <c:v>11.112646664547603</c:v>
                </c:pt>
                <c:pt idx="10">
                  <c:v>44.182197596603586</c:v>
                </c:pt>
                <c:pt idx="11">
                  <c:v>16.381343858747694</c:v>
                </c:pt>
                <c:pt idx="12">
                  <c:v>14.698895170911355</c:v>
                </c:pt>
                <c:pt idx="13">
                  <c:v>6.6458811946176564</c:v>
                </c:pt>
                <c:pt idx="14">
                  <c:v>17.249943553849626</c:v>
                </c:pt>
                <c:pt idx="15">
                  <c:v>2.769917500298912</c:v>
                </c:pt>
                <c:pt idx="16">
                  <c:v>12.126436781609195</c:v>
                </c:pt>
                <c:pt idx="17">
                  <c:v>0</c:v>
                </c:pt>
              </c:numCache>
            </c:numRef>
          </c:val>
          <c:extLst>
            <c:ext xmlns:c16="http://schemas.microsoft.com/office/drawing/2014/chart" uri="{C3380CC4-5D6E-409C-BE32-E72D297353CC}">
              <c16:uniqueId val="{00000021-08E3-449B-A163-577B2D53F24C}"/>
            </c:ext>
          </c:extLst>
        </c:ser>
        <c:ser>
          <c:idx val="2"/>
          <c:order val="2"/>
          <c:tx>
            <c:strRef>
              <c:f>'41abenpreGIII_graf'!$J$7:$K$7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'41abenpreGIII_graf'!$K$10:$K$27</c:f>
              <c:numCache>
                <c:formatCode>#,##0.00</c:formatCode>
                <c:ptCount val="18"/>
                <c:pt idx="0">
                  <c:v>24.51035948291128</c:v>
                </c:pt>
                <c:pt idx="1">
                  <c:v>29.868808567603747</c:v>
                </c:pt>
                <c:pt idx="2">
                  <c:v>25.610210545928826</c:v>
                </c:pt>
                <c:pt idx="3">
                  <c:v>38.94850677980201</c:v>
                </c:pt>
                <c:pt idx="4">
                  <c:v>38.294780662137221</c:v>
                </c:pt>
                <c:pt idx="5">
                  <c:v>26.825842696629213</c:v>
                </c:pt>
                <c:pt idx="6">
                  <c:v>20.241465445462115</c:v>
                </c:pt>
                <c:pt idx="7">
                  <c:v>24.596029875330135</c:v>
                </c:pt>
                <c:pt idx="8">
                  <c:v>39.092774898250255</c:v>
                </c:pt>
                <c:pt idx="9">
                  <c:v>45.927942619439186</c:v>
                </c:pt>
                <c:pt idx="10">
                  <c:v>14.794559976973447</c:v>
                </c:pt>
                <c:pt idx="11">
                  <c:v>19.695448069691945</c:v>
                </c:pt>
                <c:pt idx="12">
                  <c:v>18.642045749260852</c:v>
                </c:pt>
                <c:pt idx="13">
                  <c:v>44.15271852094957</c:v>
                </c:pt>
                <c:pt idx="14">
                  <c:v>31.474373447730866</c:v>
                </c:pt>
                <c:pt idx="15">
                  <c:v>29.277430154238573</c:v>
                </c:pt>
                <c:pt idx="16">
                  <c:v>13.620689655172415</c:v>
                </c:pt>
                <c:pt idx="17">
                  <c:v>42.655548428479797</c:v>
                </c:pt>
              </c:numCache>
            </c:numRef>
          </c:val>
          <c:extLst>
            <c:ext xmlns:c16="http://schemas.microsoft.com/office/drawing/2014/chart" uri="{C3380CC4-5D6E-409C-BE32-E72D297353CC}">
              <c16:uniqueId val="{00000022-08E3-449B-A163-577B2D53F24C}"/>
            </c:ext>
          </c:extLst>
        </c:ser>
        <c:ser>
          <c:idx val="3"/>
          <c:order val="3"/>
          <c:tx>
            <c:strRef>
              <c:f>'41abenpreGIII_graf'!$L$7:$M$7</c:f>
              <c:strCache>
                <c:ptCount val="1"/>
                <c:pt idx="0">
                  <c:v>P.E Asist. Personal</c:v>
                </c:pt>
              </c:strCache>
            </c:strRef>
          </c:tx>
          <c:spPr>
            <a:solidFill>
              <a:srgbClr val="FFC0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08E3-449B-A163-577B2D53F24C}"/>
                </c:ext>
              </c:extLst>
            </c:dLbl>
            <c:dLbl>
              <c:idx val="1"/>
              <c:layout>
                <c:manualLayout>
                  <c:x val="-2.4146356993808087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08E3-449B-A163-577B2D53F24C}"/>
                </c:ext>
              </c:extLst>
            </c:dLbl>
            <c:dLbl>
              <c:idx val="2"/>
              <c:layout>
                <c:manualLayout>
                  <c:x val="1.3170892327954977E-3"/>
                  <c:y val="-1.79372197309417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08E3-449B-A163-577B2D53F24C}"/>
                </c:ext>
              </c:extLst>
            </c:dLbl>
            <c:dLbl>
              <c:idx val="3"/>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08E3-449B-A163-577B2D53F24C}"/>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08E3-449B-A163-577B2D53F24C}"/>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08E3-449B-A163-577B2D53F24C}"/>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08E3-449B-A163-577B2D53F24C}"/>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08E3-449B-A163-577B2D53F24C}"/>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08E3-449B-A163-577B2D53F24C}"/>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08E3-449B-A163-577B2D53F24C}"/>
                </c:ext>
              </c:extLst>
            </c:dLbl>
            <c:dLbl>
              <c:idx val="10"/>
              <c:layout>
                <c:manualLayout>
                  <c:x val="-9.6585427975232346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08E3-449B-A163-577B2D53F24C}"/>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08E3-449B-A163-577B2D53F24C}"/>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08E3-449B-A163-577B2D53F24C}"/>
                </c:ext>
              </c:extLst>
            </c:dLbl>
            <c:dLbl>
              <c:idx val="13"/>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08E3-449B-A163-577B2D53F24C}"/>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08E3-449B-A163-577B2D53F24C}"/>
                </c:ext>
              </c:extLst>
            </c:dLbl>
            <c:dLbl>
              <c:idx val="16"/>
              <c:layout>
                <c:manualLayout>
                  <c:x val="1.3170892327953288E-3"/>
                  <c:y val="-1.82724244671209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08E3-449B-A163-577B2D53F24C}"/>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08E3-449B-A163-577B2D53F24C}"/>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'41abenpreGIII_graf'!$M$10:$M$27</c:f>
              <c:numCache>
                <c:formatCode>#,##0.00</c:formatCode>
                <c:ptCount val="18"/>
                <c:pt idx="0">
                  <c:v>7.9688330086771734E-3</c:v>
                </c:pt>
                <c:pt idx="1">
                  <c:v>0</c:v>
                </c:pt>
                <c:pt idx="2">
                  <c:v>0.11179429849077697</c:v>
                </c:pt>
                <c:pt idx="3">
                  <c:v>0</c:v>
                </c:pt>
                <c:pt idx="4">
                  <c:v>0.22778148686329183</c:v>
                </c:pt>
                <c:pt idx="5">
                  <c:v>0</c:v>
                </c:pt>
                <c:pt idx="6">
                  <c:v>1.3301415487094088</c:v>
                </c:pt>
                <c:pt idx="7">
                  <c:v>3.9758043904239912E-2</c:v>
                </c:pt>
                <c:pt idx="8">
                  <c:v>0.11131596340487702</c:v>
                </c:pt>
                <c:pt idx="9">
                  <c:v>0.48508133058776381</c:v>
                </c:pt>
                <c:pt idx="10">
                  <c:v>0</c:v>
                </c:pt>
                <c:pt idx="11">
                  <c:v>0.21019688441506879</c:v>
                </c:pt>
                <c:pt idx="12">
                  <c:v>6.6393485139270708E-2</c:v>
                </c:pt>
                <c:pt idx="13">
                  <c:v>1.0939722131057872E-2</c:v>
                </c:pt>
                <c:pt idx="14">
                  <c:v>0.24836306163919622</c:v>
                </c:pt>
                <c:pt idx="15">
                  <c:v>8.3256944721214783</c:v>
                </c:pt>
                <c:pt idx="16">
                  <c:v>0</c:v>
                </c:pt>
                <c:pt idx="17">
                  <c:v>0</c:v>
                </c:pt>
              </c:numCache>
            </c:numRef>
          </c:val>
          <c:extLst>
            <c:ext xmlns:c16="http://schemas.microsoft.com/office/drawing/2014/chart" uri="{C3380CC4-5D6E-409C-BE32-E72D297353CC}">
              <c16:uniqueId val="{00000034-08E3-449B-A163-577B2D53F24C}"/>
            </c:ext>
          </c:extLst>
        </c:ser>
        <c:dLbls>
          <c:showLegendKey val="0"/>
          <c:showVal val="0"/>
          <c:showCatName val="0"/>
          <c:showSerName val="0"/>
          <c:showPercent val="0"/>
          <c:showBubbleSize val="0"/>
        </c:dLbls>
        <c:gapWidth val="39"/>
        <c:overlap val="100"/>
        <c:axId val="-1839935376"/>
        <c:axId val="-1839932656"/>
      </c:barChart>
      <c:catAx>
        <c:axId val="-1839935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2656"/>
        <c:crosses val="autoZero"/>
        <c:auto val="1"/>
        <c:lblAlgn val="ctr"/>
        <c:lblOffset val="100"/>
        <c:noMultiLvlLbl val="0"/>
      </c:catAx>
      <c:valAx>
        <c:axId val="-183993265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5376"/>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txPr>
        <a:bodyPr/>
        <a:lstStyle/>
        <a:p>
          <a:pPr>
            <a:defRPr sz="1050"/>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'41bbenpreGII_graf'!$F$7:$G$7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DF94-4DCE-B587-187BE355C43F}"/>
              </c:ext>
            </c:extLst>
          </c:dPt>
          <c:dPt>
            <c:idx val="11"/>
            <c:invertIfNegative val="0"/>
            <c:bubble3D val="0"/>
            <c:extLst>
              <c:ext xmlns:c16="http://schemas.microsoft.com/office/drawing/2014/chart" uri="{C3380CC4-5D6E-409C-BE32-E72D297353CC}">
                <c16:uniqueId val="{00000001-DF94-4DCE-B587-187BE355C43F}"/>
              </c:ext>
            </c:extLst>
          </c:dPt>
          <c:dPt>
            <c:idx val="12"/>
            <c:invertIfNegative val="0"/>
            <c:bubble3D val="0"/>
            <c:extLst>
              <c:ext xmlns:c16="http://schemas.microsoft.com/office/drawing/2014/chart" uri="{C3380CC4-5D6E-409C-BE32-E72D297353CC}">
                <c16:uniqueId val="{00000002-DF94-4DCE-B587-187BE355C43F}"/>
              </c:ext>
            </c:extLst>
          </c:dPt>
          <c:dPt>
            <c:idx val="14"/>
            <c:invertIfNegative val="0"/>
            <c:bubble3D val="0"/>
            <c:extLst>
              <c:ext xmlns:c16="http://schemas.microsoft.com/office/drawing/2014/chart" uri="{C3380CC4-5D6E-409C-BE32-E72D297353CC}">
                <c16:uniqueId val="{00000003-DF94-4DCE-B587-187BE355C43F}"/>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DF94-4DCE-B587-187BE355C43F}"/>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DF94-4DCE-B587-187BE355C43F}"/>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DF94-4DCE-B587-187BE355C43F}"/>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F94-4DCE-B587-187BE355C43F}"/>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DF94-4DCE-B587-187BE355C43F}"/>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DF94-4DCE-B587-187BE355C43F}"/>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DF94-4DCE-B587-187BE355C43F}"/>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DF94-4DCE-B587-187BE355C43F}"/>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DF94-4DCE-B587-187BE355C43F}"/>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DF94-4DCE-B587-187BE355C43F}"/>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DF94-4DCE-B587-187BE355C43F}"/>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F94-4DCE-B587-187BE355C43F}"/>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DF94-4DCE-B587-187BE355C43F}"/>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DF94-4DCE-B587-187BE355C43F}"/>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F94-4DCE-B587-187BE355C43F}"/>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DF94-4DCE-B587-187BE355C43F}"/>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DF94-4DCE-B587-187BE355C43F}"/>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DF94-4DCE-B587-187BE355C43F}"/>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DF94-4DCE-B587-187BE355C43F}"/>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DF94-4DCE-B587-187BE355C43F}"/>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'41bbenpreGII_graf'!$G$10:$G$27</c:f>
              <c:numCache>
                <c:formatCode>#,##0.00</c:formatCode>
                <c:ptCount val="18"/>
                <c:pt idx="0">
                  <c:v>79.626888314745173</c:v>
                </c:pt>
                <c:pt idx="1">
                  <c:v>39.929065592433666</c:v>
                </c:pt>
                <c:pt idx="2">
                  <c:v>60.379943942696983</c:v>
                </c:pt>
                <c:pt idx="3">
                  <c:v>52.859401406531099</c:v>
                </c:pt>
                <c:pt idx="4">
                  <c:v>22.500877569327976</c:v>
                </c:pt>
                <c:pt idx="5">
                  <c:v>70.117896009673515</c:v>
                </c:pt>
                <c:pt idx="6">
                  <c:v>47.292775156443462</c:v>
                </c:pt>
                <c:pt idx="7">
                  <c:v>64.28853702874305</c:v>
                </c:pt>
                <c:pt idx="8">
                  <c:v>46.071194293828</c:v>
                </c:pt>
                <c:pt idx="9">
                  <c:v>43.348330942884651</c:v>
                </c:pt>
                <c:pt idx="10">
                  <c:v>36.558856465318492</c:v>
                </c:pt>
                <c:pt idx="11">
                  <c:v>62.20289855072464</c:v>
                </c:pt>
                <c:pt idx="12">
                  <c:v>69.652120574833503</c:v>
                </c:pt>
                <c:pt idx="13">
                  <c:v>52.865180245884559</c:v>
                </c:pt>
                <c:pt idx="14">
                  <c:v>47.973663298898856</c:v>
                </c:pt>
                <c:pt idx="15">
                  <c:v>55.427972066576501</c:v>
                </c:pt>
                <c:pt idx="16">
                  <c:v>80.813081308130819</c:v>
                </c:pt>
                <c:pt idx="17">
                  <c:v>60.455486542443062</c:v>
                </c:pt>
              </c:numCache>
            </c:numRef>
          </c:val>
          <c:extLst>
            <c:ext xmlns:c16="http://schemas.microsoft.com/office/drawing/2014/chart" uri="{C3380CC4-5D6E-409C-BE32-E72D297353CC}">
              <c16:uniqueId val="{00000014-DF94-4DCE-B587-187BE355C43F}"/>
            </c:ext>
          </c:extLst>
        </c:ser>
        <c:ser>
          <c:idx val="1"/>
          <c:order val="1"/>
          <c:tx>
            <c:strRef>
              <c:f>'41bbenpreGII_graf'!$H$7:$I$7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DF94-4DCE-B587-187BE355C43F}"/>
              </c:ext>
            </c:extLst>
          </c:dPt>
          <c:dPt>
            <c:idx val="11"/>
            <c:invertIfNegative val="0"/>
            <c:bubble3D val="0"/>
            <c:extLst>
              <c:ext xmlns:c16="http://schemas.microsoft.com/office/drawing/2014/chart" uri="{C3380CC4-5D6E-409C-BE32-E72D297353CC}">
                <c16:uniqueId val="{00000016-DF94-4DCE-B587-187BE355C43F}"/>
              </c:ext>
            </c:extLst>
          </c:dPt>
          <c:dPt>
            <c:idx val="14"/>
            <c:invertIfNegative val="0"/>
            <c:bubble3D val="0"/>
            <c:extLst>
              <c:ext xmlns:c16="http://schemas.microsoft.com/office/drawing/2014/chart" uri="{C3380CC4-5D6E-409C-BE32-E72D297353CC}">
                <c16:uniqueId val="{00000017-DF94-4DCE-B587-187BE355C43F}"/>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DF94-4DCE-B587-187BE355C43F}"/>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DF94-4DCE-B587-187BE355C43F}"/>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DF94-4DCE-B587-187BE355C43F}"/>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DF94-4DCE-B587-187BE355C43F}"/>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DF94-4DCE-B587-187BE355C43F}"/>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DF94-4DCE-B587-187BE355C43F}"/>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DF94-4DCE-B587-187BE355C43F}"/>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DF94-4DCE-B587-187BE355C43F}"/>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DF94-4DCE-B587-187BE355C43F}"/>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DF94-4DCE-B587-187BE355C43F}"/>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'41bbenpreGII_graf'!$I$10:$I$27</c:f>
              <c:numCache>
                <c:formatCode>#,##0.00</c:formatCode>
                <c:ptCount val="18"/>
                <c:pt idx="0">
                  <c:v>0.95944318275852558</c:v>
                </c:pt>
                <c:pt idx="1">
                  <c:v>18.118924599351956</c:v>
                </c:pt>
                <c:pt idx="2">
                  <c:v>11.697290563687325</c:v>
                </c:pt>
                <c:pt idx="3">
                  <c:v>2.0552799433026223</c:v>
                </c:pt>
                <c:pt idx="4">
                  <c:v>37.790085416747921</c:v>
                </c:pt>
                <c:pt idx="5">
                  <c:v>2.3805925030229744</c:v>
                </c:pt>
                <c:pt idx="6">
                  <c:v>26.868118997423284</c:v>
                </c:pt>
                <c:pt idx="7">
                  <c:v>12.427220275574992</c:v>
                </c:pt>
                <c:pt idx="8">
                  <c:v>9.6976692047728577</c:v>
                </c:pt>
                <c:pt idx="9">
                  <c:v>10.301196534176867</c:v>
                </c:pt>
                <c:pt idx="10">
                  <c:v>44.950925498978989</c:v>
                </c:pt>
                <c:pt idx="11">
                  <c:v>13.734989648033126</c:v>
                </c:pt>
                <c:pt idx="12">
                  <c:v>9.8957237995092893</c:v>
                </c:pt>
                <c:pt idx="13">
                  <c:v>2.6755574077932902</c:v>
                </c:pt>
                <c:pt idx="14">
                  <c:v>16.732886820297423</c:v>
                </c:pt>
                <c:pt idx="15">
                  <c:v>2.0398023682685142</c:v>
                </c:pt>
                <c:pt idx="16">
                  <c:v>8.0558055805580562</c:v>
                </c:pt>
                <c:pt idx="17">
                  <c:v>0.15527950310559005</c:v>
                </c:pt>
              </c:numCache>
            </c:numRef>
          </c:val>
          <c:extLst>
            <c:ext xmlns:c16="http://schemas.microsoft.com/office/drawing/2014/chart" uri="{C3380CC4-5D6E-409C-BE32-E72D297353CC}">
              <c16:uniqueId val="{00000021-DF94-4DCE-B587-187BE355C43F}"/>
            </c:ext>
          </c:extLst>
        </c:ser>
        <c:ser>
          <c:idx val="2"/>
          <c:order val="2"/>
          <c:tx>
            <c:strRef>
              <c:f>'41bbenpreGII_graf'!$J$7:$K$7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'41bbenpreGII_graf'!$K$10:$K$27</c:f>
              <c:numCache>
                <c:formatCode>#,##0.00</c:formatCode>
                <c:ptCount val="18"/>
                <c:pt idx="0">
                  <c:v>19.41228933165381</c:v>
                </c:pt>
                <c:pt idx="1">
                  <c:v>41.952009808214378</c:v>
                </c:pt>
                <c:pt idx="2">
                  <c:v>27.885393958268452</c:v>
                </c:pt>
                <c:pt idx="3">
                  <c:v>45.085318650166279</c:v>
                </c:pt>
                <c:pt idx="4">
                  <c:v>39.595928078318188</c:v>
                </c:pt>
                <c:pt idx="5">
                  <c:v>27.501511487303507</c:v>
                </c:pt>
                <c:pt idx="6">
                  <c:v>24.221129070039822</c:v>
                </c:pt>
                <c:pt idx="7">
                  <c:v>23.276339015201412</c:v>
                </c:pt>
                <c:pt idx="8">
                  <c:v>44.217020534579966</c:v>
                </c:pt>
                <c:pt idx="9">
                  <c:v>45.864196318054113</c:v>
                </c:pt>
                <c:pt idx="10">
                  <c:v>18.490218035702522</c:v>
                </c:pt>
                <c:pt idx="11">
                  <c:v>23.948240165631471</c:v>
                </c:pt>
                <c:pt idx="12">
                  <c:v>20.432877672625306</c:v>
                </c:pt>
                <c:pt idx="13">
                  <c:v>44.455094811419045</c:v>
                </c:pt>
                <c:pt idx="14">
                  <c:v>35.111817459416507</c:v>
                </c:pt>
                <c:pt idx="15">
                  <c:v>35.03546882331834</c:v>
                </c:pt>
                <c:pt idx="16">
                  <c:v>11.131113111311132</c:v>
                </c:pt>
                <c:pt idx="17">
                  <c:v>39.389233954451349</c:v>
                </c:pt>
              </c:numCache>
            </c:numRef>
          </c:val>
          <c:extLst>
            <c:ext xmlns:c16="http://schemas.microsoft.com/office/drawing/2014/chart" uri="{C3380CC4-5D6E-409C-BE32-E72D297353CC}">
              <c16:uniqueId val="{00000022-DF94-4DCE-B587-187BE355C43F}"/>
            </c:ext>
          </c:extLst>
        </c:ser>
        <c:ser>
          <c:idx val="3"/>
          <c:order val="3"/>
          <c:tx>
            <c:strRef>
              <c:f>'41bbenpreGII_graf'!$L$7:$M$7</c:f>
              <c:strCache>
                <c:ptCount val="1"/>
                <c:pt idx="0">
                  <c:v>P.E Asist. Personal</c:v>
                </c:pt>
              </c:strCache>
            </c:strRef>
          </c:tx>
          <c:spPr>
            <a:solidFill>
              <a:srgbClr val="FFC0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DF94-4DCE-B587-187BE355C43F}"/>
                </c:ext>
              </c:extLst>
            </c:dLbl>
            <c:dLbl>
              <c:idx val="1"/>
              <c:layout>
                <c:manualLayout>
                  <c:x val="-2.4146356993808087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DF94-4DCE-B587-187BE355C43F}"/>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DF94-4DCE-B587-187BE355C43F}"/>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DF94-4DCE-B587-187BE355C43F}"/>
                </c:ext>
              </c:extLst>
            </c:dLbl>
            <c:dLbl>
              <c:idx val="4"/>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DF94-4DCE-B587-187BE355C43F}"/>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DF94-4DCE-B587-187BE355C43F}"/>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DF94-4DCE-B587-187BE355C43F}"/>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DF94-4DCE-B587-187BE355C43F}"/>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DF94-4DCE-B587-187BE355C43F}"/>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DF94-4DCE-B587-187BE355C43F}"/>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DF94-4DCE-B587-187BE355C43F}"/>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DF94-4DCE-B587-187BE355C43F}"/>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DF94-4DCE-B587-187BE355C43F}"/>
                </c:ext>
              </c:extLst>
            </c:dLbl>
            <c:dLbl>
              <c:idx val="13"/>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DF94-4DCE-B587-187BE355C43F}"/>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DF94-4DCE-B587-187BE355C43F}"/>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DF94-4DCE-B587-187BE355C43F}"/>
                </c:ext>
              </c:extLst>
            </c:dLbl>
            <c:dLbl>
              <c:idx val="17"/>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DF94-4DCE-B587-187BE355C43F}"/>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'41bbenpreGII_graf'!$M$10:$M$27</c:f>
              <c:numCache>
                <c:formatCode>#,##0.00</c:formatCode>
                <c:ptCount val="18"/>
                <c:pt idx="0">
                  <c:v>1.3791708424894954E-3</c:v>
                </c:pt>
                <c:pt idx="1">
                  <c:v>0</c:v>
                </c:pt>
                <c:pt idx="2">
                  <c:v>3.7371535347243849E-2</c:v>
                </c:pt>
                <c:pt idx="3">
                  <c:v>0</c:v>
                </c:pt>
                <c:pt idx="4">
                  <c:v>0.11310893560591287</c:v>
                </c:pt>
                <c:pt idx="5">
                  <c:v>0</c:v>
                </c:pt>
                <c:pt idx="6">
                  <c:v>1.6179767760934312</c:v>
                </c:pt>
                <c:pt idx="7">
                  <c:v>7.9036804805437729E-3</c:v>
                </c:pt>
                <c:pt idx="8">
                  <c:v>1.4115966819174465E-2</c:v>
                </c:pt>
                <c:pt idx="9">
                  <c:v>0.48627620488437434</c:v>
                </c:pt>
                <c:pt idx="10">
                  <c:v>0</c:v>
                </c:pt>
                <c:pt idx="11">
                  <c:v>0.11387163561076605</c:v>
                </c:pt>
                <c:pt idx="12">
                  <c:v>1.927795303189625E-2</c:v>
                </c:pt>
                <c:pt idx="13">
                  <c:v>4.1675349031048137E-3</c:v>
                </c:pt>
                <c:pt idx="14">
                  <c:v>0.18163242138721761</c:v>
                </c:pt>
                <c:pt idx="15">
                  <c:v>7.4967567418366503</c:v>
                </c:pt>
                <c:pt idx="16">
                  <c:v>0</c:v>
                </c:pt>
                <c:pt idx="17">
                  <c:v>0</c:v>
                </c:pt>
              </c:numCache>
            </c:numRef>
          </c:val>
          <c:extLst>
            <c:ext xmlns:c16="http://schemas.microsoft.com/office/drawing/2014/chart" uri="{C3380CC4-5D6E-409C-BE32-E72D297353CC}">
              <c16:uniqueId val="{00000034-DF94-4DCE-B587-187BE355C43F}"/>
            </c:ext>
          </c:extLst>
        </c:ser>
        <c:dLbls>
          <c:showLegendKey val="0"/>
          <c:showVal val="0"/>
          <c:showCatName val="0"/>
          <c:showSerName val="0"/>
          <c:showPercent val="0"/>
          <c:showBubbleSize val="0"/>
        </c:dLbls>
        <c:gapWidth val="39"/>
        <c:overlap val="100"/>
        <c:axId val="-1839932112"/>
        <c:axId val="-1839929936"/>
      </c:barChart>
      <c:catAx>
        <c:axId val="-1839932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29936"/>
        <c:crosses val="autoZero"/>
        <c:auto val="1"/>
        <c:lblAlgn val="ctr"/>
        <c:lblOffset val="100"/>
        <c:noMultiLvlLbl val="0"/>
      </c:catAx>
      <c:valAx>
        <c:axId val="-183992993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2112"/>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txPr>
        <a:bodyPr/>
        <a:lstStyle/>
        <a:p>
          <a:pPr>
            <a:defRPr sz="1050"/>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'41cbenpreGI_graf'!$F$7:$G$7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1E5F-4C87-A16C-52F8B886E811}"/>
              </c:ext>
            </c:extLst>
          </c:dPt>
          <c:dPt>
            <c:idx val="11"/>
            <c:invertIfNegative val="0"/>
            <c:bubble3D val="0"/>
            <c:extLst>
              <c:ext xmlns:c16="http://schemas.microsoft.com/office/drawing/2014/chart" uri="{C3380CC4-5D6E-409C-BE32-E72D297353CC}">
                <c16:uniqueId val="{00000001-1E5F-4C87-A16C-52F8B886E811}"/>
              </c:ext>
            </c:extLst>
          </c:dPt>
          <c:dPt>
            <c:idx val="12"/>
            <c:invertIfNegative val="0"/>
            <c:bubble3D val="0"/>
            <c:extLst>
              <c:ext xmlns:c16="http://schemas.microsoft.com/office/drawing/2014/chart" uri="{C3380CC4-5D6E-409C-BE32-E72D297353CC}">
                <c16:uniqueId val="{00000002-1E5F-4C87-A16C-52F8B886E811}"/>
              </c:ext>
            </c:extLst>
          </c:dPt>
          <c:dPt>
            <c:idx val="14"/>
            <c:invertIfNegative val="0"/>
            <c:bubble3D val="0"/>
            <c:extLst>
              <c:ext xmlns:c16="http://schemas.microsoft.com/office/drawing/2014/chart" uri="{C3380CC4-5D6E-409C-BE32-E72D297353CC}">
                <c16:uniqueId val="{00000003-1E5F-4C87-A16C-52F8B886E811}"/>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1E5F-4C87-A16C-52F8B886E811}"/>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1E5F-4C87-A16C-52F8B886E811}"/>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1E5F-4C87-A16C-52F8B886E811}"/>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1E5F-4C87-A16C-52F8B886E811}"/>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1E5F-4C87-A16C-52F8B886E811}"/>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1E5F-4C87-A16C-52F8B886E811}"/>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1E5F-4C87-A16C-52F8B886E811}"/>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1E5F-4C87-A16C-52F8B886E811}"/>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1E5F-4C87-A16C-52F8B886E811}"/>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1E5F-4C87-A16C-52F8B886E811}"/>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1E5F-4C87-A16C-52F8B886E811}"/>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1E5F-4C87-A16C-52F8B886E811}"/>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1E5F-4C87-A16C-52F8B886E811}"/>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1E5F-4C87-A16C-52F8B886E811}"/>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1E5F-4C87-A16C-52F8B886E811}"/>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1E5F-4C87-A16C-52F8B886E811}"/>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1E5F-4C87-A16C-52F8B886E811}"/>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1E5F-4C87-A16C-52F8B886E811}"/>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1E5F-4C87-A16C-52F8B886E811}"/>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1E5F-4C87-A16C-52F8B886E811}"/>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'41cbenpreGI_graf'!$G$10:$G$27</c:f>
              <c:numCache>
                <c:formatCode>#,##0.00</c:formatCode>
                <c:ptCount val="18"/>
                <c:pt idx="0">
                  <c:v>86.31652035907355</c:v>
                </c:pt>
                <c:pt idx="1">
                  <c:v>45.408777969018935</c:v>
                </c:pt>
                <c:pt idx="2">
                  <c:v>64.517333084495874</c:v>
                </c:pt>
                <c:pt idx="3">
                  <c:v>51.739969135802468</c:v>
                </c:pt>
                <c:pt idx="4">
                  <c:v>18.609897758364134</c:v>
                </c:pt>
                <c:pt idx="5">
                  <c:v>49.216132922417259</c:v>
                </c:pt>
                <c:pt idx="6">
                  <c:v>53.835505667256008</c:v>
                </c:pt>
                <c:pt idx="7">
                  <c:v>80.787470793716892</c:v>
                </c:pt>
                <c:pt idx="8">
                  <c:v>33.55323900537401</c:v>
                </c:pt>
                <c:pt idx="9">
                  <c:v>40.673423846169889</c:v>
                </c:pt>
                <c:pt idx="10">
                  <c:v>36.345100038231173</c:v>
                </c:pt>
                <c:pt idx="11">
                  <c:v>58.836490214593866</c:v>
                </c:pt>
                <c:pt idx="12">
                  <c:v>72.705909861460228</c:v>
                </c:pt>
                <c:pt idx="13">
                  <c:v>49.984977896047042</c:v>
                </c:pt>
                <c:pt idx="14">
                  <c:v>42.809145292141274</c:v>
                </c:pt>
                <c:pt idx="15">
                  <c:v>50.469401947148818</c:v>
                </c:pt>
                <c:pt idx="16">
                  <c:v>98.987230295024219</c:v>
                </c:pt>
                <c:pt idx="17">
                  <c:v>68.937644341801388</c:v>
                </c:pt>
              </c:numCache>
            </c:numRef>
          </c:val>
          <c:extLst>
            <c:ext xmlns:c16="http://schemas.microsoft.com/office/drawing/2014/chart" uri="{C3380CC4-5D6E-409C-BE32-E72D297353CC}">
              <c16:uniqueId val="{00000014-1E5F-4C87-A16C-52F8B886E811}"/>
            </c:ext>
          </c:extLst>
        </c:ser>
        <c:ser>
          <c:idx val="1"/>
          <c:order val="1"/>
          <c:tx>
            <c:strRef>
              <c:f>'41cbenpreGI_graf'!$H$7:$I$7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1E5F-4C87-A16C-52F8B886E811}"/>
              </c:ext>
            </c:extLst>
          </c:dPt>
          <c:dPt>
            <c:idx val="11"/>
            <c:invertIfNegative val="0"/>
            <c:bubble3D val="0"/>
            <c:extLst>
              <c:ext xmlns:c16="http://schemas.microsoft.com/office/drawing/2014/chart" uri="{C3380CC4-5D6E-409C-BE32-E72D297353CC}">
                <c16:uniqueId val="{00000016-1E5F-4C87-A16C-52F8B886E811}"/>
              </c:ext>
            </c:extLst>
          </c:dPt>
          <c:dPt>
            <c:idx val="14"/>
            <c:invertIfNegative val="0"/>
            <c:bubble3D val="0"/>
            <c:extLst>
              <c:ext xmlns:c16="http://schemas.microsoft.com/office/drawing/2014/chart" uri="{C3380CC4-5D6E-409C-BE32-E72D297353CC}">
                <c16:uniqueId val="{00000017-1E5F-4C87-A16C-52F8B886E811}"/>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1E5F-4C87-A16C-52F8B886E811}"/>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1E5F-4C87-A16C-52F8B886E811}"/>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1E5F-4C87-A16C-52F8B886E811}"/>
                </c:ext>
              </c:extLst>
            </c:dLbl>
            <c:dLbl>
              <c:idx val="7"/>
              <c:layout>
                <c:manualLayout>
                  <c:x val="-4.8292713987616173E-17"/>
                  <c:y val="3.902247645053318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1E5F-4C87-A16C-52F8B886E811}"/>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1E5F-4C87-A16C-52F8B886E811}"/>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1E5F-4C87-A16C-52F8B886E811}"/>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1E5F-4C87-A16C-52F8B886E811}"/>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1E5F-4C87-A16C-52F8B886E811}"/>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1E5F-4C87-A16C-52F8B886E811}"/>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1E5F-4C87-A16C-52F8B886E811}"/>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'41cbenpreGI_graf'!$I$10:$I$27</c:f>
              <c:numCache>
                <c:formatCode>#,##0.00</c:formatCode>
                <c:ptCount val="18"/>
                <c:pt idx="0">
                  <c:v>6.5025596940490552E-2</c:v>
                </c:pt>
                <c:pt idx="1">
                  <c:v>8.0981067125645438</c:v>
                </c:pt>
                <c:pt idx="2">
                  <c:v>7.6564176736807728</c:v>
                </c:pt>
                <c:pt idx="3">
                  <c:v>0.20061728395061729</c:v>
                </c:pt>
                <c:pt idx="4">
                  <c:v>44.568713099409592</c:v>
                </c:pt>
                <c:pt idx="5">
                  <c:v>0.21439099557818572</c:v>
                </c:pt>
                <c:pt idx="6">
                  <c:v>22.926688869701081</c:v>
                </c:pt>
                <c:pt idx="7">
                  <c:v>8.3674555254817591</c:v>
                </c:pt>
                <c:pt idx="8">
                  <c:v>3.5487409348095422</c:v>
                </c:pt>
                <c:pt idx="9">
                  <c:v>9.049198106321299</c:v>
                </c:pt>
                <c:pt idx="10">
                  <c:v>47.190008920606601</c:v>
                </c:pt>
                <c:pt idx="11">
                  <c:v>13.118184006369308</c:v>
                </c:pt>
                <c:pt idx="12">
                  <c:v>6.5318290758169173</c:v>
                </c:pt>
                <c:pt idx="13">
                  <c:v>1.0472552470063092</c:v>
                </c:pt>
                <c:pt idx="14">
                  <c:v>7.694829140375318</c:v>
                </c:pt>
                <c:pt idx="15">
                  <c:v>7.6060500695410288E-2</c:v>
                </c:pt>
                <c:pt idx="16">
                  <c:v>0.8806693086745927</c:v>
                </c:pt>
                <c:pt idx="17">
                  <c:v>5.7736720554272515E-2</c:v>
                </c:pt>
              </c:numCache>
            </c:numRef>
          </c:val>
          <c:extLst>
            <c:ext xmlns:c16="http://schemas.microsoft.com/office/drawing/2014/chart" uri="{C3380CC4-5D6E-409C-BE32-E72D297353CC}">
              <c16:uniqueId val="{00000021-1E5F-4C87-A16C-52F8B886E811}"/>
            </c:ext>
          </c:extLst>
        </c:ser>
        <c:ser>
          <c:idx val="2"/>
          <c:order val="2"/>
          <c:tx>
            <c:strRef>
              <c:f>'41cbenpreGI_graf'!$J$7:$K$7</c:f>
              <c:strCache>
                <c:ptCount val="1"/>
                <c:pt idx="0">
                  <c:v>P.E Cuidados  Familiares </c:v>
                </c:pt>
              </c:strCache>
            </c:strRef>
          </c:tx>
          <c:spPr>
            <a:solidFill>
              <a:srgbClr val="993366"/>
            </a:solidFill>
            <a:ln w="25400">
              <a:noFill/>
            </a:ln>
          </c:spPr>
          <c:invertIfNegative val="0"/>
          <c:dLbls>
            <c:dLbl>
              <c:idx val="0"/>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1E5F-4C87-A16C-52F8B886E811}"/>
                </c:ext>
              </c:extLst>
            </c:dLbl>
            <c:dLbl>
              <c:idx val="16"/>
              <c:layout>
                <c:manualLayout>
                  <c:x val="-7.9025353967731322E-3"/>
                  <c:y val="-1.9930244145490793E-2"/>
                </c:manualLayout>
              </c:layout>
              <c:numFmt formatCode="#,##0.0" sourceLinked="0"/>
              <c:spPr>
                <a:noFill/>
                <a:ln>
                  <a:noFill/>
                </a:ln>
                <a:effectLst/>
              </c:spPr>
              <c:txPr>
                <a:bodyPr rot="-5400000" vert="horz" wrap="square" lIns="38100" tIns="19050" rIns="38100" bIns="19050" anchor="ctr">
                  <a:spAutoFit/>
                </a:bodyPr>
                <a:lstStyle/>
                <a:p>
                  <a:pPr>
                    <a:defRPr sz="1100">
                      <a:solidFill>
                        <a:sysClr val="windowText" lastClr="000000"/>
                      </a:solidFill>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1E5F-4C87-A16C-52F8B886E811}"/>
                </c:ext>
              </c:extLst>
            </c:dLbl>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'41cbenpreGI_graf'!$K$10:$K$27</c:f>
              <c:numCache>
                <c:formatCode>#,##0.00</c:formatCode>
                <c:ptCount val="18"/>
                <c:pt idx="0">
                  <c:v>13.61845404398596</c:v>
                </c:pt>
                <c:pt idx="1">
                  <c:v>46.493115318416521</c:v>
                </c:pt>
                <c:pt idx="2">
                  <c:v>27.774926515186863</c:v>
                </c:pt>
                <c:pt idx="3">
                  <c:v>48.059413580246911</c:v>
                </c:pt>
                <c:pt idx="4">
                  <c:v>36.782988527816443</c:v>
                </c:pt>
                <c:pt idx="5">
                  <c:v>50.569476082004556</c:v>
                </c:pt>
                <c:pt idx="6">
                  <c:v>21.397146498910406</c:v>
                </c:pt>
                <c:pt idx="7">
                  <c:v>10.842760311842136</c:v>
                </c:pt>
                <c:pt idx="8">
                  <c:v>62.891706978322453</c:v>
                </c:pt>
                <c:pt idx="9">
                  <c:v>50.088635842249055</c:v>
                </c:pt>
                <c:pt idx="10">
                  <c:v>16.464891041162229</c:v>
                </c:pt>
                <c:pt idx="11">
                  <c:v>28.04162269251421</c:v>
                </c:pt>
                <c:pt idx="12">
                  <c:v>20.75875372654469</c:v>
                </c:pt>
                <c:pt idx="13">
                  <c:v>48.963474827245804</c:v>
                </c:pt>
                <c:pt idx="14">
                  <c:v>49.389494386626239</c:v>
                </c:pt>
                <c:pt idx="15">
                  <c:v>43.32188803894298</c:v>
                </c:pt>
                <c:pt idx="16">
                  <c:v>0.13210039630118892</c:v>
                </c:pt>
                <c:pt idx="17">
                  <c:v>31.004618937644342</c:v>
                </c:pt>
              </c:numCache>
            </c:numRef>
          </c:val>
          <c:extLst>
            <c:ext xmlns:c16="http://schemas.microsoft.com/office/drawing/2014/chart" uri="{C3380CC4-5D6E-409C-BE32-E72D297353CC}">
              <c16:uniqueId val="{00000024-1E5F-4C87-A16C-52F8B886E811}"/>
            </c:ext>
          </c:extLst>
        </c:ser>
        <c:ser>
          <c:idx val="3"/>
          <c:order val="3"/>
          <c:tx>
            <c:strRef>
              <c:f>'41cbenpreGI_graf'!$L$7:$M$7</c:f>
              <c:strCache>
                <c:ptCount val="1"/>
                <c:pt idx="0">
                  <c:v>P.E Asist. Personal</c:v>
                </c:pt>
              </c:strCache>
            </c:strRef>
          </c:tx>
          <c:spPr>
            <a:solidFill>
              <a:srgbClr val="FFC000"/>
            </a:solidFill>
          </c:spPr>
          <c:invertIfNegative val="0"/>
          <c:dLbls>
            <c:dLbl>
              <c:idx val="0"/>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1E5F-4C87-A16C-52F8B886E811}"/>
                </c:ext>
              </c:extLst>
            </c:dLbl>
            <c:dLbl>
              <c:idx val="1"/>
              <c:layout>
                <c:manualLayout>
                  <c:x val="-2.4146356993808087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1E5F-4C87-A16C-52F8B886E811}"/>
                </c:ext>
              </c:extLst>
            </c:dLbl>
            <c:dLbl>
              <c:idx val="2"/>
              <c:layout>
                <c:manualLayout>
                  <c:x val="1.3170892327954977E-3"/>
                  <c:y val="-1.79372197309417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1E5F-4C87-A16C-52F8B886E811}"/>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1E5F-4C87-A16C-52F8B886E811}"/>
                </c:ext>
              </c:extLst>
            </c:dLbl>
            <c:dLbl>
              <c:idx val="4"/>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1E5F-4C87-A16C-52F8B886E811}"/>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1E5F-4C87-A16C-52F8B886E811}"/>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1E5F-4C87-A16C-52F8B886E811}"/>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1E5F-4C87-A16C-52F8B886E811}"/>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1E5F-4C87-A16C-52F8B886E811}"/>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1E5F-4C87-A16C-52F8B886E811}"/>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1E5F-4C87-A16C-52F8B886E811}"/>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1E5F-4C87-A16C-52F8B886E811}"/>
                </c:ext>
              </c:extLst>
            </c:dLbl>
            <c:dLbl>
              <c:idx val="12"/>
              <c:layout>
                <c:manualLayout>
                  <c:x val="0"/>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1E5F-4C87-A16C-52F8B886E811}"/>
                </c:ext>
              </c:extLst>
            </c:dLbl>
            <c:dLbl>
              <c:idx val="13"/>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1E5F-4C87-A16C-52F8B886E811}"/>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1E5F-4C87-A16C-52F8B886E811}"/>
                </c:ext>
              </c:extLst>
            </c:dLbl>
            <c:dLbl>
              <c:idx val="16"/>
              <c:layout>
                <c:manualLayout>
                  <c:x val="1.5805070793546264E-2"/>
                  <c:y val="-2.62445221253173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1E5F-4C87-A16C-52F8B886E811}"/>
                </c:ext>
              </c:extLst>
            </c:dLbl>
            <c:dLbl>
              <c:idx val="17"/>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1E5F-4C87-A16C-52F8B886E811}"/>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'41cbenpreGI_graf'!$M$10:$M$27</c:f>
              <c:numCache>
                <c:formatCode>#,##0.00</c:formatCode>
                <c:ptCount val="18"/>
                <c:pt idx="0">
                  <c:v>0</c:v>
                </c:pt>
                <c:pt idx="1">
                  <c:v>0</c:v>
                </c:pt>
                <c:pt idx="2">
                  <c:v>5.1322726636495127E-2</c:v>
                </c:pt>
                <c:pt idx="3">
                  <c:v>0</c:v>
                </c:pt>
                <c:pt idx="4">
                  <c:v>3.8400614409830558E-2</c:v>
                </c:pt>
                <c:pt idx="5">
                  <c:v>0</c:v>
                </c:pt>
                <c:pt idx="6">
                  <c:v>1.8406589641325055</c:v>
                </c:pt>
                <c:pt idx="7">
                  <c:v>2.3133689592153054E-3</c:v>
                </c:pt>
                <c:pt idx="8">
                  <c:v>6.3130814939907354E-3</c:v>
                </c:pt>
                <c:pt idx="9">
                  <c:v>0.18874220525975516</c:v>
                </c:pt>
                <c:pt idx="10">
                  <c:v>0</c:v>
                </c:pt>
                <c:pt idx="11">
                  <c:v>3.703086522616601E-3</c:v>
                </c:pt>
                <c:pt idx="12">
                  <c:v>3.5073361781726778E-3</c:v>
                </c:pt>
                <c:pt idx="13">
                  <c:v>4.2920297008455302E-3</c:v>
                </c:pt>
                <c:pt idx="14">
                  <c:v>0.10653118085716627</c:v>
                </c:pt>
                <c:pt idx="15">
                  <c:v>6.1326495132127956</c:v>
                </c:pt>
                <c:pt idx="16">
                  <c:v>0</c:v>
                </c:pt>
                <c:pt idx="17">
                  <c:v>0</c:v>
                </c:pt>
              </c:numCache>
            </c:numRef>
          </c:val>
          <c:extLst>
            <c:ext xmlns:c16="http://schemas.microsoft.com/office/drawing/2014/chart" uri="{C3380CC4-5D6E-409C-BE32-E72D297353CC}">
              <c16:uniqueId val="{00000036-1E5F-4C87-A16C-52F8B886E811}"/>
            </c:ext>
          </c:extLst>
        </c:ser>
        <c:dLbls>
          <c:showLegendKey val="0"/>
          <c:showVal val="0"/>
          <c:showCatName val="0"/>
          <c:showSerName val="0"/>
          <c:showPercent val="0"/>
          <c:showBubbleSize val="0"/>
        </c:dLbls>
        <c:gapWidth val="39"/>
        <c:overlap val="100"/>
        <c:axId val="-2066982128"/>
        <c:axId val="-2066980496"/>
      </c:barChart>
      <c:catAx>
        <c:axId val="-2066982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66980496"/>
        <c:crosses val="autoZero"/>
        <c:auto val="1"/>
        <c:lblAlgn val="ctr"/>
        <c:lblOffset val="100"/>
        <c:noMultiLvlLbl val="0"/>
      </c:catAx>
      <c:valAx>
        <c:axId val="-206698049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66982128"/>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txPr>
        <a:bodyPr/>
        <a:lstStyle/>
        <a:p>
          <a:pPr>
            <a:defRPr sz="1050"/>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a:solidFill>
                  <a:sysClr val="windowText" lastClr="000000"/>
                </a:solidFill>
                <a:latin typeface="+mn-lt"/>
              </a:defRPr>
            </a:pPr>
            <a:r>
              <a:rPr lang="en-US" sz="1100" b="1">
                <a:solidFill>
                  <a:sysClr val="windowText" lastClr="000000"/>
                </a:solidFill>
                <a:latin typeface="+mn-lt"/>
              </a:rPr>
              <a:t>Porcentaje de personas con resolución de PIA sobre la población potencialmente dependiente</a:t>
            </a:r>
          </a:p>
        </c:rich>
      </c:tx>
      <c:layout>
        <c:manualLayout>
          <c:xMode val="edge"/>
          <c:yMode val="edge"/>
          <c:x val="0.16994001498315706"/>
          <c:y val="0"/>
        </c:manualLayout>
      </c:layout>
      <c:overlay val="0"/>
    </c:title>
    <c:autoTitleDeleted val="0"/>
    <c:plotArea>
      <c:layout>
        <c:manualLayout>
          <c:layoutTarget val="inner"/>
          <c:xMode val="edge"/>
          <c:yMode val="edge"/>
          <c:x val="0.12526096033402923"/>
          <c:y val="4.4827623945669484E-2"/>
          <c:w val="0.84551148225469763"/>
          <c:h val="0.69827644992292637"/>
        </c:manualLayout>
      </c:layout>
      <c:barChart>
        <c:barDir val="col"/>
        <c:grouping val="clustered"/>
        <c:varyColors val="0"/>
        <c:ser>
          <c:idx val="0"/>
          <c:order val="0"/>
          <c:spPr>
            <a:solidFill>
              <a:schemeClr val="accent1">
                <a:lumMod val="40000"/>
                <a:lumOff val="60000"/>
              </a:scheme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2CFB-46D3-A574-771DF452054E}"/>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2CFB-46D3-A574-771DF452054E}"/>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2CFB-46D3-A574-771DF452054E}"/>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2CFB-46D3-A574-771DF452054E}"/>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2CFB-46D3-A574-771DF452054E}"/>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1-2CFB-46D3-A574-771DF452054E}"/>
              </c:ext>
            </c:extLst>
          </c:dPt>
          <c:dPt>
            <c:idx val="6"/>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3-2CFB-46D3-A574-771DF452054E}"/>
              </c:ext>
            </c:extLst>
          </c:dPt>
          <c:dPt>
            <c:idx val="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2CFB-46D3-A574-771DF452054E}"/>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2CFB-46D3-A574-771DF452054E}"/>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2CFB-46D3-A574-771DF452054E}"/>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2CFB-46D3-A574-771DF452054E}"/>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2CFB-46D3-A574-771DF452054E}"/>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2CFB-46D3-A574-771DF452054E}"/>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2CFB-46D3-A574-771DF452054E}"/>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2CFB-46D3-A574-771DF452054E}"/>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2CFB-46D3-A574-771DF452054E}"/>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2CFB-46D3-A574-771DF452054E}"/>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3-2CFB-46D3-A574-771DF452054E}"/>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4-2CFB-46D3-A574-771DF452054E}"/>
              </c:ext>
            </c:extLst>
          </c:dPt>
          <c:dLbls>
            <c:dLbl>
              <c:idx val="0"/>
              <c:layout>
                <c:manualLayout>
                  <c:x val="7.9840319361277438E-3"/>
                  <c:y val="6.83760683760681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CFB-46D3-A574-771DF452054E}"/>
                </c:ext>
              </c:extLst>
            </c:dLbl>
            <c:dLbl>
              <c:idx val="1"/>
              <c:layout>
                <c:manualLayout>
                  <c:x val="1.5968063872255488E-2"/>
                  <c:y val="4.558404558404558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CFB-46D3-A574-771DF452054E}"/>
                </c:ext>
              </c:extLst>
            </c:dLbl>
            <c:dLbl>
              <c:idx val="2"/>
              <c:layout>
                <c:manualLayout>
                  <c:x val="1.330671989354624E-2"/>
                  <c:y val="-1.36752136752136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CFB-46D3-A574-771DF452054E}"/>
                </c:ext>
              </c:extLst>
            </c:dLbl>
            <c:dLbl>
              <c:idx val="3"/>
              <c:layout>
                <c:manualLayout>
                  <c:x val="2.6613439787092482E-3"/>
                  <c:y val="-2.7350427350427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CFB-46D3-A574-771DF452054E}"/>
                </c:ext>
              </c:extLst>
            </c:dLbl>
            <c:dLbl>
              <c:idx val="4"/>
              <c:layout>
                <c:manualLayout>
                  <c:x val="7.9840319361276953E-3"/>
                  <c:y val="-3.19088319088319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CFB-46D3-A574-771DF452054E}"/>
                </c:ext>
              </c:extLst>
            </c:dLbl>
            <c:dLbl>
              <c:idx val="5"/>
              <c:layout>
                <c:manualLayout>
                  <c:x val="7.9840319361277438E-3"/>
                  <c:y val="-1.595441595441599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CFB-46D3-A574-771DF452054E}"/>
                </c:ext>
              </c:extLst>
            </c:dLbl>
            <c:dLbl>
              <c:idx val="6"/>
              <c:layout>
                <c:manualLayout>
                  <c:x val="2.6613439787092968E-3"/>
                  <c:y val="6.83760683760683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CFB-46D3-A574-771DF452054E}"/>
                </c:ext>
              </c:extLst>
            </c:dLbl>
            <c:dLbl>
              <c:idx val="7"/>
              <c:layout>
                <c:manualLayout>
                  <c:x val="2.6613439787091992E-3"/>
                  <c:y val="-1.36752136752136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CFB-46D3-A574-771DF452054E}"/>
                </c:ext>
              </c:extLst>
            </c:dLbl>
            <c:dLbl>
              <c:idx val="8"/>
              <c:layout>
                <c:manualLayout>
                  <c:x val="7.9840319361277438E-3"/>
                  <c:y val="-4.178489241606561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CFB-46D3-A574-771DF452054E}"/>
                </c:ext>
              </c:extLst>
            </c:dLbl>
            <c:dLbl>
              <c:idx val="9"/>
              <c:layout>
                <c:manualLayout>
                  <c:x val="5.3226879574184965E-3"/>
                  <c:y val="1.13960113960113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CFB-46D3-A574-771DF452054E}"/>
                </c:ext>
              </c:extLst>
            </c:dLbl>
            <c:dLbl>
              <c:idx val="10"/>
              <c:layout>
                <c:manualLayout>
                  <c:x val="5.3226879574183985E-3"/>
                  <c:y val="-1.13960113960113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CFB-46D3-A574-771DF452054E}"/>
                </c:ext>
              </c:extLst>
            </c:dLbl>
            <c:dLbl>
              <c:idx val="11"/>
              <c:layout>
                <c:manualLayout>
                  <c:x val="2.6613439787092482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CFB-46D3-A574-771DF452054E}"/>
                </c:ext>
              </c:extLst>
            </c:dLbl>
            <c:dLbl>
              <c:idx val="12"/>
              <c:layout>
                <c:manualLayout>
                  <c:x val="5.3226879574184965E-3"/>
                  <c:y val="-2.27920227920232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CFB-46D3-A574-771DF452054E}"/>
                </c:ext>
              </c:extLst>
            </c:dLbl>
            <c:dLbl>
              <c:idx val="13"/>
              <c:layout>
                <c:manualLayout>
                  <c:x val="1.0645375914836993E-2"/>
                  <c:y val="9.11680911680911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CFB-46D3-A574-771DF452054E}"/>
                </c:ext>
              </c:extLst>
            </c:dLbl>
            <c:dLbl>
              <c:idx val="14"/>
              <c:layout>
                <c:manualLayout>
                  <c:x val="1.5968063872255488E-2"/>
                  <c:y val="9.11680911680911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CFB-46D3-A574-771DF452054E}"/>
                </c:ext>
              </c:extLst>
            </c:dLbl>
            <c:dLbl>
              <c:idx val="15"/>
              <c:layout>
                <c:manualLayout>
                  <c:x val="7.9840319361276467E-3"/>
                  <c:y val="-1.13960113960114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CFB-46D3-A574-771DF452054E}"/>
                </c:ext>
              </c:extLst>
            </c:dLbl>
            <c:dLbl>
              <c:idx val="16"/>
              <c:layout>
                <c:manualLayout>
                  <c:x val="2.6613439787091507E-3"/>
                  <c:y val="6.8376068376067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CFB-46D3-A574-771DF452054E}"/>
                </c:ext>
              </c:extLst>
            </c:dLbl>
            <c:dLbl>
              <c:idx val="17"/>
              <c:layout>
                <c:manualLayout>
                  <c:x val="1.8629407850964737E-2"/>
                  <c:y val="-9.116809116809201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CFB-46D3-A574-771DF452054E}"/>
                </c:ext>
              </c:extLst>
            </c:dLbl>
            <c:dLbl>
              <c:idx val="18"/>
              <c:layout>
                <c:manualLayout>
                  <c:x val="7.9840319361277438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CFB-46D3-A574-771DF452054E}"/>
                </c:ext>
              </c:extLst>
            </c:dLbl>
            <c:spPr>
              <a:noFill/>
              <a:ln w="25400">
                <a:noFill/>
              </a:ln>
            </c:spPr>
            <c:txPr>
              <a:bodyPr wrap="square" lIns="38100" tIns="19050" rIns="38100" bIns="19050" anchor="ctr">
                <a:spAutoFit/>
              </a:bodyPr>
              <a:lstStyle/>
              <a:p>
                <a:pPr>
                  <a:defRPr sz="1000">
                    <a:solidFill>
                      <a:sysClr val="windowText" lastClr="000000"/>
                    </a:solidFill>
                    <a:latin typeface="+mn-lt"/>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'42pbpcasaadpot'!$P$11:$P$29</c:f>
              <c:strCache>
                <c:ptCount val="19"/>
                <c:pt idx="0">
                  <c:v>Andalucía</c:v>
                </c:pt>
                <c:pt idx="1">
                  <c:v>Castilla y León</c:v>
                </c:pt>
                <c:pt idx="2">
                  <c:v>Castilla - La Mancha</c:v>
                </c:pt>
                <c:pt idx="3">
                  <c:v>Balears, Illes</c:v>
                </c:pt>
                <c:pt idx="4">
                  <c:v>Comunitat Valenciana</c:v>
                </c:pt>
                <c:pt idx="5">
                  <c:v>Aragón</c:v>
                </c:pt>
                <c:pt idx="6">
                  <c:v>TOTAL</c:v>
                </c:pt>
                <c:pt idx="7">
                  <c:v>Madrid, Comunidad de</c:v>
                </c:pt>
                <c:pt idx="8">
                  <c:v>Extremadura</c:v>
                </c:pt>
                <c:pt idx="9">
                  <c:v>Murcia, Región de</c:v>
                </c:pt>
                <c:pt idx="10">
                  <c:v>Canarias</c:v>
                </c:pt>
                <c:pt idx="11">
                  <c:v>Cataluña</c:v>
                </c:pt>
                <c:pt idx="12">
                  <c:v>País Vasco</c:v>
                </c:pt>
                <c:pt idx="13">
                  <c:v>Rioja, La</c:v>
                </c:pt>
                <c:pt idx="14">
                  <c:v>Navarra, Comunidad Foral de</c:v>
                </c:pt>
                <c:pt idx="15">
                  <c:v>Galicia</c:v>
                </c:pt>
                <c:pt idx="16">
                  <c:v>Ceuta y Melilla</c:v>
                </c:pt>
                <c:pt idx="17">
                  <c:v>Asturias, Principado de</c:v>
                </c:pt>
                <c:pt idx="18">
                  <c:v>Cantabria</c:v>
                </c:pt>
              </c:strCache>
            </c:strRef>
          </c:cat>
          <c:val>
            <c:numRef>
              <c:f>'42pbpcasaadpot'!$Q$11:$Q$29</c:f>
              <c:numCache>
                <c:formatCode>#,##0.00</c:formatCode>
                <c:ptCount val="19"/>
                <c:pt idx="0">
                  <c:v>31.402037752867507</c:v>
                </c:pt>
                <c:pt idx="1">
                  <c:v>30.666388984641312</c:v>
                </c:pt>
                <c:pt idx="2">
                  <c:v>28.407734042776045</c:v>
                </c:pt>
                <c:pt idx="3">
                  <c:v>27.728582443894322</c:v>
                </c:pt>
                <c:pt idx="4">
                  <c:v>27.223107357122711</c:v>
                </c:pt>
                <c:pt idx="5">
                  <c:v>26.321566348683678</c:v>
                </c:pt>
                <c:pt idx="6">
                  <c:v>25.431873763690891</c:v>
                </c:pt>
                <c:pt idx="7">
                  <c:v>25.001646822949166</c:v>
                </c:pt>
                <c:pt idx="8">
                  <c:v>24.798050185272029</c:v>
                </c:pt>
                <c:pt idx="9">
                  <c:v>24.647965017150423</c:v>
                </c:pt>
                <c:pt idx="10">
                  <c:v>24.304736607091744</c:v>
                </c:pt>
                <c:pt idx="11">
                  <c:v>22.592197668860535</c:v>
                </c:pt>
                <c:pt idx="12">
                  <c:v>22.137119261482965</c:v>
                </c:pt>
                <c:pt idx="13">
                  <c:v>21.483679525222552</c:v>
                </c:pt>
                <c:pt idx="14">
                  <c:v>20.890569257937965</c:v>
                </c:pt>
                <c:pt idx="15">
                  <c:v>19.192293979619755</c:v>
                </c:pt>
                <c:pt idx="16">
                  <c:v>18.190729589693319</c:v>
                </c:pt>
                <c:pt idx="17">
                  <c:v>18.028474980565878</c:v>
                </c:pt>
                <c:pt idx="18">
                  <c:v>17.893790434493678</c:v>
                </c:pt>
              </c:numCache>
            </c:numRef>
          </c:val>
          <c:extLst>
            <c:ext xmlns:c16="http://schemas.microsoft.com/office/drawing/2014/chart" uri="{C3380CC4-5D6E-409C-BE32-E72D297353CC}">
              <c16:uniqueId val="{00000015-2CFB-46D3-A574-771DF452054E}"/>
            </c:ext>
          </c:extLst>
        </c:ser>
        <c:dLbls>
          <c:showLegendKey val="0"/>
          <c:showVal val="0"/>
          <c:showCatName val="0"/>
          <c:showSerName val="0"/>
          <c:showPercent val="0"/>
          <c:showBubbleSize val="0"/>
        </c:dLbls>
        <c:gapWidth val="20"/>
        <c:axId val="-2066981584"/>
        <c:axId val="-2066981040"/>
      </c:barChart>
      <c:catAx>
        <c:axId val="-2066981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i="0" u="none" strike="noStrike" baseline="0">
                <a:solidFill>
                  <a:sysClr val="windowText" lastClr="000000"/>
                </a:solidFill>
                <a:latin typeface="+mn-lt"/>
                <a:ea typeface="Arial"/>
                <a:cs typeface="Arial"/>
              </a:defRPr>
            </a:pPr>
            <a:endParaRPr lang="es-ES"/>
          </a:p>
        </c:txPr>
        <c:crossAx val="-2066981040"/>
        <c:crosses val="autoZero"/>
        <c:auto val="1"/>
        <c:lblAlgn val="ctr"/>
        <c:lblOffset val="100"/>
        <c:tickLblSkip val="1"/>
        <c:tickMarkSkip val="1"/>
        <c:noMultiLvlLbl val="0"/>
      </c:catAx>
      <c:valAx>
        <c:axId val="-2066981040"/>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ysClr val="windowText" lastClr="000000"/>
                </a:solidFill>
                <a:latin typeface="+mn-lt"/>
                <a:ea typeface="Arial"/>
                <a:cs typeface="Arial"/>
              </a:defRPr>
            </a:pPr>
            <a:endParaRPr lang="es-ES"/>
          </a:p>
        </c:txPr>
        <c:crossAx val="-206698158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a:solidFill>
                  <a:schemeClr val="accent1">
                    <a:lumMod val="50000"/>
                  </a:schemeClr>
                </a:solidFill>
                <a:latin typeface="+mn-lt"/>
              </a:defRPr>
            </a:pPr>
            <a:r>
              <a:rPr lang="es-ES" sz="1100" b="1">
                <a:solidFill>
                  <a:schemeClr val="accent1">
                    <a:lumMod val="50000"/>
                  </a:schemeClr>
                </a:solidFill>
                <a:latin typeface="+mn-lt"/>
              </a:rPr>
              <a:t>Porcentaje de solicitudes registradas sobre</a:t>
            </a:r>
            <a:r>
              <a:rPr lang="es-ES" sz="1100" b="1" baseline="0">
                <a:solidFill>
                  <a:schemeClr val="accent1">
                    <a:lumMod val="50000"/>
                  </a:schemeClr>
                </a:solidFill>
                <a:latin typeface="+mn-lt"/>
              </a:rPr>
              <a:t> la población potencialmente dependiente</a:t>
            </a:r>
            <a:endParaRPr lang="es-ES" sz="1100" b="1">
              <a:solidFill>
                <a:schemeClr val="accent1">
                  <a:lumMod val="50000"/>
                </a:schemeClr>
              </a:solidFill>
              <a:latin typeface="+mn-lt"/>
            </a:endParaRP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11C3-423E-BDE0-260756DA6119}"/>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11C3-423E-BDE0-260756DA6119}"/>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11C3-423E-BDE0-260756DA6119}"/>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11C3-423E-BDE0-260756DA6119}"/>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11C3-423E-BDE0-260756DA6119}"/>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11C3-423E-BDE0-260756DA6119}"/>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0-11C3-423E-BDE0-260756DA6119}"/>
              </c:ext>
            </c:extLst>
          </c:dPt>
          <c:dPt>
            <c:idx val="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1-11C3-423E-BDE0-260756DA6119}"/>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11C3-423E-BDE0-260756DA6119}"/>
              </c:ext>
            </c:extLst>
          </c:dPt>
          <c:dPt>
            <c:idx val="9"/>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4-11C3-423E-BDE0-260756DA6119}"/>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11C3-423E-BDE0-260756DA6119}"/>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11C3-423E-BDE0-260756DA6119}"/>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11C3-423E-BDE0-260756DA6119}"/>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11C3-423E-BDE0-260756DA6119}"/>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11C3-423E-BDE0-260756DA6119}"/>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11C3-423E-BDE0-260756DA6119}"/>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11C3-423E-BDE0-260756DA6119}"/>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11C3-423E-BDE0-260756DA6119}"/>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3-11C3-423E-BDE0-260756DA6119}"/>
              </c:ext>
            </c:extLst>
          </c:dPt>
          <c:dLbls>
            <c:dLbl>
              <c:idx val="0"/>
              <c:layout>
                <c:manualLayout>
                  <c:x val="1.1180992313067784E-2"/>
                  <c:y val="0"/>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1C3-423E-BDE0-260756DA6119}"/>
                </c:ext>
              </c:extLst>
            </c:dLbl>
            <c:dLbl>
              <c:idx val="1"/>
              <c:layout>
                <c:manualLayout>
                  <c:x val="2.7952480782669461E-3"/>
                  <c:y val="-2.1660649819494584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1C3-423E-BDE0-260756DA6119}"/>
                </c:ext>
              </c:extLst>
            </c:dLbl>
            <c:dLbl>
              <c:idx val="2"/>
              <c:layout>
                <c:manualLayout>
                  <c:x val="2.7983294541012306E-3"/>
                  <c:y val="-7.1838312629693849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1C3-423E-BDE0-260756DA6119}"/>
                </c:ext>
              </c:extLst>
            </c:dLbl>
            <c:dLbl>
              <c:idx val="3"/>
              <c:layout>
                <c:manualLayout>
                  <c:x val="1.1180992313067784E-2"/>
                  <c:y val="-9.69991566938607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1C3-423E-BDE0-260756DA6119}"/>
                </c:ext>
              </c:extLst>
            </c:dLbl>
            <c:dLbl>
              <c:idx val="4"/>
              <c:layout>
                <c:manualLayout>
                  <c:x val="2.7952480782669461E-3"/>
                  <c:y val="4.8134777376654852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1C3-423E-BDE0-260756DA6119}"/>
                </c:ext>
              </c:extLst>
            </c:dLbl>
            <c:dLbl>
              <c:idx val="5"/>
              <c:layout>
                <c:manualLayout>
                  <c:x val="1.1175013197967754E-2"/>
                  <c:y val="-1.4089890191965057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1C3-423E-BDE0-260756DA6119}"/>
                </c:ext>
              </c:extLst>
            </c:dLbl>
            <c:dLbl>
              <c:idx val="6"/>
              <c:layout>
                <c:manualLayout>
                  <c:x val="1.9569316959487583E-2"/>
                  <c:y val="-3.7853261026621322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1C3-423E-BDE0-260756DA6119}"/>
                </c:ext>
              </c:extLst>
            </c:dLbl>
            <c:dLbl>
              <c:idx val="7"/>
              <c:layout>
                <c:manualLayout>
                  <c:x val="1.6774077650281761E-2"/>
                  <c:y val="-1.4029110492832026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1C3-423E-BDE0-260756DA6119}"/>
                </c:ext>
              </c:extLst>
            </c:dLbl>
            <c:dLbl>
              <c:idx val="8"/>
              <c:layout>
                <c:manualLayout>
                  <c:x val="1.6771488469601574E-2"/>
                  <c:y val="-7.2960194055165484E-5"/>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1C3-423E-BDE0-260756DA6119}"/>
                </c:ext>
              </c:extLst>
            </c:dLbl>
            <c:dLbl>
              <c:idx val="9"/>
              <c:layout>
                <c:manualLayout>
                  <c:x val="1.1178095292189136E-2"/>
                  <c:y val="-2.8625373883709046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1C3-423E-BDE0-260756DA6119}"/>
                </c:ext>
              </c:extLst>
            </c:dLbl>
            <c:dLbl>
              <c:idx val="10"/>
              <c:layout>
                <c:manualLayout>
                  <c:x val="8.3857442348007367E-3"/>
                  <c:y val="2.4431242123615416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1C3-423E-BDE0-260756DA6119}"/>
                </c:ext>
              </c:extLst>
            </c:dLbl>
            <c:dLbl>
              <c:idx val="11"/>
              <c:layout>
                <c:manualLayout>
                  <c:x val="8.385744234800839E-3"/>
                  <c:y val="1.2011711532448335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1C3-423E-BDE0-260756DA6119}"/>
                </c:ext>
              </c:extLst>
            </c:dLbl>
            <c:dLbl>
              <c:idx val="12"/>
              <c:layout>
                <c:manualLayout>
                  <c:x val="8.3857442348007367E-3"/>
                  <c:y val="1.20336943441636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1C3-423E-BDE0-260756DA6119}"/>
                </c:ext>
              </c:extLst>
            </c:dLbl>
            <c:dLbl>
              <c:idx val="13"/>
              <c:layout>
                <c:manualLayout>
                  <c:x val="8.385744234800839E-3"/>
                  <c:y val="-2.1660649819494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1C3-423E-BDE0-260756DA6119}"/>
                </c:ext>
              </c:extLst>
            </c:dLbl>
            <c:dLbl>
              <c:idx val="14"/>
              <c:layout>
                <c:manualLayout>
                  <c:x val="8.385744234800839E-3"/>
                  <c:y val="-1.6868965386546898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1C3-423E-BDE0-260756DA6119}"/>
                </c:ext>
              </c:extLst>
            </c:dLbl>
            <c:dLbl>
              <c:idx val="15"/>
              <c:layout>
                <c:manualLayout>
                  <c:x val="1.1180992313067784E-2"/>
                  <c:y val="9.6489382870462489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1C3-423E-BDE0-260756DA6119}"/>
                </c:ext>
              </c:extLst>
            </c:dLbl>
            <c:dLbl>
              <c:idx val="16"/>
              <c:layout>
                <c:manualLayout>
                  <c:x val="1.3976196546029097E-2"/>
                  <c:y val="-1.8825486382084637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1C3-423E-BDE0-260756DA6119}"/>
                </c:ext>
              </c:extLst>
            </c:dLbl>
            <c:dLbl>
              <c:idx val="17"/>
              <c:layout>
                <c:manualLayout>
                  <c:x val="1.9566736547868623E-2"/>
                  <c:y val="9.6269554753308385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1C3-423E-BDE0-260756DA6119}"/>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1C3-423E-BDE0-260756DA6119}"/>
                </c:ext>
              </c:extLst>
            </c:dLbl>
            <c:spPr>
              <a:noFill/>
              <a:ln w="25400">
                <a:noFill/>
              </a:ln>
            </c:spPr>
            <c:txPr>
              <a:bodyPr wrap="square" lIns="38100" tIns="19050" rIns="38100" bIns="19050" anchor="ctr">
                <a:spAutoFit/>
              </a:bodyPr>
              <a:lstStyle/>
              <a:p>
                <a:pPr>
                  <a:defRPr sz="800" b="0" i="0" u="none" strike="noStrike" baseline="0">
                    <a:solidFill>
                      <a:schemeClr val="accent1">
                        <a:lumMod val="50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'22solcasaadpot'!$Q$10:$Q$28</c:f>
              <c:strCache>
                <c:ptCount val="19"/>
                <c:pt idx="0">
                  <c:v>Andalucía</c:v>
                </c:pt>
                <c:pt idx="1">
                  <c:v>Extremadura</c:v>
                </c:pt>
                <c:pt idx="2">
                  <c:v>Balears, Illes</c:v>
                </c:pt>
                <c:pt idx="3">
                  <c:v>Castilla y León</c:v>
                </c:pt>
                <c:pt idx="4">
                  <c:v>Cataluña</c:v>
                </c:pt>
                <c:pt idx="5">
                  <c:v>Murcia, Región de</c:v>
                </c:pt>
                <c:pt idx="6">
                  <c:v>Comunitat Valenciana</c:v>
                </c:pt>
                <c:pt idx="7">
                  <c:v>País Vasco</c:v>
                </c:pt>
                <c:pt idx="8">
                  <c:v>Castilla - La Mancha</c:v>
                </c:pt>
                <c:pt idx="9">
                  <c:v>TOTAL</c:v>
                </c:pt>
                <c:pt idx="10">
                  <c:v>Rioja, La</c:v>
                </c:pt>
                <c:pt idx="11">
                  <c:v>Madrid, Comunidad de</c:v>
                </c:pt>
                <c:pt idx="12">
                  <c:v>Aragón</c:v>
                </c:pt>
                <c:pt idx="13">
                  <c:v>Canarias</c:v>
                </c:pt>
                <c:pt idx="14">
                  <c:v>Navarra, Comunidad Foral de</c:v>
                </c:pt>
                <c:pt idx="15">
                  <c:v>Ceuta y Melilla</c:v>
                </c:pt>
                <c:pt idx="16">
                  <c:v>Asturias, Principado de</c:v>
                </c:pt>
                <c:pt idx="17">
                  <c:v>Cantabria</c:v>
                </c:pt>
                <c:pt idx="18">
                  <c:v>Galicia</c:v>
                </c:pt>
              </c:strCache>
            </c:strRef>
          </c:cat>
          <c:val>
            <c:numRef>
              <c:f>'22solcasaadpot'!$R$10:$R$28</c:f>
              <c:numCache>
                <c:formatCode>0.00</c:formatCode>
                <c:ptCount val="19"/>
                <c:pt idx="0">
                  <c:v>42.124723910809863</c:v>
                </c:pt>
                <c:pt idx="1">
                  <c:v>41.08283410062154</c:v>
                </c:pt>
                <c:pt idx="2">
                  <c:v>40.999959417231445</c:v>
                </c:pt>
                <c:pt idx="3">
                  <c:v>38.911151327128579</c:v>
                </c:pt>
                <c:pt idx="4">
                  <c:v>38.49753649299555</c:v>
                </c:pt>
                <c:pt idx="5">
                  <c:v>37.371371833189578</c:v>
                </c:pt>
                <c:pt idx="6">
                  <c:v>36.11553678561355</c:v>
                </c:pt>
                <c:pt idx="7">
                  <c:v>36.089621130320253</c:v>
                </c:pt>
                <c:pt idx="8">
                  <c:v>36.030751827722732</c:v>
                </c:pt>
                <c:pt idx="9">
                  <c:v>35.457034881448443</c:v>
                </c:pt>
                <c:pt idx="10">
                  <c:v>34.359735220269343</c:v>
                </c:pt>
                <c:pt idx="11">
                  <c:v>33.280555152998836</c:v>
                </c:pt>
                <c:pt idx="12">
                  <c:v>32.858242000656411</c:v>
                </c:pt>
                <c:pt idx="13">
                  <c:v>30.032478064902698</c:v>
                </c:pt>
                <c:pt idx="14">
                  <c:v>28.648975383120192</c:v>
                </c:pt>
                <c:pt idx="15">
                  <c:v>27.619847827101712</c:v>
                </c:pt>
                <c:pt idx="16">
                  <c:v>26.798321743852959</c:v>
                </c:pt>
                <c:pt idx="17">
                  <c:v>23.428063248832164</c:v>
                </c:pt>
                <c:pt idx="18">
                  <c:v>20.585455238916481</c:v>
                </c:pt>
              </c:numCache>
            </c:numRef>
          </c:val>
          <c:extLst>
            <c:ext xmlns:c16="http://schemas.microsoft.com/office/drawing/2014/chart" uri="{C3380CC4-5D6E-409C-BE32-E72D297353CC}">
              <c16:uniqueId val="{00000014-11C3-423E-BDE0-260756DA6119}"/>
            </c:ext>
          </c:extLst>
        </c:ser>
        <c:dLbls>
          <c:showLegendKey val="0"/>
          <c:showVal val="0"/>
          <c:showCatName val="0"/>
          <c:showSerName val="0"/>
          <c:showPercent val="0"/>
          <c:showBubbleSize val="0"/>
        </c:dLbls>
        <c:gapWidth val="20"/>
        <c:axId val="711920256"/>
        <c:axId val="711919712"/>
      </c:barChart>
      <c:catAx>
        <c:axId val="711920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i="0" u="none" strike="noStrike" baseline="0">
                <a:solidFill>
                  <a:schemeClr val="accent1">
                    <a:lumMod val="50000"/>
                  </a:schemeClr>
                </a:solidFill>
                <a:latin typeface="+mn-lt"/>
                <a:ea typeface="Arial"/>
                <a:cs typeface="Arial"/>
              </a:defRPr>
            </a:pPr>
            <a:endParaRPr lang="es-ES"/>
          </a:p>
        </c:txPr>
        <c:crossAx val="711919712"/>
        <c:crosses val="autoZero"/>
        <c:auto val="1"/>
        <c:lblAlgn val="ctr"/>
        <c:lblOffset val="100"/>
        <c:tickLblSkip val="1"/>
        <c:tickMarkSkip val="1"/>
        <c:noMultiLvlLbl val="0"/>
      </c:catAx>
      <c:valAx>
        <c:axId val="711919712"/>
        <c:scaling>
          <c:orientation val="minMax"/>
          <c:max val="43"/>
          <c:min val="0"/>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50000"/>
                  </a:schemeClr>
                </a:solidFill>
                <a:latin typeface="Arial"/>
                <a:ea typeface="Arial"/>
                <a:cs typeface="Arial"/>
              </a:defRPr>
            </a:pPr>
            <a:endParaRPr lang="es-ES"/>
          </a:p>
        </c:txPr>
        <c:crossAx val="711920256"/>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1">
                <a:solidFill>
                  <a:schemeClr val="accent1"/>
                </a:solidFill>
                <a:latin typeface="+mn-lt"/>
              </a:defRPr>
            </a:pPr>
            <a:r>
              <a:rPr lang="es-ES" sz="1100" b="1">
                <a:solidFill>
                  <a:schemeClr val="accent1"/>
                </a:solidFill>
                <a:latin typeface="+mn-lt"/>
              </a:rPr>
              <a:t>Porcentaje de personas con resolución de PIA registradas sobre</a:t>
            </a:r>
            <a:r>
              <a:rPr lang="es-ES" sz="1100" b="1" baseline="0">
                <a:solidFill>
                  <a:schemeClr val="accent1"/>
                </a:solidFill>
                <a:latin typeface="+mn-lt"/>
              </a:rPr>
              <a:t> la población </a:t>
            </a:r>
            <a:endParaRPr lang="es-ES" sz="1100" b="1">
              <a:solidFill>
                <a:schemeClr val="accent1"/>
              </a:solidFill>
              <a:latin typeface="+mn-lt"/>
            </a:endParaRPr>
          </a:p>
        </c:rich>
      </c:tx>
      <c:layout>
        <c:manualLayout>
          <c:xMode val="edge"/>
          <c:yMode val="edge"/>
          <c:x val="0.18633179816671766"/>
          <c:y val="2.5909829404217738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20000"/>
                <a:lumOff val="8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5A18-4C66-836E-237B6531E29D}"/>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5A18-4C66-836E-237B6531E29D}"/>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5A18-4C66-836E-237B6531E29D}"/>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46D3-415C-9392-FD1CD06D1B7D}"/>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5A18-4C66-836E-237B6531E29D}"/>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5A18-4C66-836E-237B6531E29D}"/>
              </c:ext>
            </c:extLst>
          </c:dPt>
          <c:dPt>
            <c:idx val="6"/>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9-5A18-4C66-836E-237B6531E29D}"/>
              </c:ext>
            </c:extLst>
          </c:dPt>
          <c:dPt>
            <c:idx val="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5A18-4C66-836E-237B6531E29D}"/>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1-5A18-4C66-836E-237B6531E29D}"/>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2-5A18-4C66-836E-237B6531E29D}"/>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5A18-4C66-836E-237B6531E29D}"/>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5A18-4C66-836E-237B6531E29D}"/>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46D3-415C-9392-FD1CD06D1B7D}"/>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46D3-415C-9392-FD1CD06D1B7D}"/>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5A18-4C66-836E-237B6531E29D}"/>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5A18-4C66-836E-237B6531E29D}"/>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5A18-4C66-836E-237B6531E29D}"/>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5A18-4C66-836E-237B6531E29D}"/>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5A18-4C66-836E-237B6531E29D}"/>
              </c:ext>
            </c:extLst>
          </c:dPt>
          <c:dLbls>
            <c:dLbl>
              <c:idx val="0"/>
              <c:layout>
                <c:manualLayout>
                  <c:x val="1.1180992313067784E-2"/>
                  <c:y val="0"/>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A18-4C66-836E-237B6531E29D}"/>
                </c:ext>
              </c:extLst>
            </c:dLbl>
            <c:dLbl>
              <c:idx val="1"/>
              <c:layout>
                <c:manualLayout>
                  <c:x val="8.385744234800839E-3"/>
                  <c:y val="-4.813477737665463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A18-4C66-836E-237B6531E29D}"/>
                </c:ext>
              </c:extLst>
            </c:dLbl>
            <c:dLbl>
              <c:idx val="2"/>
              <c:layout>
                <c:manualLayout>
                  <c:x val="-5.4651063353922862E-4"/>
                  <c:y val="-2.2061518107760276E-17"/>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A18-4C66-836E-237B6531E29D}"/>
                </c:ext>
              </c:extLst>
            </c:dLbl>
            <c:dLbl>
              <c:idx val="4"/>
              <c:layout>
                <c:manualLayout>
                  <c:x val="9.6809849988263661E-4"/>
                  <c:y val="9.626957920582456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A18-4C66-836E-237B6531E29D}"/>
                </c:ext>
              </c:extLst>
            </c:dLbl>
            <c:dLbl>
              <c:idx val="5"/>
              <c:layout>
                <c:manualLayout>
                  <c:x val="5.5904231483260109E-3"/>
                  <c:y val="1.0444726667231112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A18-4C66-836E-237B6531E29D}"/>
                </c:ext>
              </c:extLst>
            </c:dLbl>
            <c:dLbl>
              <c:idx val="6"/>
              <c:layout>
                <c:manualLayout>
                  <c:x val="0"/>
                  <c:y val="7.2202166064981952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A18-4C66-836E-237B6531E29D}"/>
                </c:ext>
              </c:extLst>
            </c:dLbl>
            <c:dLbl>
              <c:idx val="7"/>
              <c:layout>
                <c:manualLayout>
                  <c:x val="8.385744234800787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A18-4C66-836E-237B6531E29D}"/>
                </c:ext>
              </c:extLst>
            </c:dLbl>
            <c:dLbl>
              <c:idx val="8"/>
              <c:layout>
                <c:manualLayout>
                  <c:x val="4.3360433604336043E-3"/>
                  <c:y val="1.1930121638021001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18-4C66-836E-237B6531E29D}"/>
                </c:ext>
              </c:extLst>
            </c:dLbl>
            <c:dLbl>
              <c:idx val="9"/>
              <c:layout>
                <c:manualLayout>
                  <c:x val="0"/>
                  <c:y val="7.220216606498151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A18-4C66-836E-237B6531E29D}"/>
                </c:ext>
              </c:extLst>
            </c:dLbl>
            <c:dLbl>
              <c:idx val="10"/>
              <c:layout>
                <c:manualLayout>
                  <c:x val="5.402641742952863E-3"/>
                  <c:y val="9.626957920582508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A18-4C66-836E-237B6531E29D}"/>
                </c:ext>
              </c:extLst>
            </c:dLbl>
            <c:dLbl>
              <c:idx val="11"/>
              <c:layout>
                <c:manualLayout>
                  <c:x val="8.385744234800839E-3"/>
                  <c:y val="-2.406738868832731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A18-4C66-836E-237B6531E29D}"/>
                </c:ext>
              </c:extLst>
            </c:dLbl>
            <c:dLbl>
              <c:idx val="14"/>
              <c:layout>
                <c:manualLayout>
                  <c:x val="0"/>
                  <c:y val="9.626955475330838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A18-4C66-836E-237B6531E29D}"/>
                </c:ext>
              </c:extLst>
            </c:dLbl>
            <c:dLbl>
              <c:idx val="15"/>
              <c:layout>
                <c:manualLayout>
                  <c:x val="5.5904961565338921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A18-4C66-836E-237B6531E29D}"/>
                </c:ext>
              </c:extLst>
            </c:dLbl>
            <c:dLbl>
              <c:idx val="16"/>
              <c:layout>
                <c:manualLayout>
                  <c:x val="0"/>
                  <c:y val="7.11675556684446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A18-4C66-836E-237B6531E29D}"/>
                </c:ext>
              </c:extLst>
            </c:dLbl>
            <c:dLbl>
              <c:idx val="17"/>
              <c:layout>
                <c:manualLayout>
                  <c:x val="4.6769519663700573E-3"/>
                  <c:y val="9.626957920582456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A18-4C66-836E-237B6531E29D}"/>
                </c:ext>
              </c:extLst>
            </c:dLbl>
            <c:dLbl>
              <c:idx val="18"/>
              <c:layout>
                <c:manualLayout>
                  <c:x val="1.8817403922070717E-3"/>
                  <c:y val="4.813366071176481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A18-4C66-836E-237B6531E29D}"/>
                </c:ext>
              </c:extLst>
            </c:dLbl>
            <c:spPr>
              <a:noFill/>
              <a:ln w="25400">
                <a:noFill/>
              </a:ln>
            </c:spPr>
            <c:txPr>
              <a:bodyPr wrap="square" lIns="38100" tIns="19050" rIns="38100" bIns="19050" anchor="ctr">
                <a:spAutoFit/>
              </a:bodyPr>
              <a:lstStyle/>
              <a:p>
                <a:pPr>
                  <a:defRPr sz="1000" b="0" i="0" u="none" strike="noStrike" baseline="0">
                    <a:solidFill>
                      <a:schemeClr val="accent1"/>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'44bpbpcasaad'!$AE$11:$AE$29</c:f>
              <c:strCache>
                <c:ptCount val="19"/>
                <c:pt idx="0">
                  <c:v>Castilla y León</c:v>
                </c:pt>
                <c:pt idx="1">
                  <c:v>Castilla - La Mancha</c:v>
                </c:pt>
                <c:pt idx="2">
                  <c:v>Andalucía</c:v>
                </c:pt>
                <c:pt idx="3">
                  <c:v>Aragón</c:v>
                </c:pt>
                <c:pt idx="4">
                  <c:v>Extremadura</c:v>
                </c:pt>
                <c:pt idx="5">
                  <c:v>Galicia</c:v>
                </c:pt>
                <c:pt idx="6">
                  <c:v>TOTAL</c:v>
                </c:pt>
                <c:pt idx="7">
                  <c:v>Comunitat Valenciana</c:v>
                </c:pt>
                <c:pt idx="8">
                  <c:v>Asturias, Principado de</c:v>
                </c:pt>
                <c:pt idx="9">
                  <c:v>País Vasco</c:v>
                </c:pt>
                <c:pt idx="10">
                  <c:v>Murcia, Región de</c:v>
                </c:pt>
                <c:pt idx="11">
                  <c:v>Cantabria</c:v>
                </c:pt>
                <c:pt idx="12">
                  <c:v>Cataluña</c:v>
                </c:pt>
                <c:pt idx="13">
                  <c:v>Madrid, Comunidad de</c:v>
                </c:pt>
                <c:pt idx="14">
                  <c:v>Rioja, La</c:v>
                </c:pt>
                <c:pt idx="15">
                  <c:v>Canarias</c:v>
                </c:pt>
                <c:pt idx="16">
                  <c:v>Balears, Illes</c:v>
                </c:pt>
                <c:pt idx="17">
                  <c:v>Navarra, Comunidad Foral de</c:v>
                </c:pt>
                <c:pt idx="18">
                  <c:v>Ceuta y Melilla</c:v>
                </c:pt>
              </c:strCache>
            </c:strRef>
          </c:cat>
          <c:val>
            <c:numRef>
              <c:f>'44bpbpcasaad'!$AF$11:$AF$29</c:f>
              <c:numCache>
                <c:formatCode>0.00</c:formatCode>
                <c:ptCount val="19"/>
                <c:pt idx="0">
                  <c:v>5.3563559035022212</c:v>
                </c:pt>
                <c:pt idx="1">
                  <c:v>3.866409621974185</c:v>
                </c:pt>
                <c:pt idx="2">
                  <c:v>3.8558077040619971</c:v>
                </c:pt>
                <c:pt idx="3">
                  <c:v>3.6195121157213981</c:v>
                </c:pt>
                <c:pt idx="4">
                  <c:v>3.5597493460107845</c:v>
                </c:pt>
                <c:pt idx="5">
                  <c:v>3.4218298025044414</c:v>
                </c:pt>
                <c:pt idx="6">
                  <c:v>3.412534776287675</c:v>
                </c:pt>
                <c:pt idx="7">
                  <c:v>3.3567481343827223</c:v>
                </c:pt>
                <c:pt idx="8">
                  <c:v>3.3538068084457295</c:v>
                </c:pt>
                <c:pt idx="9">
                  <c:v>3.3499365260063816</c:v>
                </c:pt>
                <c:pt idx="10">
                  <c:v>3.1336468404046691</c:v>
                </c:pt>
                <c:pt idx="11">
                  <c:v>3.0989200322924053</c:v>
                </c:pt>
                <c:pt idx="12">
                  <c:v>3.0675101604035131</c:v>
                </c:pt>
                <c:pt idx="13">
                  <c:v>2.9781854538876242</c:v>
                </c:pt>
                <c:pt idx="14">
                  <c:v>2.9032894899193051</c:v>
                </c:pt>
                <c:pt idx="15">
                  <c:v>2.8446180330666078</c:v>
                </c:pt>
                <c:pt idx="16">
                  <c:v>2.7734930603815005</c:v>
                </c:pt>
                <c:pt idx="17">
                  <c:v>2.5984287952967051</c:v>
                </c:pt>
                <c:pt idx="18">
                  <c:v>2.3036816343902959</c:v>
                </c:pt>
              </c:numCache>
            </c:numRef>
          </c:val>
          <c:extLst>
            <c:ext xmlns:c16="http://schemas.microsoft.com/office/drawing/2014/chart" uri="{C3380CC4-5D6E-409C-BE32-E72D297353CC}">
              <c16:uniqueId val="{00000011-5A18-4C66-836E-237B6531E29D}"/>
            </c:ext>
          </c:extLst>
        </c:ser>
        <c:dLbls>
          <c:showLegendKey val="0"/>
          <c:showVal val="0"/>
          <c:showCatName val="0"/>
          <c:showSerName val="0"/>
          <c:showPercent val="0"/>
          <c:showBubbleSize val="0"/>
        </c:dLbls>
        <c:gapWidth val="20"/>
        <c:axId val="-2066979952"/>
        <c:axId val="-2066984848"/>
      </c:barChart>
      <c:catAx>
        <c:axId val="-2066979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1" i="0" u="none" strike="noStrike" baseline="0">
                <a:solidFill>
                  <a:schemeClr val="accent1"/>
                </a:solidFill>
                <a:latin typeface="+mn-lt"/>
                <a:ea typeface="Arial"/>
                <a:cs typeface="Arial"/>
              </a:defRPr>
            </a:pPr>
            <a:endParaRPr lang="es-ES"/>
          </a:p>
        </c:txPr>
        <c:crossAx val="-2066984848"/>
        <c:crosses val="autoZero"/>
        <c:auto val="1"/>
        <c:lblAlgn val="ctr"/>
        <c:lblOffset val="100"/>
        <c:tickLblSkip val="1"/>
        <c:tickMarkSkip val="1"/>
        <c:noMultiLvlLbl val="0"/>
      </c:catAx>
      <c:valAx>
        <c:axId val="-206698484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6697995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1">
                <a:solidFill>
                  <a:schemeClr val="accent1"/>
                </a:solidFill>
                <a:latin typeface="+mn-lt"/>
              </a:defRPr>
            </a:pPr>
            <a:r>
              <a:rPr lang="es-ES" sz="1100" b="1">
                <a:solidFill>
                  <a:schemeClr val="accent1"/>
                </a:solidFill>
                <a:latin typeface="+mn-lt"/>
              </a:rPr>
              <a:t>Porcentaje de </a:t>
            </a:r>
            <a:r>
              <a:rPr lang="es-ES" sz="1100" b="1" i="0" u="none" strike="noStrike" baseline="0">
                <a:solidFill>
                  <a:schemeClr val="accent1"/>
                </a:solidFill>
                <a:effectLst/>
                <a:latin typeface="+mn-lt"/>
              </a:rPr>
              <a:t>personas con resolución de PIA </a:t>
            </a:r>
            <a:r>
              <a:rPr lang="es-ES" sz="1100" b="1">
                <a:solidFill>
                  <a:schemeClr val="accent1"/>
                </a:solidFill>
                <a:latin typeface="+mn-lt"/>
              </a:rPr>
              <a:t>en el tramo de edad</a:t>
            </a:r>
            <a:r>
              <a:rPr lang="es-ES" sz="1100" b="1" baseline="0">
                <a:solidFill>
                  <a:schemeClr val="accent1"/>
                </a:solidFill>
                <a:latin typeface="+mn-lt"/>
              </a:rPr>
              <a:t> de 0 a 64 años sobre la población de dicha edad</a:t>
            </a:r>
          </a:p>
        </c:rich>
      </c:tx>
      <c:layout>
        <c:manualLayout>
          <c:xMode val="edge"/>
          <c:yMode val="edge"/>
          <c:x val="0.1904402843684275"/>
          <c:y val="3.031350247885681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35CB-4C35-AA3A-4F0EC5CBF55F}"/>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35CB-4C35-AA3A-4F0EC5CBF55F}"/>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35CB-4C35-AA3A-4F0EC5CBF55F}"/>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35CB-4C35-AA3A-4F0EC5CBF55F}"/>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35CB-4C35-AA3A-4F0EC5CBF55F}"/>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35CB-4C35-AA3A-4F0EC5CBF55F}"/>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35CB-4C35-AA3A-4F0EC5CBF55F}"/>
              </c:ext>
            </c:extLst>
          </c:dPt>
          <c:dPt>
            <c:idx val="7"/>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B-35CB-4C35-AA3A-4F0EC5CBF55F}"/>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0-35CB-4C35-AA3A-4F0EC5CBF55F}"/>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2-35CB-4C35-AA3A-4F0EC5CBF55F}"/>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35CB-4C35-AA3A-4F0EC5CBF55F}"/>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35CB-4C35-AA3A-4F0EC5CBF55F}"/>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B85B-43E7-9ADD-95545C70B9B8}"/>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35CB-4C35-AA3A-4F0EC5CBF55F}"/>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35CB-4C35-AA3A-4F0EC5CBF55F}"/>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35CB-4C35-AA3A-4F0EC5CBF55F}"/>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35CB-4C35-AA3A-4F0EC5CBF55F}"/>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35CB-4C35-AA3A-4F0EC5CBF55F}"/>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35CB-4C35-AA3A-4F0EC5CBF55F}"/>
              </c:ext>
            </c:extLst>
          </c:dPt>
          <c:dLbls>
            <c:dLbl>
              <c:idx val="0"/>
              <c:layout>
                <c:manualLayout>
                  <c:x val="1.1180992313067784E-2"/>
                  <c:y val="0"/>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5CB-4C35-AA3A-4F0EC5CBF55F}"/>
                </c:ext>
              </c:extLst>
            </c:dLbl>
            <c:dLbl>
              <c:idx val="1"/>
              <c:layout>
                <c:manualLayout>
                  <c:x val="2.8973944482105097E-3"/>
                  <c:y val="5.2004104276011528E-4"/>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5CB-4C35-AA3A-4F0EC5CBF55F}"/>
                </c:ext>
              </c:extLst>
            </c:dLbl>
            <c:dLbl>
              <c:idx val="2"/>
              <c:layout>
                <c:manualLayout>
                  <c:x val="2.7951769186746393E-3"/>
                  <c:y val="4.813477737665440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5CB-4C35-AA3A-4F0EC5CBF55F}"/>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5CB-4C35-AA3A-4F0EC5CBF55F}"/>
                </c:ext>
              </c:extLst>
            </c:dLbl>
            <c:dLbl>
              <c:idx val="4"/>
              <c:layout>
                <c:manualLayout>
                  <c:x val="7.3108411117484484E-4"/>
                  <c:y val="1.2451846712897974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5CB-4C35-AA3A-4F0EC5CBF55F}"/>
                </c:ext>
              </c:extLst>
            </c:dLbl>
            <c:dLbl>
              <c:idx val="5"/>
              <c:layout>
                <c:manualLayout>
                  <c:x val="2.4923954042168164E-3"/>
                  <c:y val="5.2315506098025658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5CB-4C35-AA3A-4F0EC5CBF55F}"/>
                </c:ext>
              </c:extLst>
            </c:dLbl>
            <c:dLbl>
              <c:idx val="6"/>
              <c:layout>
                <c:manualLayout>
                  <c:x val="2.3291790512940851E-3"/>
                  <c:y val="1.203367855191035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5CB-4C35-AA3A-4F0EC5CBF55F}"/>
                </c:ext>
              </c:extLst>
            </c:dLbl>
            <c:dLbl>
              <c:idx val="7"/>
              <c:layout>
                <c:manualLayout>
                  <c:x val="1.7632233056960596E-3"/>
                  <c:y val="-4.8133824488149936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5CB-4C35-AA3A-4F0EC5CBF55F}"/>
                </c:ext>
              </c:extLst>
            </c:dLbl>
            <c:dLbl>
              <c:idx val="8"/>
              <c:layout>
                <c:manualLayout>
                  <c:x val="-5.6708557125723525E-3"/>
                  <c:y val="1.203367855191035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CB-4C35-AA3A-4F0EC5CBF55F}"/>
                </c:ext>
              </c:extLst>
            </c:dLbl>
            <c:dLbl>
              <c:idx val="9"/>
              <c:layout>
                <c:manualLayout>
                  <c:x val="0"/>
                  <c:y val="7.220216606498151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5CB-4C35-AA3A-4F0EC5CBF55F}"/>
                </c:ext>
              </c:extLst>
            </c:dLbl>
            <c:dLbl>
              <c:idx val="10"/>
              <c:layout>
                <c:manualLayout>
                  <c:x val="2.9582312144756742E-3"/>
                  <c:y val="9.626987327502853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5CB-4C35-AA3A-4F0EC5CBF55F}"/>
                </c:ext>
              </c:extLst>
            </c:dLbl>
            <c:dLbl>
              <c:idx val="11"/>
              <c:layout>
                <c:manualLayout>
                  <c:x val="7.5081260537797009E-4"/>
                  <c:y val="3.661084492433884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35CB-4C35-AA3A-4F0EC5CBF55F}"/>
                </c:ext>
              </c:extLst>
            </c:dLbl>
            <c:dLbl>
              <c:idx val="13"/>
              <c:layout>
                <c:manualLayout>
                  <c:x val="1.1950079087795335E-3"/>
                  <c:y val="7.22029610309535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5CB-4C35-AA3A-4F0EC5CBF55F}"/>
                </c:ext>
              </c:extLst>
            </c:dLbl>
            <c:dLbl>
              <c:idx val="14"/>
              <c:layout>
                <c:manualLayout>
                  <c:x val="0"/>
                  <c:y val="9.626955475330838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5CB-4C35-AA3A-4F0EC5CBF55F}"/>
                </c:ext>
              </c:extLst>
            </c:dLbl>
            <c:dLbl>
              <c:idx val="15"/>
              <c:layout>
                <c:manualLayout>
                  <c:x val="5.5904961565338921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5CB-4C35-AA3A-4F0EC5CBF55F}"/>
                </c:ext>
              </c:extLst>
            </c:dLbl>
            <c:dLbl>
              <c:idx val="16"/>
              <c:layout>
                <c:manualLayout>
                  <c:x val="1.0025062656641603E-2"/>
                  <c:y val="7.220216606498106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5CB-4C35-AA3A-4F0EC5CBF55F}"/>
                </c:ext>
              </c:extLst>
            </c:dLbl>
            <c:dLbl>
              <c:idx val="17"/>
              <c:layout>
                <c:manualLayout>
                  <c:x val="1.1180992313067784E-2"/>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5CB-4C35-AA3A-4F0EC5CBF55F}"/>
                </c:ext>
              </c:extLst>
            </c:dLbl>
            <c:dLbl>
              <c:idx val="18"/>
              <c:layout>
                <c:manualLayout>
                  <c:x val="8.385744234800839E-3"/>
                  <c:y val="4.81347773766537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5CB-4C35-AA3A-4F0EC5CBF55F}"/>
                </c:ext>
              </c:extLst>
            </c:dLbl>
            <c:spPr>
              <a:noFill/>
              <a:ln w="25400">
                <a:noFill/>
              </a:ln>
            </c:spPr>
            <c:txPr>
              <a:bodyPr wrap="square" lIns="38100" tIns="19050" rIns="38100" bIns="19050" anchor="ctr">
                <a:spAutoFit/>
              </a:bodyPr>
              <a:lstStyle/>
              <a:p>
                <a:pPr>
                  <a:defRPr sz="1000" b="0" i="0" u="none" strike="noStrike" baseline="0">
                    <a:solidFill>
                      <a:schemeClr val="accent1"/>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'44bpbpcasaad'!$AK$11:$AK$29</c:f>
              <c:strCache>
                <c:ptCount val="19"/>
                <c:pt idx="0">
                  <c:v>Castilla y León</c:v>
                </c:pt>
                <c:pt idx="1">
                  <c:v>Ceuta y Melilla</c:v>
                </c:pt>
                <c:pt idx="2">
                  <c:v>Andalucía</c:v>
                </c:pt>
                <c:pt idx="3">
                  <c:v>Murcia, Región de</c:v>
                </c:pt>
                <c:pt idx="4">
                  <c:v>Galicia</c:v>
                </c:pt>
                <c:pt idx="5">
                  <c:v>Canarias</c:v>
                </c:pt>
                <c:pt idx="6">
                  <c:v>Extremadura</c:v>
                </c:pt>
                <c:pt idx="7">
                  <c:v>TOTAL</c:v>
                </c:pt>
                <c:pt idx="8">
                  <c:v>Asturias, Principado de</c:v>
                </c:pt>
                <c:pt idx="9">
                  <c:v>Castilla - La Mancha</c:v>
                </c:pt>
                <c:pt idx="10">
                  <c:v>Comunitat Valenciana</c:v>
                </c:pt>
                <c:pt idx="11">
                  <c:v>País Vasco</c:v>
                </c:pt>
                <c:pt idx="12">
                  <c:v>Cantabria</c:v>
                </c:pt>
                <c:pt idx="13">
                  <c:v>Cataluña</c:v>
                </c:pt>
                <c:pt idx="14">
                  <c:v>Madrid, Comunidad de</c:v>
                </c:pt>
                <c:pt idx="15">
                  <c:v>Balears, Illes</c:v>
                </c:pt>
                <c:pt idx="16">
                  <c:v>Aragón</c:v>
                </c:pt>
                <c:pt idx="17">
                  <c:v>Navarra, Comunidad Foral de</c:v>
                </c:pt>
                <c:pt idx="18">
                  <c:v>Rioja, La</c:v>
                </c:pt>
              </c:strCache>
            </c:strRef>
          </c:cat>
          <c:val>
            <c:numRef>
              <c:f>'44bpbpcasaad'!$AL$11:$AL$29</c:f>
              <c:numCache>
                <c:formatCode>0.00</c:formatCode>
                <c:ptCount val="19"/>
                <c:pt idx="0">
                  <c:v>1.5269152914536659</c:v>
                </c:pt>
                <c:pt idx="1">
                  <c:v>1.4574120101043622</c:v>
                </c:pt>
                <c:pt idx="2">
                  <c:v>1.3660606193585119</c:v>
                </c:pt>
                <c:pt idx="3">
                  <c:v>1.3404702663496058</c:v>
                </c:pt>
                <c:pt idx="4">
                  <c:v>1.2373473142720179</c:v>
                </c:pt>
                <c:pt idx="5">
                  <c:v>1.2276139232458738</c:v>
                </c:pt>
                <c:pt idx="6">
                  <c:v>1.1477560313071007</c:v>
                </c:pt>
                <c:pt idx="7">
                  <c:v>1.127446468817159</c:v>
                </c:pt>
                <c:pt idx="8">
                  <c:v>1.1031586012262513</c:v>
                </c:pt>
                <c:pt idx="9">
                  <c:v>1.0876585798750009</c:v>
                </c:pt>
                <c:pt idx="10">
                  <c:v>1.0752027091009566</c:v>
                </c:pt>
                <c:pt idx="11">
                  <c:v>1.0742227779303226</c:v>
                </c:pt>
                <c:pt idx="12">
                  <c:v>1.0509433541977591</c:v>
                </c:pt>
                <c:pt idx="13">
                  <c:v>0.99921929448605984</c:v>
                </c:pt>
                <c:pt idx="14">
                  <c:v>0.94539721040504932</c:v>
                </c:pt>
                <c:pt idx="15">
                  <c:v>0.91448801530673873</c:v>
                </c:pt>
                <c:pt idx="16">
                  <c:v>0.90356506850620999</c:v>
                </c:pt>
                <c:pt idx="17">
                  <c:v>0.67187604602899498</c:v>
                </c:pt>
                <c:pt idx="18">
                  <c:v>0.63290136560945476</c:v>
                </c:pt>
              </c:numCache>
            </c:numRef>
          </c:val>
          <c:extLst>
            <c:ext xmlns:c16="http://schemas.microsoft.com/office/drawing/2014/chart" uri="{C3380CC4-5D6E-409C-BE32-E72D297353CC}">
              <c16:uniqueId val="{00000013-35CB-4C35-AA3A-4F0EC5CBF55F}"/>
            </c:ext>
          </c:extLst>
        </c:ser>
        <c:dLbls>
          <c:showLegendKey val="0"/>
          <c:showVal val="0"/>
          <c:showCatName val="0"/>
          <c:showSerName val="0"/>
          <c:showPercent val="0"/>
          <c:showBubbleSize val="0"/>
        </c:dLbls>
        <c:gapWidth val="20"/>
        <c:axId val="-2066979408"/>
        <c:axId val="-2066978864"/>
      </c:barChart>
      <c:catAx>
        <c:axId val="-2066979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1" i="0" u="none" strike="noStrike" baseline="0">
                <a:solidFill>
                  <a:schemeClr val="accent1"/>
                </a:solidFill>
                <a:latin typeface="+mn-lt"/>
                <a:ea typeface="Arial"/>
                <a:cs typeface="Arial"/>
              </a:defRPr>
            </a:pPr>
            <a:endParaRPr lang="es-ES"/>
          </a:p>
        </c:txPr>
        <c:crossAx val="-2066978864"/>
        <c:crosses val="autoZero"/>
        <c:auto val="1"/>
        <c:lblAlgn val="ctr"/>
        <c:lblOffset val="100"/>
        <c:tickLblSkip val="1"/>
        <c:tickMarkSkip val="1"/>
        <c:noMultiLvlLbl val="0"/>
      </c:catAx>
      <c:valAx>
        <c:axId val="-2066978864"/>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6697940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1">
                <a:solidFill>
                  <a:schemeClr val="accent1"/>
                </a:solidFill>
                <a:latin typeface="+mn-lt"/>
              </a:defRPr>
            </a:pPr>
            <a:r>
              <a:rPr lang="es-ES" sz="1100" b="1">
                <a:solidFill>
                  <a:schemeClr val="accent1"/>
                </a:solidFill>
                <a:latin typeface="+mn-lt"/>
              </a:rPr>
              <a:t>Porcentaje de personas con resolución de PIA en el tramo de edad</a:t>
            </a:r>
            <a:r>
              <a:rPr lang="es-ES" sz="1100" b="1" baseline="0">
                <a:solidFill>
                  <a:schemeClr val="accent1"/>
                </a:solidFill>
                <a:latin typeface="+mn-lt"/>
              </a:rPr>
              <a:t> de 65 a 79 años sobre la población de dicha edad</a:t>
            </a:r>
          </a:p>
        </c:rich>
      </c:tx>
      <c:layout>
        <c:manualLayout>
          <c:xMode val="edge"/>
          <c:yMode val="edge"/>
          <c:x val="0.20330202293845101"/>
          <c:y val="2.8901680131632135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4EDA-4EC5-A140-89485EB9CF3A}"/>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4EDA-4EC5-A140-89485EB9CF3A}"/>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4EDA-4EC5-A140-89485EB9CF3A}"/>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4EDA-4EC5-A140-89485EB9CF3A}"/>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4EDA-4EC5-A140-89485EB9CF3A}"/>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4EDA-4EC5-A140-89485EB9CF3A}"/>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0-4EDA-4EC5-A140-89485EB9CF3A}"/>
              </c:ext>
            </c:extLst>
          </c:dPt>
          <c:dPt>
            <c:idx val="7"/>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2-4EDA-4EC5-A140-89485EB9CF3A}"/>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4EDA-4EC5-A140-89485EB9CF3A}"/>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4EDA-4EC5-A140-89485EB9CF3A}"/>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4EDA-4EC5-A140-89485EB9CF3A}"/>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4EDA-4EC5-A140-89485EB9CF3A}"/>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4EDA-4EC5-A140-89485EB9CF3A}"/>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4EDA-4EC5-A140-89485EB9CF3A}"/>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4EDA-4EC5-A140-89485EB9CF3A}"/>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4EDA-4EC5-A140-89485EB9CF3A}"/>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4EDA-4EC5-A140-89485EB9CF3A}"/>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4EDA-4EC5-A140-89485EB9CF3A}"/>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3-4EDA-4EC5-A140-89485EB9CF3A}"/>
              </c:ext>
            </c:extLst>
          </c:dPt>
          <c:dLbls>
            <c:dLbl>
              <c:idx val="0"/>
              <c:layout>
                <c:manualLayout>
                  <c:x val="-1.6808027613911605E-3"/>
                  <c:y val="-3.1219174526262485E-4"/>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EDA-4EC5-A140-89485EB9CF3A}"/>
                </c:ext>
              </c:extLst>
            </c:dLbl>
            <c:dLbl>
              <c:idx val="1"/>
              <c:layout>
                <c:manualLayout>
                  <c:x val="1.9549164071532661E-3"/>
                  <c:y val="0"/>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EDA-4EC5-A140-89485EB9CF3A}"/>
                </c:ext>
              </c:extLst>
            </c:dLbl>
            <c:dLbl>
              <c:idx val="2"/>
              <c:layout>
                <c:manualLayout>
                  <c:x val="6.1368644708885076E-3"/>
                  <c:y val="7.220216606498172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EDA-4EC5-A140-89485EB9CF3A}"/>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EDA-4EC5-A140-89485EB9CF3A}"/>
                </c:ext>
              </c:extLst>
            </c:dLbl>
            <c:dLbl>
              <c:idx val="4"/>
              <c:layout>
                <c:manualLayout>
                  <c:x val="3.9510850617357042E-3"/>
                  <c:y val="-4.8134777376654852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EDA-4EC5-A140-89485EB9CF3A}"/>
                </c:ext>
              </c:extLst>
            </c:dLbl>
            <c:dLbl>
              <c:idx val="5"/>
              <c:layout>
                <c:manualLayout>
                  <c:x val="8.9323045145671964E-3"/>
                  <c:y val="-2.406738868832731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EDA-4EC5-A140-89485EB9CF3A}"/>
                </c:ext>
              </c:extLst>
            </c:dLbl>
            <c:dLbl>
              <c:idx val="6"/>
              <c:layout>
                <c:manualLayout>
                  <c:x val="6.6833751044276749E-3"/>
                  <c:y val="7.2202166064981952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DA-4EC5-A140-89485EB9CF3A}"/>
                </c:ext>
              </c:extLst>
            </c:dLbl>
            <c:dLbl>
              <c:idx val="7"/>
              <c:layout>
                <c:manualLayout>
                  <c:x val="1.1727481433241897E-2"/>
                  <c:y val="1.2033694344163659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EDA-4EC5-A140-89485EB9CF3A}"/>
                </c:ext>
              </c:extLst>
            </c:dLbl>
            <c:dLbl>
              <c:idx val="8"/>
              <c:layout>
                <c:manualLayout>
                  <c:x val="-7.8598591843724714E-17"/>
                  <c:y val="9.3147587320815666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EDA-4EC5-A140-89485EB9CF3A}"/>
                </c:ext>
              </c:extLst>
            </c:dLbl>
            <c:dLbl>
              <c:idx val="9"/>
              <c:layout>
                <c:manualLayout>
                  <c:x val="0"/>
                  <c:y val="7.220216606498151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EDA-4EC5-A140-89485EB9CF3A}"/>
                </c:ext>
              </c:extLst>
            </c:dLbl>
            <c:dLbl>
              <c:idx val="10"/>
              <c:layout>
                <c:manualLayout>
                  <c:x val="5.2966048054281815E-3"/>
                  <c:y val="2.40685298953015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EDA-4EC5-A140-89485EB9CF3A}"/>
                </c:ext>
              </c:extLst>
            </c:dLbl>
            <c:dLbl>
              <c:idx val="11"/>
              <c:layout>
                <c:manualLayout>
                  <c:x val="1.9550008017485774E-3"/>
                  <c:y val="6.1729976060684718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4EDA-4EC5-A140-89485EB9CF3A}"/>
                </c:ext>
              </c:extLst>
            </c:dLbl>
            <c:dLbl>
              <c:idx val="12"/>
              <c:layout>
                <c:manualLayout>
                  <c:x val="4.7922627034963899E-3"/>
                  <c:y val="3.356847205379154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EDA-4EC5-A140-89485EB9CF3A}"/>
                </c:ext>
              </c:extLst>
            </c:dLbl>
            <c:dLbl>
              <c:idx val="13"/>
              <c:layout>
                <c:manualLayout>
                  <c:x val="1.0100345173895064E-3"/>
                  <c:y val="7.220182075938988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EDA-4EC5-A140-89485EB9CF3A}"/>
                </c:ext>
              </c:extLst>
            </c:dLbl>
            <c:dLbl>
              <c:idx val="14"/>
              <c:layout>
                <c:manualLayout>
                  <c:x val="3.3416875522138678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EDA-4EC5-A140-89485EB9CF3A}"/>
                </c:ext>
              </c:extLst>
            </c:dLbl>
            <c:dLbl>
              <c:idx val="15"/>
              <c:layout>
                <c:manualLayout>
                  <c:x val="5.5904961565338921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EDA-4EC5-A140-89485EB9CF3A}"/>
                </c:ext>
              </c:extLst>
            </c:dLbl>
            <c:dLbl>
              <c:idx val="16"/>
              <c:layout>
                <c:manualLayout>
                  <c:x val="5.7378197500232084E-3"/>
                  <c:y val="7.220182075938988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EDA-4EC5-A140-89485EB9CF3A}"/>
                </c:ext>
              </c:extLst>
            </c:dLbl>
            <c:dLbl>
              <c:idx val="17"/>
              <c:layout>
                <c:manualLayout>
                  <c:x val="6.4531483403802818E-3"/>
                  <c:y val="9.626909434585266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EDA-4EC5-A140-89485EB9CF3A}"/>
                </c:ext>
              </c:extLst>
            </c:dLbl>
            <c:dLbl>
              <c:idx val="18"/>
              <c:layout>
                <c:manualLayout>
                  <c:x val="-1.8870631524757156E-4"/>
                  <c:y val="4.8134752386720893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EDA-4EC5-A140-89485EB9CF3A}"/>
                </c:ext>
              </c:extLst>
            </c:dLbl>
            <c:spPr>
              <a:noFill/>
              <a:ln w="25400">
                <a:noFill/>
              </a:ln>
            </c:spPr>
            <c:txPr>
              <a:bodyPr wrap="square" lIns="38100" tIns="19050" rIns="38100" bIns="19050" anchor="ctr">
                <a:spAutoFit/>
              </a:bodyPr>
              <a:lstStyle/>
              <a:p>
                <a:pPr>
                  <a:defRPr sz="1000" b="0" i="0" u="none" strike="noStrike" baseline="0">
                    <a:solidFill>
                      <a:schemeClr val="accent1"/>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'44bpbpcasaad'!$AQ$11:$AQ$29</c:f>
              <c:strCache>
                <c:ptCount val="19"/>
                <c:pt idx="0">
                  <c:v>Andalucía</c:v>
                </c:pt>
                <c:pt idx="1">
                  <c:v>Castilla y León</c:v>
                </c:pt>
                <c:pt idx="2">
                  <c:v>Castilla - La Mancha</c:v>
                </c:pt>
                <c:pt idx="3">
                  <c:v>Murcia, Región de</c:v>
                </c:pt>
                <c:pt idx="4">
                  <c:v>Balears, Illes</c:v>
                </c:pt>
                <c:pt idx="5">
                  <c:v>Canarias</c:v>
                </c:pt>
                <c:pt idx="6">
                  <c:v>Comunitat Valenciana</c:v>
                </c:pt>
                <c:pt idx="7">
                  <c:v>TOTAL</c:v>
                </c:pt>
                <c:pt idx="8">
                  <c:v>Aragón</c:v>
                </c:pt>
                <c:pt idx="9">
                  <c:v>Cataluña</c:v>
                </c:pt>
                <c:pt idx="10">
                  <c:v>Extremadura</c:v>
                </c:pt>
                <c:pt idx="11">
                  <c:v>Madrid, Comunidad de</c:v>
                </c:pt>
                <c:pt idx="12">
                  <c:v>Cantabria</c:v>
                </c:pt>
                <c:pt idx="13">
                  <c:v>Ceuta y Melilla</c:v>
                </c:pt>
                <c:pt idx="14">
                  <c:v>País Vasco</c:v>
                </c:pt>
                <c:pt idx="15">
                  <c:v>Asturias, Principado de</c:v>
                </c:pt>
                <c:pt idx="16">
                  <c:v>Galicia</c:v>
                </c:pt>
                <c:pt idx="17">
                  <c:v>Rioja, La</c:v>
                </c:pt>
                <c:pt idx="18">
                  <c:v>Navarra, Comunidad Foral de</c:v>
                </c:pt>
              </c:strCache>
            </c:strRef>
          </c:cat>
          <c:val>
            <c:numRef>
              <c:f>'44bpbpcasaad'!$AR$11:$AR$29</c:f>
              <c:numCache>
                <c:formatCode>0.00</c:formatCode>
                <c:ptCount val="19"/>
                <c:pt idx="0">
                  <c:v>6.1606427136648056</c:v>
                </c:pt>
                <c:pt idx="1">
                  <c:v>5.2540396547392767</c:v>
                </c:pt>
                <c:pt idx="2">
                  <c:v>5.2275956390641776</c:v>
                </c:pt>
                <c:pt idx="3">
                  <c:v>5.1106973989020172</c:v>
                </c:pt>
                <c:pt idx="4">
                  <c:v>4.8649007061631799</c:v>
                </c:pt>
                <c:pt idx="5">
                  <c:v>4.7786662714479151</c:v>
                </c:pt>
                <c:pt idx="6">
                  <c:v>4.7397269486851838</c:v>
                </c:pt>
                <c:pt idx="7">
                  <c:v>4.6619816123225011</c:v>
                </c:pt>
                <c:pt idx="8">
                  <c:v>4.437215734779941</c:v>
                </c:pt>
                <c:pt idx="9">
                  <c:v>4.421527231739077</c:v>
                </c:pt>
                <c:pt idx="10">
                  <c:v>4.2322859056075002</c:v>
                </c:pt>
                <c:pt idx="11">
                  <c:v>4.0924966694713225</c:v>
                </c:pt>
                <c:pt idx="12">
                  <c:v>3.8406106809529961</c:v>
                </c:pt>
                <c:pt idx="13">
                  <c:v>3.718211401711462</c:v>
                </c:pt>
                <c:pt idx="14">
                  <c:v>3.7122641765963116</c:v>
                </c:pt>
                <c:pt idx="15">
                  <c:v>3.5819035606279348</c:v>
                </c:pt>
                <c:pt idx="16">
                  <c:v>3.4224639149627816</c:v>
                </c:pt>
                <c:pt idx="17">
                  <c:v>3.3693928179267152</c:v>
                </c:pt>
                <c:pt idx="18">
                  <c:v>2.9711279642195545</c:v>
                </c:pt>
              </c:numCache>
            </c:numRef>
          </c:val>
          <c:extLst>
            <c:ext xmlns:c16="http://schemas.microsoft.com/office/drawing/2014/chart" uri="{C3380CC4-5D6E-409C-BE32-E72D297353CC}">
              <c16:uniqueId val="{00000014-4EDA-4EC5-A140-89485EB9CF3A}"/>
            </c:ext>
          </c:extLst>
        </c:ser>
        <c:dLbls>
          <c:showLegendKey val="0"/>
          <c:showVal val="0"/>
          <c:showCatName val="0"/>
          <c:showSerName val="0"/>
          <c:showPercent val="0"/>
          <c:showBubbleSize val="0"/>
        </c:dLbls>
        <c:gapWidth val="20"/>
        <c:axId val="-2066978320"/>
        <c:axId val="-2066977776"/>
      </c:barChart>
      <c:catAx>
        <c:axId val="-206697832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1" i="0" u="none" strike="noStrike" baseline="0">
                <a:solidFill>
                  <a:schemeClr val="accent1"/>
                </a:solidFill>
                <a:latin typeface="+mn-lt"/>
                <a:ea typeface="Arial"/>
                <a:cs typeface="Arial"/>
              </a:defRPr>
            </a:pPr>
            <a:endParaRPr lang="es-ES"/>
          </a:p>
        </c:txPr>
        <c:crossAx val="-2066977776"/>
        <c:crosses val="autoZero"/>
        <c:auto val="1"/>
        <c:lblAlgn val="ctr"/>
        <c:lblOffset val="100"/>
        <c:tickLblSkip val="1"/>
        <c:tickMarkSkip val="1"/>
        <c:noMultiLvlLbl val="0"/>
      </c:catAx>
      <c:valAx>
        <c:axId val="-206697777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6697832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1">
                <a:solidFill>
                  <a:schemeClr val="accent1"/>
                </a:solidFill>
                <a:latin typeface="+mn-lt"/>
              </a:defRPr>
            </a:pPr>
            <a:r>
              <a:rPr lang="es-ES" sz="1100" b="1">
                <a:solidFill>
                  <a:schemeClr val="accent1"/>
                </a:solidFill>
                <a:latin typeface="+mn-lt"/>
              </a:rPr>
              <a:t>Porcentaje de personas con resolución de PIA en el tramo de edad</a:t>
            </a:r>
            <a:r>
              <a:rPr lang="es-ES" sz="1100" b="1" baseline="0">
                <a:solidFill>
                  <a:schemeClr val="accent1"/>
                </a:solidFill>
                <a:latin typeface="+mn-lt"/>
              </a:rPr>
              <a:t> de 80 años y más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2A07-47B6-9550-8ED5A18FFB7A}"/>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2A07-47B6-9550-8ED5A18FFB7A}"/>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2A07-47B6-9550-8ED5A18FFB7A}"/>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2A07-47B6-9550-8ED5A18FFB7A}"/>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2A07-47B6-9550-8ED5A18FFB7A}"/>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1-2A07-47B6-9550-8ED5A18FFB7A}"/>
              </c:ext>
            </c:extLst>
          </c:dPt>
          <c:dPt>
            <c:idx val="6"/>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3-2A07-47B6-9550-8ED5A18FFB7A}"/>
              </c:ext>
            </c:extLst>
          </c:dPt>
          <c:dPt>
            <c:idx val="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2A07-47B6-9550-8ED5A18FFB7A}"/>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2A07-47B6-9550-8ED5A18FFB7A}"/>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2A07-47B6-9550-8ED5A18FFB7A}"/>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2A07-47B6-9550-8ED5A18FFB7A}"/>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2A07-47B6-9550-8ED5A18FFB7A}"/>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2A07-47B6-9550-8ED5A18FFB7A}"/>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2A07-47B6-9550-8ED5A18FFB7A}"/>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2A07-47B6-9550-8ED5A18FFB7A}"/>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2A07-47B6-9550-8ED5A18FFB7A}"/>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2A07-47B6-9550-8ED5A18FFB7A}"/>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3-2A07-47B6-9550-8ED5A18FFB7A}"/>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4-2A07-47B6-9550-8ED5A18FFB7A}"/>
              </c:ext>
            </c:extLst>
          </c:dPt>
          <c:dLbls>
            <c:dLbl>
              <c:idx val="0"/>
              <c:layout>
                <c:manualLayout>
                  <c:x val="4.6415070050848549E-3"/>
                  <c:y val="7.2201174409739803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A07-47B6-9550-8ED5A18FFB7A}"/>
                </c:ext>
              </c:extLst>
            </c:dLbl>
            <c:dLbl>
              <c:idx val="1"/>
              <c:layout>
                <c:manualLayout>
                  <c:x val="1.9901735716277972E-3"/>
                  <c:y val="6.8038945242709405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A07-47B6-9550-8ED5A18FFB7A}"/>
                </c:ext>
              </c:extLst>
            </c:dLbl>
            <c:dLbl>
              <c:idx val="2"/>
              <c:layout>
                <c:manualLayout>
                  <c:x val="6.1368405243622474E-3"/>
                  <c:y val="6.4623961916068697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A07-47B6-9550-8ED5A18FFB7A}"/>
                </c:ext>
              </c:extLst>
            </c:dLbl>
            <c:dLbl>
              <c:idx val="3"/>
              <c:layout>
                <c:manualLayout>
                  <c:x val="1.4494686535518565E-3"/>
                  <c:y val="-1.78374039982714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A07-47B6-9550-8ED5A18FFB7A}"/>
                </c:ext>
              </c:extLst>
            </c:dLbl>
            <c:dLbl>
              <c:idx val="4"/>
              <c:layout>
                <c:manualLayout>
                  <c:x val="-3.8369796609300058E-4"/>
                  <c:y val="-2.7011701036568317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A07-47B6-9550-8ED5A18FFB7A}"/>
                </c:ext>
              </c:extLst>
            </c:dLbl>
            <c:dLbl>
              <c:idx val="5"/>
              <c:layout>
                <c:manualLayout>
                  <c:x val="-7.5534125009614115E-4"/>
                  <c:y val="-2.8391798331920702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8.6967550108867975E-2"/>
                      <c:h val="5.3417663947241241E-2"/>
                    </c:manualLayout>
                  </c15:layout>
                </c:ext>
                <c:ext xmlns:c16="http://schemas.microsoft.com/office/drawing/2014/chart" uri="{C3380CC4-5D6E-409C-BE32-E72D297353CC}">
                  <c16:uniqueId val="{00000001-2A07-47B6-9550-8ED5A18FFB7A}"/>
                </c:ext>
              </c:extLst>
            </c:dLbl>
            <c:dLbl>
              <c:idx val="6"/>
              <c:layout>
                <c:manualLayout>
                  <c:x val="1.474432959723603E-3"/>
                  <c:y val="-2.2222510724559223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A07-47B6-9550-8ED5A18FFB7A}"/>
                </c:ext>
              </c:extLst>
            </c:dLbl>
            <c:dLbl>
              <c:idx val="7"/>
              <c:layout>
                <c:manualLayout>
                  <c:x val="1.9901339694101757E-3"/>
                  <c:y val="-5.0822262571334782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A07-47B6-9550-8ED5A18FFB7A}"/>
                </c:ext>
              </c:extLst>
            </c:dLbl>
            <c:dLbl>
              <c:idx val="8"/>
              <c:layout>
                <c:manualLayout>
                  <c:x val="-1.902829831860617E-3"/>
                  <c:y val="1.2033684259534078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A07-47B6-9550-8ED5A18FFB7A}"/>
                </c:ext>
              </c:extLst>
            </c:dLbl>
            <c:dLbl>
              <c:idx val="9"/>
              <c:layout>
                <c:manualLayout>
                  <c:x val="1.305745624591686E-3"/>
                  <c:y val="5.1550651512241412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A07-47B6-9550-8ED5A18FFB7A}"/>
                </c:ext>
              </c:extLst>
            </c:dLbl>
            <c:dLbl>
              <c:idx val="10"/>
              <c:layout>
                <c:manualLayout>
                  <c:x val="3.0164063368300462E-3"/>
                  <c:y val="-2.536291018077353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A07-47B6-9550-8ED5A18FFB7A}"/>
                </c:ext>
              </c:extLst>
            </c:dLbl>
            <c:dLbl>
              <c:idx val="11"/>
              <c:layout>
                <c:manualLayout>
                  <c:x val="7.5115964727842264E-3"/>
                  <c:y val="9.6271336371201929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9.8830277794223084E-2"/>
                      <c:h val="2.9350275258913931E-2"/>
                    </c:manualLayout>
                  </c15:layout>
                </c:ext>
                <c:ext xmlns:c16="http://schemas.microsoft.com/office/drawing/2014/chart" uri="{C3380CC4-5D6E-409C-BE32-E72D297353CC}">
                  <c16:uniqueId val="{0000000D-2A07-47B6-9550-8ED5A18FFB7A}"/>
                </c:ext>
              </c:extLst>
            </c:dLbl>
            <c:dLbl>
              <c:idx val="12"/>
              <c:layout>
                <c:manualLayout>
                  <c:x val="5.9531320799883726E-3"/>
                  <c:y val="-1.9815860292331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A07-47B6-9550-8ED5A18FFB7A}"/>
                </c:ext>
              </c:extLst>
            </c:dLbl>
            <c:dLbl>
              <c:idx val="13"/>
              <c:layout>
                <c:manualLayout>
                  <c:x val="7.2160523908452014E-3"/>
                  <c:y val="1.14599310438200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A07-47B6-9550-8ED5A18FFB7A}"/>
                </c:ext>
              </c:extLst>
            </c:dLbl>
            <c:dLbl>
              <c:idx val="14"/>
              <c:layout>
                <c:manualLayout>
                  <c:x val="5.8091784848418237E-3"/>
                  <c:y val="9.6269008502540294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A07-47B6-9550-8ED5A18FFB7A}"/>
                </c:ext>
              </c:extLst>
            </c:dLbl>
            <c:dLbl>
              <c:idx val="15"/>
              <c:layout>
                <c:manualLayout>
                  <c:x val="3.568409534639233E-4"/>
                  <c:y val="6.4623961916068697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A07-47B6-9550-8ED5A18FFB7A}"/>
                </c:ext>
              </c:extLst>
            </c:dLbl>
            <c:dLbl>
              <c:idx val="16"/>
              <c:layout>
                <c:manualLayout>
                  <c:x val="3.4855070909051902E-3"/>
                  <c:y val="1.2924792383213793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A07-47B6-9550-8ED5A18FFB7A}"/>
                </c:ext>
              </c:extLst>
            </c:dLbl>
            <c:dLbl>
              <c:idx val="17"/>
              <c:layout>
                <c:manualLayout>
                  <c:x val="1.0450685489926838E-2"/>
                  <c:y val="9.6269008502540294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A07-47B6-9550-8ED5A18FFB7A}"/>
                </c:ext>
              </c:extLst>
            </c:dLbl>
            <c:dLbl>
              <c:idx val="18"/>
              <c:layout>
                <c:manualLayout>
                  <c:x val="1.8461670492823275E-3"/>
                  <c:y val="4.8135668185600965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A07-47B6-9550-8ED5A18FFB7A}"/>
                </c:ext>
              </c:extLst>
            </c:dLbl>
            <c:spPr>
              <a:noFill/>
              <a:ln w="25400">
                <a:noFill/>
              </a:ln>
            </c:spPr>
            <c:txPr>
              <a:bodyPr wrap="square" lIns="38100" tIns="19050" rIns="38100" bIns="19050" anchor="ctr">
                <a:spAutoFit/>
              </a:bodyPr>
              <a:lstStyle/>
              <a:p>
                <a:pPr>
                  <a:defRPr sz="900" b="0" i="0" u="none" strike="noStrike" baseline="0">
                    <a:solidFill>
                      <a:schemeClr val="accent1"/>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'44bpbpcasaad'!$AW$11:$AW$29</c:f>
              <c:strCache>
                <c:ptCount val="19"/>
                <c:pt idx="0">
                  <c:v>Andalucía</c:v>
                </c:pt>
                <c:pt idx="1">
                  <c:v>Castilla - La Mancha</c:v>
                </c:pt>
                <c:pt idx="2">
                  <c:v>Castilla y León</c:v>
                </c:pt>
                <c:pt idx="3">
                  <c:v>Balears, Illes</c:v>
                </c:pt>
                <c:pt idx="4">
                  <c:v>Comunitat Valenciana</c:v>
                </c:pt>
                <c:pt idx="5">
                  <c:v>Aragón</c:v>
                </c:pt>
                <c:pt idx="6">
                  <c:v>TOTAL</c:v>
                </c:pt>
                <c:pt idx="7">
                  <c:v>Murcia, Región de</c:v>
                </c:pt>
                <c:pt idx="8">
                  <c:v>Madrid, Comunidad de</c:v>
                </c:pt>
                <c:pt idx="9">
                  <c:v>Extremadura</c:v>
                </c:pt>
                <c:pt idx="10">
                  <c:v>Cataluña</c:v>
                </c:pt>
                <c:pt idx="11">
                  <c:v>Rioja, La</c:v>
                </c:pt>
                <c:pt idx="12">
                  <c:v>Canarias</c:v>
                </c:pt>
                <c:pt idx="13">
                  <c:v>País Vasco</c:v>
                </c:pt>
                <c:pt idx="14">
                  <c:v>Navarra, Comunidad Foral de</c:v>
                </c:pt>
                <c:pt idx="15">
                  <c:v>Cantabria</c:v>
                </c:pt>
                <c:pt idx="16">
                  <c:v>Ceuta y Melilla</c:v>
                </c:pt>
                <c:pt idx="17">
                  <c:v>Asturias, Principado de</c:v>
                </c:pt>
                <c:pt idx="18">
                  <c:v>Galicia</c:v>
                </c:pt>
              </c:strCache>
            </c:strRef>
          </c:cat>
          <c:val>
            <c:numRef>
              <c:f>'44bpbpcasaad'!$AX$11:$AX$29</c:f>
              <c:numCache>
                <c:formatCode>0.00</c:formatCode>
                <c:ptCount val="19"/>
                <c:pt idx="0">
                  <c:v>37.652520683292664</c:v>
                </c:pt>
                <c:pt idx="1">
                  <c:v>36.252414197359222</c:v>
                </c:pt>
                <c:pt idx="2">
                  <c:v>35.865924316494656</c:v>
                </c:pt>
                <c:pt idx="3">
                  <c:v>32.011674651687869</c:v>
                </c:pt>
                <c:pt idx="4">
                  <c:v>31.996902120983478</c:v>
                </c:pt>
                <c:pt idx="5">
                  <c:v>31.178750218439365</c:v>
                </c:pt>
                <c:pt idx="6">
                  <c:v>30.423659705656863</c:v>
                </c:pt>
                <c:pt idx="7">
                  <c:v>30.336675228546966</c:v>
                </c:pt>
                <c:pt idx="8">
                  <c:v>29.948168298783116</c:v>
                </c:pt>
                <c:pt idx="9">
                  <c:v>28.554018401210676</c:v>
                </c:pt>
                <c:pt idx="10">
                  <c:v>28.516790824296361</c:v>
                </c:pt>
                <c:pt idx="11">
                  <c:v>27.342570388133936</c:v>
                </c:pt>
                <c:pt idx="12">
                  <c:v>26.493294208007562</c:v>
                </c:pt>
                <c:pt idx="13">
                  <c:v>26.255559104646306</c:v>
                </c:pt>
                <c:pt idx="14">
                  <c:v>25.91072344792201</c:v>
                </c:pt>
                <c:pt idx="15">
                  <c:v>23.547637490317584</c:v>
                </c:pt>
                <c:pt idx="16">
                  <c:v>22.968845448992059</c:v>
                </c:pt>
                <c:pt idx="17">
                  <c:v>22.05509072106797</c:v>
                </c:pt>
                <c:pt idx="18">
                  <c:v>21.404468764249884</c:v>
                </c:pt>
              </c:numCache>
            </c:numRef>
          </c:val>
          <c:extLst>
            <c:ext xmlns:c16="http://schemas.microsoft.com/office/drawing/2014/chart" uri="{C3380CC4-5D6E-409C-BE32-E72D297353CC}">
              <c16:uniqueId val="{00000015-2A07-47B6-9550-8ED5A18FFB7A}"/>
            </c:ext>
          </c:extLst>
        </c:ser>
        <c:dLbls>
          <c:showLegendKey val="0"/>
          <c:showVal val="0"/>
          <c:showCatName val="0"/>
          <c:showSerName val="0"/>
          <c:showPercent val="0"/>
          <c:showBubbleSize val="0"/>
        </c:dLbls>
        <c:gapWidth val="20"/>
        <c:axId val="-2066984304"/>
        <c:axId val="-2066983216"/>
      </c:barChart>
      <c:catAx>
        <c:axId val="-2066984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1" i="0" u="none" strike="noStrike" baseline="0">
                <a:solidFill>
                  <a:schemeClr val="accent1"/>
                </a:solidFill>
                <a:latin typeface="+mn-lt"/>
                <a:ea typeface="Arial"/>
                <a:cs typeface="Arial"/>
              </a:defRPr>
            </a:pPr>
            <a:endParaRPr lang="es-ES"/>
          </a:p>
        </c:txPr>
        <c:crossAx val="-2066983216"/>
        <c:crosses val="autoZero"/>
        <c:auto val="1"/>
        <c:lblAlgn val="ctr"/>
        <c:lblOffset val="100"/>
        <c:tickLblSkip val="1"/>
        <c:tickMarkSkip val="1"/>
        <c:noMultiLvlLbl val="0"/>
      </c:catAx>
      <c:valAx>
        <c:axId val="-20669832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6698430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accent1"/>
                </a:solidFill>
                <a:latin typeface="+mn-lt"/>
                <a:ea typeface="+mn-ea"/>
                <a:cs typeface="+mn-cs"/>
              </a:defRPr>
            </a:pPr>
            <a:r>
              <a:rPr lang="en-US" sz="1200" b="1">
                <a:solidFill>
                  <a:schemeClr val="accent1"/>
                </a:solidFill>
              </a:rPr>
              <a:t>Evolución de las Altas y Bajas de Resoluciones de PIA. Total nacional</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accent1"/>
              </a:solidFill>
              <a:latin typeface="+mn-lt"/>
              <a:ea typeface="+mn-ea"/>
              <a:cs typeface="+mn-cs"/>
            </a:defRPr>
          </a:pPr>
          <a:endParaRPr lang="es-ES"/>
        </a:p>
      </c:txPr>
    </c:title>
    <c:autoTitleDeleted val="0"/>
    <c:plotArea>
      <c:layout>
        <c:manualLayout>
          <c:layoutTarget val="inner"/>
          <c:xMode val="edge"/>
          <c:yMode val="edge"/>
          <c:x val="0.10840924166369791"/>
          <c:y val="0.16743169398907104"/>
          <c:w val="0.86171782415554965"/>
          <c:h val="0.48931835979518956"/>
        </c:manualLayout>
      </c:layout>
      <c:lineChart>
        <c:grouping val="standard"/>
        <c:varyColors val="0"/>
        <c:ser>
          <c:idx val="0"/>
          <c:order val="0"/>
          <c:tx>
            <c:strRef>
              <c:f>'45ResolPIAAltaBaj'!$AD$10</c:f>
              <c:strCache>
                <c:ptCount val="1"/>
                <c:pt idx="0">
                  <c:v>Altas resoluciones PIA</c:v>
                </c:pt>
              </c:strCache>
            </c:strRef>
          </c:tx>
          <c:spPr>
            <a:ln w="28575" cap="rnd">
              <a:solidFill>
                <a:schemeClr val="accent1"/>
              </a:solidFill>
              <a:round/>
            </a:ln>
            <a:effectLst/>
          </c:spPr>
          <c:marker>
            <c:symbol val="none"/>
          </c:marker>
          <c:cat>
            <c:numRef>
              <c:f>'45ResolPIAAltaBaj'!$AC$11:$AC$67</c:f>
              <c:numCache>
                <c:formatCode>m/d/yyyy</c:formatCode>
                <c:ptCount val="57"/>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pt idx="43">
                  <c:v>45596</c:v>
                </c:pt>
                <c:pt idx="44">
                  <c:v>45626</c:v>
                </c:pt>
                <c:pt idx="45">
                  <c:v>45657</c:v>
                </c:pt>
                <c:pt idx="46">
                  <c:v>45688</c:v>
                </c:pt>
                <c:pt idx="47">
                  <c:v>45716</c:v>
                </c:pt>
                <c:pt idx="48">
                  <c:v>45747</c:v>
                </c:pt>
                <c:pt idx="49">
                  <c:v>45777</c:v>
                </c:pt>
                <c:pt idx="50">
                  <c:v>45808</c:v>
                </c:pt>
                <c:pt idx="51">
                  <c:v>45838</c:v>
                </c:pt>
                <c:pt idx="52">
                  <c:v>45869</c:v>
                </c:pt>
                <c:pt idx="53">
                  <c:v>45900</c:v>
                </c:pt>
                <c:pt idx="54">
                  <c:v>45930</c:v>
                </c:pt>
                <c:pt idx="55">
                  <c:v>45961</c:v>
                </c:pt>
                <c:pt idx="56">
                  <c:v>45991</c:v>
                </c:pt>
              </c:numCache>
            </c:numRef>
          </c:cat>
          <c:val>
            <c:numRef>
              <c:f>'45ResolPIAAltaBaj'!$AD$11:$AD$67</c:f>
              <c:numCache>
                <c:formatCode>0</c:formatCode>
                <c:ptCount val="57"/>
                <c:pt idx="0">
                  <c:v>27240</c:v>
                </c:pt>
                <c:pt idx="1">
                  <c:v>23620</c:v>
                </c:pt>
                <c:pt idx="2">
                  <c:v>21534</c:v>
                </c:pt>
                <c:pt idx="3">
                  <c:v>21833</c:v>
                </c:pt>
                <c:pt idx="4">
                  <c:v>25882</c:v>
                </c:pt>
                <c:pt idx="5">
                  <c:v>15551</c:v>
                </c:pt>
                <c:pt idx="6">
                  <c:v>29199</c:v>
                </c:pt>
                <c:pt idx="7">
                  <c:v>26213</c:v>
                </c:pt>
                <c:pt idx="8">
                  <c:v>25655</c:v>
                </c:pt>
                <c:pt idx="9">
                  <c:v>24712</c:v>
                </c:pt>
                <c:pt idx="10">
                  <c:v>15800</c:v>
                </c:pt>
                <c:pt idx="11">
                  <c:v>21660</c:v>
                </c:pt>
                <c:pt idx="12">
                  <c:v>28954</c:v>
                </c:pt>
                <c:pt idx="13">
                  <c:v>20498</c:v>
                </c:pt>
                <c:pt idx="14">
                  <c:v>23876</c:v>
                </c:pt>
                <c:pt idx="15">
                  <c:v>25318</c:v>
                </c:pt>
                <c:pt idx="16">
                  <c:v>29962</c:v>
                </c:pt>
                <c:pt idx="17">
                  <c:v>19002</c:v>
                </c:pt>
                <c:pt idx="18">
                  <c:v>23558</c:v>
                </c:pt>
                <c:pt idx="19">
                  <c:v>27902</c:v>
                </c:pt>
                <c:pt idx="20">
                  <c:v>25864</c:v>
                </c:pt>
                <c:pt idx="21">
                  <c:v>27618</c:v>
                </c:pt>
                <c:pt idx="22">
                  <c:v>19275</c:v>
                </c:pt>
                <c:pt idx="23">
                  <c:v>22255</c:v>
                </c:pt>
                <c:pt idx="24">
                  <c:v>31089</c:v>
                </c:pt>
                <c:pt idx="25">
                  <c:v>29256</c:v>
                </c:pt>
                <c:pt idx="26">
                  <c:v>26178</c:v>
                </c:pt>
                <c:pt idx="27">
                  <c:v>26589</c:v>
                </c:pt>
                <c:pt idx="28">
                  <c:v>21178</c:v>
                </c:pt>
                <c:pt idx="29">
                  <c:v>19953</c:v>
                </c:pt>
                <c:pt idx="30">
                  <c:v>25272</c:v>
                </c:pt>
                <c:pt idx="31">
                  <c:v>25809</c:v>
                </c:pt>
                <c:pt idx="32">
                  <c:v>23533</c:v>
                </c:pt>
                <c:pt idx="33">
                  <c:v>26424</c:v>
                </c:pt>
                <c:pt idx="34">
                  <c:v>15028</c:v>
                </c:pt>
                <c:pt idx="35">
                  <c:v>26779</c:v>
                </c:pt>
                <c:pt idx="36">
                  <c:v>28951</c:v>
                </c:pt>
                <c:pt idx="37">
                  <c:v>28355</c:v>
                </c:pt>
                <c:pt idx="38">
                  <c:v>27570</c:v>
                </c:pt>
                <c:pt idx="39">
                  <c:v>28451</c:v>
                </c:pt>
                <c:pt idx="40">
                  <c:v>23693</c:v>
                </c:pt>
                <c:pt idx="41">
                  <c:v>21725</c:v>
                </c:pt>
                <c:pt idx="42">
                  <c:v>21233</c:v>
                </c:pt>
                <c:pt idx="43">
                  <c:v>27120</c:v>
                </c:pt>
                <c:pt idx="44">
                  <c:v>31086</c:v>
                </c:pt>
                <c:pt idx="45">
                  <c:v>29012</c:v>
                </c:pt>
                <c:pt idx="46">
                  <c:v>20443</c:v>
                </c:pt>
                <c:pt idx="47">
                  <c:v>24566</c:v>
                </c:pt>
                <c:pt idx="48">
                  <c:v>28019</c:v>
                </c:pt>
                <c:pt idx="49">
                  <c:v>29196</c:v>
                </c:pt>
                <c:pt idx="50">
                  <c:v>26650</c:v>
                </c:pt>
                <c:pt idx="51">
                  <c:v>28970</c:v>
                </c:pt>
                <c:pt idx="52">
                  <c:v>35948</c:v>
                </c:pt>
                <c:pt idx="53">
                  <c:v>27697</c:v>
                </c:pt>
                <c:pt idx="54">
                  <c:v>31593</c:v>
                </c:pt>
                <c:pt idx="55">
                  <c:v>40155</c:v>
                </c:pt>
                <c:pt idx="56">
                  <c:v>43701</c:v>
                </c:pt>
              </c:numCache>
            </c:numRef>
          </c:val>
          <c:smooth val="0"/>
          <c:extLst>
            <c:ext xmlns:c16="http://schemas.microsoft.com/office/drawing/2014/chart" uri="{C3380CC4-5D6E-409C-BE32-E72D297353CC}">
              <c16:uniqueId val="{00000000-719D-4804-BFC6-020A3B76CCCB}"/>
            </c:ext>
          </c:extLst>
        </c:ser>
        <c:ser>
          <c:idx val="1"/>
          <c:order val="1"/>
          <c:tx>
            <c:strRef>
              <c:f>'45ResolPIAAltaBaj'!$AE$10</c:f>
              <c:strCache>
                <c:ptCount val="1"/>
                <c:pt idx="0">
                  <c:v>Bajas resoluciones PIA</c:v>
                </c:pt>
              </c:strCache>
            </c:strRef>
          </c:tx>
          <c:spPr>
            <a:ln w="28575" cap="rnd">
              <a:solidFill>
                <a:schemeClr val="accent1">
                  <a:lumMod val="50000"/>
                </a:schemeClr>
              </a:solidFill>
              <a:round/>
            </a:ln>
            <a:effectLst/>
          </c:spPr>
          <c:marker>
            <c:symbol val="none"/>
          </c:marker>
          <c:cat>
            <c:numRef>
              <c:f>'45ResolPIAAltaBaj'!$AC$11:$AC$67</c:f>
              <c:numCache>
                <c:formatCode>m/d/yyyy</c:formatCode>
                <c:ptCount val="57"/>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pt idx="43">
                  <c:v>45596</c:v>
                </c:pt>
                <c:pt idx="44">
                  <c:v>45626</c:v>
                </c:pt>
                <c:pt idx="45">
                  <c:v>45657</c:v>
                </c:pt>
                <c:pt idx="46">
                  <c:v>45688</c:v>
                </c:pt>
                <c:pt idx="47">
                  <c:v>45716</c:v>
                </c:pt>
                <c:pt idx="48">
                  <c:v>45747</c:v>
                </c:pt>
                <c:pt idx="49">
                  <c:v>45777</c:v>
                </c:pt>
                <c:pt idx="50">
                  <c:v>45808</c:v>
                </c:pt>
                <c:pt idx="51">
                  <c:v>45838</c:v>
                </c:pt>
                <c:pt idx="52">
                  <c:v>45869</c:v>
                </c:pt>
                <c:pt idx="53">
                  <c:v>45900</c:v>
                </c:pt>
                <c:pt idx="54">
                  <c:v>45930</c:v>
                </c:pt>
                <c:pt idx="55">
                  <c:v>45961</c:v>
                </c:pt>
                <c:pt idx="56">
                  <c:v>45991</c:v>
                </c:pt>
              </c:numCache>
            </c:numRef>
          </c:cat>
          <c:val>
            <c:numRef>
              <c:f>'45ResolPIAAltaBaj'!$AE$11:$AE$67</c:f>
              <c:numCache>
                <c:formatCode>0</c:formatCode>
                <c:ptCount val="57"/>
                <c:pt idx="0">
                  <c:v>16097</c:v>
                </c:pt>
                <c:pt idx="1">
                  <c:v>14066</c:v>
                </c:pt>
                <c:pt idx="2">
                  <c:v>12150</c:v>
                </c:pt>
                <c:pt idx="3">
                  <c:v>13954</c:v>
                </c:pt>
                <c:pt idx="4">
                  <c:v>13248</c:v>
                </c:pt>
                <c:pt idx="5">
                  <c:v>13247</c:v>
                </c:pt>
                <c:pt idx="6">
                  <c:v>15187</c:v>
                </c:pt>
                <c:pt idx="7">
                  <c:v>13678</c:v>
                </c:pt>
                <c:pt idx="8">
                  <c:v>14422</c:v>
                </c:pt>
                <c:pt idx="9">
                  <c:v>14501</c:v>
                </c:pt>
                <c:pt idx="10">
                  <c:v>18653</c:v>
                </c:pt>
                <c:pt idx="11">
                  <c:v>18762</c:v>
                </c:pt>
                <c:pt idx="12">
                  <c:v>17183</c:v>
                </c:pt>
                <c:pt idx="13">
                  <c:v>16055</c:v>
                </c:pt>
                <c:pt idx="14">
                  <c:v>15983</c:v>
                </c:pt>
                <c:pt idx="15">
                  <c:v>16449</c:v>
                </c:pt>
                <c:pt idx="16">
                  <c:v>16217</c:v>
                </c:pt>
                <c:pt idx="17">
                  <c:v>17806</c:v>
                </c:pt>
                <c:pt idx="18">
                  <c:v>17545</c:v>
                </c:pt>
                <c:pt idx="19">
                  <c:v>14112</c:v>
                </c:pt>
                <c:pt idx="20">
                  <c:v>14618</c:v>
                </c:pt>
                <c:pt idx="21">
                  <c:v>15332</c:v>
                </c:pt>
                <c:pt idx="22">
                  <c:v>18183</c:v>
                </c:pt>
                <c:pt idx="23">
                  <c:v>17384</c:v>
                </c:pt>
                <c:pt idx="24">
                  <c:v>20191</c:v>
                </c:pt>
                <c:pt idx="25">
                  <c:v>18363</c:v>
                </c:pt>
                <c:pt idx="26">
                  <c:v>15112</c:v>
                </c:pt>
                <c:pt idx="27">
                  <c:v>15064</c:v>
                </c:pt>
                <c:pt idx="28">
                  <c:v>19930</c:v>
                </c:pt>
                <c:pt idx="29">
                  <c:v>13281</c:v>
                </c:pt>
                <c:pt idx="30">
                  <c:v>16023</c:v>
                </c:pt>
                <c:pt idx="31">
                  <c:v>14730</c:v>
                </c:pt>
                <c:pt idx="32">
                  <c:v>14866</c:v>
                </c:pt>
                <c:pt idx="33">
                  <c:v>15255</c:v>
                </c:pt>
                <c:pt idx="34">
                  <c:v>18428</c:v>
                </c:pt>
                <c:pt idx="35">
                  <c:v>22135</c:v>
                </c:pt>
                <c:pt idx="36">
                  <c:v>17739</c:v>
                </c:pt>
                <c:pt idx="37">
                  <c:v>17505</c:v>
                </c:pt>
                <c:pt idx="38">
                  <c:v>17074</c:v>
                </c:pt>
                <c:pt idx="39">
                  <c:v>16876</c:v>
                </c:pt>
                <c:pt idx="40">
                  <c:v>14856</c:v>
                </c:pt>
                <c:pt idx="41">
                  <c:v>15859</c:v>
                </c:pt>
                <c:pt idx="42">
                  <c:v>16108</c:v>
                </c:pt>
                <c:pt idx="43">
                  <c:v>14590</c:v>
                </c:pt>
                <c:pt idx="44">
                  <c:v>15962</c:v>
                </c:pt>
                <c:pt idx="45">
                  <c:v>15313</c:v>
                </c:pt>
                <c:pt idx="46">
                  <c:v>17379</c:v>
                </c:pt>
                <c:pt idx="47">
                  <c:v>22564</c:v>
                </c:pt>
                <c:pt idx="48">
                  <c:v>18336</c:v>
                </c:pt>
                <c:pt idx="49">
                  <c:v>18470</c:v>
                </c:pt>
                <c:pt idx="50">
                  <c:v>16989</c:v>
                </c:pt>
                <c:pt idx="51">
                  <c:v>16692</c:v>
                </c:pt>
                <c:pt idx="52">
                  <c:v>17775</c:v>
                </c:pt>
                <c:pt idx="53">
                  <c:v>16563</c:v>
                </c:pt>
                <c:pt idx="54">
                  <c:v>16472</c:v>
                </c:pt>
                <c:pt idx="55">
                  <c:v>16155</c:v>
                </c:pt>
                <c:pt idx="56">
                  <c:v>18803</c:v>
                </c:pt>
              </c:numCache>
            </c:numRef>
          </c:val>
          <c:smooth val="0"/>
          <c:extLst>
            <c:ext xmlns:c16="http://schemas.microsoft.com/office/drawing/2014/chart" uri="{C3380CC4-5D6E-409C-BE32-E72D297353CC}">
              <c16:uniqueId val="{00000001-719D-4804-BFC6-020A3B76CCCB}"/>
            </c:ext>
          </c:extLst>
        </c:ser>
        <c:dLbls>
          <c:showLegendKey val="0"/>
          <c:showVal val="0"/>
          <c:showCatName val="0"/>
          <c:showSerName val="0"/>
          <c:showPercent val="0"/>
          <c:showBubbleSize val="0"/>
        </c:dLbls>
        <c:smooth val="0"/>
        <c:axId val="-2066983760"/>
        <c:axId val="-2066982672"/>
      </c:lineChart>
      <c:catAx>
        <c:axId val="-206698376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s-ES"/>
          </a:p>
        </c:txPr>
        <c:crossAx val="-2066982672"/>
        <c:crosses val="autoZero"/>
        <c:auto val="0"/>
        <c:lblAlgn val="ctr"/>
        <c:lblOffset val="100"/>
        <c:noMultiLvlLbl val="1"/>
      </c:catAx>
      <c:valAx>
        <c:axId val="-20669826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s-ES"/>
          </a:p>
        </c:txPr>
        <c:crossAx val="-2066983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accent1">
                  <a:lumMod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lumMod val="50000"/>
                  </a:schemeClr>
                </a:solidFill>
                <a:latin typeface="Verdana"/>
                <a:ea typeface="Verdana"/>
                <a:cs typeface="Verdana"/>
              </a:defRPr>
            </a:pPr>
            <a:r>
              <a:rPr lang="es-ES">
                <a:solidFill>
                  <a:schemeClr val="accent1">
                    <a:lumMod val="50000"/>
                  </a:schemeClr>
                </a:solidFill>
              </a:rPr>
              <a:t>Persona con resolución de PIA por tramo de edad</a:t>
            </a:r>
          </a:p>
        </c:rich>
      </c:tx>
      <c:layout>
        <c:manualLayout>
          <c:xMode val="edge"/>
          <c:yMode val="edge"/>
          <c:x val="0.17560315651333058"/>
          <c:y val="4.3582630463007074E-3"/>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7103173780908965"/>
          <c:y val="9.8098840847741023E-2"/>
          <c:w val="0.79376916701201805"/>
          <c:h val="0.81604505842463637"/>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97EE-4CAF-AD93-F653B52C64F0}"/>
              </c:ext>
            </c:extLst>
          </c:dPt>
          <c:dPt>
            <c:idx val="1"/>
            <c:invertIfNegative val="0"/>
            <c:bubble3D val="0"/>
            <c:spPr>
              <a:solidFill>
                <a:srgbClr val="993366"/>
              </a:solidFill>
              <a:ln w="25400">
                <a:noFill/>
              </a:ln>
            </c:spPr>
            <c:extLst>
              <c:ext xmlns:c16="http://schemas.microsoft.com/office/drawing/2014/chart" uri="{C3380CC4-5D6E-409C-BE32-E72D297353CC}">
                <c16:uniqueId val="{00000002-97EE-4CAF-AD93-F653B52C64F0}"/>
              </c:ext>
            </c:extLst>
          </c:dPt>
          <c:dPt>
            <c:idx val="2"/>
            <c:invertIfNegative val="0"/>
            <c:bubble3D val="0"/>
            <c:spPr>
              <a:solidFill>
                <a:srgbClr val="CCFFFF"/>
              </a:solidFill>
              <a:ln w="25400">
                <a:noFill/>
              </a:ln>
            </c:spPr>
            <c:extLst>
              <c:ext xmlns:c16="http://schemas.microsoft.com/office/drawing/2014/chart" uri="{C3380CC4-5D6E-409C-BE32-E72D297353CC}">
                <c16:uniqueId val="{00000004-97EE-4CAF-AD93-F653B52C64F0}"/>
              </c:ext>
            </c:extLst>
          </c:dPt>
          <c:dPt>
            <c:idx val="3"/>
            <c:invertIfNegative val="0"/>
            <c:bubble3D val="0"/>
            <c:spPr>
              <a:solidFill>
                <a:srgbClr val="660066"/>
              </a:solidFill>
              <a:ln w="25400">
                <a:noFill/>
              </a:ln>
            </c:spPr>
            <c:extLst>
              <c:ext xmlns:c16="http://schemas.microsoft.com/office/drawing/2014/chart" uri="{C3380CC4-5D6E-409C-BE32-E72D297353CC}">
                <c16:uniqueId val="{00000006-97EE-4CAF-AD93-F653B52C64F0}"/>
              </c:ext>
            </c:extLst>
          </c:dPt>
          <c:dPt>
            <c:idx val="4"/>
            <c:invertIfNegative val="0"/>
            <c:bubble3D val="0"/>
            <c:spPr>
              <a:solidFill>
                <a:srgbClr val="0066CC"/>
              </a:solidFill>
              <a:ln w="25400">
                <a:noFill/>
              </a:ln>
            </c:spPr>
            <c:extLst>
              <c:ext xmlns:c16="http://schemas.microsoft.com/office/drawing/2014/chart" uri="{C3380CC4-5D6E-409C-BE32-E72D297353CC}">
                <c16:uniqueId val="{00000008-97EE-4CAF-AD93-F653B52C64F0}"/>
              </c:ext>
            </c:extLst>
          </c:dPt>
          <c:dPt>
            <c:idx val="5"/>
            <c:invertIfNegative val="0"/>
            <c:bubble3D val="0"/>
            <c:spPr>
              <a:solidFill>
                <a:srgbClr val="CCCCFF"/>
              </a:solidFill>
              <a:ln w="25400">
                <a:noFill/>
              </a:ln>
            </c:spPr>
            <c:extLst>
              <c:ext xmlns:c16="http://schemas.microsoft.com/office/drawing/2014/chart" uri="{C3380CC4-5D6E-409C-BE32-E72D297353CC}">
                <c16:uniqueId val="{0000000A-97EE-4CAF-AD93-F653B52C64F0}"/>
              </c:ext>
            </c:extLst>
          </c:dPt>
          <c:dPt>
            <c:idx val="6"/>
            <c:invertIfNegative val="0"/>
            <c:bubble3D val="0"/>
            <c:spPr>
              <a:solidFill>
                <a:srgbClr val="9966FF"/>
              </a:solidFill>
              <a:ln w="25400">
                <a:noFill/>
              </a:ln>
            </c:spPr>
            <c:extLst>
              <c:ext xmlns:c16="http://schemas.microsoft.com/office/drawing/2014/chart" uri="{C3380CC4-5D6E-409C-BE32-E72D297353CC}">
                <c16:uniqueId val="{0000000C-97EE-4CAF-AD93-F653B52C64F0}"/>
              </c:ext>
            </c:extLst>
          </c:dPt>
          <c:dPt>
            <c:idx val="7"/>
            <c:invertIfNegative val="0"/>
            <c:bubble3D val="0"/>
            <c:spPr>
              <a:solidFill>
                <a:srgbClr val="99CCFF"/>
              </a:solidFill>
              <a:ln w="25400">
                <a:noFill/>
              </a:ln>
            </c:spPr>
            <c:extLst>
              <c:ext xmlns:c16="http://schemas.microsoft.com/office/drawing/2014/chart" uri="{C3380CC4-5D6E-409C-BE32-E72D297353CC}">
                <c16:uniqueId val="{0000000E-97EE-4CAF-AD93-F653B52C64F0}"/>
              </c:ext>
            </c:extLst>
          </c:dPt>
          <c:dLbls>
            <c:dLbl>
              <c:idx val="0"/>
              <c:layout>
                <c:manualLayout>
                  <c:x val="7.471163144080634E-3"/>
                  <c:y val="-8.173844817440532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7EE-4CAF-AD93-F653B52C64F0}"/>
                </c:ext>
              </c:extLst>
            </c:dLbl>
            <c:dLbl>
              <c:idx val="1"/>
              <c:layout>
                <c:manualLayout>
                  <c:x val="7.9662246166596791E-3"/>
                  <c:y val="-6.0589383622420952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EE-4CAF-AD93-F653B52C64F0}"/>
                </c:ext>
              </c:extLst>
            </c:dLbl>
            <c:dLbl>
              <c:idx val="2"/>
              <c:layout>
                <c:manualLayout>
                  <c:x val="1.5009324492333196E-2"/>
                  <c:y val="-5.9658325627446038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7EE-4CAF-AD93-F653B52C64F0}"/>
                </c:ext>
              </c:extLst>
            </c:dLbl>
            <c:dLbl>
              <c:idx val="3"/>
              <c:layout>
                <c:manualLayout>
                  <c:x val="1.6131026384859786E-2"/>
                  <c:y val="-6.21948235118297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7EE-4CAF-AD93-F653B52C64F0}"/>
                </c:ext>
              </c:extLst>
            </c:dLbl>
            <c:dLbl>
              <c:idx val="4"/>
              <c:layout>
                <c:manualLayout>
                  <c:x val="1.4949924022654982E-2"/>
                  <c:y val="-4.9604617928096978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7EE-4CAF-AD93-F653B52C64F0}"/>
                </c:ext>
              </c:extLst>
            </c:dLbl>
            <c:dLbl>
              <c:idx val="5"/>
              <c:layout>
                <c:manualLayout>
                  <c:x val="1.447161210111894E-2"/>
                  <c:y val="-7.1473272246663111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7EE-4CAF-AD93-F653B52C64F0}"/>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7EE-4CAF-AD93-F653B52C64F0}"/>
                </c:ext>
              </c:extLst>
            </c:dLbl>
            <c:dLbl>
              <c:idx val="7"/>
              <c:layout>
                <c:manualLayout>
                  <c:x val="1.5659966846249481E-2"/>
                  <c:y val="-2.928536068222788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7EE-4CAF-AD93-F653B52C64F0}"/>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('46perfpbsaad'!$E$25:$F$25,'46perfpbsaad'!$H$25:$I$25,'46perfpbsaad'!$K$25:$L$25,'46perfpbsaad'!$N$25:$O$25)</c:f>
              <c:strCache>
                <c:ptCount val="8"/>
                <c:pt idx="0">
                  <c:v>&lt; 3</c:v>
                </c:pt>
                <c:pt idx="1">
                  <c:v>3 a 18</c:v>
                </c:pt>
                <c:pt idx="2">
                  <c:v>19 a 30</c:v>
                </c:pt>
                <c:pt idx="3">
                  <c:v>31 a 45</c:v>
                </c:pt>
                <c:pt idx="4">
                  <c:v>46 a 54</c:v>
                </c:pt>
                <c:pt idx="5">
                  <c:v>55 a 64</c:v>
                </c:pt>
                <c:pt idx="6">
                  <c:v>65 a 79</c:v>
                </c:pt>
                <c:pt idx="7">
                  <c:v>80 y +</c:v>
                </c:pt>
              </c:strCache>
            </c:strRef>
          </c:cat>
          <c:val>
            <c:numRef>
              <c:f>('46perfpbsaad'!$E$21,'46perfpbsaad'!$H$21,'46perfpbsaad'!$K$21,'46perfpbsaad'!$N$21,'46perfpbsaad'!$Q$21,'46perfpbsaad'!$T$21,'46perfpbsaad'!$W$21,'46perfpbsaad'!$Z$21)</c:f>
              <c:numCache>
                <c:formatCode>#,##0</c:formatCode>
                <c:ptCount val="8"/>
                <c:pt idx="0">
                  <c:v>3788</c:v>
                </c:pt>
                <c:pt idx="1">
                  <c:v>114819</c:v>
                </c:pt>
                <c:pt idx="2">
                  <c:v>58197</c:v>
                </c:pt>
                <c:pt idx="3">
                  <c:v>68347</c:v>
                </c:pt>
                <c:pt idx="4">
                  <c:v>74310</c:v>
                </c:pt>
                <c:pt idx="5">
                  <c:v>116763</c:v>
                </c:pt>
                <c:pt idx="6">
                  <c:v>325310</c:v>
                </c:pt>
                <c:pt idx="7">
                  <c:v>897630</c:v>
                </c:pt>
              </c:numCache>
            </c:numRef>
          </c:val>
          <c:shape val="cylinder"/>
          <c:extLst>
            <c:ext xmlns:c16="http://schemas.microsoft.com/office/drawing/2014/chart" uri="{C3380CC4-5D6E-409C-BE32-E72D297353CC}">
              <c16:uniqueId val="{0000000F-97EE-4CAF-AD93-F653B52C64F0}"/>
            </c:ext>
          </c:extLst>
        </c:ser>
        <c:dLbls>
          <c:showLegendKey val="0"/>
          <c:showVal val="0"/>
          <c:showCatName val="0"/>
          <c:showSerName val="0"/>
          <c:showPercent val="0"/>
          <c:showBubbleSize val="0"/>
        </c:dLbls>
        <c:gapWidth val="30"/>
        <c:shape val="box"/>
        <c:axId val="572014736"/>
        <c:axId val="572015280"/>
        <c:axId val="0"/>
      </c:bar3DChart>
      <c:catAx>
        <c:axId val="572014736"/>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50000"/>
                  </a:schemeClr>
                </a:solidFill>
                <a:latin typeface="+mn-lt"/>
                <a:ea typeface="Verdana"/>
                <a:cs typeface="Verdana"/>
              </a:defRPr>
            </a:pPr>
            <a:endParaRPr lang="es-ES"/>
          </a:p>
        </c:txPr>
        <c:crossAx val="572015280"/>
        <c:crosses val="autoZero"/>
        <c:auto val="1"/>
        <c:lblAlgn val="ctr"/>
        <c:lblOffset val="100"/>
        <c:tickLblSkip val="1"/>
        <c:tickMarkSkip val="1"/>
        <c:noMultiLvlLbl val="0"/>
      </c:catAx>
      <c:valAx>
        <c:axId val="57201528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50000"/>
                  </a:schemeClr>
                </a:solidFill>
                <a:latin typeface="+mn-lt"/>
                <a:ea typeface="Verdana"/>
                <a:cs typeface="Verdana"/>
              </a:defRPr>
            </a:pPr>
            <a:endParaRPr lang="es-ES"/>
          </a:p>
        </c:txPr>
        <c:crossAx val="572014736"/>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accent1">
                    <a:lumMod val="50000"/>
                  </a:schemeClr>
                </a:solidFill>
                <a:latin typeface="+mn-lt"/>
                <a:ea typeface="+mn-ea"/>
                <a:cs typeface="+mn-cs"/>
              </a:defRPr>
            </a:pPr>
            <a:r>
              <a:rPr lang="es-ES" sz="1100" b="1">
                <a:solidFill>
                  <a:schemeClr val="accent1">
                    <a:lumMod val="50000"/>
                  </a:schemeClr>
                </a:solidFill>
              </a:rPr>
              <a:t>Persona con resolución de PIA por sexo</a:t>
            </a:r>
          </a:p>
        </c:rich>
      </c:tx>
      <c:layout>
        <c:manualLayout>
          <c:xMode val="edge"/>
          <c:yMode val="edge"/>
          <c:x val="0.17933349240435856"/>
          <c:y val="2.6316093748193371E-3"/>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accent1">
                  <a:lumMod val="50000"/>
                </a:schemeClr>
              </a:solidFill>
              <a:latin typeface="+mn-lt"/>
              <a:ea typeface="+mn-ea"/>
              <a:cs typeface="+mn-cs"/>
            </a:defRPr>
          </a:pPr>
          <a:endParaRPr lang="es-E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151356080489938"/>
          <c:y val="0.16205626279093968"/>
          <c:w val="0.70355205599300086"/>
          <c:h val="0.75589024940164407"/>
        </c:manualLayout>
      </c:layout>
      <c:pie3DChart>
        <c:varyColors val="1"/>
        <c:ser>
          <c:idx val="0"/>
          <c:order val="0"/>
          <c:explosion val="4"/>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0-CF66-44C6-9485-4914140F6EFA}"/>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2-CF66-44C6-9485-4914140F6EFA}"/>
              </c:ext>
            </c:extLst>
          </c:dPt>
          <c:dLbls>
            <c:dLbl>
              <c:idx val="0"/>
              <c:layout>
                <c:manualLayout>
                  <c:x val="8.0135532627387096E-2"/>
                  <c:y val="-9.092075387836670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F66-44C6-9485-4914140F6EFA}"/>
                </c:ext>
              </c:extLst>
            </c:dLbl>
            <c:dLbl>
              <c:idx val="1"/>
              <c:layout>
                <c:manualLayout>
                  <c:x val="4.5922037523087392E-3"/>
                  <c:y val="2.082787008452139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F66-44C6-9485-4914140F6EFA}"/>
                </c:ext>
              </c:extLst>
            </c:dLbl>
            <c:dLbl>
              <c:idx val="2"/>
              <c:layout>
                <c:manualLayout>
                  <c:xMode val="edge"/>
                  <c:yMode val="edge"/>
                  <c:x val="1.2931034482758621E-2"/>
                  <c:y val="0.1173336388896846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F66-44C6-9485-4914140F6EFA}"/>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('46perfpbsaad'!$B$12,'46perfpbsaad'!$B$16)</c:f>
              <c:strCache>
                <c:ptCount val="2"/>
                <c:pt idx="0">
                  <c:v>Mujer</c:v>
                </c:pt>
                <c:pt idx="1">
                  <c:v>Hombre</c:v>
                </c:pt>
              </c:strCache>
            </c:strRef>
          </c:cat>
          <c:val>
            <c:numRef>
              <c:f>('46perfpbsaad'!$AC$15,'46perfpbsaad'!$AC$19)</c:f>
              <c:numCache>
                <c:formatCode>#,##0</c:formatCode>
                <c:ptCount val="2"/>
                <c:pt idx="0">
                  <c:v>1040123</c:v>
                </c:pt>
                <c:pt idx="1">
                  <c:v>619041</c:v>
                </c:pt>
              </c:numCache>
            </c:numRef>
          </c:val>
          <c:extLst>
            <c:ext xmlns:c16="http://schemas.microsoft.com/office/drawing/2014/chart" uri="{C3380CC4-5D6E-409C-BE32-E72D297353CC}">
              <c16:uniqueId val="{00000004-CF66-44C6-9485-4914140F6EFA}"/>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solidFill>
                <a:latin typeface="Verdana"/>
                <a:ea typeface="Verdana"/>
                <a:cs typeface="Verdana"/>
              </a:defRPr>
            </a:pPr>
            <a:r>
              <a:rPr lang="es-ES" sz="1100">
                <a:solidFill>
                  <a:schemeClr val="accent1">
                    <a:lumMod val="50000"/>
                  </a:schemeClr>
                </a:solidFill>
                <a:latin typeface="+mn-lt"/>
              </a:rPr>
              <a:t>Distribución por Grado de dependencia de cada tramo de edad. Mujeres</a:t>
            </a:r>
          </a:p>
        </c:rich>
      </c:tx>
      <c:layout>
        <c:manualLayout>
          <c:xMode val="edge"/>
          <c:yMode val="edge"/>
          <c:x val="0.17140744957081169"/>
          <c:y val="1.3981735429138773E-2"/>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'46aperfpb_graf'!$D$12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92C9-4496-9900-7F32F5E61961}"/>
              </c:ext>
            </c:extLst>
          </c:dPt>
          <c:dPt>
            <c:idx val="1"/>
            <c:invertIfNegative val="0"/>
            <c:bubble3D val="0"/>
            <c:extLst>
              <c:ext xmlns:c16="http://schemas.microsoft.com/office/drawing/2014/chart" uri="{C3380CC4-5D6E-409C-BE32-E72D297353CC}">
                <c16:uniqueId val="{00000001-92C9-4496-9900-7F32F5E61961}"/>
              </c:ext>
            </c:extLst>
          </c:dPt>
          <c:dPt>
            <c:idx val="2"/>
            <c:invertIfNegative val="0"/>
            <c:bubble3D val="0"/>
            <c:extLst>
              <c:ext xmlns:c16="http://schemas.microsoft.com/office/drawing/2014/chart" uri="{C3380CC4-5D6E-409C-BE32-E72D297353CC}">
                <c16:uniqueId val="{00000002-92C9-4496-9900-7F32F5E61961}"/>
              </c:ext>
            </c:extLst>
          </c:dPt>
          <c:dPt>
            <c:idx val="3"/>
            <c:invertIfNegative val="0"/>
            <c:bubble3D val="0"/>
            <c:extLst>
              <c:ext xmlns:c16="http://schemas.microsoft.com/office/drawing/2014/chart" uri="{C3380CC4-5D6E-409C-BE32-E72D297353CC}">
                <c16:uniqueId val="{00000003-92C9-4496-9900-7F32F5E61961}"/>
              </c:ext>
            </c:extLst>
          </c:dPt>
          <c:dPt>
            <c:idx val="4"/>
            <c:invertIfNegative val="0"/>
            <c:bubble3D val="0"/>
            <c:extLst>
              <c:ext xmlns:c16="http://schemas.microsoft.com/office/drawing/2014/chart" uri="{C3380CC4-5D6E-409C-BE32-E72D297353CC}">
                <c16:uniqueId val="{00000004-92C9-4496-9900-7F32F5E61961}"/>
              </c:ext>
            </c:extLst>
          </c:dPt>
          <c:dPt>
            <c:idx val="5"/>
            <c:invertIfNegative val="0"/>
            <c:bubble3D val="0"/>
            <c:extLst>
              <c:ext xmlns:c16="http://schemas.microsoft.com/office/drawing/2014/chart" uri="{C3380CC4-5D6E-409C-BE32-E72D297353CC}">
                <c16:uniqueId val="{00000005-92C9-4496-9900-7F32F5E61961}"/>
              </c:ext>
            </c:extLst>
          </c:dPt>
          <c:dPt>
            <c:idx val="6"/>
            <c:invertIfNegative val="0"/>
            <c:bubble3D val="0"/>
            <c:extLst>
              <c:ext xmlns:c16="http://schemas.microsoft.com/office/drawing/2014/chart" uri="{C3380CC4-5D6E-409C-BE32-E72D297353CC}">
                <c16:uniqueId val="{00000006-92C9-4496-9900-7F32F5E61961}"/>
              </c:ext>
            </c:extLst>
          </c:dPt>
          <c:dPt>
            <c:idx val="7"/>
            <c:invertIfNegative val="0"/>
            <c:bubble3D val="0"/>
            <c:extLst>
              <c:ext xmlns:c16="http://schemas.microsoft.com/office/drawing/2014/chart" uri="{C3380CC4-5D6E-409C-BE32-E72D297353CC}">
                <c16:uniqueId val="{00000007-92C9-4496-9900-7F32F5E61961}"/>
              </c:ext>
            </c:extLst>
          </c:dPt>
          <c:dLbls>
            <c:dLbl>
              <c:idx val="0"/>
              <c:tx>
                <c:rich>
                  <a:bodyPr/>
                  <a:lstStyle/>
                  <a:p>
                    <a:fld id="{375B9D70-19E7-4FFF-8BB0-A585EE10AD26}" type="CELLRANGE">
                      <a:rPr lang="en-US"/>
                      <a:pPr/>
                      <a:t>[CELLRANGE]</a:t>
                    </a:fld>
                    <a:endParaRPr lang="en-US" baseline="0"/>
                  </a:p>
                  <a:p>
                    <a:fld id="{B11EB502-BCB1-431C-AC6E-300E58F724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92C9-4496-9900-7F32F5E61961}"/>
                </c:ext>
              </c:extLst>
            </c:dLbl>
            <c:dLbl>
              <c:idx val="1"/>
              <c:tx>
                <c:rich>
                  <a:bodyPr/>
                  <a:lstStyle/>
                  <a:p>
                    <a:fld id="{D7CF0C36-CA7B-4548-8139-CCE0F7838C57}" type="CELLRANGE">
                      <a:rPr lang="en-US"/>
                      <a:pPr/>
                      <a:t>[CELLRANGE]</a:t>
                    </a:fld>
                    <a:endParaRPr lang="en-US" baseline="0"/>
                  </a:p>
                  <a:p>
                    <a:fld id="{56E3A47F-2FEB-41FB-B20C-AA3B07F532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92C9-4496-9900-7F32F5E61961}"/>
                </c:ext>
              </c:extLst>
            </c:dLbl>
            <c:dLbl>
              <c:idx val="2"/>
              <c:tx>
                <c:rich>
                  <a:bodyPr/>
                  <a:lstStyle/>
                  <a:p>
                    <a:fld id="{8D95D38C-09CA-4D4C-A9C2-A6DBBFF7EB53}" type="CELLRANGE">
                      <a:rPr lang="en-US"/>
                      <a:pPr/>
                      <a:t>[CELLRANGE]</a:t>
                    </a:fld>
                    <a:endParaRPr lang="en-US" baseline="0"/>
                  </a:p>
                  <a:p>
                    <a:fld id="{E88EB225-AB8B-4B45-993E-CD015165156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92C9-4496-9900-7F32F5E61961}"/>
                </c:ext>
              </c:extLst>
            </c:dLbl>
            <c:dLbl>
              <c:idx val="3"/>
              <c:tx>
                <c:rich>
                  <a:bodyPr/>
                  <a:lstStyle/>
                  <a:p>
                    <a:fld id="{D3C001A3-1CE1-4C8C-8684-D01D7DDC4C9C}" type="CELLRANGE">
                      <a:rPr lang="en-US"/>
                      <a:pPr/>
                      <a:t>[CELLRANGE]</a:t>
                    </a:fld>
                    <a:endParaRPr lang="en-US" baseline="0"/>
                  </a:p>
                  <a:p>
                    <a:fld id="{E088D7AF-3057-4408-910E-21474E6FEF5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92C9-4496-9900-7F32F5E61961}"/>
                </c:ext>
              </c:extLst>
            </c:dLbl>
            <c:dLbl>
              <c:idx val="4"/>
              <c:tx>
                <c:rich>
                  <a:bodyPr/>
                  <a:lstStyle/>
                  <a:p>
                    <a:fld id="{CC5D7423-ADEE-4912-B428-B5C0F23718D2}" type="CELLRANGE">
                      <a:rPr lang="en-US"/>
                      <a:pPr/>
                      <a:t>[CELLRANGE]</a:t>
                    </a:fld>
                    <a:endParaRPr lang="en-US" baseline="0"/>
                  </a:p>
                  <a:p>
                    <a:fld id="{5F2868C4-0686-4E16-B993-3C44BD25822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92C9-4496-9900-7F32F5E61961}"/>
                </c:ext>
              </c:extLst>
            </c:dLbl>
            <c:dLbl>
              <c:idx val="5"/>
              <c:tx>
                <c:rich>
                  <a:bodyPr/>
                  <a:lstStyle/>
                  <a:p>
                    <a:fld id="{3C9F8C36-B594-40D7-8BEC-1E8EAF3E704F}" type="CELLRANGE">
                      <a:rPr lang="en-US"/>
                      <a:pPr/>
                      <a:t>[CELLRANGE]</a:t>
                    </a:fld>
                    <a:endParaRPr lang="en-US" baseline="0"/>
                  </a:p>
                  <a:p>
                    <a:fld id="{0C0FE0E3-8309-48BE-913C-D9CB7CC3125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92C9-4496-9900-7F32F5E61961}"/>
                </c:ext>
              </c:extLst>
            </c:dLbl>
            <c:dLbl>
              <c:idx val="6"/>
              <c:tx>
                <c:rich>
                  <a:bodyPr/>
                  <a:lstStyle/>
                  <a:p>
                    <a:fld id="{83D6CF6D-6911-4D7F-BC86-C88285AC19AF}" type="CELLRANGE">
                      <a:rPr lang="en-US"/>
                      <a:pPr/>
                      <a:t>[CELLRANGE]</a:t>
                    </a:fld>
                    <a:endParaRPr lang="en-US" baseline="0"/>
                  </a:p>
                  <a:p>
                    <a:fld id="{F903C819-6FDE-401E-A50B-AF2FE0C1C58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92C9-4496-9900-7F32F5E61961}"/>
                </c:ext>
              </c:extLst>
            </c:dLbl>
            <c:dLbl>
              <c:idx val="7"/>
              <c:tx>
                <c:rich>
                  <a:bodyPr/>
                  <a:lstStyle/>
                  <a:p>
                    <a:fld id="{779982A6-A768-4FAE-9C84-D7A9F96EFCDE}" type="CELLRANGE">
                      <a:rPr lang="en-US"/>
                      <a:pPr/>
                      <a:t>[CELLRANGE]</a:t>
                    </a:fld>
                    <a:endParaRPr lang="en-US" baseline="0"/>
                  </a:p>
                  <a:p>
                    <a:fld id="{C2FAAB10-E3FC-4763-9DF6-3C7BB8B6463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92C9-4496-9900-7F32F5E61961}"/>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('46aperfpb_graf'!$E$12,'46aperfpb_graf'!$G$12,'46aperfpb_graf'!$I$12,'46aperfpb_graf'!$K$12,'46aperfpb_graf'!$M$12,'46aperfpb_graf'!$O$12,'46aperfpb_graf'!$Q$12,'46aperfpb_graf'!$S$12)</c:f>
              <c:numCache>
                <c:formatCode>#,##0</c:formatCode>
                <c:ptCount val="8"/>
                <c:pt idx="0">
                  <c:v>545</c:v>
                </c:pt>
                <c:pt idx="1">
                  <c:v>10820</c:v>
                </c:pt>
                <c:pt idx="2">
                  <c:v>6276</c:v>
                </c:pt>
                <c:pt idx="3">
                  <c:v>8691</c:v>
                </c:pt>
                <c:pt idx="4">
                  <c:v>8463</c:v>
                </c:pt>
                <c:pt idx="5">
                  <c:v>11794</c:v>
                </c:pt>
                <c:pt idx="6">
                  <c:v>40129</c:v>
                </c:pt>
                <c:pt idx="7">
                  <c:v>190955</c:v>
                </c:pt>
              </c:numCache>
            </c:numRef>
          </c:val>
          <c:extLst>
            <c:ext xmlns:c15="http://schemas.microsoft.com/office/drawing/2012/chart" uri="{02D57815-91ED-43cb-92C2-25804820EDAC}">
              <c15:datalabelsRange>
                <c15:f>'46aperfpb_graf'!$V$12:$AC$12</c15:f>
                <c15:dlblRangeCache>
                  <c:ptCount val="8"/>
                  <c:pt idx="0">
                    <c:v>32%</c:v>
                  </c:pt>
                  <c:pt idx="1">
                    <c:v>31%</c:v>
                  </c:pt>
                  <c:pt idx="2">
                    <c:v>29%</c:v>
                  </c:pt>
                  <c:pt idx="3">
                    <c:v>29%</c:v>
                  </c:pt>
                  <c:pt idx="4">
                    <c:v>24%</c:v>
                  </c:pt>
                  <c:pt idx="5">
                    <c:v>20%</c:v>
                  </c:pt>
                  <c:pt idx="6">
                    <c:v>20%</c:v>
                  </c:pt>
                  <c:pt idx="7">
                    <c:v>29%</c:v>
                  </c:pt>
                </c15:dlblRangeCache>
              </c15:datalabelsRange>
            </c:ext>
            <c:ext xmlns:c16="http://schemas.microsoft.com/office/drawing/2014/chart" uri="{C3380CC4-5D6E-409C-BE32-E72D297353CC}">
              <c16:uniqueId val="{00000008-92C9-4496-9900-7F32F5E61961}"/>
            </c:ext>
          </c:extLst>
        </c:ser>
        <c:ser>
          <c:idx val="1"/>
          <c:order val="1"/>
          <c:tx>
            <c:strRef>
              <c:f>'46aperfpb_graf'!$D$13</c:f>
              <c:strCache>
                <c:ptCount val="1"/>
                <c:pt idx="0">
                  <c:v>Grado II</c:v>
                </c:pt>
              </c:strCache>
            </c:strRef>
          </c:tx>
          <c:spPr>
            <a:solidFill>
              <a:srgbClr val="9966FF"/>
            </a:solidFill>
          </c:spPr>
          <c:invertIfNegative val="0"/>
          <c:dLbls>
            <c:dLbl>
              <c:idx val="0"/>
              <c:tx>
                <c:rich>
                  <a:bodyPr/>
                  <a:lstStyle/>
                  <a:p>
                    <a:fld id="{CA19BD10-B2C8-4EDA-9B08-A309EB0F5584}" type="CELLRANGE">
                      <a:rPr lang="en-US"/>
                      <a:pPr/>
                      <a:t>[CELLRANGE]</a:t>
                    </a:fld>
                    <a:endParaRPr lang="en-US" baseline="0"/>
                  </a:p>
                  <a:p>
                    <a:fld id="{49201D87-D18E-4FBF-8D3B-532B01A135E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92C9-4496-9900-7F32F5E61961}"/>
                </c:ext>
              </c:extLst>
            </c:dLbl>
            <c:dLbl>
              <c:idx val="1"/>
              <c:tx>
                <c:rich>
                  <a:bodyPr/>
                  <a:lstStyle/>
                  <a:p>
                    <a:fld id="{34F0ABB6-0260-426C-AAA6-93E3E4C2F2EF}" type="CELLRANGE">
                      <a:rPr lang="en-US"/>
                      <a:pPr/>
                      <a:t>[CELLRANGE]</a:t>
                    </a:fld>
                    <a:endParaRPr lang="en-US" baseline="0"/>
                  </a:p>
                  <a:p>
                    <a:fld id="{4E9C8FD9-0E1E-48FB-92EA-213C010F5D3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92C9-4496-9900-7F32F5E61961}"/>
                </c:ext>
              </c:extLst>
            </c:dLbl>
            <c:dLbl>
              <c:idx val="2"/>
              <c:tx>
                <c:rich>
                  <a:bodyPr/>
                  <a:lstStyle/>
                  <a:p>
                    <a:fld id="{377485FD-CD77-4831-B157-096F46BA2212}" type="CELLRANGE">
                      <a:rPr lang="en-US"/>
                      <a:pPr/>
                      <a:t>[CELLRANGE]</a:t>
                    </a:fld>
                    <a:endParaRPr lang="en-US" baseline="0"/>
                  </a:p>
                  <a:p>
                    <a:fld id="{81B86CC3-3557-49C4-A498-3901230E16E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92C9-4496-9900-7F32F5E61961}"/>
                </c:ext>
              </c:extLst>
            </c:dLbl>
            <c:dLbl>
              <c:idx val="3"/>
              <c:tx>
                <c:rich>
                  <a:bodyPr/>
                  <a:lstStyle/>
                  <a:p>
                    <a:fld id="{825A367E-85C5-4F51-9A9D-7B15A8AC189E}" type="CELLRANGE">
                      <a:rPr lang="en-US"/>
                      <a:pPr/>
                      <a:t>[CELLRANGE]</a:t>
                    </a:fld>
                    <a:endParaRPr lang="en-US" baseline="0"/>
                  </a:p>
                  <a:p>
                    <a:fld id="{B4DDE85D-05B8-4AAD-B050-F52309F1484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92C9-4496-9900-7F32F5E61961}"/>
                </c:ext>
              </c:extLst>
            </c:dLbl>
            <c:dLbl>
              <c:idx val="4"/>
              <c:tx>
                <c:rich>
                  <a:bodyPr/>
                  <a:lstStyle/>
                  <a:p>
                    <a:fld id="{D61442E3-DDCE-41F7-8218-17C6F44416A2}" type="CELLRANGE">
                      <a:rPr lang="en-US"/>
                      <a:pPr/>
                      <a:t>[CELLRANGE]</a:t>
                    </a:fld>
                    <a:endParaRPr lang="en-US" baseline="0"/>
                  </a:p>
                  <a:p>
                    <a:fld id="{734ACF2E-AF97-4DA8-8DC4-0CEBB17E37A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92C9-4496-9900-7F32F5E61961}"/>
                </c:ext>
              </c:extLst>
            </c:dLbl>
            <c:dLbl>
              <c:idx val="5"/>
              <c:tx>
                <c:rich>
                  <a:bodyPr/>
                  <a:lstStyle/>
                  <a:p>
                    <a:fld id="{F21990A1-E48F-4357-8F4E-7F13EE825E94}" type="CELLRANGE">
                      <a:rPr lang="en-US"/>
                      <a:pPr/>
                      <a:t>[CELLRANGE]</a:t>
                    </a:fld>
                    <a:endParaRPr lang="en-US" baseline="0"/>
                  </a:p>
                  <a:p>
                    <a:fld id="{D379DA72-51E3-4C38-B0D3-7AD1662ACE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92C9-4496-9900-7F32F5E61961}"/>
                </c:ext>
              </c:extLst>
            </c:dLbl>
            <c:dLbl>
              <c:idx val="6"/>
              <c:tx>
                <c:rich>
                  <a:bodyPr/>
                  <a:lstStyle/>
                  <a:p>
                    <a:fld id="{A299F5EE-3C9F-4787-A6D5-30EDB3A7EE5D}" type="CELLRANGE">
                      <a:rPr lang="en-US"/>
                      <a:pPr/>
                      <a:t>[CELLRANGE]</a:t>
                    </a:fld>
                    <a:endParaRPr lang="en-US" baseline="0"/>
                  </a:p>
                  <a:p>
                    <a:fld id="{0A3DF7DB-7342-4E6E-9614-3CE3DAA5BF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92C9-4496-9900-7F32F5E61961}"/>
                </c:ext>
              </c:extLst>
            </c:dLbl>
            <c:dLbl>
              <c:idx val="7"/>
              <c:tx>
                <c:rich>
                  <a:bodyPr/>
                  <a:lstStyle/>
                  <a:p>
                    <a:fld id="{E7F0EBA0-A1F4-4732-B4F6-CEDC027620D9}" type="CELLRANGE">
                      <a:rPr lang="en-US"/>
                      <a:pPr/>
                      <a:t>[CELLRANGE]</a:t>
                    </a:fld>
                    <a:endParaRPr lang="en-US" baseline="0"/>
                  </a:p>
                  <a:p>
                    <a:fld id="{3F5A49D1-6F93-482D-9592-9BC007572C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92C9-4496-9900-7F32F5E61961}"/>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('46aperfpb_graf'!$E$13,'46aperfpb_graf'!$G$13,'46aperfpb_graf'!$I$13,'46aperfpb_graf'!$K$13,'46aperfpb_graf'!$M$13,'46aperfpb_graf'!$O$13,'46aperfpb_graf'!$Q$13,'46aperfpb_graf'!$S$13)</c:f>
              <c:numCache>
                <c:formatCode>#,##0</c:formatCode>
                <c:ptCount val="8"/>
                <c:pt idx="0">
                  <c:v>774</c:v>
                </c:pt>
                <c:pt idx="1">
                  <c:v>13209</c:v>
                </c:pt>
                <c:pt idx="2">
                  <c:v>8171</c:v>
                </c:pt>
                <c:pt idx="3">
                  <c:v>11387</c:v>
                </c:pt>
                <c:pt idx="4">
                  <c:v>13005</c:v>
                </c:pt>
                <c:pt idx="5">
                  <c:v>21753</c:v>
                </c:pt>
                <c:pt idx="6">
                  <c:v>70139</c:v>
                </c:pt>
                <c:pt idx="7">
                  <c:v>248140</c:v>
                </c:pt>
              </c:numCache>
            </c:numRef>
          </c:val>
          <c:extLst>
            <c:ext xmlns:c15="http://schemas.microsoft.com/office/drawing/2012/chart" uri="{02D57815-91ED-43cb-92C2-25804820EDAC}">
              <c15:datalabelsRange>
                <c15:f>'46aperfpb_graf'!$V$13:$AC$13</c15:f>
                <c15:dlblRangeCache>
                  <c:ptCount val="8"/>
                  <c:pt idx="0">
                    <c:v>46%</c:v>
                  </c:pt>
                  <c:pt idx="1">
                    <c:v>38%</c:v>
                  </c:pt>
                  <c:pt idx="2">
                    <c:v>37%</c:v>
                  </c:pt>
                  <c:pt idx="3">
                    <c:v>39%</c:v>
                  </c:pt>
                  <c:pt idx="4">
                    <c:v>37%</c:v>
                  </c:pt>
                  <c:pt idx="5">
                    <c:v>38%</c:v>
                  </c:pt>
                  <c:pt idx="6">
                    <c:v>35%</c:v>
                  </c:pt>
                  <c:pt idx="7">
                    <c:v>38%</c:v>
                  </c:pt>
                </c15:dlblRangeCache>
              </c15:datalabelsRange>
            </c:ext>
            <c:ext xmlns:c16="http://schemas.microsoft.com/office/drawing/2014/chart" uri="{C3380CC4-5D6E-409C-BE32-E72D297353CC}">
              <c16:uniqueId val="{00000011-92C9-4496-9900-7F32F5E61961}"/>
            </c:ext>
          </c:extLst>
        </c:ser>
        <c:ser>
          <c:idx val="2"/>
          <c:order val="2"/>
          <c:tx>
            <c:strRef>
              <c:f>'46aperfpb_graf'!$D$14</c:f>
              <c:strCache>
                <c:ptCount val="1"/>
                <c:pt idx="0">
                  <c:v>Grado I</c:v>
                </c:pt>
              </c:strCache>
            </c:strRef>
          </c:tx>
          <c:spPr>
            <a:solidFill>
              <a:srgbClr val="CCCCFF"/>
            </a:solidFill>
          </c:spPr>
          <c:invertIfNegative val="0"/>
          <c:dLbls>
            <c:dLbl>
              <c:idx val="0"/>
              <c:tx>
                <c:rich>
                  <a:bodyPr/>
                  <a:lstStyle/>
                  <a:p>
                    <a:fld id="{D5D7BE0C-75EA-4895-B1EE-02EC83E9266B}" type="CELLRANGE">
                      <a:rPr lang="en-US"/>
                      <a:pPr/>
                      <a:t>[CELLRANGE]</a:t>
                    </a:fld>
                    <a:endParaRPr lang="en-US" baseline="0"/>
                  </a:p>
                  <a:p>
                    <a:fld id="{2FC8EC7F-3B8D-4D0C-86E1-91E353C133F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92C9-4496-9900-7F32F5E61961}"/>
                </c:ext>
              </c:extLst>
            </c:dLbl>
            <c:dLbl>
              <c:idx val="1"/>
              <c:tx>
                <c:rich>
                  <a:bodyPr/>
                  <a:lstStyle/>
                  <a:p>
                    <a:fld id="{D303D057-4AC2-40CD-9AEA-C5283256D074}" type="CELLRANGE">
                      <a:rPr lang="en-US"/>
                      <a:pPr/>
                      <a:t>[CELLRANGE]</a:t>
                    </a:fld>
                    <a:endParaRPr lang="en-US" baseline="0"/>
                  </a:p>
                  <a:p>
                    <a:fld id="{A463E699-14A7-400B-A5D6-3F81029489A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92C9-4496-9900-7F32F5E61961}"/>
                </c:ext>
              </c:extLst>
            </c:dLbl>
            <c:dLbl>
              <c:idx val="2"/>
              <c:tx>
                <c:rich>
                  <a:bodyPr/>
                  <a:lstStyle/>
                  <a:p>
                    <a:fld id="{D5F6E249-95F4-4DAD-91B8-809714E40B40}" type="CELLRANGE">
                      <a:rPr lang="en-US"/>
                      <a:pPr/>
                      <a:t>[CELLRANGE]</a:t>
                    </a:fld>
                    <a:endParaRPr lang="en-US" baseline="0"/>
                  </a:p>
                  <a:p>
                    <a:fld id="{C868BF86-1F5E-4D8A-B60A-58221F5E775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92C9-4496-9900-7F32F5E61961}"/>
                </c:ext>
              </c:extLst>
            </c:dLbl>
            <c:dLbl>
              <c:idx val="3"/>
              <c:tx>
                <c:rich>
                  <a:bodyPr/>
                  <a:lstStyle/>
                  <a:p>
                    <a:fld id="{C7FA9CCD-F938-42D6-B68C-A71650FA1426}" type="CELLRANGE">
                      <a:rPr lang="en-US"/>
                      <a:pPr/>
                      <a:t>[CELLRANGE]</a:t>
                    </a:fld>
                    <a:endParaRPr lang="en-US" baseline="0"/>
                  </a:p>
                  <a:p>
                    <a:fld id="{E8C55B94-6F64-4D83-9621-D4128E187A2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92C9-4496-9900-7F32F5E61961}"/>
                </c:ext>
              </c:extLst>
            </c:dLbl>
            <c:dLbl>
              <c:idx val="4"/>
              <c:tx>
                <c:rich>
                  <a:bodyPr/>
                  <a:lstStyle/>
                  <a:p>
                    <a:fld id="{556AB75E-CCE9-4FA4-ACA3-98EC1AFBA879}" type="CELLRANGE">
                      <a:rPr lang="en-US"/>
                      <a:pPr/>
                      <a:t>[CELLRANGE]</a:t>
                    </a:fld>
                    <a:endParaRPr lang="en-US" baseline="0"/>
                  </a:p>
                  <a:p>
                    <a:fld id="{6FCF1123-E972-4627-AAAB-9907374F95F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92C9-4496-9900-7F32F5E61961}"/>
                </c:ext>
              </c:extLst>
            </c:dLbl>
            <c:dLbl>
              <c:idx val="5"/>
              <c:tx>
                <c:rich>
                  <a:bodyPr/>
                  <a:lstStyle/>
                  <a:p>
                    <a:fld id="{76713C8F-D22D-4DCA-94CF-3FB983840B4F}" type="CELLRANGE">
                      <a:rPr lang="en-US"/>
                      <a:pPr/>
                      <a:t>[CELLRANGE]</a:t>
                    </a:fld>
                    <a:endParaRPr lang="en-US" baseline="0"/>
                  </a:p>
                  <a:p>
                    <a:fld id="{01D9B6FE-8DDE-4826-92E0-595E61AB6B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92C9-4496-9900-7F32F5E61961}"/>
                </c:ext>
              </c:extLst>
            </c:dLbl>
            <c:dLbl>
              <c:idx val="6"/>
              <c:tx>
                <c:rich>
                  <a:bodyPr/>
                  <a:lstStyle/>
                  <a:p>
                    <a:fld id="{37B7D288-D2A4-4039-BBD7-0226FB79F6BF}" type="CELLRANGE">
                      <a:rPr lang="en-US"/>
                      <a:pPr/>
                      <a:t>[CELLRANGE]</a:t>
                    </a:fld>
                    <a:endParaRPr lang="en-US" baseline="0"/>
                  </a:p>
                  <a:p>
                    <a:fld id="{9BD5AEC7-A55C-45DD-B6E7-8DFE7F68833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92C9-4496-9900-7F32F5E61961}"/>
                </c:ext>
              </c:extLst>
            </c:dLbl>
            <c:dLbl>
              <c:idx val="7"/>
              <c:tx>
                <c:rich>
                  <a:bodyPr/>
                  <a:lstStyle/>
                  <a:p>
                    <a:fld id="{F56ABAA1-4A82-4109-8955-EFBDBD95C2E9}" type="CELLRANGE">
                      <a:rPr lang="en-US"/>
                      <a:pPr/>
                      <a:t>[CELLRANGE]</a:t>
                    </a:fld>
                    <a:endParaRPr lang="en-US" baseline="0"/>
                  </a:p>
                  <a:p>
                    <a:fld id="{5F3F8162-5629-492A-A729-206AC0A116C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92C9-4496-9900-7F32F5E61961}"/>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('46aperfpb_graf'!$E$14,'46aperfpb_graf'!$G$14,'46aperfpb_graf'!$I$14,'46aperfpb_graf'!$K$14,'46aperfpb_graf'!$M$14,'46aperfpb_graf'!$O$14,'46aperfpb_graf'!$Q$14,'46aperfpb_graf'!$S$14)</c:f>
              <c:numCache>
                <c:formatCode>#,##0</c:formatCode>
                <c:ptCount val="8"/>
                <c:pt idx="0">
                  <c:v>362</c:v>
                </c:pt>
                <c:pt idx="1">
                  <c:v>10397</c:v>
                </c:pt>
                <c:pt idx="2">
                  <c:v>7515</c:v>
                </c:pt>
                <c:pt idx="3">
                  <c:v>9484</c:v>
                </c:pt>
                <c:pt idx="4">
                  <c:v>13242</c:v>
                </c:pt>
                <c:pt idx="5">
                  <c:v>23990</c:v>
                </c:pt>
                <c:pt idx="6">
                  <c:v>88797</c:v>
                </c:pt>
                <c:pt idx="7">
                  <c:v>222085</c:v>
                </c:pt>
              </c:numCache>
            </c:numRef>
          </c:val>
          <c:extLst>
            <c:ext xmlns:c15="http://schemas.microsoft.com/office/drawing/2012/chart" uri="{02D57815-91ED-43cb-92C2-25804820EDAC}">
              <c15:datalabelsRange>
                <c15:f>'46aperfpb_graf'!$V$14:$AC$14</c15:f>
                <c15:dlblRangeCache>
                  <c:ptCount val="8"/>
                  <c:pt idx="0">
                    <c:v>22%</c:v>
                  </c:pt>
                  <c:pt idx="1">
                    <c:v>30%</c:v>
                  </c:pt>
                  <c:pt idx="2">
                    <c:v>34%</c:v>
                  </c:pt>
                  <c:pt idx="3">
                    <c:v>32%</c:v>
                  </c:pt>
                  <c:pt idx="4">
                    <c:v>38%</c:v>
                  </c:pt>
                  <c:pt idx="5">
                    <c:v>42%</c:v>
                  </c:pt>
                  <c:pt idx="6">
                    <c:v>45%</c:v>
                  </c:pt>
                  <c:pt idx="7">
                    <c:v>34%</c:v>
                  </c:pt>
                </c15:dlblRangeCache>
              </c15:datalabelsRange>
            </c:ext>
            <c:ext xmlns:c16="http://schemas.microsoft.com/office/drawing/2014/chart" uri="{C3380CC4-5D6E-409C-BE32-E72D297353CC}">
              <c16:uniqueId val="{0000001A-92C9-4496-9900-7F32F5E61961}"/>
            </c:ext>
          </c:extLst>
        </c:ser>
        <c:dLbls>
          <c:dLblPos val="ctr"/>
          <c:showLegendKey val="0"/>
          <c:showVal val="1"/>
          <c:showCatName val="0"/>
          <c:showSerName val="0"/>
          <c:showPercent val="0"/>
          <c:showBubbleSize val="0"/>
        </c:dLbls>
        <c:gapWidth val="30"/>
        <c:overlap val="100"/>
        <c:axId val="572015824"/>
        <c:axId val="572016368"/>
      </c:barChart>
      <c:catAx>
        <c:axId val="57201582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50000"/>
                  </a:schemeClr>
                </a:solidFill>
                <a:latin typeface="+mn-lt"/>
                <a:ea typeface="Verdana"/>
                <a:cs typeface="Verdana"/>
              </a:defRPr>
            </a:pPr>
            <a:endParaRPr lang="es-ES"/>
          </a:p>
        </c:txPr>
        <c:crossAx val="572016368"/>
        <c:crosses val="autoZero"/>
        <c:auto val="1"/>
        <c:lblAlgn val="ctr"/>
        <c:lblOffset val="100"/>
        <c:noMultiLvlLbl val="0"/>
      </c:catAx>
      <c:valAx>
        <c:axId val="572016368"/>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50000"/>
                  </a:schemeClr>
                </a:solidFill>
                <a:latin typeface="+mn-lt"/>
                <a:ea typeface="Verdana"/>
                <a:cs typeface="Verdana"/>
              </a:defRPr>
            </a:pPr>
            <a:endParaRPr lang="es-ES"/>
          </a:p>
        </c:txPr>
        <c:crossAx val="57201582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lumMod val="50000"/>
                  </a:schemeClr>
                </a:solidFill>
                <a:latin typeface="Verdana"/>
                <a:ea typeface="Verdana"/>
                <a:cs typeface="Verdana"/>
              </a:defRPr>
            </a:pPr>
            <a:r>
              <a:rPr lang="es-ES" sz="1000" b="1" i="0" baseline="0">
                <a:solidFill>
                  <a:schemeClr val="accent1">
                    <a:lumMod val="50000"/>
                  </a:schemeClr>
                </a:solidFill>
                <a:effectLst/>
              </a:rPr>
              <a:t>Distribución por Grado de dependencia de cada tramo de edad. Hombres</a:t>
            </a:r>
            <a:endParaRPr lang="es-ES" sz="400">
              <a:solidFill>
                <a:schemeClr val="accent1">
                  <a:lumMod val="50000"/>
                </a:schemeClr>
              </a:solidFill>
              <a:effectLst/>
            </a:endParaRPr>
          </a:p>
        </c:rich>
      </c:tx>
      <c:layout>
        <c:manualLayout>
          <c:xMode val="edge"/>
          <c:yMode val="edge"/>
          <c:x val="0.11898758357211077"/>
          <c:y val="4.3584135316418774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'46aperfpb_graf'!$D$12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28C7-49BC-ABBC-E5B6A42D6935}"/>
              </c:ext>
            </c:extLst>
          </c:dPt>
          <c:dPt>
            <c:idx val="1"/>
            <c:invertIfNegative val="0"/>
            <c:bubble3D val="0"/>
            <c:extLst>
              <c:ext xmlns:c16="http://schemas.microsoft.com/office/drawing/2014/chart" uri="{C3380CC4-5D6E-409C-BE32-E72D297353CC}">
                <c16:uniqueId val="{00000001-28C7-49BC-ABBC-E5B6A42D6935}"/>
              </c:ext>
            </c:extLst>
          </c:dPt>
          <c:dPt>
            <c:idx val="2"/>
            <c:invertIfNegative val="0"/>
            <c:bubble3D val="0"/>
            <c:extLst>
              <c:ext xmlns:c16="http://schemas.microsoft.com/office/drawing/2014/chart" uri="{C3380CC4-5D6E-409C-BE32-E72D297353CC}">
                <c16:uniqueId val="{00000002-28C7-49BC-ABBC-E5B6A42D6935}"/>
              </c:ext>
            </c:extLst>
          </c:dPt>
          <c:dPt>
            <c:idx val="3"/>
            <c:invertIfNegative val="0"/>
            <c:bubble3D val="0"/>
            <c:extLst>
              <c:ext xmlns:c16="http://schemas.microsoft.com/office/drawing/2014/chart" uri="{C3380CC4-5D6E-409C-BE32-E72D297353CC}">
                <c16:uniqueId val="{00000003-28C7-49BC-ABBC-E5B6A42D6935}"/>
              </c:ext>
            </c:extLst>
          </c:dPt>
          <c:dPt>
            <c:idx val="4"/>
            <c:invertIfNegative val="0"/>
            <c:bubble3D val="0"/>
            <c:extLst>
              <c:ext xmlns:c16="http://schemas.microsoft.com/office/drawing/2014/chart" uri="{C3380CC4-5D6E-409C-BE32-E72D297353CC}">
                <c16:uniqueId val="{00000004-28C7-49BC-ABBC-E5B6A42D6935}"/>
              </c:ext>
            </c:extLst>
          </c:dPt>
          <c:dPt>
            <c:idx val="5"/>
            <c:invertIfNegative val="0"/>
            <c:bubble3D val="0"/>
            <c:extLst>
              <c:ext xmlns:c16="http://schemas.microsoft.com/office/drawing/2014/chart" uri="{C3380CC4-5D6E-409C-BE32-E72D297353CC}">
                <c16:uniqueId val="{00000005-28C7-49BC-ABBC-E5B6A42D6935}"/>
              </c:ext>
            </c:extLst>
          </c:dPt>
          <c:dPt>
            <c:idx val="6"/>
            <c:invertIfNegative val="0"/>
            <c:bubble3D val="0"/>
            <c:extLst>
              <c:ext xmlns:c16="http://schemas.microsoft.com/office/drawing/2014/chart" uri="{C3380CC4-5D6E-409C-BE32-E72D297353CC}">
                <c16:uniqueId val="{00000006-28C7-49BC-ABBC-E5B6A42D6935}"/>
              </c:ext>
            </c:extLst>
          </c:dPt>
          <c:dPt>
            <c:idx val="7"/>
            <c:invertIfNegative val="0"/>
            <c:bubble3D val="0"/>
            <c:extLst>
              <c:ext xmlns:c16="http://schemas.microsoft.com/office/drawing/2014/chart" uri="{C3380CC4-5D6E-409C-BE32-E72D297353CC}">
                <c16:uniqueId val="{00000007-28C7-49BC-ABBC-E5B6A42D6935}"/>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28C7-49BC-ABBC-E5B6A42D6935}"/>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28C7-49BC-ABBC-E5B6A42D6935}"/>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28C7-49BC-ABBC-E5B6A42D6935}"/>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28C7-49BC-ABBC-E5B6A42D6935}"/>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28C7-49BC-ABBC-E5B6A42D6935}"/>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28C7-49BC-ABBC-E5B6A42D6935}"/>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28C7-49BC-ABBC-E5B6A42D6935}"/>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28C7-49BC-ABBC-E5B6A42D6935}"/>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('46aperfpb_graf'!$E$16,'46aperfpb_graf'!$G$16,'46aperfpb_graf'!$I$16,'46aperfpb_graf'!$K$16,'46aperfpb_graf'!$M$16,'46aperfpb_graf'!$O$16,'46aperfpb_graf'!$Q$16,'46aperfpb_graf'!$S$16)</c:f>
              <c:numCache>
                <c:formatCode>#,##0</c:formatCode>
                <c:ptCount val="8"/>
                <c:pt idx="0">
                  <c:v>700</c:v>
                </c:pt>
                <c:pt idx="1">
                  <c:v>23368</c:v>
                </c:pt>
                <c:pt idx="2">
                  <c:v>10108</c:v>
                </c:pt>
                <c:pt idx="3">
                  <c:v>10746</c:v>
                </c:pt>
                <c:pt idx="4">
                  <c:v>9632</c:v>
                </c:pt>
                <c:pt idx="5">
                  <c:v>13033</c:v>
                </c:pt>
                <c:pt idx="6">
                  <c:v>30716</c:v>
                </c:pt>
                <c:pt idx="7">
                  <c:v>62194</c:v>
                </c:pt>
              </c:numCache>
            </c:numRef>
          </c:val>
          <c:extLst>
            <c:ext xmlns:c15="http://schemas.microsoft.com/office/drawing/2012/chart" uri="{02D57815-91ED-43cb-92C2-25804820EDAC}">
              <c15:datalabelsRange>
                <c15:f>'46aperfpb_graf'!$V$16:$AC$16</c15:f>
                <c15:dlblRangeCache>
                  <c:ptCount val="8"/>
                  <c:pt idx="0">
                    <c:v>33%</c:v>
                  </c:pt>
                  <c:pt idx="1">
                    <c:v>29%</c:v>
                  </c:pt>
                  <c:pt idx="2">
                    <c:v>28%</c:v>
                  </c:pt>
                  <c:pt idx="3">
                    <c:v>28%</c:v>
                  </c:pt>
                  <c:pt idx="4">
                    <c:v>24%</c:v>
                  </c:pt>
                  <c:pt idx="5">
                    <c:v>22%</c:v>
                  </c:pt>
                  <c:pt idx="6">
                    <c:v>24%</c:v>
                  </c:pt>
                  <c:pt idx="7">
                    <c:v>26%</c:v>
                  </c:pt>
                </c15:dlblRangeCache>
              </c15:datalabelsRange>
            </c:ext>
            <c:ext xmlns:c16="http://schemas.microsoft.com/office/drawing/2014/chart" uri="{C3380CC4-5D6E-409C-BE32-E72D297353CC}">
              <c16:uniqueId val="{00000008-28C7-49BC-ABBC-E5B6A42D6935}"/>
            </c:ext>
          </c:extLst>
        </c:ser>
        <c:ser>
          <c:idx val="1"/>
          <c:order val="1"/>
          <c:tx>
            <c:strRef>
              <c:f>'46aperfpb_graf'!$D$13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28C7-49BC-ABBC-E5B6A42D6935}"/>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28C7-49BC-ABBC-E5B6A42D6935}"/>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28C7-49BC-ABBC-E5B6A42D6935}"/>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28C7-49BC-ABBC-E5B6A42D6935}"/>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28C7-49BC-ABBC-E5B6A42D6935}"/>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28C7-49BC-ABBC-E5B6A42D6935}"/>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28C7-49BC-ABBC-E5B6A42D6935}"/>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28C7-49BC-ABBC-E5B6A42D6935}"/>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('46aperfpb_graf'!$E$17,'46aperfpb_graf'!$G$17,'46aperfpb_graf'!$I$17,'46aperfpb_graf'!$K$17,'46aperfpb_graf'!$M$17,'46aperfpb_graf'!$O$17,'46aperfpb_graf'!$Q$17,'46aperfpb_graf'!$S$17)</c:f>
              <c:numCache>
                <c:formatCode>#,##0</c:formatCode>
                <c:ptCount val="8"/>
                <c:pt idx="0">
                  <c:v>985</c:v>
                </c:pt>
                <c:pt idx="1">
                  <c:v>33074</c:v>
                </c:pt>
                <c:pt idx="2">
                  <c:v>13177</c:v>
                </c:pt>
                <c:pt idx="3">
                  <c:v>14863</c:v>
                </c:pt>
                <c:pt idx="4">
                  <c:v>15252</c:v>
                </c:pt>
                <c:pt idx="5">
                  <c:v>23175</c:v>
                </c:pt>
                <c:pt idx="6">
                  <c:v>48225</c:v>
                </c:pt>
                <c:pt idx="7">
                  <c:v>86861</c:v>
                </c:pt>
              </c:numCache>
            </c:numRef>
          </c:val>
          <c:extLst>
            <c:ext xmlns:c15="http://schemas.microsoft.com/office/drawing/2012/chart" uri="{02D57815-91ED-43cb-92C2-25804820EDAC}">
              <c15:datalabelsRange>
                <c15:f>'46aperfpb_graf'!$V$17:$AC$17</c15:f>
                <c15:dlblRangeCache>
                  <c:ptCount val="8"/>
                  <c:pt idx="0">
                    <c:v>47%</c:v>
                  </c:pt>
                  <c:pt idx="1">
                    <c:v>41%</c:v>
                  </c:pt>
                  <c:pt idx="2">
                    <c:v>36%</c:v>
                  </c:pt>
                  <c:pt idx="3">
                    <c:v>38%</c:v>
                  </c:pt>
                  <c:pt idx="4">
                    <c:v>39%</c:v>
                  </c:pt>
                  <c:pt idx="5">
                    <c:v>39%</c:v>
                  </c:pt>
                  <c:pt idx="6">
                    <c:v>38%</c:v>
                  </c:pt>
                  <c:pt idx="7">
                    <c:v>37%</c:v>
                  </c:pt>
                </c15:dlblRangeCache>
              </c15:datalabelsRange>
            </c:ext>
            <c:ext xmlns:c16="http://schemas.microsoft.com/office/drawing/2014/chart" uri="{C3380CC4-5D6E-409C-BE32-E72D297353CC}">
              <c16:uniqueId val="{00000011-28C7-49BC-ABBC-E5B6A42D6935}"/>
            </c:ext>
          </c:extLst>
        </c:ser>
        <c:ser>
          <c:idx val="2"/>
          <c:order val="2"/>
          <c:tx>
            <c:strRef>
              <c:f>'46aperfpb_graf'!$D$14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28C7-49BC-ABBC-E5B6A42D6935}"/>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28C7-49BC-ABBC-E5B6A42D6935}"/>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28C7-49BC-ABBC-E5B6A42D6935}"/>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28C7-49BC-ABBC-E5B6A42D6935}"/>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28C7-49BC-ABBC-E5B6A42D6935}"/>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28C7-49BC-ABBC-E5B6A42D6935}"/>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28C7-49BC-ABBC-E5B6A42D6935}"/>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28C7-49BC-ABBC-E5B6A42D6935}"/>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('46aperfpb_graf'!$E$18,'46aperfpb_graf'!$G$18,'46aperfpb_graf'!$I$18,'46aperfpb_graf'!$K$18,'46aperfpb_graf'!$M$18,'46aperfpb_graf'!$O$18,'46aperfpb_graf'!$Q$18,'46aperfpb_graf'!$S$18)</c:f>
              <c:numCache>
                <c:formatCode>#,##0</c:formatCode>
                <c:ptCount val="8"/>
                <c:pt idx="0">
                  <c:v>422</c:v>
                </c:pt>
                <c:pt idx="1">
                  <c:v>23951</c:v>
                </c:pt>
                <c:pt idx="2">
                  <c:v>12950</c:v>
                </c:pt>
                <c:pt idx="3">
                  <c:v>13176</c:v>
                </c:pt>
                <c:pt idx="4">
                  <c:v>14716</c:v>
                </c:pt>
                <c:pt idx="5">
                  <c:v>23018</c:v>
                </c:pt>
                <c:pt idx="6">
                  <c:v>47304</c:v>
                </c:pt>
                <c:pt idx="7">
                  <c:v>87395</c:v>
                </c:pt>
              </c:numCache>
            </c:numRef>
          </c:val>
          <c:extLst>
            <c:ext xmlns:c15="http://schemas.microsoft.com/office/drawing/2012/chart" uri="{02D57815-91ED-43cb-92C2-25804820EDAC}">
              <c15:datalabelsRange>
                <c15:f>'46aperfpb_graf'!$V$18:$AC$18</c15:f>
                <c15:dlblRangeCache>
                  <c:ptCount val="8"/>
                  <c:pt idx="0">
                    <c:v>20%</c:v>
                  </c:pt>
                  <c:pt idx="1">
                    <c:v>30%</c:v>
                  </c:pt>
                  <c:pt idx="2">
                    <c:v>36%</c:v>
                  </c:pt>
                  <c:pt idx="3">
                    <c:v>34%</c:v>
                  </c:pt>
                  <c:pt idx="4">
                    <c:v>37%</c:v>
                  </c:pt>
                  <c:pt idx="5">
                    <c:v>39%</c:v>
                  </c:pt>
                  <c:pt idx="6">
                    <c:v>37%</c:v>
                  </c:pt>
                  <c:pt idx="7">
                    <c:v>37%</c:v>
                  </c:pt>
                </c15:dlblRangeCache>
              </c15:datalabelsRange>
            </c:ext>
            <c:ext xmlns:c16="http://schemas.microsoft.com/office/drawing/2014/chart" uri="{C3380CC4-5D6E-409C-BE32-E72D297353CC}">
              <c16:uniqueId val="{0000001A-28C7-49BC-ABBC-E5B6A42D6935}"/>
            </c:ext>
          </c:extLst>
        </c:ser>
        <c:dLbls>
          <c:dLblPos val="ctr"/>
          <c:showLegendKey val="0"/>
          <c:showVal val="1"/>
          <c:showCatName val="0"/>
          <c:showSerName val="0"/>
          <c:showPercent val="0"/>
          <c:showBubbleSize val="0"/>
        </c:dLbls>
        <c:gapWidth val="30"/>
        <c:overlap val="100"/>
        <c:axId val="572016912"/>
        <c:axId val="572017456"/>
      </c:barChart>
      <c:catAx>
        <c:axId val="57201691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50000"/>
                  </a:schemeClr>
                </a:solidFill>
                <a:latin typeface="+mn-lt"/>
                <a:ea typeface="Verdana"/>
                <a:cs typeface="Verdana"/>
              </a:defRPr>
            </a:pPr>
            <a:endParaRPr lang="es-ES"/>
          </a:p>
        </c:txPr>
        <c:crossAx val="572017456"/>
        <c:crosses val="autoZero"/>
        <c:auto val="1"/>
        <c:lblAlgn val="ctr"/>
        <c:lblOffset val="100"/>
        <c:noMultiLvlLbl val="0"/>
      </c:catAx>
      <c:valAx>
        <c:axId val="572017456"/>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50000"/>
                  </a:schemeClr>
                </a:solidFill>
                <a:latin typeface="+mn-lt"/>
                <a:ea typeface="Verdana"/>
                <a:cs typeface="Verdana"/>
              </a:defRPr>
            </a:pPr>
            <a:endParaRPr lang="es-ES"/>
          </a:p>
        </c:txPr>
        <c:crossAx val="572016912"/>
        <c:crosses val="autoZero"/>
        <c:crossBetween val="between"/>
      </c:valAx>
      <c:spPr>
        <a:noFill/>
        <a:ln w="25400">
          <a:noFill/>
        </a:ln>
      </c:spPr>
    </c:plotArea>
    <c:legend>
      <c:legendPos val="r"/>
      <c:layout>
        <c:manualLayout>
          <c:xMode val="edge"/>
          <c:yMode val="edge"/>
          <c:x val="0.87259844307852352"/>
          <c:y val="2.3636628754738938E-3"/>
          <c:w val="0.12740157480314962"/>
          <c:h val="0.33395304753572469"/>
        </c:manualLayout>
      </c:layout>
      <c:overlay val="0"/>
      <c:txPr>
        <a:bodyPr/>
        <a:lstStyle/>
        <a:p>
          <a:pPr>
            <a:defRPr sz="1000">
              <a:solidFill>
                <a:schemeClr val="accent1"/>
              </a:solidFill>
              <a:latin typeface="+mn-lt"/>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r>
              <a:rPr lang="en-US" sz="1100" b="1">
                <a:solidFill>
                  <a:schemeClr val="accent1"/>
                </a:solidFill>
                <a:latin typeface="Verdana" panose="020B0604030504040204" pitchFamily="34" charset="0"/>
                <a:ea typeface="Verdana" panose="020B0604030504040204" pitchFamily="34" charset="0"/>
                <a:cs typeface="Verdana" panose="020B0604030504040204" pitchFamily="34" charset="0"/>
              </a:rPr>
              <a:t>Parentesco del cuidador (%)</a:t>
            </a:r>
          </a:p>
        </c:rich>
      </c:tx>
      <c:layout>
        <c:manualLayout>
          <c:xMode val="edge"/>
          <c:yMode val="edge"/>
          <c:x val="0.28259208223972004"/>
          <c:y val="3.15187756336305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487907021101036E-2"/>
          <c:y val="0.13737037037037036"/>
          <c:w val="0.92801969189409206"/>
          <c:h val="0.67166529557840315"/>
        </c:manualLayout>
      </c:layout>
      <c:bar3DChart>
        <c:barDir val="col"/>
        <c:grouping val="clustered"/>
        <c:varyColors val="0"/>
        <c:ser>
          <c:idx val="0"/>
          <c:order val="0"/>
          <c:tx>
            <c:strRef>
              <c:f>'6perfcuidador'!$D$8</c:f>
              <c:strCache>
                <c:ptCount val="1"/>
                <c:pt idx="0">
                  <c:v>% sobre total</c:v>
                </c:pt>
              </c:strCache>
            </c:strRef>
          </c:tx>
          <c:spPr>
            <a:solidFill>
              <a:srgbClr val="CC99FF"/>
            </a:solidFill>
            <a:ln>
              <a:noFill/>
            </a:ln>
            <a:effectLst/>
            <a:sp3d/>
          </c:spPr>
          <c:invertIfNegative val="0"/>
          <c:dPt>
            <c:idx val="1"/>
            <c:invertIfNegative val="0"/>
            <c:bubble3D val="0"/>
            <c:spPr>
              <a:solidFill>
                <a:schemeClr val="accent1">
                  <a:lumMod val="50000"/>
                </a:schemeClr>
              </a:solidFill>
              <a:ln>
                <a:noFill/>
              </a:ln>
              <a:effectLst/>
              <a:sp3d/>
            </c:spPr>
            <c:extLst>
              <c:ext xmlns:c16="http://schemas.microsoft.com/office/drawing/2014/chart" uri="{C3380CC4-5D6E-409C-BE32-E72D297353CC}">
                <c16:uniqueId val="{00000001-A438-433E-9348-0F291C2B34EC}"/>
              </c:ext>
            </c:extLst>
          </c:dPt>
          <c:dPt>
            <c:idx val="2"/>
            <c:invertIfNegative val="0"/>
            <c:bubble3D val="0"/>
            <c:spPr>
              <a:solidFill>
                <a:schemeClr val="accent3"/>
              </a:solidFill>
              <a:ln>
                <a:noFill/>
              </a:ln>
              <a:effectLst/>
              <a:sp3d/>
            </c:spPr>
            <c:extLst>
              <c:ext xmlns:c16="http://schemas.microsoft.com/office/drawing/2014/chart" uri="{C3380CC4-5D6E-409C-BE32-E72D297353CC}">
                <c16:uniqueId val="{00000003-A438-433E-9348-0F291C2B34EC}"/>
              </c:ext>
            </c:extLst>
          </c:dPt>
          <c:dPt>
            <c:idx val="3"/>
            <c:invertIfNegative val="0"/>
            <c:bubble3D val="0"/>
            <c:spPr>
              <a:solidFill>
                <a:schemeClr val="accent1"/>
              </a:solidFill>
              <a:ln>
                <a:noFill/>
              </a:ln>
              <a:effectLst/>
              <a:sp3d/>
            </c:spPr>
            <c:extLst>
              <c:ext xmlns:c16="http://schemas.microsoft.com/office/drawing/2014/chart" uri="{C3380CC4-5D6E-409C-BE32-E72D297353CC}">
                <c16:uniqueId val="{00000005-A438-433E-9348-0F291C2B34EC}"/>
              </c:ext>
            </c:extLst>
          </c:dPt>
          <c:dPt>
            <c:idx val="4"/>
            <c:invertIfNegative val="0"/>
            <c:bubble3D val="0"/>
            <c:spPr>
              <a:solidFill>
                <a:schemeClr val="accent6"/>
              </a:solidFill>
              <a:ln>
                <a:noFill/>
              </a:ln>
              <a:effectLst/>
              <a:sp3d/>
            </c:spPr>
            <c:extLst>
              <c:ext xmlns:c16="http://schemas.microsoft.com/office/drawing/2014/chart" uri="{C3380CC4-5D6E-409C-BE32-E72D297353CC}">
                <c16:uniqueId val="{00000007-A438-433E-9348-0F291C2B34EC}"/>
              </c:ext>
            </c:extLst>
          </c:dPt>
          <c:dPt>
            <c:idx val="5"/>
            <c:invertIfNegative val="0"/>
            <c:bubble3D val="0"/>
            <c:spPr>
              <a:solidFill>
                <a:schemeClr val="tx2"/>
              </a:solidFill>
              <a:ln>
                <a:noFill/>
              </a:ln>
              <a:effectLst/>
              <a:sp3d/>
            </c:spPr>
            <c:extLst>
              <c:ext xmlns:c16="http://schemas.microsoft.com/office/drawing/2014/chart" uri="{C3380CC4-5D6E-409C-BE32-E72D297353CC}">
                <c16:uniqueId val="{00000009-A438-433E-9348-0F291C2B34EC}"/>
              </c:ext>
            </c:extLst>
          </c:dPt>
          <c:dPt>
            <c:idx val="6"/>
            <c:invertIfNegative val="0"/>
            <c:bubble3D val="0"/>
            <c:spPr>
              <a:solidFill>
                <a:schemeClr val="accent5"/>
              </a:solidFill>
              <a:ln>
                <a:noFill/>
              </a:ln>
              <a:effectLst/>
              <a:sp3d/>
            </c:spPr>
            <c:extLst>
              <c:ext xmlns:c16="http://schemas.microsoft.com/office/drawing/2014/chart" uri="{C3380CC4-5D6E-409C-BE32-E72D297353CC}">
                <c16:uniqueId val="{0000000B-A438-433E-9348-0F291C2B34EC}"/>
              </c:ext>
            </c:extLst>
          </c:dPt>
          <c:dPt>
            <c:idx val="7"/>
            <c:invertIfNegative val="0"/>
            <c:bubble3D val="0"/>
            <c:spPr>
              <a:solidFill>
                <a:schemeClr val="accent6">
                  <a:lumMod val="50000"/>
                </a:schemeClr>
              </a:solidFill>
              <a:ln>
                <a:noFill/>
              </a:ln>
              <a:effectLst/>
              <a:sp3d/>
            </c:spPr>
            <c:extLst>
              <c:ext xmlns:c16="http://schemas.microsoft.com/office/drawing/2014/chart" uri="{C3380CC4-5D6E-409C-BE32-E72D297353CC}">
                <c16:uniqueId val="{0000000D-A438-433E-9348-0F291C2B34EC}"/>
              </c:ext>
            </c:extLst>
          </c:dPt>
          <c:dPt>
            <c:idx val="8"/>
            <c:invertIfNegative val="0"/>
            <c:bubble3D val="0"/>
            <c:spPr>
              <a:solidFill>
                <a:schemeClr val="accent2">
                  <a:lumMod val="60000"/>
                  <a:lumOff val="40000"/>
                </a:schemeClr>
              </a:solidFill>
              <a:ln>
                <a:noFill/>
              </a:ln>
              <a:effectLst/>
              <a:sp3d/>
            </c:spPr>
            <c:extLst>
              <c:ext xmlns:c16="http://schemas.microsoft.com/office/drawing/2014/chart" uri="{C3380CC4-5D6E-409C-BE32-E72D297353CC}">
                <c16:uniqueId val="{0000000F-A438-433E-9348-0F291C2B34EC}"/>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'6perfcuidador'!$B$9:$B$17</c:f>
              <c:strCache>
                <c:ptCount val="9"/>
                <c:pt idx="0">
                  <c:v>Hijo/a</c:v>
                </c:pt>
                <c:pt idx="1">
                  <c:v>Madre</c:v>
                </c:pt>
                <c:pt idx="2">
                  <c:v>Cónyuge</c:v>
                </c:pt>
                <c:pt idx="3">
                  <c:v>Hermano/a</c:v>
                </c:pt>
                <c:pt idx="4">
                  <c:v>Padre</c:v>
                </c:pt>
                <c:pt idx="5">
                  <c:v>Yerno/Nuera</c:v>
                </c:pt>
                <c:pt idx="6">
                  <c:v>Nieto/a</c:v>
                </c:pt>
                <c:pt idx="7">
                  <c:v>Compañero/a</c:v>
                </c:pt>
                <c:pt idx="8">
                  <c:v>Otros</c:v>
                </c:pt>
              </c:strCache>
            </c:strRef>
          </c:cat>
          <c:val>
            <c:numRef>
              <c:f>'6perfcuidador'!$D$9:$D$17</c:f>
              <c:numCache>
                <c:formatCode>0.0%</c:formatCode>
                <c:ptCount val="9"/>
                <c:pt idx="0">
                  <c:v>0.36410263176992963</c:v>
                </c:pt>
                <c:pt idx="1">
                  <c:v>0.22791299127141734</c:v>
                </c:pt>
                <c:pt idx="2">
                  <c:v>0.19972290213827185</c:v>
                </c:pt>
                <c:pt idx="3">
                  <c:v>4.2244228777272699E-2</c:v>
                </c:pt>
                <c:pt idx="4">
                  <c:v>3.2218564237222157E-2</c:v>
                </c:pt>
                <c:pt idx="5">
                  <c:v>1.7066589255200534E-2</c:v>
                </c:pt>
                <c:pt idx="6">
                  <c:v>1.7622104492284144E-2</c:v>
                </c:pt>
                <c:pt idx="7">
                  <c:v>1.2118413152911837E-2</c:v>
                </c:pt>
                <c:pt idx="8">
                  <c:v>8.6991574905489838E-2</c:v>
                </c:pt>
              </c:numCache>
            </c:numRef>
          </c:val>
          <c:shape val="cylinder"/>
          <c:extLst>
            <c:ext xmlns:c16="http://schemas.microsoft.com/office/drawing/2014/chart" uri="{C3380CC4-5D6E-409C-BE32-E72D297353CC}">
              <c16:uniqueId val="{00000010-A438-433E-9348-0F291C2B34EC}"/>
            </c:ext>
          </c:extLst>
        </c:ser>
        <c:dLbls>
          <c:showLegendKey val="0"/>
          <c:showVal val="0"/>
          <c:showCatName val="0"/>
          <c:showSerName val="0"/>
          <c:showPercent val="0"/>
          <c:showBubbleSize val="0"/>
        </c:dLbls>
        <c:gapWidth val="71"/>
        <c:shape val="box"/>
        <c:axId val="572018000"/>
        <c:axId val="-2058254096"/>
        <c:axId val="0"/>
      </c:bar3DChart>
      <c:catAx>
        <c:axId val="572018000"/>
        <c:scaling>
          <c:orientation val="minMax"/>
        </c:scaling>
        <c:delete val="0"/>
        <c:axPos val="b"/>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4096"/>
        <c:crosses val="autoZero"/>
        <c:auto val="1"/>
        <c:lblAlgn val="ctr"/>
        <c:lblOffset val="100"/>
        <c:noMultiLvlLbl val="0"/>
      </c:catAx>
      <c:valAx>
        <c:axId val="-2058254096"/>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2018000"/>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b="1"/>
              <a:t>Porcentaje de solicitudes total registradas sobre la población </a:t>
            </a:r>
          </a:p>
        </c:rich>
      </c:tx>
      <c:layout>
        <c:manualLayout>
          <c:xMode val="edge"/>
          <c:yMode val="edge"/>
          <c:x val="0.26474370611090153"/>
          <c:y val="2.3742660074467434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2744-430B-8F54-4B092B94DB7A}"/>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2744-430B-8F54-4B092B94DB7A}"/>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2744-430B-8F54-4B092B94DB7A}"/>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686A-4488-B71E-5C301931825A}"/>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2744-430B-8F54-4B092B94DB7A}"/>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2744-430B-8F54-4B092B94DB7A}"/>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2744-430B-8F54-4B092B94DB7A}"/>
              </c:ext>
            </c:extLst>
          </c:dPt>
          <c:dPt>
            <c:idx val="7"/>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0-2744-430B-8F54-4B092B94DB7A}"/>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2-2744-430B-8F54-4B092B94DB7A}"/>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2744-430B-8F54-4B092B94DB7A}"/>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2744-430B-8F54-4B092B94DB7A}"/>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2744-430B-8F54-4B092B94DB7A}"/>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686A-4488-B71E-5C301931825A}"/>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686A-4488-B71E-5C301931825A}"/>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2744-430B-8F54-4B092B94DB7A}"/>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2744-430B-8F54-4B092B94DB7A}"/>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2744-430B-8F54-4B092B94DB7A}"/>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2744-430B-8F54-4B092B94DB7A}"/>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2744-430B-8F54-4B092B94DB7A}"/>
              </c:ext>
            </c:extLst>
          </c:dPt>
          <c:dLbls>
            <c:dLbl>
              <c:idx val="0"/>
              <c:layout>
                <c:manualLayout>
                  <c:x val="1.118099231306778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744-430B-8F54-4B092B94DB7A}"/>
                </c:ext>
              </c:extLst>
            </c:dLbl>
            <c:dLbl>
              <c:idx val="1"/>
              <c:layout>
                <c:manualLayout>
                  <c:x val="8.385744234800839E-3"/>
                  <c:y val="-4.813477737665463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744-430B-8F54-4B092B94DB7A}"/>
                </c:ext>
              </c:extLst>
            </c:dLbl>
            <c:dLbl>
              <c:idx val="2"/>
              <c:layout>
                <c:manualLayout>
                  <c:x val="2.7952480782669205E-3"/>
                  <c:y val="-7.220216606498172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744-430B-8F54-4B092B94DB7A}"/>
                </c:ext>
              </c:extLst>
            </c:dLbl>
            <c:dLbl>
              <c:idx val="4"/>
              <c:layout>
                <c:manualLayout>
                  <c:x val="3.3265410513781232E-3"/>
                  <c:y val="9.627052432399410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744-430B-8F54-4B092B94DB7A}"/>
                </c:ext>
              </c:extLst>
            </c:dLbl>
            <c:dLbl>
              <c:idx val="5"/>
              <c:layout>
                <c:manualLayout>
                  <c:x val="1.330616420551265E-3"/>
                  <c:y val="2.776048342794359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744-430B-8F54-4B092B94DB7A}"/>
                </c:ext>
              </c:extLst>
            </c:dLbl>
            <c:dLbl>
              <c:idx val="6"/>
              <c:layout>
                <c:manualLayout>
                  <c:x val="0"/>
                  <c:y val="7.220216606498195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744-430B-8F54-4B092B94DB7A}"/>
                </c:ext>
              </c:extLst>
            </c:dLbl>
            <c:dLbl>
              <c:idx val="7"/>
              <c:layout>
                <c:manualLayout>
                  <c:x val="-2.26392627439142E-3"/>
                  <c:y val="9.62705243239943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744-430B-8F54-4B092B94DB7A}"/>
                </c:ext>
              </c:extLst>
            </c:dLbl>
            <c:dLbl>
              <c:idx val="8"/>
              <c:layout>
                <c:manualLayout>
                  <c:x val="-6.126356406866763E-17"/>
                  <c:y val="-2.4067388688327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744-430B-8F54-4B092B94DB7A}"/>
                </c:ext>
              </c:extLst>
            </c:dLbl>
            <c:dLbl>
              <c:idx val="9"/>
              <c:layout>
                <c:manualLayout>
                  <c:x val="0"/>
                  <c:y val="7.2202166064981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744-430B-8F54-4B092B94DB7A}"/>
                </c:ext>
              </c:extLst>
            </c:dLbl>
            <c:dLbl>
              <c:idx val="10"/>
              <c:layout>
                <c:manualLayout>
                  <c:x val="3.5012955648914493E-3"/>
                  <c:y val="9.62705243239943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744-430B-8F54-4B092B94DB7A}"/>
                </c:ext>
              </c:extLst>
            </c:dLbl>
            <c:dLbl>
              <c:idx val="11"/>
              <c:layout>
                <c:manualLayout>
                  <c:x val="8.385744234800839E-3"/>
                  <c:y val="-2.406738868832731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744-430B-8F54-4B092B94DB7A}"/>
                </c:ext>
              </c:extLst>
            </c:dLbl>
            <c:dLbl>
              <c:idx val="14"/>
              <c:layout>
                <c:manualLayout>
                  <c:x val="0"/>
                  <c:y val="9.626955475330838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744-430B-8F54-4B092B94DB7A}"/>
                </c:ext>
              </c:extLst>
            </c:dLbl>
            <c:dLbl>
              <c:idx val="15"/>
              <c:layout>
                <c:manualLayout>
                  <c:x val="5.5904961565338921E-3"/>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744-430B-8F54-4B092B94DB7A}"/>
                </c:ext>
              </c:extLst>
            </c:dLbl>
            <c:dLbl>
              <c:idx val="16"/>
              <c:layout>
                <c:manualLayout>
                  <c:x val="2.1299254526091589E-3"/>
                  <c:y val="8.283708722456147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744-430B-8F54-4B092B94DB7A}"/>
                </c:ext>
              </c:extLst>
            </c:dLbl>
            <c:dLbl>
              <c:idx val="17"/>
              <c:layout>
                <c:manualLayout>
                  <c:x val="1.1180992313067784E-2"/>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744-430B-8F54-4B092B94DB7A}"/>
                </c:ext>
              </c:extLst>
            </c:dLbl>
            <c:dLbl>
              <c:idx val="18"/>
              <c:layout>
                <c:manualLayout>
                  <c:x val="8.385744234800839E-3"/>
                  <c:y val="4.8134777376653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744-430B-8F54-4B092B94DB7A}"/>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'24asolcasaad_pobl'!$AE$11:$AE$29</c:f>
              <c:strCache>
                <c:ptCount val="19"/>
                <c:pt idx="0">
                  <c:v>Castilla y León</c:v>
                </c:pt>
                <c:pt idx="1">
                  <c:v>Extremadura</c:v>
                </c:pt>
                <c:pt idx="2">
                  <c:v>País Vasco</c:v>
                </c:pt>
                <c:pt idx="3">
                  <c:v>Cataluña</c:v>
                </c:pt>
                <c:pt idx="4">
                  <c:v>Andalucía</c:v>
                </c:pt>
                <c:pt idx="5">
                  <c:v>Asturias, Principado de</c:v>
                </c:pt>
                <c:pt idx="6">
                  <c:v>Castilla - La Mancha</c:v>
                </c:pt>
                <c:pt idx="7">
                  <c:v>TOTAL</c:v>
                </c:pt>
                <c:pt idx="8">
                  <c:v>Murcia, Región de</c:v>
                </c:pt>
                <c:pt idx="9">
                  <c:v>Rioja, La</c:v>
                </c:pt>
                <c:pt idx="10">
                  <c:v>Aragón</c:v>
                </c:pt>
                <c:pt idx="11">
                  <c:v>Comunitat Valenciana</c:v>
                </c:pt>
                <c:pt idx="12">
                  <c:v>Balears, Illes</c:v>
                </c:pt>
                <c:pt idx="13">
                  <c:v>Cantabria</c:v>
                </c:pt>
                <c:pt idx="14">
                  <c:v>Madrid, Comunidad de</c:v>
                </c:pt>
                <c:pt idx="15">
                  <c:v>Galicia</c:v>
                </c:pt>
                <c:pt idx="16">
                  <c:v>Navarra, Comunidad Foral de</c:v>
                </c:pt>
                <c:pt idx="17">
                  <c:v>Canarias</c:v>
                </c:pt>
                <c:pt idx="18">
                  <c:v>Ceuta y Melilla</c:v>
                </c:pt>
              </c:strCache>
            </c:strRef>
          </c:cat>
          <c:val>
            <c:numRef>
              <c:f>'24asolcasaad_pobl'!$AF$11:$AF$29</c:f>
              <c:numCache>
                <c:formatCode>0.00</c:formatCode>
                <c:ptCount val="19"/>
                <c:pt idx="0">
                  <c:v>6.7964302946629189</c:v>
                </c:pt>
                <c:pt idx="1">
                  <c:v>5.8974230122662679</c:v>
                </c:pt>
                <c:pt idx="2">
                  <c:v>5.4613221623892798</c:v>
                </c:pt>
                <c:pt idx="3">
                  <c:v>5.2270959237196228</c:v>
                </c:pt>
                <c:pt idx="4">
                  <c:v>5.1724297723944153</c:v>
                </c:pt>
                <c:pt idx="5">
                  <c:v>4.9852466177165393</c:v>
                </c:pt>
                <c:pt idx="6">
                  <c:v>4.9039337436734742</c:v>
                </c:pt>
                <c:pt idx="7">
                  <c:v>4.7577447781192372</c:v>
                </c:pt>
                <c:pt idx="8">
                  <c:v>4.7512515205688013</c:v>
                </c:pt>
                <c:pt idx="9">
                  <c:v>4.6433506897317569</c:v>
                </c:pt>
                <c:pt idx="10">
                  <c:v>4.5183787107194409</c:v>
                </c:pt>
                <c:pt idx="11">
                  <c:v>4.4532300863743908</c:v>
                </c:pt>
                <c:pt idx="12">
                  <c:v>4.1009345915789339</c:v>
                </c:pt>
                <c:pt idx="13">
                  <c:v>4.0573681012641085</c:v>
                </c:pt>
                <c:pt idx="14">
                  <c:v>3.9643654658375169</c:v>
                </c:pt>
                <c:pt idx="15">
                  <c:v>3.6702191155182158</c:v>
                </c:pt>
                <c:pt idx="16">
                  <c:v>3.5634415545167344</c:v>
                </c:pt>
                <c:pt idx="17">
                  <c:v>3.5149909279894085</c:v>
                </c:pt>
                <c:pt idx="18">
                  <c:v>3.4977891277103876</c:v>
                </c:pt>
              </c:numCache>
            </c:numRef>
          </c:val>
          <c:extLst>
            <c:ext xmlns:c16="http://schemas.microsoft.com/office/drawing/2014/chart" uri="{C3380CC4-5D6E-409C-BE32-E72D297353CC}">
              <c16:uniqueId val="{00000011-2744-430B-8F54-4B092B94DB7A}"/>
            </c:ext>
          </c:extLst>
        </c:ser>
        <c:dLbls>
          <c:showLegendKey val="0"/>
          <c:showVal val="0"/>
          <c:showCatName val="0"/>
          <c:showSerName val="0"/>
          <c:showPercent val="0"/>
          <c:showBubbleSize val="0"/>
        </c:dLbls>
        <c:gapWidth val="20"/>
        <c:axId val="711913728"/>
        <c:axId val="711914272"/>
      </c:barChart>
      <c:catAx>
        <c:axId val="711913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a:latin typeface="+mn-lt"/>
              </a:defRPr>
            </a:pPr>
            <a:endParaRPr lang="es-ES"/>
          </a:p>
        </c:txPr>
        <c:crossAx val="711914272"/>
        <c:crosses val="autoZero"/>
        <c:auto val="1"/>
        <c:lblAlgn val="ctr"/>
        <c:lblOffset val="100"/>
        <c:tickLblSkip val="1"/>
        <c:tickMarkSkip val="1"/>
        <c:noMultiLvlLbl val="0"/>
      </c:catAx>
      <c:valAx>
        <c:axId val="711914272"/>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a:pPr>
            <a:endParaRPr lang="es-ES"/>
          </a:p>
        </c:txPr>
        <c:crossAx val="71191372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r>
              <a:rPr lang="en-US" sz="1100" b="1">
                <a:solidFill>
                  <a:schemeClr val="accent1"/>
                </a:solidFill>
                <a:latin typeface="Verdana" panose="020B0604030504040204" pitchFamily="34" charset="0"/>
                <a:ea typeface="Verdana" panose="020B0604030504040204" pitchFamily="34" charset="0"/>
                <a:cs typeface="Verdana" panose="020B0604030504040204" pitchFamily="34" charset="0"/>
              </a:rPr>
              <a:t>Edad del cuidador (%)</a:t>
            </a:r>
          </a:p>
        </c:rich>
      </c:tx>
      <c:layout>
        <c:manualLayout>
          <c:xMode val="edge"/>
          <c:yMode val="edge"/>
          <c:x val="0.28259208223972004"/>
          <c:y val="3.15187756336305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487907021101036E-2"/>
          <c:y val="0.13737037037037036"/>
          <c:w val="0.92801969189409206"/>
          <c:h val="0.67166529557840315"/>
        </c:manualLayout>
      </c:layout>
      <c:bar3DChart>
        <c:barDir val="col"/>
        <c:grouping val="clustered"/>
        <c:varyColors val="0"/>
        <c:ser>
          <c:idx val="0"/>
          <c:order val="0"/>
          <c:tx>
            <c:strRef>
              <c:f>'6perfcuidador'!$J$8</c:f>
              <c:strCache>
                <c:ptCount val="1"/>
                <c:pt idx="0">
                  <c:v>% sobre total</c:v>
                </c:pt>
              </c:strCache>
            </c:strRef>
          </c:tx>
          <c:spPr>
            <a:solidFill>
              <a:srgbClr val="CC99FF"/>
            </a:solidFill>
            <a:ln>
              <a:noFill/>
            </a:ln>
            <a:effectLst/>
            <a:sp3d/>
          </c:spPr>
          <c:invertIfNegative val="0"/>
          <c:dPt>
            <c:idx val="1"/>
            <c:invertIfNegative val="0"/>
            <c:bubble3D val="0"/>
            <c:spPr>
              <a:solidFill>
                <a:schemeClr val="accent1">
                  <a:lumMod val="50000"/>
                </a:schemeClr>
              </a:solidFill>
              <a:ln>
                <a:noFill/>
              </a:ln>
              <a:effectLst/>
              <a:sp3d/>
            </c:spPr>
            <c:extLst>
              <c:ext xmlns:c16="http://schemas.microsoft.com/office/drawing/2014/chart" uri="{C3380CC4-5D6E-409C-BE32-E72D297353CC}">
                <c16:uniqueId val="{00000001-330D-45E6-A18B-06930776FE8E}"/>
              </c:ext>
            </c:extLst>
          </c:dPt>
          <c:dPt>
            <c:idx val="2"/>
            <c:invertIfNegative val="0"/>
            <c:bubble3D val="0"/>
            <c:spPr>
              <a:solidFill>
                <a:schemeClr val="accent3"/>
              </a:solidFill>
              <a:ln>
                <a:noFill/>
              </a:ln>
              <a:effectLst/>
              <a:sp3d/>
            </c:spPr>
            <c:extLst>
              <c:ext xmlns:c16="http://schemas.microsoft.com/office/drawing/2014/chart" uri="{C3380CC4-5D6E-409C-BE32-E72D297353CC}">
                <c16:uniqueId val="{00000003-330D-45E6-A18B-06930776FE8E}"/>
              </c:ext>
            </c:extLst>
          </c:dPt>
          <c:dPt>
            <c:idx val="3"/>
            <c:invertIfNegative val="0"/>
            <c:bubble3D val="0"/>
            <c:spPr>
              <a:solidFill>
                <a:schemeClr val="accent1"/>
              </a:solidFill>
              <a:ln>
                <a:noFill/>
              </a:ln>
              <a:effectLst/>
              <a:sp3d/>
            </c:spPr>
            <c:extLst>
              <c:ext xmlns:c16="http://schemas.microsoft.com/office/drawing/2014/chart" uri="{C3380CC4-5D6E-409C-BE32-E72D297353CC}">
                <c16:uniqueId val="{00000005-330D-45E6-A18B-06930776FE8E}"/>
              </c:ext>
            </c:extLst>
          </c:dPt>
          <c:dPt>
            <c:idx val="4"/>
            <c:invertIfNegative val="0"/>
            <c:bubble3D val="0"/>
            <c:spPr>
              <a:solidFill>
                <a:schemeClr val="accent6"/>
              </a:solidFill>
              <a:ln>
                <a:noFill/>
              </a:ln>
              <a:effectLst/>
              <a:sp3d/>
            </c:spPr>
            <c:extLst>
              <c:ext xmlns:c16="http://schemas.microsoft.com/office/drawing/2014/chart" uri="{C3380CC4-5D6E-409C-BE32-E72D297353CC}">
                <c16:uniqueId val="{00000007-330D-45E6-A18B-06930776FE8E}"/>
              </c:ext>
            </c:extLst>
          </c:dPt>
          <c:dPt>
            <c:idx val="5"/>
            <c:invertIfNegative val="0"/>
            <c:bubble3D val="0"/>
            <c:spPr>
              <a:solidFill>
                <a:schemeClr val="tx2"/>
              </a:solidFill>
              <a:ln>
                <a:noFill/>
              </a:ln>
              <a:effectLst/>
              <a:sp3d/>
            </c:spPr>
            <c:extLst>
              <c:ext xmlns:c16="http://schemas.microsoft.com/office/drawing/2014/chart" uri="{C3380CC4-5D6E-409C-BE32-E72D297353CC}">
                <c16:uniqueId val="{00000009-330D-45E6-A18B-06930776FE8E}"/>
              </c:ext>
            </c:extLst>
          </c:dPt>
          <c:dPt>
            <c:idx val="6"/>
            <c:invertIfNegative val="0"/>
            <c:bubble3D val="0"/>
            <c:spPr>
              <a:solidFill>
                <a:schemeClr val="accent5"/>
              </a:solidFill>
              <a:ln>
                <a:noFill/>
              </a:ln>
              <a:effectLst/>
              <a:sp3d/>
            </c:spPr>
            <c:extLst>
              <c:ext xmlns:c16="http://schemas.microsoft.com/office/drawing/2014/chart" uri="{C3380CC4-5D6E-409C-BE32-E72D297353CC}">
                <c16:uniqueId val="{0000000B-330D-45E6-A18B-06930776FE8E}"/>
              </c:ext>
            </c:extLst>
          </c:dPt>
          <c:dPt>
            <c:idx val="7"/>
            <c:invertIfNegative val="0"/>
            <c:bubble3D val="0"/>
            <c:spPr>
              <a:solidFill>
                <a:schemeClr val="accent6">
                  <a:lumMod val="50000"/>
                </a:schemeClr>
              </a:solidFill>
              <a:ln>
                <a:noFill/>
              </a:ln>
              <a:effectLst/>
              <a:sp3d/>
            </c:spPr>
            <c:extLst>
              <c:ext xmlns:c16="http://schemas.microsoft.com/office/drawing/2014/chart" uri="{C3380CC4-5D6E-409C-BE32-E72D297353CC}">
                <c16:uniqueId val="{0000000D-330D-45E6-A18B-06930776FE8E}"/>
              </c:ext>
            </c:extLst>
          </c:dPt>
          <c:dLbls>
            <c:dLbl>
              <c:idx val="0"/>
              <c:layout>
                <c:manualLayout>
                  <c:x val="1.3888888888888888E-2"/>
                  <c:y val="-2.57400361738712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30D-45E6-A18B-06930776FE8E}"/>
                </c:ext>
              </c:extLst>
            </c:dLbl>
            <c:dLbl>
              <c:idx val="1"/>
              <c:layout>
                <c:manualLayout>
                  <c:x val="8.3333333333333332E-3"/>
                  <c:y val="-1.54440217043228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30D-45E6-A18B-06930776FE8E}"/>
                </c:ext>
              </c:extLst>
            </c:dLbl>
            <c:dLbl>
              <c:idx val="2"/>
              <c:layout>
                <c:manualLayout>
                  <c:x val="1.6666666666666566E-2"/>
                  <c:y val="-1.5444021704322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30D-45E6-A18B-06930776FE8E}"/>
                </c:ext>
              </c:extLst>
            </c:dLbl>
            <c:dLbl>
              <c:idx val="3"/>
              <c:layout>
                <c:manualLayout>
                  <c:x val="1.6666666666666666E-2"/>
                  <c:y val="-1.5444021704322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30D-45E6-A18B-06930776FE8E}"/>
                </c:ext>
              </c:extLst>
            </c:dLbl>
            <c:dLbl>
              <c:idx val="4"/>
              <c:layout>
                <c:manualLayout>
                  <c:x val="2.5000000000000001E-2"/>
                  <c:y val="-3.0888043408645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30D-45E6-A18B-06930776FE8E}"/>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'6perfcuidador'!$H$9:$H$13</c:f>
              <c:strCache>
                <c:ptCount val="5"/>
                <c:pt idx="0">
                  <c:v>De 16 a 49 años</c:v>
                </c:pt>
                <c:pt idx="1">
                  <c:v>De 50 a 66 años</c:v>
                </c:pt>
                <c:pt idx="2">
                  <c:v>De 67 a 79 años</c:v>
                </c:pt>
                <c:pt idx="3">
                  <c:v>De 80 a 89 años</c:v>
                </c:pt>
                <c:pt idx="4">
                  <c:v>90 años o más</c:v>
                </c:pt>
              </c:strCache>
            </c:strRef>
          </c:cat>
          <c:val>
            <c:numRef>
              <c:f>'6perfcuidador'!$J$9:$J$13</c:f>
              <c:numCache>
                <c:formatCode>0.0%</c:formatCode>
                <c:ptCount val="5"/>
                <c:pt idx="0">
                  <c:v>0.27493748960360354</c:v>
                </c:pt>
                <c:pt idx="1">
                  <c:v>0.47768768300958186</c:v>
                </c:pt>
                <c:pt idx="2">
                  <c:v>0.17571560211967671</c:v>
                </c:pt>
                <c:pt idx="3">
                  <c:v>6.2824598600083964E-2</c:v>
                </c:pt>
                <c:pt idx="4">
                  <c:v>8.834626667053919E-3</c:v>
                </c:pt>
              </c:numCache>
            </c:numRef>
          </c:val>
          <c:shape val="cylinder"/>
          <c:extLst>
            <c:ext xmlns:c16="http://schemas.microsoft.com/office/drawing/2014/chart" uri="{C3380CC4-5D6E-409C-BE32-E72D297353CC}">
              <c16:uniqueId val="{0000000F-330D-45E6-A18B-06930776FE8E}"/>
            </c:ext>
          </c:extLst>
        </c:ser>
        <c:dLbls>
          <c:showLegendKey val="0"/>
          <c:showVal val="0"/>
          <c:showCatName val="0"/>
          <c:showSerName val="0"/>
          <c:showPercent val="0"/>
          <c:showBubbleSize val="0"/>
        </c:dLbls>
        <c:gapWidth val="71"/>
        <c:shape val="box"/>
        <c:axId val="-2058252464"/>
        <c:axId val="-2058253552"/>
        <c:axId val="0"/>
      </c:bar3DChart>
      <c:catAx>
        <c:axId val="-2058252464"/>
        <c:scaling>
          <c:orientation val="minMax"/>
        </c:scaling>
        <c:delete val="0"/>
        <c:axPos val="b"/>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3552"/>
        <c:crosses val="autoZero"/>
        <c:auto val="1"/>
        <c:lblAlgn val="ctr"/>
        <c:lblOffset val="100"/>
        <c:noMultiLvlLbl val="0"/>
      </c:catAx>
      <c:valAx>
        <c:axId val="-2058253552"/>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2464"/>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solidFill>
                <a:latin typeface="Verdana"/>
                <a:ea typeface="Verdana"/>
                <a:cs typeface="Verdana"/>
              </a:defRPr>
            </a:pPr>
            <a:r>
              <a:rPr lang="es-ES">
                <a:solidFill>
                  <a:schemeClr val="accent1"/>
                </a:solidFill>
              </a:rPr>
              <a:t>Sexo del cuidador (%)</a:t>
            </a:r>
          </a:p>
        </c:rich>
      </c:tx>
      <c:layout>
        <c:manualLayout>
          <c:xMode val="edge"/>
          <c:yMode val="edge"/>
          <c:x val="0.22667373000393298"/>
          <c:y val="8.3580282391708338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20134272175335952"/>
          <c:y val="0.22666725694598164"/>
          <c:w val="0.67359836901121306"/>
          <c:h val="0.72252894858730898"/>
        </c:manualLayout>
      </c:layout>
      <c:pie3DChart>
        <c:varyColors val="1"/>
        <c:ser>
          <c:idx val="0"/>
          <c:order val="0"/>
          <c:explosion val="4"/>
          <c:dPt>
            <c:idx val="0"/>
            <c:bubble3D val="0"/>
            <c:spPr>
              <a:solidFill>
                <a:srgbClr val="7030A0"/>
              </a:solidFill>
            </c:spPr>
            <c:extLst>
              <c:ext xmlns:c16="http://schemas.microsoft.com/office/drawing/2014/chart" uri="{C3380CC4-5D6E-409C-BE32-E72D297353CC}">
                <c16:uniqueId val="{00000001-9258-4F56-9576-DA9ECF3DCF91}"/>
              </c:ext>
            </c:extLst>
          </c:dPt>
          <c:dPt>
            <c:idx val="1"/>
            <c:bubble3D val="0"/>
            <c:spPr>
              <a:solidFill>
                <a:srgbClr val="9999FF"/>
              </a:solidFill>
            </c:spPr>
            <c:extLst>
              <c:ext xmlns:c16="http://schemas.microsoft.com/office/drawing/2014/chart" uri="{C3380CC4-5D6E-409C-BE32-E72D297353CC}">
                <c16:uniqueId val="{00000003-9258-4F56-9576-DA9ECF3DCF91}"/>
              </c:ext>
            </c:extLst>
          </c:dPt>
          <c:dLbls>
            <c:dLbl>
              <c:idx val="0"/>
              <c:layout>
                <c:manualLayout>
                  <c:x val="6.5801355646535834E-3"/>
                  <c:y val="-3.7007874015748169E-3"/>
                </c:manualLayout>
              </c:layout>
              <c:tx>
                <c:rich>
                  <a:bodyPr/>
                  <a:lstStyle/>
                  <a:p>
                    <a:fld id="{34AA8CE6-6F66-46DA-A5D3-206E120ED66B}" type="CATEGORYNAME">
                      <a:rPr lang="en-US" b="1">
                        <a:solidFill>
                          <a:schemeClr val="tx1">
                            <a:lumMod val="75000"/>
                            <a:lumOff val="25000"/>
                          </a:schemeClr>
                        </a:solidFill>
                      </a:rPr>
                      <a:pPr/>
                      <a:t>[NOMBRE DE CATEGORÍA]</a:t>
                    </a:fld>
                    <a:endParaRPr lang="en-US" b="1" baseline="0">
                      <a:solidFill>
                        <a:schemeClr val="tx1">
                          <a:lumMod val="75000"/>
                          <a:lumOff val="25000"/>
                        </a:schemeClr>
                      </a:solidFill>
                    </a:endParaRPr>
                  </a:p>
                  <a:p>
                    <a:fld id="{9B298E35-8C1B-4701-AEDE-369D0E722451}" type="VALUE">
                      <a:rPr lang="en-US">
                        <a:solidFill>
                          <a:schemeClr val="tx1">
                            <a:lumMod val="75000"/>
                            <a:lumOff val="25000"/>
                          </a:schemeClr>
                        </a:solidFill>
                      </a:rPr>
                      <a:pPr/>
                      <a:t>[VALOR]</a:t>
                    </a:fld>
                    <a:endParaRPr lang="es-E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1520897043832823"/>
                      <c:h val="0.17196095586090951"/>
                    </c:manualLayout>
                  </c15:layout>
                  <c15:dlblFieldTable/>
                  <c15:showDataLabelsRange val="0"/>
                </c:ext>
                <c:ext xmlns:c16="http://schemas.microsoft.com/office/drawing/2014/chart" uri="{C3380CC4-5D6E-409C-BE32-E72D297353CC}">
                  <c16:uniqueId val="{00000001-9258-4F56-9576-DA9ECF3DCF91}"/>
                </c:ext>
              </c:extLst>
            </c:dLbl>
            <c:dLbl>
              <c:idx val="1"/>
              <c:layout>
                <c:manualLayout>
                  <c:x val="-8.0401453883305232E-2"/>
                  <c:y val="-0.14937745141407893"/>
                </c:manualLayout>
              </c:layout>
              <c:tx>
                <c:rich>
                  <a:bodyPr/>
                  <a:lstStyle/>
                  <a:p>
                    <a:fld id="{114B70E9-5825-48EA-964A-763C1606838E}" type="CATEGORYNAME">
                      <a:rPr lang="en-US" b="1">
                        <a:solidFill>
                          <a:schemeClr val="tx1">
                            <a:lumMod val="75000"/>
                            <a:lumOff val="25000"/>
                          </a:schemeClr>
                        </a:solidFill>
                      </a:rPr>
                      <a:pPr/>
                      <a:t>[NOMBRE DE CATEGORÍA]</a:t>
                    </a:fld>
                    <a:endParaRPr lang="en-US" b="1" baseline="0">
                      <a:solidFill>
                        <a:schemeClr val="tx1">
                          <a:lumMod val="75000"/>
                          <a:lumOff val="25000"/>
                        </a:schemeClr>
                      </a:solidFill>
                    </a:endParaRPr>
                  </a:p>
                  <a:p>
                    <a:fld id="{090B4A37-B516-41F9-A71E-E8A75EA0F80C}" type="VALUE">
                      <a:rPr lang="en-US">
                        <a:solidFill>
                          <a:schemeClr val="tx1">
                            <a:lumMod val="75000"/>
                            <a:lumOff val="25000"/>
                          </a:schemeClr>
                        </a:solidFill>
                      </a:rPr>
                      <a:pPr/>
                      <a:t>[VALOR]</a:t>
                    </a:fld>
                    <a:endParaRPr lang="es-E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9258-4F56-9576-DA9ECF3DCF91}"/>
                </c:ext>
              </c:extLst>
            </c:dLbl>
            <c:numFmt formatCode="0.0%" sourceLinked="0"/>
            <c:spPr>
              <a:noFill/>
              <a:ln>
                <a:noFill/>
              </a:ln>
              <a:effectLst/>
            </c:spPr>
            <c:txPr>
              <a:bodyPr wrap="square" lIns="38100" tIns="19050" rIns="38100" bIns="19050" anchor="ctr">
                <a:spAutoFit/>
              </a:bodyPr>
              <a:lstStyle/>
              <a:p>
                <a:pPr>
                  <a:defRPr sz="1000">
                    <a:solidFill>
                      <a:schemeClr val="tx1">
                        <a:lumMod val="75000"/>
                        <a:lumOff val="25000"/>
                      </a:schemeClr>
                    </a:solidFill>
                  </a:defRPr>
                </a:pPr>
                <a:endParaRPr lang="es-ES"/>
              </a:p>
            </c:txPr>
            <c:dLblPos val="bestFit"/>
            <c:showLegendKey val="0"/>
            <c:showVal val="1"/>
            <c:showCatName val="1"/>
            <c:showSerName val="0"/>
            <c:showPercent val="0"/>
            <c:showBubbleSize val="0"/>
            <c:separator>
</c:separator>
            <c:showLeaderLines val="1"/>
            <c:leaderLines>
              <c:spPr>
                <a:ln w="3175">
                  <a:solidFill>
                    <a:schemeClr val="bg1">
                      <a:lumMod val="75000"/>
                    </a:schemeClr>
                  </a:solidFill>
                  <a:prstDash val="solid"/>
                </a:ln>
              </c:spPr>
            </c:leaderLines>
            <c:extLst>
              <c:ext xmlns:c15="http://schemas.microsoft.com/office/drawing/2012/chart" uri="{CE6537A1-D6FC-4f65-9D91-7224C49458BB}"/>
            </c:extLst>
          </c:dLbls>
          <c:cat>
            <c:strRef>
              <c:f>'6perfcuidador'!$B$19:$B$20</c:f>
              <c:strCache>
                <c:ptCount val="2"/>
                <c:pt idx="0">
                  <c:v>Hombre</c:v>
                </c:pt>
                <c:pt idx="1">
                  <c:v>Mujer</c:v>
                </c:pt>
              </c:strCache>
            </c:strRef>
          </c:cat>
          <c:val>
            <c:numRef>
              <c:f>'6perfcuidador'!$D$19:$D$20</c:f>
              <c:numCache>
                <c:formatCode>0%</c:formatCode>
                <c:ptCount val="2"/>
                <c:pt idx="0">
                  <c:v>0.27729848115052286</c:v>
                </c:pt>
                <c:pt idx="1">
                  <c:v>0.72270151884947709</c:v>
                </c:pt>
              </c:numCache>
            </c:numRef>
          </c:val>
          <c:extLst>
            <c:ext xmlns:c16="http://schemas.microsoft.com/office/drawing/2014/chart" uri="{C3380CC4-5D6E-409C-BE32-E72D297353CC}">
              <c16:uniqueId val="{00000004-9258-4F56-9576-DA9ECF3DCF9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85458529425881458"/>
          <c:h val="0.70145068315058745"/>
        </c:manualLayout>
      </c:layout>
      <c:barChart>
        <c:barDir val="col"/>
        <c:grouping val="stacked"/>
        <c:varyColors val="0"/>
        <c:ser>
          <c:idx val="0"/>
          <c:order val="0"/>
          <c:tx>
            <c:v>Hombre</c:v>
          </c:tx>
          <c:spPr>
            <a:solidFill>
              <a:schemeClr val="accent1">
                <a:lumMod val="50000"/>
              </a:schemeClr>
            </a:solidFill>
          </c:spPr>
          <c:invertIfNegative val="0"/>
          <c:dPt>
            <c:idx val="9"/>
            <c:invertIfNegative val="0"/>
            <c:bubble3D val="0"/>
            <c:extLst>
              <c:ext xmlns:c16="http://schemas.microsoft.com/office/drawing/2014/chart" uri="{C3380CC4-5D6E-409C-BE32-E72D297353CC}">
                <c16:uniqueId val="{00000000-D46E-437E-A989-2757E46352BC}"/>
              </c:ext>
            </c:extLst>
          </c:dPt>
          <c:dPt>
            <c:idx val="11"/>
            <c:invertIfNegative val="0"/>
            <c:bubble3D val="0"/>
            <c:extLst>
              <c:ext xmlns:c16="http://schemas.microsoft.com/office/drawing/2014/chart" uri="{C3380CC4-5D6E-409C-BE32-E72D297353CC}">
                <c16:uniqueId val="{00000001-D46E-437E-A989-2757E46352BC}"/>
              </c:ext>
            </c:extLst>
          </c:dPt>
          <c:dPt>
            <c:idx val="12"/>
            <c:invertIfNegative val="0"/>
            <c:bubble3D val="0"/>
            <c:extLst>
              <c:ext xmlns:c16="http://schemas.microsoft.com/office/drawing/2014/chart" uri="{C3380CC4-5D6E-409C-BE32-E72D297353CC}">
                <c16:uniqueId val="{00000002-D46E-437E-A989-2757E46352BC}"/>
              </c:ext>
            </c:extLst>
          </c:dPt>
          <c:dPt>
            <c:idx val="14"/>
            <c:invertIfNegative val="0"/>
            <c:bubble3D val="0"/>
            <c:extLst>
              <c:ext xmlns:c16="http://schemas.microsoft.com/office/drawing/2014/chart" uri="{C3380CC4-5D6E-409C-BE32-E72D297353CC}">
                <c16:uniqueId val="{00000003-D46E-437E-A989-2757E46352BC}"/>
              </c:ext>
            </c:extLst>
          </c:dPt>
          <c:dPt>
            <c:idx val="19"/>
            <c:invertIfNegative val="0"/>
            <c:bubble3D val="0"/>
            <c:spPr>
              <a:blipFill>
                <a:blip xmlns:r="http://schemas.openxmlformats.org/officeDocument/2006/relationships" r:embed="rId1"/>
                <a:tile tx="0" ty="0" sx="100000" sy="100000" flip="none" algn="tl"/>
              </a:blipFill>
            </c:spPr>
            <c:extLst>
              <c:ext xmlns:c16="http://schemas.microsoft.com/office/drawing/2014/chart" uri="{C3380CC4-5D6E-409C-BE32-E72D297353CC}">
                <c16:uniqueId val="{00000005-D46E-437E-A989-2757E46352B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D46E-437E-A989-2757E46352B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46E-437E-A989-2757E46352B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D46E-437E-A989-2757E46352B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D46E-437E-A989-2757E46352B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D46E-437E-A989-2757E46352B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D46E-437E-A989-2757E46352B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D46E-437E-A989-2757E46352B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D46E-437E-A989-2757E46352B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D46E-437E-A989-2757E46352B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D46E-437E-A989-2757E46352B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D46E-437E-A989-2757E46352B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46E-437E-A989-2757E46352B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D46E-437E-A989-2757E46352B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D46E-437E-A989-2757E46352B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46E-437E-A989-2757E46352B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D46E-437E-A989-2757E46352B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D46E-437E-A989-2757E46352B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D46E-437E-A989-2757E46352B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D46E-437E-A989-2757E46352BC}"/>
                </c:ext>
              </c:extLst>
            </c:dLbl>
            <c:dLbl>
              <c:idx val="19"/>
              <c:layout>
                <c:manualLayout>
                  <c:x val="0"/>
                  <c:y val="-1.273235705349922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D46E-437E-A989-2757E46352BC}"/>
                </c:ext>
              </c:extLst>
            </c:dLbl>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'61aperfcuidadorCCAA'!$G$13:$G$32</c:f>
              <c:numCache>
                <c:formatCode>0.0%</c:formatCode>
                <c:ptCount val="20"/>
                <c:pt idx="0">
                  <c:v>0.18740879716489472</c:v>
                </c:pt>
                <c:pt idx="1">
                  <c:v>0.30097455538280687</c:v>
                </c:pt>
                <c:pt idx="2">
                  <c:v>0.26273034975554721</c:v>
                </c:pt>
                <c:pt idx="3">
                  <c:v>0.29475015812776723</c:v>
                </c:pt>
                <c:pt idx="4">
                  <c:v>0.25886285246950896</c:v>
                </c:pt>
                <c:pt idx="5">
                  <c:v>0.28161444072609271</c:v>
                </c:pt>
                <c:pt idx="6">
                  <c:v>0.25500339000075334</c:v>
                </c:pt>
                <c:pt idx="7">
                  <c:v>0.24919607603696015</c:v>
                </c:pt>
                <c:pt idx="8">
                  <c:v>0.34806068799759654</c:v>
                </c:pt>
                <c:pt idx="9">
                  <c:v>0.273782925682032</c:v>
                </c:pt>
                <c:pt idx="10">
                  <c:v>0.1916403785488959</c:v>
                </c:pt>
                <c:pt idx="11">
                  <c:v>0.20871347163349521</c:v>
                </c:pt>
                <c:pt idx="12">
                  <c:v>0.26094665812934048</c:v>
                </c:pt>
                <c:pt idx="13">
                  <c:v>0.28500655224214527</c:v>
                </c:pt>
                <c:pt idx="14">
                  <c:v>0.28605373789069638</c:v>
                </c:pt>
                <c:pt idx="15">
                  <c:v>0.33817252272891696</c:v>
                </c:pt>
                <c:pt idx="16">
                  <c:v>0.28291087489779232</c:v>
                </c:pt>
                <c:pt idx="17">
                  <c:v>0.15777525539160045</c:v>
                </c:pt>
                <c:pt idx="18">
                  <c:v>0.10564010743061773</c:v>
                </c:pt>
                <c:pt idx="19">
                  <c:v>0.27729848115052286</c:v>
                </c:pt>
              </c:numCache>
            </c:numRef>
          </c:val>
          <c:extLst>
            <c:ext xmlns:c16="http://schemas.microsoft.com/office/drawing/2014/chart" uri="{C3380CC4-5D6E-409C-BE32-E72D297353CC}">
              <c16:uniqueId val="{00000015-D46E-437E-A989-2757E46352BC}"/>
            </c:ext>
          </c:extLst>
        </c:ser>
        <c:ser>
          <c:idx val="1"/>
          <c:order val="1"/>
          <c:tx>
            <c:v>Mujer</c:v>
          </c:tx>
          <c:spPr>
            <a:solidFill>
              <a:srgbClr val="9999FF"/>
            </a:solidFill>
          </c:spPr>
          <c:invertIfNegative val="0"/>
          <c:dPt>
            <c:idx val="9"/>
            <c:invertIfNegative val="0"/>
            <c:bubble3D val="0"/>
            <c:extLst>
              <c:ext xmlns:c16="http://schemas.microsoft.com/office/drawing/2014/chart" uri="{C3380CC4-5D6E-409C-BE32-E72D297353CC}">
                <c16:uniqueId val="{00000016-D46E-437E-A989-2757E46352BC}"/>
              </c:ext>
            </c:extLst>
          </c:dPt>
          <c:dPt>
            <c:idx val="11"/>
            <c:invertIfNegative val="0"/>
            <c:bubble3D val="0"/>
            <c:extLst>
              <c:ext xmlns:c16="http://schemas.microsoft.com/office/drawing/2014/chart" uri="{C3380CC4-5D6E-409C-BE32-E72D297353CC}">
                <c16:uniqueId val="{00000017-D46E-437E-A989-2757E46352BC}"/>
              </c:ext>
            </c:extLst>
          </c:dPt>
          <c:dPt>
            <c:idx val="14"/>
            <c:invertIfNegative val="0"/>
            <c:bubble3D val="0"/>
            <c:extLst>
              <c:ext xmlns:c16="http://schemas.microsoft.com/office/drawing/2014/chart" uri="{C3380CC4-5D6E-409C-BE32-E72D297353CC}">
                <c16:uniqueId val="{00000018-D46E-437E-A989-2757E46352BC}"/>
              </c:ext>
            </c:extLst>
          </c:dPt>
          <c:dPt>
            <c:idx val="19"/>
            <c:invertIfNegative val="0"/>
            <c:bubble3D val="0"/>
            <c:spPr>
              <a:pattFill prst="wdUpDiag">
                <a:fgClr>
                  <a:srgbClr val="9999FF"/>
                </a:fgClr>
                <a:bgClr>
                  <a:srgbClr val="3737FF"/>
                </a:bgClr>
              </a:pattFill>
            </c:spPr>
            <c:extLst>
              <c:ext xmlns:c16="http://schemas.microsoft.com/office/drawing/2014/chart" uri="{C3380CC4-5D6E-409C-BE32-E72D297353CC}">
                <c16:uniqueId val="{0000001A-D46E-437E-A989-2757E46352BC}"/>
              </c:ext>
            </c:extLst>
          </c:dPt>
          <c:dLbls>
            <c:dLbl>
              <c:idx val="0"/>
              <c:layout>
                <c:manualLayout>
                  <c:x val="0"/>
                  <c:y val="-4.984423676012460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D46E-437E-A989-2757E46352BC}"/>
                </c:ext>
              </c:extLst>
            </c:dLbl>
            <c:dLbl>
              <c:idx val="2"/>
              <c:layout>
                <c:manualLayout>
                  <c:x val="0"/>
                  <c:y val="-2.699896157840086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D46E-437E-A989-2757E46352BC}"/>
                </c:ext>
              </c:extLst>
            </c:dLbl>
            <c:dLbl>
              <c:idx val="4"/>
              <c:layout>
                <c:manualLayout>
                  <c:x val="0"/>
                  <c:y val="-4.153686396677051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D46E-437E-A989-2757E46352BC}"/>
                </c:ext>
              </c:extLst>
            </c:dLbl>
            <c:dLbl>
              <c:idx val="7"/>
              <c:layout>
                <c:manualLayout>
                  <c:x val="-4.99710297718536E-17"/>
                  <c:y val="-1.453790238836971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D46E-437E-A989-2757E46352BC}"/>
                </c:ext>
              </c:extLst>
            </c:dLbl>
            <c:dLbl>
              <c:idx val="8"/>
              <c:layout>
                <c:manualLayout>
                  <c:x val="-9.99420595437072E-17"/>
                  <c:y val="3.115264797507788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D46E-437E-A989-2757E46352B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D46E-437E-A989-2757E46352BC}"/>
                </c:ext>
              </c:extLst>
            </c:dLbl>
            <c:dLbl>
              <c:idx val="11"/>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D46E-437E-A989-2757E46352BC}"/>
                </c:ext>
              </c:extLst>
            </c:dLbl>
            <c:dLbl>
              <c:idx val="15"/>
              <c:layout>
                <c:manualLayout>
                  <c:x val="-9.99420595437072E-17"/>
                  <c:y val="1.6614745586708203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D46E-437E-A989-2757E46352BC}"/>
                </c:ext>
              </c:extLst>
            </c:dLbl>
            <c:dLbl>
              <c:idx val="17"/>
              <c:layout>
                <c:manualLayout>
                  <c:x val="0"/>
                  <c:y val="-4.153686396677051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D46E-437E-A989-2757E46352B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3-D46E-437E-A989-2757E46352BC}"/>
                </c:ext>
              </c:extLst>
            </c:dLbl>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'61aperfcuidadorCCAA'!$H$13:$H$32</c:f>
              <c:numCache>
                <c:formatCode>0.0%</c:formatCode>
                <c:ptCount val="20"/>
                <c:pt idx="0">
                  <c:v>0.81259120283510522</c:v>
                </c:pt>
                <c:pt idx="1">
                  <c:v>0.69902544461719318</c:v>
                </c:pt>
                <c:pt idx="2">
                  <c:v>0.73726965024445279</c:v>
                </c:pt>
                <c:pt idx="3">
                  <c:v>0.70524984187223272</c:v>
                </c:pt>
                <c:pt idx="4">
                  <c:v>0.74113714753049109</c:v>
                </c:pt>
                <c:pt idx="5">
                  <c:v>0.71838555927390735</c:v>
                </c:pt>
                <c:pt idx="6">
                  <c:v>0.74499660999924666</c:v>
                </c:pt>
                <c:pt idx="7">
                  <c:v>0.75080392396303985</c:v>
                </c:pt>
                <c:pt idx="8">
                  <c:v>0.65193931200240351</c:v>
                </c:pt>
                <c:pt idx="9">
                  <c:v>0.726217074317968</c:v>
                </c:pt>
                <c:pt idx="10">
                  <c:v>0.80835962145110407</c:v>
                </c:pt>
                <c:pt idx="11">
                  <c:v>0.79128652836650482</c:v>
                </c:pt>
                <c:pt idx="12">
                  <c:v>0.73905334187065952</c:v>
                </c:pt>
                <c:pt idx="13">
                  <c:v>0.71499344775785467</c:v>
                </c:pt>
                <c:pt idx="14">
                  <c:v>0.71394626210930356</c:v>
                </c:pt>
                <c:pt idx="15">
                  <c:v>0.66182747727108304</c:v>
                </c:pt>
                <c:pt idx="16">
                  <c:v>0.71708912510220768</c:v>
                </c:pt>
                <c:pt idx="17">
                  <c:v>0.84222474460839958</c:v>
                </c:pt>
                <c:pt idx="18">
                  <c:v>0.89435989256938231</c:v>
                </c:pt>
                <c:pt idx="19">
                  <c:v>0.72270151884947709</c:v>
                </c:pt>
              </c:numCache>
            </c:numRef>
          </c:val>
          <c:extLst>
            <c:ext xmlns:c16="http://schemas.microsoft.com/office/drawing/2014/chart" uri="{C3380CC4-5D6E-409C-BE32-E72D297353CC}">
              <c16:uniqueId val="{00000024-D46E-437E-A989-2757E46352BC}"/>
            </c:ext>
          </c:extLst>
        </c:ser>
        <c:dLbls>
          <c:dLblPos val="inEnd"/>
          <c:showLegendKey val="0"/>
          <c:showVal val="1"/>
          <c:showCatName val="0"/>
          <c:showSerName val="0"/>
          <c:showPercent val="0"/>
          <c:showBubbleSize val="0"/>
        </c:dLbls>
        <c:gapWidth val="30"/>
        <c:overlap val="100"/>
        <c:axId val="-2058253008"/>
        <c:axId val="-2058254640"/>
      </c:barChart>
      <c:lineChart>
        <c:grouping val="standard"/>
        <c:varyColors val="0"/>
        <c:ser>
          <c:idx val="2"/>
          <c:order val="2"/>
          <c:tx>
            <c:v>Media</c:v>
          </c:tx>
          <c:spPr>
            <a:ln w="25400">
              <a:solidFill>
                <a:srgbClr val="C00000"/>
              </a:solidFill>
            </a:ln>
          </c:spPr>
          <c:marker>
            <c:symbol val="none"/>
          </c:marker>
          <c:trendline>
            <c:spPr>
              <a:ln w="25400">
                <a:solidFill>
                  <a:srgbClr val="FFFF99"/>
                </a:solidFill>
              </a:ln>
            </c:spPr>
            <c:trendlineType val="linear"/>
            <c:forward val="0.5"/>
            <c:backward val="0.5"/>
            <c:dispRSqr val="0"/>
            <c:dispEq val="0"/>
          </c:trendline>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'61aperfcuidadorCCAA'!$I$13:$I$32</c:f>
              <c:numCache>
                <c:formatCode>0.0%</c:formatCode>
                <c:ptCount val="20"/>
                <c:pt idx="0">
                  <c:v>0.27729848115052286</c:v>
                </c:pt>
                <c:pt idx="1">
                  <c:v>0.27729848115052286</c:v>
                </c:pt>
                <c:pt idx="2">
                  <c:v>0.27729848115052286</c:v>
                </c:pt>
                <c:pt idx="3">
                  <c:v>0.27729848115052286</c:v>
                </c:pt>
                <c:pt idx="4">
                  <c:v>0.27729848115052286</c:v>
                </c:pt>
                <c:pt idx="5">
                  <c:v>0.27729848115052286</c:v>
                </c:pt>
                <c:pt idx="6">
                  <c:v>0.27729848115052286</c:v>
                </c:pt>
                <c:pt idx="7">
                  <c:v>0.27729848115052286</c:v>
                </c:pt>
                <c:pt idx="8">
                  <c:v>0.27729848115052286</c:v>
                </c:pt>
                <c:pt idx="9">
                  <c:v>0.27729848115052286</c:v>
                </c:pt>
                <c:pt idx="10">
                  <c:v>0.27729848115052286</c:v>
                </c:pt>
                <c:pt idx="11">
                  <c:v>0.27729848115052286</c:v>
                </c:pt>
                <c:pt idx="12">
                  <c:v>0.27729848115052286</c:v>
                </c:pt>
                <c:pt idx="13">
                  <c:v>0.27729848115052286</c:v>
                </c:pt>
                <c:pt idx="14">
                  <c:v>0.27729848115052286</c:v>
                </c:pt>
                <c:pt idx="15">
                  <c:v>0.27729848115052286</c:v>
                </c:pt>
                <c:pt idx="16">
                  <c:v>0.27729848115052286</c:v>
                </c:pt>
                <c:pt idx="17">
                  <c:v>0.27729848115052286</c:v>
                </c:pt>
                <c:pt idx="18">
                  <c:v>0.27729848115052286</c:v>
                </c:pt>
                <c:pt idx="19">
                  <c:v>0.27729848115052286</c:v>
                </c:pt>
              </c:numCache>
            </c:numRef>
          </c:val>
          <c:smooth val="0"/>
          <c:extLst>
            <c:ext xmlns:c16="http://schemas.microsoft.com/office/drawing/2014/chart" uri="{C3380CC4-5D6E-409C-BE32-E72D297353CC}">
              <c16:uniqueId val="{00000026-D46E-437E-A989-2757E46352BC}"/>
            </c:ext>
          </c:extLst>
        </c:ser>
        <c:dLbls>
          <c:showLegendKey val="0"/>
          <c:showVal val="0"/>
          <c:showCatName val="0"/>
          <c:showSerName val="0"/>
          <c:showPercent val="0"/>
          <c:showBubbleSize val="0"/>
        </c:dLbls>
        <c:marker val="1"/>
        <c:smooth val="0"/>
        <c:axId val="-2058253008"/>
        <c:axId val="-2058254640"/>
      </c:lineChart>
      <c:catAx>
        <c:axId val="-2058253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58254640"/>
        <c:crosses val="autoZero"/>
        <c:auto val="1"/>
        <c:lblAlgn val="ctr"/>
        <c:lblOffset val="100"/>
        <c:noMultiLvlLbl val="0"/>
      </c:catAx>
      <c:valAx>
        <c:axId val="-205825464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58253008"/>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2041018556890915"/>
          <c:y val="0.928624350166535"/>
          <c:w val="0.56405624638538954"/>
          <c:h val="7.0611302240248086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2"/>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a:t>
            </a:r>
            <a:endParaRPr lang="en-US" sz="900"/>
          </a:p>
        </c:rich>
      </c:tx>
      <c:layout>
        <c:manualLayout>
          <c:xMode val="edge"/>
          <c:yMode val="edge"/>
          <c:x val="0.19519968974854396"/>
          <c:y val="1.8248738138501919E-2"/>
        </c:manualLayout>
      </c:layout>
      <c:overlay val="0"/>
      <c:spPr>
        <a:noFill/>
        <a:ln>
          <a:noFill/>
        </a:ln>
        <a:effectLst/>
      </c:spPr>
    </c:title>
    <c:autoTitleDeleted val="0"/>
    <c:plotArea>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'7Intensidad'!$C$9:$C$18</c:f>
              <c:numCache>
                <c:formatCode>0.0%</c:formatCode>
                <c:ptCount val="10"/>
                <c:pt idx="0">
                  <c:v>2.6493457009156614E-3</c:v>
                </c:pt>
                <c:pt idx="1">
                  <c:v>0.24800852553492969</c:v>
                </c:pt>
                <c:pt idx="2">
                  <c:v>4.2395484800495341E-2</c:v>
                </c:pt>
                <c:pt idx="3">
                  <c:v>0.51995046616577167</c:v>
                </c:pt>
                <c:pt idx="4">
                  <c:v>0.13989736018003643</c:v>
                </c:pt>
                <c:pt idx="5">
                  <c:v>4.4622125906433448E-2</c:v>
                </c:pt>
                <c:pt idx="6">
                  <c:v>5.4772989771739516E-4</c:v>
                </c:pt>
                <c:pt idx="7">
                  <c:v>1.0954597954347903E-3</c:v>
                </c:pt>
                <c:pt idx="8">
                  <c:v>1.6074681780836597E-4</c:v>
                </c:pt>
                <c:pt idx="9">
                  <c:v>6.7275520045723537E-4</c:v>
                </c:pt>
              </c:numCache>
            </c:numRef>
          </c:val>
          <c:extLst>
            <c:ext xmlns:c16="http://schemas.microsoft.com/office/drawing/2014/chart" uri="{C3380CC4-5D6E-409C-BE32-E72D297353CC}">
              <c16:uniqueId val="{00000000-C50D-4537-90E9-3106D9A66FD5}"/>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'7Intensidad'!$I$9:$I$18</c:f>
              <c:numCache>
                <c:formatCode>0.0%</c:formatCode>
                <c:ptCount val="10"/>
                <c:pt idx="0">
                  <c:v>3.9670170865093081E-4</c:v>
                </c:pt>
                <c:pt idx="1">
                  <c:v>1.6576464254342466E-2</c:v>
                </c:pt>
                <c:pt idx="2">
                  <c:v>4.7604205038111698E-2</c:v>
                </c:pt>
                <c:pt idx="3">
                  <c:v>0.60395001558470995</c:v>
                </c:pt>
                <c:pt idx="4">
                  <c:v>0.13748547788387974</c:v>
                </c:pt>
                <c:pt idx="5">
                  <c:v>0.16993001048425943</c:v>
                </c:pt>
                <c:pt idx="6">
                  <c:v>5.6671672664418693E-5</c:v>
                </c:pt>
                <c:pt idx="7">
                  <c:v>1.21277379501856E-2</c:v>
                </c:pt>
                <c:pt idx="8">
                  <c:v>2.5502252698988412E-4</c:v>
                </c:pt>
                <c:pt idx="9">
                  <c:v>1.1617692896205831E-2</c:v>
                </c:pt>
              </c:numCache>
            </c:numRef>
          </c:val>
          <c:extLst>
            <c:ext xmlns:c16="http://schemas.microsoft.com/office/drawing/2014/chart" uri="{C3380CC4-5D6E-409C-BE32-E72D297353CC}">
              <c16:uniqueId val="{00000001-C50D-4537-90E9-3106D9A66FD5}"/>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'7Intensidad'!$O$9:$O$18</c:f>
              <c:numCache>
                <c:formatCode>0.0%</c:formatCode>
                <c:ptCount val="10"/>
                <c:pt idx="0">
                  <c:v>2.2580470598653041E-3</c:v>
                </c:pt>
                <c:pt idx="1">
                  <c:v>0.20780920240268014</c:v>
                </c:pt>
                <c:pt idx="2">
                  <c:v>4.3296453537853039E-2</c:v>
                </c:pt>
                <c:pt idx="3">
                  <c:v>0.53449302169988144</c:v>
                </c:pt>
                <c:pt idx="4">
                  <c:v>0.13946761252109233</c:v>
                </c:pt>
                <c:pt idx="5">
                  <c:v>6.637379287952655E-2</c:v>
                </c:pt>
                <c:pt idx="6">
                  <c:v>4.6243229548439783E-4</c:v>
                </c:pt>
                <c:pt idx="7">
                  <c:v>3.0107294131537393E-3</c:v>
                </c:pt>
                <c:pt idx="8">
                  <c:v>1.7710173018551406E-4</c:v>
                </c:pt>
                <c:pt idx="9">
                  <c:v>2.6516064602775577E-3</c:v>
                </c:pt>
              </c:numCache>
            </c:numRef>
          </c:val>
          <c:extLst>
            <c:ext xmlns:c16="http://schemas.microsoft.com/office/drawing/2014/chart" uri="{C3380CC4-5D6E-409C-BE32-E72D297353CC}">
              <c16:uniqueId val="{00000002-C50D-4537-90E9-3106D9A66FD5}"/>
            </c:ext>
          </c:extLst>
        </c:ser>
        <c:dLbls>
          <c:showLegendKey val="0"/>
          <c:showVal val="0"/>
          <c:showCatName val="0"/>
          <c:showSerName val="0"/>
          <c:showPercent val="0"/>
          <c:showBubbleSize val="0"/>
        </c:dLbls>
        <c:gapWidth val="50"/>
        <c:overlap val="-27"/>
        <c:axId val="-2058255728"/>
        <c:axId val="-2058251920"/>
      </c:barChart>
      <c:catAx>
        <c:axId val="-2058255728"/>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1920"/>
        <c:crosses val="autoZero"/>
        <c:auto val="1"/>
        <c:lblAlgn val="ctr"/>
        <c:lblOffset val="100"/>
        <c:noMultiLvlLbl val="0"/>
      </c:catAx>
      <c:valAx>
        <c:axId val="-205825192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5728"/>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II</a:t>
            </a:r>
            <a:endParaRPr lang="en-US" sz="900"/>
          </a:p>
        </c:rich>
      </c:tx>
      <c:layout>
        <c:manualLayout>
          <c:xMode val="edge"/>
          <c:yMode val="edge"/>
          <c:x val="0.19519968974854396"/>
          <c:y val="1.8248532886877514E-2"/>
        </c:manualLayout>
      </c:layout>
      <c:overlay val="0"/>
      <c:spPr>
        <a:noFill/>
        <a:ln>
          <a:noFill/>
        </a:ln>
        <a:effectLst/>
      </c:spPr>
    </c:title>
    <c:autoTitleDeleted val="0"/>
    <c:plotArea>
      <c:layout>
        <c:manualLayout>
          <c:layoutTarget val="inner"/>
          <c:xMode val="edge"/>
          <c:yMode val="edge"/>
          <c:x val="0.12268134346770092"/>
          <c:y val="0.18591362126245847"/>
          <c:w val="0.83872215464073896"/>
          <c:h val="0.45353912156329296"/>
        </c:manualLayout>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'7Intensidad'!$D$9:$D$18</c:f>
              <c:numCache>
                <c:formatCode>0.0%</c:formatCode>
                <c:ptCount val="10"/>
                <c:pt idx="0">
                  <c:v>1.8664468709767511E-3</c:v>
                </c:pt>
                <c:pt idx="1">
                  <c:v>1.7697186024808756E-2</c:v>
                </c:pt>
                <c:pt idx="2">
                  <c:v>4.6354638529185373E-2</c:v>
                </c:pt>
                <c:pt idx="3">
                  <c:v>2.6007642895581152E-2</c:v>
                </c:pt>
                <c:pt idx="4">
                  <c:v>0.12189124200459119</c:v>
                </c:pt>
                <c:pt idx="5">
                  <c:v>0.46671389549259895</c:v>
                </c:pt>
                <c:pt idx="6">
                  <c:v>0.15794636349393404</c:v>
                </c:pt>
                <c:pt idx="7">
                  <c:v>0.15869566698228238</c:v>
                </c:pt>
                <c:pt idx="8">
                  <c:v>3.7465174417416537E-4</c:v>
                </c:pt>
                <c:pt idx="9">
                  <c:v>2.4522659618672641E-3</c:v>
                </c:pt>
              </c:numCache>
            </c:numRef>
          </c:val>
          <c:extLst>
            <c:ext xmlns:c16="http://schemas.microsoft.com/office/drawing/2014/chart" uri="{C3380CC4-5D6E-409C-BE32-E72D297353CC}">
              <c16:uniqueId val="{00000000-DF38-415E-9484-0298C79B541F}"/>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'7Intensidad'!$J$9:$J$18</c:f>
              <c:numCache>
                <c:formatCode>0.0%</c:formatCode>
                <c:ptCount val="10"/>
                <c:pt idx="0">
                  <c:v>4.6496489515041617E-5</c:v>
                </c:pt>
                <c:pt idx="1">
                  <c:v>7.9044032175570747E-4</c:v>
                </c:pt>
                <c:pt idx="2">
                  <c:v>1.5343841539963733E-3</c:v>
                </c:pt>
                <c:pt idx="3">
                  <c:v>3.0548193611382342E-2</c:v>
                </c:pt>
                <c:pt idx="4">
                  <c:v>3.6964709164458084E-2</c:v>
                </c:pt>
                <c:pt idx="5">
                  <c:v>0.54442739573162224</c:v>
                </c:pt>
                <c:pt idx="6">
                  <c:v>9.201655275026735E-2</c:v>
                </c:pt>
                <c:pt idx="7">
                  <c:v>0.26163574650113919</c:v>
                </c:pt>
                <c:pt idx="8">
                  <c:v>3.7197191612033294E-4</c:v>
                </c:pt>
                <c:pt idx="9">
                  <c:v>3.1664109359743342E-2</c:v>
                </c:pt>
              </c:numCache>
            </c:numRef>
          </c:val>
          <c:extLst>
            <c:ext xmlns:c16="http://schemas.microsoft.com/office/drawing/2014/chart" uri="{C3380CC4-5D6E-409C-BE32-E72D297353CC}">
              <c16:uniqueId val="{00000001-DF38-415E-9484-0298C79B541F}"/>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'7Intensidad'!$P$9:$P$18</c:f>
              <c:numCache>
                <c:formatCode>0.0%</c:formatCode>
                <c:ptCount val="10"/>
                <c:pt idx="0">
                  <c:v>1.6338121888330422E-3</c:v>
                </c:pt>
                <c:pt idx="1">
                  <c:v>1.5536068631994202E-2</c:v>
                </c:pt>
                <c:pt idx="2">
                  <c:v>4.0625482717237607E-2</c:v>
                </c:pt>
                <c:pt idx="3">
                  <c:v>2.6586580163737689E-2</c:v>
                </c:pt>
                <c:pt idx="4">
                  <c:v>0.11103387635309354</c:v>
                </c:pt>
                <c:pt idx="5">
                  <c:v>0.47662163286160719</c:v>
                </c:pt>
                <c:pt idx="6">
                  <c:v>0.14951460925153578</c:v>
                </c:pt>
                <c:pt idx="7">
                  <c:v>0.17184139545384333</c:v>
                </c:pt>
                <c:pt idx="8">
                  <c:v>3.7429151962356966E-4</c:v>
                </c:pt>
                <c:pt idx="9">
                  <c:v>6.2322508584940414E-3</c:v>
                </c:pt>
              </c:numCache>
            </c:numRef>
          </c:val>
          <c:extLst>
            <c:ext xmlns:c16="http://schemas.microsoft.com/office/drawing/2014/chart" uri="{C3380CC4-5D6E-409C-BE32-E72D297353CC}">
              <c16:uniqueId val="{00000002-DF38-415E-9484-0298C79B541F}"/>
            </c:ext>
          </c:extLst>
        </c:ser>
        <c:dLbls>
          <c:showLegendKey val="0"/>
          <c:showVal val="0"/>
          <c:showCatName val="0"/>
          <c:showSerName val="0"/>
          <c:showPercent val="0"/>
          <c:showBubbleSize val="0"/>
        </c:dLbls>
        <c:gapWidth val="50"/>
        <c:overlap val="-27"/>
        <c:axId val="-2058251376"/>
        <c:axId val="-2058249200"/>
      </c:barChart>
      <c:catAx>
        <c:axId val="-2058251376"/>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49200"/>
        <c:crosses val="autoZero"/>
        <c:auto val="1"/>
        <c:lblAlgn val="ctr"/>
        <c:lblOffset val="100"/>
        <c:noMultiLvlLbl val="0"/>
      </c:catAx>
      <c:valAx>
        <c:axId val="-205824920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1376"/>
        <c:crosses val="autoZero"/>
        <c:crossBetween val="between"/>
        <c:majorUnit val="0.2"/>
      </c:valAx>
      <c:spPr>
        <a:noFill/>
        <a:ln w="25400">
          <a:noFill/>
        </a:ln>
      </c:spPr>
    </c:plotArea>
    <c:legend>
      <c:legendPos val="b"/>
      <c:layout>
        <c:manualLayout>
          <c:xMode val="edge"/>
          <c:yMode val="edge"/>
          <c:x val="9.6064377177127267E-3"/>
          <c:y val="0.83056373767232594"/>
          <c:w val="0.99039356228228725"/>
          <c:h val="0.1428581892379731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III</a:t>
            </a:r>
            <a:endParaRPr lang="en-US" sz="900"/>
          </a:p>
        </c:rich>
      </c:tx>
      <c:layout>
        <c:manualLayout>
          <c:xMode val="edge"/>
          <c:yMode val="edge"/>
          <c:x val="0.19519968974854396"/>
          <c:y val="1.8248738138501919E-2"/>
        </c:manualLayout>
      </c:layout>
      <c:overlay val="0"/>
      <c:spPr>
        <a:noFill/>
        <a:ln>
          <a:noFill/>
        </a:ln>
        <a:effectLst/>
      </c:spPr>
    </c:title>
    <c:autoTitleDeleted val="0"/>
    <c:plotArea>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'7Intensidad'!$E$9:$E$18</c:f>
              <c:numCache>
                <c:formatCode>0.0%</c:formatCode>
                <c:ptCount val="10"/>
                <c:pt idx="0">
                  <c:v>1.2636956375613362E-3</c:v>
                </c:pt>
                <c:pt idx="1">
                  <c:v>5.8076225045372047E-3</c:v>
                </c:pt>
                <c:pt idx="2">
                  <c:v>1.5433219062983129E-2</c:v>
                </c:pt>
                <c:pt idx="3">
                  <c:v>3.2950191570881228E-2</c:v>
                </c:pt>
                <c:pt idx="4">
                  <c:v>0.16118841164213216</c:v>
                </c:pt>
                <c:pt idx="5">
                  <c:v>2.9589298917792564E-2</c:v>
                </c:pt>
                <c:pt idx="6">
                  <c:v>5.5441285205350542E-2</c:v>
                </c:pt>
                <c:pt idx="7">
                  <c:v>8.4358405592525373E-2</c:v>
                </c:pt>
                <c:pt idx="8">
                  <c:v>0.2498218726893863</c:v>
                </c:pt>
                <c:pt idx="9">
                  <c:v>0.36414599717685014</c:v>
                </c:pt>
              </c:numCache>
            </c:numRef>
          </c:val>
          <c:extLst>
            <c:ext xmlns:c16="http://schemas.microsoft.com/office/drawing/2014/chart" uri="{C3380CC4-5D6E-409C-BE32-E72D297353CC}">
              <c16:uniqueId val="{00000000-FC2D-485E-BC9F-93FAF6BEFFA5}"/>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'7Intensidad'!$K$9:$K$18</c:f>
              <c:numCache>
                <c:formatCode>0.0%</c:formatCode>
                <c:ptCount val="10"/>
                <c:pt idx="0">
                  <c:v>0</c:v>
                </c:pt>
                <c:pt idx="1">
                  <c:v>1.4801657785671994E-4</c:v>
                </c:pt>
                <c:pt idx="2">
                  <c:v>2.2202486678507994E-4</c:v>
                </c:pt>
                <c:pt idx="3">
                  <c:v>1.5985790408525755E-2</c:v>
                </c:pt>
                <c:pt idx="4">
                  <c:v>6.5867377146240375E-3</c:v>
                </c:pt>
                <c:pt idx="5">
                  <c:v>1.5763765541740676E-2</c:v>
                </c:pt>
                <c:pt idx="6">
                  <c:v>1.4283599763173475E-2</c:v>
                </c:pt>
                <c:pt idx="7">
                  <c:v>0.17340142095914743</c:v>
                </c:pt>
                <c:pt idx="8">
                  <c:v>0.33311130846654824</c:v>
                </c:pt>
                <c:pt idx="9">
                  <c:v>0.4404973357015986</c:v>
                </c:pt>
              </c:numCache>
            </c:numRef>
          </c:val>
          <c:extLst>
            <c:ext xmlns:c16="http://schemas.microsoft.com/office/drawing/2014/chart" uri="{C3380CC4-5D6E-409C-BE32-E72D297353CC}">
              <c16:uniqueId val="{00000001-FC2D-485E-BC9F-93FAF6BEFFA5}"/>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'7Intensidad'!$Q$9:$Q$18</c:f>
              <c:numCache>
                <c:formatCode>0.0%</c:formatCode>
                <c:ptCount val="10"/>
                <c:pt idx="0">
                  <c:v>1.0693118864254269E-3</c:v>
                </c:pt>
                <c:pt idx="1">
                  <c:v>4.9370357309429279E-3</c:v>
                </c:pt>
                <c:pt idx="2">
                  <c:v>1.3093382779528364E-2</c:v>
                </c:pt>
                <c:pt idx="3">
                  <c:v>3.0338880862729931E-2</c:v>
                </c:pt>
                <c:pt idx="4">
                  <c:v>0.13740657740566736</c:v>
                </c:pt>
                <c:pt idx="5">
                  <c:v>2.746083929607426E-2</c:v>
                </c:pt>
                <c:pt idx="6">
                  <c:v>4.9108717167006037E-2</c:v>
                </c:pt>
                <c:pt idx="7">
                  <c:v>9.8035423800152427E-2</c:v>
                </c:pt>
                <c:pt idx="8">
                  <c:v>0.26259569772600588</c:v>
                </c:pt>
                <c:pt idx="9">
                  <c:v>0.37595413334546735</c:v>
                </c:pt>
              </c:numCache>
            </c:numRef>
          </c:val>
          <c:extLst>
            <c:ext xmlns:c16="http://schemas.microsoft.com/office/drawing/2014/chart" uri="{C3380CC4-5D6E-409C-BE32-E72D297353CC}">
              <c16:uniqueId val="{00000002-FC2D-485E-BC9F-93FAF6BEFFA5}"/>
            </c:ext>
          </c:extLst>
        </c:ser>
        <c:dLbls>
          <c:showLegendKey val="0"/>
          <c:showVal val="0"/>
          <c:showCatName val="0"/>
          <c:showSerName val="0"/>
          <c:showPercent val="0"/>
          <c:showBubbleSize val="0"/>
        </c:dLbls>
        <c:gapWidth val="50"/>
        <c:overlap val="-27"/>
        <c:axId val="-2058256272"/>
        <c:axId val="-2058250288"/>
      </c:barChart>
      <c:catAx>
        <c:axId val="-2058256272"/>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0288"/>
        <c:crosses val="autoZero"/>
        <c:auto val="1"/>
        <c:lblAlgn val="ctr"/>
        <c:lblOffset val="100"/>
        <c:noMultiLvlLbl val="0"/>
      </c:catAx>
      <c:valAx>
        <c:axId val="-205825028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6272"/>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a:t>Distribución de la cuantía de las Prestaciones Económicas (euros).</a:t>
            </a:r>
            <a:r>
              <a:rPr lang="en-US" sz="900" b="1" baseline="0"/>
              <a:t> GRADO I</a:t>
            </a:r>
            <a:endParaRPr lang="en-US" sz="900" b="1"/>
          </a:p>
        </c:rich>
      </c:tx>
      <c:layout>
        <c:manualLayout>
          <c:xMode val="edge"/>
          <c:yMode val="edge"/>
          <c:x val="9.7192002536228853E-2"/>
          <c:y val="5.9354012396340736E-2"/>
        </c:manualLayout>
      </c:layout>
      <c:overlay val="0"/>
      <c:spPr>
        <a:noFill/>
        <a:ln>
          <a:noFill/>
        </a:ln>
        <a:effectLst/>
      </c:spPr>
    </c:title>
    <c:autoTitleDeleted val="0"/>
    <c:plotArea>
      <c:layout>
        <c:manualLayout>
          <c:layoutTarget val="inner"/>
          <c:xMode val="edge"/>
          <c:yMode val="edge"/>
          <c:x val="9.2615110584584062E-2"/>
          <c:y val="0.18195016957694771"/>
          <c:w val="0.77229315969064671"/>
          <c:h val="0.61731881159735247"/>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'8CuantíaPrest'!$C$12:$C$20</c:f>
              <c:numCache>
                <c:formatCode>0.0%</c:formatCode>
                <c:ptCount val="9"/>
                <c:pt idx="0">
                  <c:v>1.470356473424606E-2</c:v>
                </c:pt>
                <c:pt idx="1">
                  <c:v>4.4261585973101028E-4</c:v>
                </c:pt>
                <c:pt idx="2">
                  <c:v>3.0681326640445029E-3</c:v>
                </c:pt>
                <c:pt idx="3">
                  <c:v>0.93299734765799203</c:v>
                </c:pt>
                <c:pt idx="4">
                  <c:v>4.7748862443708984E-3</c:v>
                </c:pt>
                <c:pt idx="5">
                  <c:v>2.6422825565760311E-3</c:v>
                </c:pt>
                <c:pt idx="6">
                  <c:v>4.1247103716296647E-2</c:v>
                </c:pt>
                <c:pt idx="7">
                  <c:v>7.0416159502660725E-5</c:v>
                </c:pt>
                <c:pt idx="8">
                  <c:v>5.3650407240122459E-5</c:v>
                </c:pt>
              </c:numCache>
            </c:numRef>
          </c:val>
          <c:extLst>
            <c:ext xmlns:c16="http://schemas.microsoft.com/office/drawing/2014/chart" uri="{C3380CC4-5D6E-409C-BE32-E72D297353CC}">
              <c16:uniqueId val="{00000000-BCF5-4962-9B79-46E7EB836552}"/>
            </c:ext>
          </c:extLst>
        </c:ser>
        <c:ser>
          <c:idx val="1"/>
          <c:order val="1"/>
          <c:tx>
            <c:v>PE Asistencia Personal</c:v>
          </c:tx>
          <c:spPr>
            <a:solidFill>
              <a:schemeClr val="accent2"/>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'8CuantíaPrest'!$C$28:$C$36</c:f>
              <c:numCache>
                <c:formatCode>0.0%</c:formatCode>
                <c:ptCount val="9"/>
                <c:pt idx="0">
                  <c:v>0</c:v>
                </c:pt>
                <c:pt idx="1">
                  <c:v>1.3602357742008614E-3</c:v>
                </c:pt>
                <c:pt idx="2">
                  <c:v>5.8943550215370668E-3</c:v>
                </c:pt>
                <c:pt idx="3">
                  <c:v>0.12967581047381546</c:v>
                </c:pt>
                <c:pt idx="4">
                  <c:v>0.17161641351167536</c:v>
                </c:pt>
                <c:pt idx="5">
                  <c:v>0.59963727046021309</c:v>
                </c:pt>
                <c:pt idx="6">
                  <c:v>7.9800498753117205E-2</c:v>
                </c:pt>
                <c:pt idx="7">
                  <c:v>4.9875311720698253E-3</c:v>
                </c:pt>
                <c:pt idx="8">
                  <c:v>7.0278848333711176E-3</c:v>
                </c:pt>
              </c:numCache>
            </c:numRef>
          </c:val>
          <c:extLst>
            <c:ext xmlns:c16="http://schemas.microsoft.com/office/drawing/2014/chart" uri="{C3380CC4-5D6E-409C-BE32-E72D297353CC}">
              <c16:uniqueId val="{00000001-BCF5-4962-9B79-46E7EB836552}"/>
            </c:ext>
          </c:extLst>
        </c:ser>
        <c:ser>
          <c:idx val="3"/>
          <c:order val="2"/>
          <c:tx>
            <c:v>PE Vinculada al Servicio</c:v>
          </c:tx>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'8CuantíaPrest'!$I$12:$I$20</c:f>
              <c:numCache>
                <c:formatCode>0.0%</c:formatCode>
                <c:ptCount val="9"/>
                <c:pt idx="0">
                  <c:v>2.395395423637954E-2</c:v>
                </c:pt>
                <c:pt idx="1">
                  <c:v>5.8826848743052228E-3</c:v>
                </c:pt>
                <c:pt idx="2">
                  <c:v>1.4657337132861215E-2</c:v>
                </c:pt>
                <c:pt idx="3">
                  <c:v>0.2577942047795051</c:v>
                </c:pt>
                <c:pt idx="4">
                  <c:v>0.22863470925147419</c:v>
                </c:pt>
                <c:pt idx="5">
                  <c:v>0.39981096408317579</c:v>
                </c:pt>
                <c:pt idx="6">
                  <c:v>5.5328273566007391E-2</c:v>
                </c:pt>
                <c:pt idx="7">
                  <c:v>3.823039810399797E-3</c:v>
                </c:pt>
                <c:pt idx="8">
                  <c:v>1.0114832265891714E-2</c:v>
                </c:pt>
              </c:numCache>
            </c:numRef>
          </c:val>
          <c:extLst>
            <c:ext xmlns:c16="http://schemas.microsoft.com/office/drawing/2014/chart" uri="{C3380CC4-5D6E-409C-BE32-E72D297353CC}">
              <c16:uniqueId val="{00000002-BCF5-4962-9B79-46E7EB836552}"/>
            </c:ext>
          </c:extLst>
        </c:ser>
        <c:dLbls>
          <c:showLegendKey val="0"/>
          <c:showVal val="0"/>
          <c:showCatName val="0"/>
          <c:showSerName val="0"/>
          <c:showPercent val="0"/>
          <c:showBubbleSize val="0"/>
        </c:dLbls>
        <c:gapWidth val="50"/>
        <c:overlap val="-27"/>
        <c:axId val="-2058255184"/>
        <c:axId val="-2058250832"/>
      </c:barChart>
      <c:catAx>
        <c:axId val="-2058255184"/>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0832"/>
        <c:crosses val="autoZero"/>
        <c:auto val="1"/>
        <c:lblAlgn val="ctr"/>
        <c:lblOffset val="100"/>
        <c:noMultiLvlLbl val="0"/>
      </c:catAx>
      <c:valAx>
        <c:axId val="-205825083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5184"/>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i="0" u="none" strike="noStrike" baseline="0">
                <a:effectLst/>
              </a:rPr>
              <a:t>Distribución de la cuantía de las Prestaciones Económicas (euros). </a:t>
            </a:r>
            <a:r>
              <a:rPr lang="en-US" sz="900" b="1" baseline="0"/>
              <a:t>GRADO II</a:t>
            </a:r>
            <a:endParaRPr lang="en-US" sz="900" b="1"/>
          </a:p>
        </c:rich>
      </c:tx>
      <c:layout>
        <c:manualLayout>
          <c:xMode val="edge"/>
          <c:yMode val="edge"/>
          <c:x val="8.6779827262076684E-2"/>
          <c:y val="4.3518098467121916E-2"/>
        </c:manualLayout>
      </c:layout>
      <c:overlay val="0"/>
      <c:spPr>
        <a:noFill/>
        <a:ln>
          <a:noFill/>
        </a:ln>
        <a:effectLst/>
      </c:spPr>
    </c:title>
    <c:autoTitleDeleted val="0"/>
    <c:plotArea>
      <c:layout>
        <c:manualLayout>
          <c:layoutTarget val="inner"/>
          <c:xMode val="edge"/>
          <c:yMode val="edge"/>
          <c:x val="7.4238436458418489E-2"/>
          <c:y val="0.18591362126245847"/>
          <c:w val="0.66801859975115563"/>
          <c:h val="0.54571032072177694"/>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'8CuantíaPrest'!$D$12:$D$20</c:f>
              <c:numCache>
                <c:formatCode>0.0%</c:formatCode>
                <c:ptCount val="9"/>
                <c:pt idx="0">
                  <c:v>1.4479556281372999E-2</c:v>
                </c:pt>
                <c:pt idx="1">
                  <c:v>1.9190680102651323E-4</c:v>
                </c:pt>
                <c:pt idx="2">
                  <c:v>2.0771089052281431E-3</c:v>
                </c:pt>
                <c:pt idx="3">
                  <c:v>0.14686138308360364</c:v>
                </c:pt>
                <c:pt idx="4">
                  <c:v>0.24232560939816522</c:v>
                </c:pt>
                <c:pt idx="5">
                  <c:v>0.55445261407166024</c:v>
                </c:pt>
                <c:pt idx="6">
                  <c:v>3.8644761696907663E-2</c:v>
                </c:pt>
                <c:pt idx="7">
                  <c:v>5.305658616615366E-4</c:v>
                </c:pt>
                <c:pt idx="8">
                  <c:v>4.3649390037403014E-4</c:v>
                </c:pt>
              </c:numCache>
            </c:numRef>
          </c:val>
          <c:extLst>
            <c:ext xmlns:c16="http://schemas.microsoft.com/office/drawing/2014/chart" uri="{C3380CC4-5D6E-409C-BE32-E72D297353CC}">
              <c16:uniqueId val="{00000000-FE47-43F0-893F-E3F679C8820C}"/>
            </c:ext>
          </c:extLst>
        </c:ser>
        <c:ser>
          <c:idx val="1"/>
          <c:order val="1"/>
          <c:tx>
            <c:v>PE Asistencia Personal</c:v>
          </c:tx>
          <c:spPr>
            <a:solidFill>
              <a:schemeClr val="accent2"/>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'8CuantíaPrest'!$D$28:$D$36</c:f>
              <c:numCache>
                <c:formatCode>0.0%</c:formatCode>
                <c:ptCount val="9"/>
                <c:pt idx="0">
                  <c:v>2.5303643724696357E-4</c:v>
                </c:pt>
                <c:pt idx="1">
                  <c:v>2.5303643724696357E-4</c:v>
                </c:pt>
                <c:pt idx="2">
                  <c:v>1.5182186234817814E-3</c:v>
                </c:pt>
                <c:pt idx="3">
                  <c:v>5.5414979757085023E-2</c:v>
                </c:pt>
                <c:pt idx="4">
                  <c:v>4.4281376518218625E-2</c:v>
                </c:pt>
                <c:pt idx="5">
                  <c:v>0.12904858299595143</c:v>
                </c:pt>
                <c:pt idx="6">
                  <c:v>0.10779352226720648</c:v>
                </c:pt>
                <c:pt idx="7">
                  <c:v>0.42282388663967613</c:v>
                </c:pt>
                <c:pt idx="8">
                  <c:v>0.23861336032388664</c:v>
                </c:pt>
              </c:numCache>
            </c:numRef>
          </c:val>
          <c:extLst>
            <c:ext xmlns:c16="http://schemas.microsoft.com/office/drawing/2014/chart" uri="{C3380CC4-5D6E-409C-BE32-E72D297353CC}">
              <c16:uniqueId val="{00000001-FE47-43F0-893F-E3F679C8820C}"/>
            </c:ext>
          </c:extLst>
        </c:ser>
        <c:ser>
          <c:idx val="3"/>
          <c:order val="2"/>
          <c:tx>
            <c:v>PE Vinculada al servicio</c:v>
          </c:tx>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'8CuantíaPrest'!$J$12:$J$20</c:f>
              <c:numCache>
                <c:formatCode>0.0%</c:formatCode>
                <c:ptCount val="9"/>
                <c:pt idx="0">
                  <c:v>1.5390508810671954E-2</c:v>
                </c:pt>
                <c:pt idx="1">
                  <c:v>1.0816170174410744E-3</c:v>
                </c:pt>
                <c:pt idx="2">
                  <c:v>8.5290008562801389E-3</c:v>
                </c:pt>
                <c:pt idx="3">
                  <c:v>0.13457118391996034</c:v>
                </c:pt>
                <c:pt idx="4">
                  <c:v>0.10639280724683402</c:v>
                </c:pt>
                <c:pt idx="5">
                  <c:v>0.17089548875568975</c:v>
                </c:pt>
                <c:pt idx="6">
                  <c:v>0.23604038036865113</c:v>
                </c:pt>
                <c:pt idx="7">
                  <c:v>0.11602595880841858</c:v>
                </c:pt>
                <c:pt idx="8">
                  <c:v>0.21107305421605299</c:v>
                </c:pt>
              </c:numCache>
            </c:numRef>
          </c:val>
          <c:extLst>
            <c:ext xmlns:c16="http://schemas.microsoft.com/office/drawing/2014/chart" uri="{C3380CC4-5D6E-409C-BE32-E72D297353CC}">
              <c16:uniqueId val="{00000002-FE47-43F0-893F-E3F679C8820C}"/>
            </c:ext>
          </c:extLst>
        </c:ser>
        <c:dLbls>
          <c:showLegendKey val="0"/>
          <c:showVal val="0"/>
          <c:showCatName val="0"/>
          <c:showSerName val="0"/>
          <c:showPercent val="0"/>
          <c:showBubbleSize val="0"/>
        </c:dLbls>
        <c:gapWidth val="50"/>
        <c:overlap val="-27"/>
        <c:axId val="-2058249744"/>
        <c:axId val="-2095907840"/>
      </c:barChart>
      <c:catAx>
        <c:axId val="-2058249744"/>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7840"/>
        <c:crosses val="autoZero"/>
        <c:auto val="1"/>
        <c:lblAlgn val="ctr"/>
        <c:lblOffset val="100"/>
        <c:noMultiLvlLbl val="0"/>
      </c:catAx>
      <c:valAx>
        <c:axId val="-209590784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49744"/>
        <c:crosses val="autoZero"/>
        <c:crossBetween val="between"/>
        <c:majorUnit val="0.2"/>
      </c:valAx>
      <c:spPr>
        <a:noFill/>
        <a:ln w="25400">
          <a:noFill/>
        </a:ln>
      </c:spPr>
    </c:plotArea>
    <c:legend>
      <c:legendPos val="r"/>
      <c:layout>
        <c:manualLayout>
          <c:xMode val="edge"/>
          <c:yMode val="edge"/>
          <c:x val="0.75283255683005013"/>
          <c:y val="0.20264482634756276"/>
          <c:w val="0.18257690107075719"/>
          <c:h val="0.7375794783416721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i="0" u="none" strike="noStrike" baseline="0">
                <a:effectLst/>
              </a:rPr>
              <a:t>Distribución de la cuantía de las Prestaciones Económicas (euros). </a:t>
            </a:r>
            <a:r>
              <a:rPr lang="en-US" sz="900" b="1" baseline="0"/>
              <a:t> GRADO III</a:t>
            </a:r>
            <a:endParaRPr lang="en-US" sz="900" b="1"/>
          </a:p>
        </c:rich>
      </c:tx>
      <c:layout>
        <c:manualLayout>
          <c:xMode val="edge"/>
          <c:yMode val="edge"/>
          <c:x val="0.10812170886412595"/>
          <c:y val="3.9139671568087196E-2"/>
        </c:manualLayout>
      </c:layout>
      <c:overlay val="0"/>
      <c:spPr>
        <a:noFill/>
        <a:ln>
          <a:noFill/>
        </a:ln>
        <a:effectLst/>
      </c:spPr>
    </c:title>
    <c:autoTitleDeleted val="0"/>
    <c:plotArea>
      <c:layout>
        <c:manualLayout>
          <c:layoutTarget val="inner"/>
          <c:xMode val="edge"/>
          <c:yMode val="edge"/>
          <c:x val="9.2260885681231877E-2"/>
          <c:y val="0.16182665782776981"/>
          <c:w val="0.75733171159011725"/>
          <c:h val="0.65964297875210354"/>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'8CuantíaPrest'!$E$12:$E$20</c:f>
              <c:numCache>
                <c:formatCode>0.0%</c:formatCode>
                <c:ptCount val="9"/>
                <c:pt idx="0">
                  <c:v>1.5224383519681422E-2</c:v>
                </c:pt>
                <c:pt idx="1">
                  <c:v>1.4090978710369121E-4</c:v>
                </c:pt>
                <c:pt idx="2">
                  <c:v>9.251033848981467E-4</c:v>
                </c:pt>
                <c:pt idx="3">
                  <c:v>7.1190075049777915E-3</c:v>
                </c:pt>
                <c:pt idx="4">
                  <c:v>0.18781436667177209</c:v>
                </c:pt>
                <c:pt idx="5">
                  <c:v>0.22010108745596568</c:v>
                </c:pt>
                <c:pt idx="6">
                  <c:v>0.52814826160208306</c:v>
                </c:pt>
                <c:pt idx="7">
                  <c:v>3.9742686475723696E-2</c:v>
                </c:pt>
                <c:pt idx="8">
                  <c:v>7.8419359779445552E-4</c:v>
                </c:pt>
              </c:numCache>
            </c:numRef>
          </c:val>
          <c:extLst>
            <c:ext xmlns:c16="http://schemas.microsoft.com/office/drawing/2014/chart" uri="{C3380CC4-5D6E-409C-BE32-E72D297353CC}">
              <c16:uniqueId val="{00000000-D438-43EF-A1B3-FD8FCB43CC1D}"/>
            </c:ext>
          </c:extLst>
        </c:ser>
        <c:ser>
          <c:idx val="1"/>
          <c:order val="1"/>
          <c:tx>
            <c:v>PE Asistencia Personal</c:v>
          </c:tx>
          <c:spPr>
            <a:solidFill>
              <a:schemeClr val="accent2"/>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'8CuantíaPrest'!$E$28:$E$36</c:f>
              <c:numCache>
                <c:formatCode>0.0%</c:formatCode>
                <c:ptCount val="9"/>
                <c:pt idx="0">
                  <c:v>1.2787723785166241E-3</c:v>
                </c:pt>
                <c:pt idx="1">
                  <c:v>3.1969309462915604E-4</c:v>
                </c:pt>
                <c:pt idx="2">
                  <c:v>0</c:v>
                </c:pt>
                <c:pt idx="3">
                  <c:v>2.237851662404092E-3</c:v>
                </c:pt>
                <c:pt idx="4">
                  <c:v>5.5626598465473145E-2</c:v>
                </c:pt>
                <c:pt idx="5">
                  <c:v>4.5396419437340151E-2</c:v>
                </c:pt>
                <c:pt idx="6">
                  <c:v>4.4757033248081841E-2</c:v>
                </c:pt>
                <c:pt idx="7">
                  <c:v>0.16144501278772377</c:v>
                </c:pt>
                <c:pt idx="8">
                  <c:v>0.68893861892583119</c:v>
                </c:pt>
              </c:numCache>
            </c:numRef>
          </c:val>
          <c:extLst>
            <c:ext xmlns:c16="http://schemas.microsoft.com/office/drawing/2014/chart" uri="{C3380CC4-5D6E-409C-BE32-E72D297353CC}">
              <c16:uniqueId val="{00000001-D438-43EF-A1B3-FD8FCB43CC1D}"/>
            </c:ext>
          </c:extLst>
        </c:ser>
        <c:ser>
          <c:idx val="3"/>
          <c:order val="2"/>
          <c:tx>
            <c:v>PE Vinculada al servicio</c:v>
          </c:tx>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'8CuantíaPrest'!$K$12:$K$20</c:f>
              <c:numCache>
                <c:formatCode>0.0%</c:formatCode>
                <c:ptCount val="9"/>
                <c:pt idx="0">
                  <c:v>1.2747078528140741E-2</c:v>
                </c:pt>
                <c:pt idx="1">
                  <c:v>3.579921753138824E-4</c:v>
                </c:pt>
                <c:pt idx="2">
                  <c:v>6.6995678523026564E-3</c:v>
                </c:pt>
                <c:pt idx="3">
                  <c:v>1.333520853044212E-2</c:v>
                </c:pt>
                <c:pt idx="4">
                  <c:v>0.17849745569846831</c:v>
                </c:pt>
                <c:pt idx="5">
                  <c:v>8.5713555118009557E-2</c:v>
                </c:pt>
                <c:pt idx="6">
                  <c:v>0.14689186079218555</c:v>
                </c:pt>
                <c:pt idx="7">
                  <c:v>0.1904006955276549</c:v>
                </c:pt>
                <c:pt idx="8">
                  <c:v>0.36535658577748231</c:v>
                </c:pt>
              </c:numCache>
            </c:numRef>
          </c:val>
          <c:extLst>
            <c:ext xmlns:c16="http://schemas.microsoft.com/office/drawing/2014/chart" uri="{C3380CC4-5D6E-409C-BE32-E72D297353CC}">
              <c16:uniqueId val="{00000002-D438-43EF-A1B3-FD8FCB43CC1D}"/>
            </c:ext>
          </c:extLst>
        </c:ser>
        <c:dLbls>
          <c:showLegendKey val="0"/>
          <c:showVal val="0"/>
          <c:showCatName val="0"/>
          <c:showSerName val="0"/>
          <c:showPercent val="0"/>
          <c:showBubbleSize val="0"/>
        </c:dLbls>
        <c:gapWidth val="50"/>
        <c:overlap val="-27"/>
        <c:axId val="-2095912736"/>
        <c:axId val="-2095909472"/>
      </c:barChart>
      <c:catAx>
        <c:axId val="-2095912736"/>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9472"/>
        <c:crosses val="autoZero"/>
        <c:auto val="1"/>
        <c:lblAlgn val="ctr"/>
        <c:lblOffset val="100"/>
        <c:noMultiLvlLbl val="0"/>
      </c:catAx>
      <c:valAx>
        <c:axId val="-20959094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2736"/>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a:solidFill>
                  <a:schemeClr val="accent1">
                    <a:lumMod val="50000"/>
                  </a:schemeClr>
                </a:solidFill>
                <a:latin typeface="+mn-lt"/>
              </a:defRPr>
            </a:pPr>
            <a:r>
              <a:rPr lang="en-US" sz="1100" b="1">
                <a:solidFill>
                  <a:schemeClr val="accent1">
                    <a:lumMod val="50000"/>
                  </a:schemeClr>
                </a:solidFill>
                <a:latin typeface="+mn-lt"/>
              </a:rPr>
              <a:t>Tiempo medio desde la Solicitud de dependencia</a:t>
            </a:r>
            <a:r>
              <a:rPr lang="en-US" sz="1100" b="1" baseline="0">
                <a:solidFill>
                  <a:schemeClr val="accent1">
                    <a:lumMod val="50000"/>
                  </a:schemeClr>
                </a:solidFill>
                <a:latin typeface="+mn-lt"/>
              </a:rPr>
              <a:t> hasta la Resolución de Prestación (días)</a:t>
            </a:r>
            <a:endParaRPr lang="en-US" sz="1100" b="1">
              <a:solidFill>
                <a:schemeClr val="accent1">
                  <a:lumMod val="50000"/>
                </a:schemeClr>
              </a:solidFill>
              <a:latin typeface="+mn-lt"/>
            </a:endParaRPr>
          </a:p>
        </c:rich>
      </c:tx>
      <c:layout>
        <c:manualLayout>
          <c:xMode val="edge"/>
          <c:yMode val="edge"/>
          <c:x val="0.16727867100444779"/>
          <c:y val="1.0683727034120735E-2"/>
        </c:manualLayout>
      </c:layout>
      <c:overlay val="0"/>
    </c:title>
    <c:autoTitleDeleted val="0"/>
    <c:plotArea>
      <c:layout>
        <c:manualLayout>
          <c:layoutTarget val="inner"/>
          <c:xMode val="edge"/>
          <c:yMode val="edge"/>
          <c:x val="0.12526096033402923"/>
          <c:y val="6.7744258530183732E-2"/>
          <c:w val="0.84551148225469763"/>
          <c:h val="0.67535974409448829"/>
        </c:manualLayout>
      </c:layout>
      <c:barChart>
        <c:barDir val="col"/>
        <c:grouping val="clustered"/>
        <c:varyColors val="0"/>
        <c:ser>
          <c:idx val="0"/>
          <c:order val="0"/>
          <c:spPr>
            <a:solidFill>
              <a:schemeClr val="accent1">
                <a:lumMod val="40000"/>
                <a:lumOff val="60000"/>
              </a:scheme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F0B9-4BE1-AAFB-F7F36F8DDABA}"/>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F0B9-4BE1-AAFB-F7F36F8DDABA}"/>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8337-4CA0-A9A0-2E783690A997}"/>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F0B9-4BE1-AAFB-F7F36F8DDABA}"/>
              </c:ext>
            </c:extLst>
          </c:dPt>
          <c:dPt>
            <c:idx val="4"/>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6-54D3-47CB-B024-215BA3F11768}"/>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0-F0B9-4BE1-AAFB-F7F36F8DDABA}"/>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2-F0B9-4BE1-AAFB-F7F36F8DDABA}"/>
              </c:ext>
            </c:extLst>
          </c:dPt>
          <c:dPt>
            <c:idx val="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F0B9-4BE1-AAFB-F7F36F8DDABA}"/>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F0B9-4BE1-AAFB-F7F36F8DDABA}"/>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F0B9-4BE1-AAFB-F7F36F8DDABA}"/>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8337-4CA0-A9A0-2E783690A997}"/>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8337-4CA0-A9A0-2E783690A997}"/>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8337-4CA0-A9A0-2E783690A997}"/>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8337-4CA0-A9A0-2E783690A997}"/>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8337-4CA0-A9A0-2E783690A997}"/>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8337-4CA0-A9A0-2E783690A997}"/>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8337-4CA0-A9A0-2E783690A997}"/>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8337-4CA0-A9A0-2E783690A997}"/>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8337-4CA0-A9A0-2E783690A997}"/>
              </c:ext>
            </c:extLst>
          </c:dPt>
          <c:dPt>
            <c:idx val="1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8337-4CA0-A9A0-2E783690A997}"/>
              </c:ext>
            </c:extLst>
          </c:dPt>
          <c:dLbls>
            <c:dLbl>
              <c:idx val="0"/>
              <c:layout>
                <c:manualLayout>
                  <c:x val="7.9840319361277438E-3"/>
                  <c:y val="6.83760683760681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0B9-4BE1-AAFB-F7F36F8DDABA}"/>
                </c:ext>
              </c:extLst>
            </c:dLbl>
            <c:dLbl>
              <c:idx val="1"/>
              <c:layout>
                <c:manualLayout>
                  <c:x val="-2.4395371320756874E-17"/>
                  <c:y val="-4.558404558404600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0B9-4BE1-AAFB-F7F36F8DDABA}"/>
                </c:ext>
              </c:extLst>
            </c:dLbl>
            <c:dLbl>
              <c:idx val="3"/>
              <c:layout>
                <c:manualLayout>
                  <c:x val="-4.8790742641513747E-17"/>
                  <c:y val="-4.558404558404600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0B9-4BE1-AAFB-F7F36F8DDABA}"/>
                </c:ext>
              </c:extLst>
            </c:dLbl>
            <c:dLbl>
              <c:idx val="5"/>
              <c:layout>
                <c:manualLayout>
                  <c:x val="0"/>
                  <c:y val="6.83760683760683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B9-4BE1-AAFB-F7F36F8DDABA}"/>
                </c:ext>
              </c:extLst>
            </c:dLbl>
            <c:dLbl>
              <c:idx val="6"/>
              <c:layout>
                <c:manualLayout>
                  <c:x val="2.6613439787091992E-3"/>
                  <c:y val="6.83760683760679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B9-4BE1-AAFB-F7F36F8DDABA}"/>
                </c:ext>
              </c:extLst>
            </c:dLbl>
            <c:dLbl>
              <c:idx val="7"/>
              <c:layout>
                <c:manualLayout>
                  <c:x val="-4.8790742641513747E-17"/>
                  <c:y val="8.33333333333333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0B9-4BE1-AAFB-F7F36F8DDABA}"/>
                </c:ext>
              </c:extLst>
            </c:dLbl>
            <c:dLbl>
              <c:idx val="8"/>
              <c:layout>
                <c:manualLayout>
                  <c:x val="0"/>
                  <c:y val="6.250000000000000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0B9-4BE1-AAFB-F7F36F8DDABA}"/>
                </c:ext>
              </c:extLst>
            </c:dLbl>
            <c:spPr>
              <a:noFill/>
              <a:ln w="25400">
                <a:noFill/>
              </a:ln>
            </c:spPr>
            <c:txPr>
              <a:bodyPr wrap="square" lIns="38100" tIns="19050" rIns="38100" bIns="19050" anchor="ctr">
                <a:spAutoFit/>
              </a:bodyPr>
              <a:lstStyle/>
              <a:p>
                <a:pPr>
                  <a:defRPr sz="900">
                    <a:solidFill>
                      <a:schemeClr val="accent1"/>
                    </a:solidFill>
                    <a:latin typeface="+mn-lt"/>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'9TiempoEspera'!$P$13:$P$32</c:f>
              <c:strCache>
                <c:ptCount val="20"/>
                <c:pt idx="0">
                  <c:v>Murcia, Región de</c:v>
                </c:pt>
                <c:pt idx="1">
                  <c:v>Andalucía</c:v>
                </c:pt>
                <c:pt idx="2">
                  <c:v>Canarias</c:v>
                </c:pt>
                <c:pt idx="3">
                  <c:v>Madrid, Comunidad de*</c:v>
                </c:pt>
                <c:pt idx="4">
                  <c:v>TOTAL</c:v>
                </c:pt>
                <c:pt idx="5">
                  <c:v>Galicia</c:v>
                </c:pt>
                <c:pt idx="6">
                  <c:v>Asturias, Principado de</c:v>
                </c:pt>
                <c:pt idx="7">
                  <c:v>Comunitat Valenciana</c:v>
                </c:pt>
                <c:pt idx="8">
                  <c:v>Cataluña</c:v>
                </c:pt>
                <c:pt idx="9">
                  <c:v>Extremadura</c:v>
                </c:pt>
                <c:pt idx="10">
                  <c:v>Balears, Illes</c:v>
                </c:pt>
                <c:pt idx="11">
                  <c:v>Melilla</c:v>
                </c:pt>
                <c:pt idx="12">
                  <c:v>Cantabria</c:v>
                </c:pt>
                <c:pt idx="13">
                  <c:v>Navarra, Comunidad Foral de</c:v>
                </c:pt>
                <c:pt idx="14">
                  <c:v>Rioja, La</c:v>
                </c:pt>
                <c:pt idx="15">
                  <c:v>Castilla - La Mancha</c:v>
                </c:pt>
                <c:pt idx="16">
                  <c:v>Aragón</c:v>
                </c:pt>
                <c:pt idx="17">
                  <c:v>País Vasco*</c:v>
                </c:pt>
                <c:pt idx="18">
                  <c:v>Castilla y León*</c:v>
                </c:pt>
                <c:pt idx="19">
                  <c:v>Ceuta</c:v>
                </c:pt>
              </c:strCache>
            </c:strRef>
          </c:cat>
          <c:val>
            <c:numRef>
              <c:f>'9TiempoEspera'!$Q$13:$Q$32</c:f>
              <c:numCache>
                <c:formatCode>#,##0</c:formatCode>
                <c:ptCount val="20"/>
                <c:pt idx="0">
                  <c:v>564.53</c:v>
                </c:pt>
                <c:pt idx="1">
                  <c:v>512.13</c:v>
                </c:pt>
                <c:pt idx="2">
                  <c:v>439.23</c:v>
                </c:pt>
                <c:pt idx="3">
                  <c:v>346.37</c:v>
                </c:pt>
                <c:pt idx="4">
                  <c:v>346.16</c:v>
                </c:pt>
                <c:pt idx="5">
                  <c:v>329.4</c:v>
                </c:pt>
                <c:pt idx="6">
                  <c:v>323.43</c:v>
                </c:pt>
                <c:pt idx="7">
                  <c:v>301.79000000000002</c:v>
                </c:pt>
                <c:pt idx="8">
                  <c:v>277.56</c:v>
                </c:pt>
                <c:pt idx="9">
                  <c:v>258.16000000000003</c:v>
                </c:pt>
                <c:pt idx="10">
                  <c:v>217.07</c:v>
                </c:pt>
                <c:pt idx="11">
                  <c:v>205.21</c:v>
                </c:pt>
                <c:pt idx="12">
                  <c:v>203.34</c:v>
                </c:pt>
                <c:pt idx="13">
                  <c:v>201.2</c:v>
                </c:pt>
                <c:pt idx="14">
                  <c:v>193.21</c:v>
                </c:pt>
                <c:pt idx="15">
                  <c:v>165.88</c:v>
                </c:pt>
                <c:pt idx="16">
                  <c:v>145.47</c:v>
                </c:pt>
                <c:pt idx="17">
                  <c:v>128.51</c:v>
                </c:pt>
                <c:pt idx="18">
                  <c:v>113.53</c:v>
                </c:pt>
                <c:pt idx="19">
                  <c:v>77.08</c:v>
                </c:pt>
              </c:numCache>
            </c:numRef>
          </c:val>
          <c:extLst>
            <c:ext xmlns:c16="http://schemas.microsoft.com/office/drawing/2014/chart" uri="{C3380CC4-5D6E-409C-BE32-E72D297353CC}">
              <c16:uniqueId val="{00000009-F0B9-4BE1-AAFB-F7F36F8DDABA}"/>
            </c:ext>
          </c:extLst>
        </c:ser>
        <c:dLbls>
          <c:showLegendKey val="0"/>
          <c:showVal val="0"/>
          <c:showCatName val="0"/>
          <c:showSerName val="0"/>
          <c:showPercent val="0"/>
          <c:showBubbleSize val="0"/>
        </c:dLbls>
        <c:gapWidth val="20"/>
        <c:axId val="-2095908928"/>
        <c:axId val="-2095911104"/>
      </c:barChart>
      <c:catAx>
        <c:axId val="-2095908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i="0" u="none" strike="noStrike" baseline="0">
                <a:solidFill>
                  <a:schemeClr val="accent1"/>
                </a:solidFill>
                <a:latin typeface="+mn-lt"/>
                <a:ea typeface="Arial"/>
                <a:cs typeface="Arial"/>
              </a:defRPr>
            </a:pPr>
            <a:endParaRPr lang="es-ES"/>
          </a:p>
        </c:txPr>
        <c:crossAx val="-2095911104"/>
        <c:crosses val="autoZero"/>
        <c:auto val="1"/>
        <c:lblAlgn val="ctr"/>
        <c:lblOffset val="100"/>
        <c:tickLblSkip val="1"/>
        <c:tickMarkSkip val="1"/>
        <c:noMultiLvlLbl val="0"/>
      </c:catAx>
      <c:valAx>
        <c:axId val="-2095911104"/>
        <c:scaling>
          <c:orientation val="minMax"/>
          <c:max val="1004"/>
          <c:min val="0"/>
        </c:scaling>
        <c:delete val="0"/>
        <c:axPos val="l"/>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9590892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b="1"/>
              <a:t>Porcentaje de solicitudes en el tramo de edad de 0 a 64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686B-498B-ACF0-F46FF0C502D2}"/>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686B-498B-ACF0-F46FF0C502D2}"/>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686B-498B-ACF0-F46FF0C502D2}"/>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686B-498B-ACF0-F46FF0C502D2}"/>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686B-498B-ACF0-F46FF0C502D2}"/>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686B-498B-ACF0-F46FF0C502D2}"/>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686B-498B-ACF0-F46FF0C502D2}"/>
              </c:ext>
            </c:extLst>
          </c:dPt>
          <c:dPt>
            <c:idx val="7"/>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B-686B-498B-ACF0-F46FF0C502D2}"/>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0-686B-498B-ACF0-F46FF0C502D2}"/>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2-686B-498B-ACF0-F46FF0C502D2}"/>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686B-498B-ACF0-F46FF0C502D2}"/>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686B-498B-ACF0-F46FF0C502D2}"/>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4F43-4CB7-A9BF-3AEC46B1DCC7}"/>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686B-498B-ACF0-F46FF0C502D2}"/>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686B-498B-ACF0-F46FF0C502D2}"/>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686B-498B-ACF0-F46FF0C502D2}"/>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686B-498B-ACF0-F46FF0C502D2}"/>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686B-498B-ACF0-F46FF0C502D2}"/>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686B-498B-ACF0-F46FF0C502D2}"/>
              </c:ext>
            </c:extLst>
          </c:dPt>
          <c:dLbls>
            <c:dLbl>
              <c:idx val="0"/>
              <c:layout>
                <c:manualLayout>
                  <c:x val="1.118099231306778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86B-498B-ACF0-F46FF0C502D2}"/>
                </c:ext>
              </c:extLst>
            </c:dLbl>
            <c:dLbl>
              <c:idx val="1"/>
              <c:layout>
                <c:manualLayout>
                  <c:x val="8.3857938810280291E-3"/>
                  <c:y val="-1.1030759053880138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86B-498B-ACF0-F46FF0C502D2}"/>
                </c:ext>
              </c:extLst>
            </c:dLbl>
            <c:dLbl>
              <c:idx val="2"/>
              <c:layout>
                <c:manualLayout>
                  <c:x val="2.7951769186746393E-3"/>
                  <c:y val="4.813477737665440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86B-498B-ACF0-F46FF0C502D2}"/>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86B-498B-ACF0-F46FF0C502D2}"/>
                </c:ext>
              </c:extLst>
            </c:dLbl>
            <c:dLbl>
              <c:idx val="4"/>
              <c:layout>
                <c:manualLayout>
                  <c:x val="3.9510850617357042E-3"/>
                  <c:y val="9.626955475330904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86B-498B-ACF0-F46FF0C502D2}"/>
                </c:ext>
              </c:extLst>
            </c:dLbl>
            <c:dLbl>
              <c:idx val="5"/>
              <c:layout>
                <c:manualLayout>
                  <c:x val="3.3497479174240674E-3"/>
                  <c:y val="7.878601381723835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86B-498B-ACF0-F46FF0C502D2}"/>
                </c:ext>
              </c:extLst>
            </c:dLbl>
            <c:dLbl>
              <c:idx val="6"/>
              <c:layout>
                <c:manualLayout>
                  <c:x val="-1.1236051714712023E-5"/>
                  <c:y val="7.22020092316046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86B-498B-ACF0-F46FF0C502D2}"/>
                </c:ext>
              </c:extLst>
            </c:dLbl>
            <c:dLbl>
              <c:idx val="7"/>
              <c:layout>
                <c:manualLayout>
                  <c:x val="-2.7624886520266766E-3"/>
                  <c:y val="4.38193501674359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86B-498B-ACF0-F46FF0C502D2}"/>
                </c:ext>
              </c:extLst>
            </c:dLbl>
            <c:dLbl>
              <c:idx val="8"/>
              <c:layout>
                <c:manualLayout>
                  <c:x val="-6.126356406866763E-17"/>
                  <c:y val="-2.4067388688327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6B-498B-ACF0-F46FF0C502D2}"/>
                </c:ext>
              </c:extLst>
            </c:dLbl>
            <c:dLbl>
              <c:idx val="9"/>
              <c:layout>
                <c:manualLayout>
                  <c:x val="0"/>
                  <c:y val="7.2202166064981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86B-498B-ACF0-F46FF0C502D2}"/>
                </c:ext>
              </c:extLst>
            </c:dLbl>
            <c:dLbl>
              <c:idx val="10"/>
              <c:layout>
                <c:manualLayout>
                  <c:x val="2.8032193394921293E-3"/>
                  <c:y val="9.626934564213984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86B-498B-ACF0-F46FF0C502D2}"/>
                </c:ext>
              </c:extLst>
            </c:dLbl>
            <c:dLbl>
              <c:idx val="11"/>
              <c:layout>
                <c:manualLayout>
                  <c:x val="2.8033071211462316E-3"/>
                  <c:y val="7.2202009231604669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686B-498B-ACF0-F46FF0C502D2}"/>
                </c:ext>
              </c:extLst>
            </c:dLbl>
            <c:dLbl>
              <c:idx val="13"/>
              <c:layout>
                <c:manualLayout>
                  <c:x val="-1.1232540448470264E-3"/>
                  <c:y val="4.15506682354360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86B-498B-ACF0-F46FF0C502D2}"/>
                </c:ext>
              </c:extLst>
            </c:dLbl>
            <c:dLbl>
              <c:idx val="14"/>
              <c:layout>
                <c:manualLayout>
                  <c:x val="0"/>
                  <c:y val="9.626955475330838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86B-498B-ACF0-F46FF0C502D2}"/>
                </c:ext>
              </c:extLst>
            </c:dLbl>
            <c:dLbl>
              <c:idx val="15"/>
              <c:layout>
                <c:manualLayout>
                  <c:x val="5.5904961565338921E-3"/>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86B-498B-ACF0-F46FF0C502D2}"/>
                </c:ext>
              </c:extLst>
            </c:dLbl>
            <c:dLbl>
              <c:idx val="16"/>
              <c:layout>
                <c:manualLayout>
                  <c:x val="1.0025062656641603E-2"/>
                  <c:y val="7.220216606498106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86B-498B-ACF0-F46FF0C502D2}"/>
                </c:ext>
              </c:extLst>
            </c:dLbl>
            <c:dLbl>
              <c:idx val="17"/>
              <c:layout>
                <c:manualLayout>
                  <c:x val="1.1180992313067784E-2"/>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86B-498B-ACF0-F46FF0C502D2}"/>
                </c:ext>
              </c:extLst>
            </c:dLbl>
            <c:dLbl>
              <c:idx val="18"/>
              <c:layout>
                <c:manualLayout>
                  <c:x val="8.385744234800839E-3"/>
                  <c:y val="4.8134777376653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86B-498B-ACF0-F46FF0C502D2}"/>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'24asolcasaad_pobl'!$AK$11:$AK$29</c:f>
              <c:strCache>
                <c:ptCount val="19"/>
                <c:pt idx="0">
                  <c:v>Ceuta y Melilla</c:v>
                </c:pt>
                <c:pt idx="1">
                  <c:v>Murcia, Región de</c:v>
                </c:pt>
                <c:pt idx="2">
                  <c:v>Castilla y León</c:v>
                </c:pt>
                <c:pt idx="3">
                  <c:v>País Vasco</c:v>
                </c:pt>
                <c:pt idx="4">
                  <c:v>Extremadura</c:v>
                </c:pt>
                <c:pt idx="5">
                  <c:v>Andalucía</c:v>
                </c:pt>
                <c:pt idx="6">
                  <c:v>Cataluña</c:v>
                </c:pt>
                <c:pt idx="7">
                  <c:v>TOTAL</c:v>
                </c:pt>
                <c:pt idx="8">
                  <c:v>Cantabria</c:v>
                </c:pt>
                <c:pt idx="9">
                  <c:v>Canarias</c:v>
                </c:pt>
                <c:pt idx="10">
                  <c:v>Asturias, Principado de</c:v>
                </c:pt>
                <c:pt idx="11">
                  <c:v>Comunitat Valenciana</c:v>
                </c:pt>
                <c:pt idx="12">
                  <c:v>Balears, Illes</c:v>
                </c:pt>
                <c:pt idx="13">
                  <c:v>Castilla - La Mancha</c:v>
                </c:pt>
                <c:pt idx="14">
                  <c:v>Galicia</c:v>
                </c:pt>
                <c:pt idx="15">
                  <c:v>Rioja, La</c:v>
                </c:pt>
                <c:pt idx="16">
                  <c:v>Madrid, Comunidad de</c:v>
                </c:pt>
                <c:pt idx="17">
                  <c:v>Aragón</c:v>
                </c:pt>
                <c:pt idx="18">
                  <c:v>Navarra, Comunidad Foral de</c:v>
                </c:pt>
              </c:strCache>
            </c:strRef>
          </c:cat>
          <c:val>
            <c:numRef>
              <c:f>'24asolcasaad_pobl'!$AL$11:$AL$29</c:f>
              <c:numCache>
                <c:formatCode>0.00</c:formatCode>
                <c:ptCount val="19"/>
                <c:pt idx="0">
                  <c:v>2.1366797824717763</c:v>
                </c:pt>
                <c:pt idx="1">
                  <c:v>1.9144547377054699</c:v>
                </c:pt>
                <c:pt idx="2">
                  <c:v>1.8981942109536716</c:v>
                </c:pt>
                <c:pt idx="3">
                  <c:v>1.8732168467545876</c:v>
                </c:pt>
                <c:pt idx="4">
                  <c:v>1.7819104757624022</c:v>
                </c:pt>
                <c:pt idx="5">
                  <c:v>1.7797014781619653</c:v>
                </c:pt>
                <c:pt idx="6">
                  <c:v>1.6484318491241998</c:v>
                </c:pt>
                <c:pt idx="7">
                  <c:v>1.5455660127655999</c:v>
                </c:pt>
                <c:pt idx="8">
                  <c:v>1.4853095137326533</c:v>
                </c:pt>
                <c:pt idx="9">
                  <c:v>1.4753971867905438</c:v>
                </c:pt>
                <c:pt idx="10">
                  <c:v>1.46982370917653</c:v>
                </c:pt>
                <c:pt idx="11">
                  <c:v>1.4609754063722102</c:v>
                </c:pt>
                <c:pt idx="12">
                  <c:v>1.443969464458984</c:v>
                </c:pt>
                <c:pt idx="13">
                  <c:v>1.4282475092251468</c:v>
                </c:pt>
                <c:pt idx="14">
                  <c:v>1.3834744418517761</c:v>
                </c:pt>
                <c:pt idx="15">
                  <c:v>1.368381863692532</c:v>
                </c:pt>
                <c:pt idx="16">
                  <c:v>1.1465973992460734</c:v>
                </c:pt>
                <c:pt idx="17">
                  <c:v>1.1050987839337398</c:v>
                </c:pt>
                <c:pt idx="18">
                  <c:v>1.0530955019823411</c:v>
                </c:pt>
              </c:numCache>
            </c:numRef>
          </c:val>
          <c:extLst>
            <c:ext xmlns:c16="http://schemas.microsoft.com/office/drawing/2014/chart" uri="{C3380CC4-5D6E-409C-BE32-E72D297353CC}">
              <c16:uniqueId val="{00000013-686B-498B-ACF0-F46FF0C502D2}"/>
            </c:ext>
          </c:extLst>
        </c:ser>
        <c:dLbls>
          <c:showLegendKey val="0"/>
          <c:showVal val="0"/>
          <c:showCatName val="0"/>
          <c:showSerName val="0"/>
          <c:showPercent val="0"/>
          <c:showBubbleSize val="0"/>
        </c:dLbls>
        <c:gapWidth val="20"/>
        <c:axId val="711915360"/>
        <c:axId val="711916448"/>
      </c:barChart>
      <c:catAx>
        <c:axId val="71191536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b="1">
                <a:solidFill>
                  <a:sysClr val="windowText" lastClr="000000"/>
                </a:solidFill>
                <a:latin typeface="+mn-lt"/>
              </a:defRPr>
            </a:pPr>
            <a:endParaRPr lang="es-ES"/>
          </a:p>
        </c:txPr>
        <c:crossAx val="711916448"/>
        <c:crosses val="autoZero"/>
        <c:auto val="1"/>
        <c:lblAlgn val="ctr"/>
        <c:lblOffset val="100"/>
        <c:tickLblSkip val="1"/>
        <c:tickMarkSkip val="1"/>
        <c:noMultiLvlLbl val="0"/>
      </c:catAx>
      <c:valAx>
        <c:axId val="71191644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a:pPr>
            <a:endParaRPr lang="es-ES"/>
          </a:p>
        </c:txPr>
        <c:crossAx val="71191536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chemeClr val="accent1">
              <a:lumMod val="50000"/>
            </a:schemeClr>
          </a:solidFill>
          <a:latin typeface="+mn-lt"/>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rgbClr val="8784C6"/>
            </a:solidFill>
            <a:ln>
              <a:noFill/>
            </a:ln>
            <a:effectLst/>
          </c:spPr>
          <c:invertIfNegative val="0"/>
          <c:dPt>
            <c:idx val="0"/>
            <c:invertIfNegative val="0"/>
            <c:bubble3D val="0"/>
            <c:spPr>
              <a:solidFill>
                <a:srgbClr val="AD84C6"/>
              </a:solidFill>
              <a:ln>
                <a:noFill/>
              </a:ln>
              <a:effectLst/>
            </c:spPr>
            <c:extLst>
              <c:ext xmlns:c16="http://schemas.microsoft.com/office/drawing/2014/chart" uri="{C3380CC4-5D6E-409C-BE32-E72D297353CC}">
                <c16:uniqueId val="{00000006-6C81-47B0-B1AF-BAF6FD9CCEB2}"/>
              </c:ext>
            </c:extLst>
          </c:dPt>
          <c:dPt>
            <c:idx val="1"/>
            <c:invertIfNegative val="0"/>
            <c:bubble3D val="0"/>
            <c:spPr>
              <a:solidFill>
                <a:srgbClr val="AD84C6"/>
              </a:solidFill>
              <a:ln>
                <a:noFill/>
              </a:ln>
              <a:effectLst/>
            </c:spPr>
            <c:extLst>
              <c:ext xmlns:c16="http://schemas.microsoft.com/office/drawing/2014/chart" uri="{C3380CC4-5D6E-409C-BE32-E72D297353CC}">
                <c16:uniqueId val="{00000007-6C81-47B0-B1AF-BAF6FD9CCEB2}"/>
              </c:ext>
            </c:extLst>
          </c:dPt>
          <c:dPt>
            <c:idx val="2"/>
            <c:invertIfNegative val="0"/>
            <c:bubble3D val="0"/>
            <c:spPr>
              <a:solidFill>
                <a:srgbClr val="AD84C6"/>
              </a:solidFill>
              <a:ln>
                <a:noFill/>
              </a:ln>
              <a:effectLst/>
            </c:spPr>
            <c:extLst>
              <c:ext xmlns:c16="http://schemas.microsoft.com/office/drawing/2014/chart" uri="{C3380CC4-5D6E-409C-BE32-E72D297353CC}">
                <c16:uniqueId val="{00000008-6C81-47B0-B1AF-BAF6FD9CCEB2}"/>
              </c:ext>
            </c:extLst>
          </c:dPt>
          <c:dPt>
            <c:idx val="3"/>
            <c:invertIfNegative val="0"/>
            <c:bubble3D val="0"/>
            <c:spPr>
              <a:solidFill>
                <a:srgbClr val="AD84C6"/>
              </a:solidFill>
              <a:ln>
                <a:noFill/>
              </a:ln>
              <a:effectLst/>
            </c:spPr>
            <c:extLst>
              <c:ext xmlns:c16="http://schemas.microsoft.com/office/drawing/2014/chart" uri="{C3380CC4-5D6E-409C-BE32-E72D297353CC}">
                <c16:uniqueId val="{00000009-6C81-47B0-B1AF-BAF6FD9CCEB2}"/>
              </c:ext>
            </c:extLst>
          </c:dPt>
          <c:dPt>
            <c:idx val="4"/>
            <c:invertIfNegative val="0"/>
            <c:bubble3D val="0"/>
            <c:spPr>
              <a:solidFill>
                <a:srgbClr val="AD84C6"/>
              </a:solidFill>
              <a:ln>
                <a:noFill/>
              </a:ln>
              <a:effectLst/>
            </c:spPr>
            <c:extLst>
              <c:ext xmlns:c16="http://schemas.microsoft.com/office/drawing/2014/chart" uri="{C3380CC4-5D6E-409C-BE32-E72D297353CC}">
                <c16:uniqueId val="{0000000A-6C81-47B0-B1AF-BAF6FD9CCEB2}"/>
              </c:ext>
            </c:extLst>
          </c:dPt>
          <c:dPt>
            <c:idx val="5"/>
            <c:invertIfNegative val="0"/>
            <c:bubble3D val="0"/>
            <c:spPr>
              <a:solidFill>
                <a:srgbClr val="AD84C6"/>
              </a:solidFill>
              <a:ln>
                <a:noFill/>
              </a:ln>
              <a:effectLst/>
            </c:spPr>
            <c:extLst>
              <c:ext xmlns:c16="http://schemas.microsoft.com/office/drawing/2014/chart" uri="{C3380CC4-5D6E-409C-BE32-E72D297353CC}">
                <c16:uniqueId val="{0000000B-6C81-47B0-B1AF-BAF6FD9CCEB2}"/>
              </c:ext>
            </c:extLst>
          </c:dPt>
          <c:dPt>
            <c:idx val="6"/>
            <c:invertIfNegative val="0"/>
            <c:bubble3D val="0"/>
            <c:spPr>
              <a:solidFill>
                <a:srgbClr val="AD84C6"/>
              </a:solidFill>
              <a:ln>
                <a:noFill/>
              </a:ln>
              <a:effectLst/>
            </c:spPr>
            <c:extLst>
              <c:ext xmlns:c16="http://schemas.microsoft.com/office/drawing/2014/chart" uri="{C3380CC4-5D6E-409C-BE32-E72D297353CC}">
                <c16:uniqueId val="{0000000C-6C81-47B0-B1AF-BAF6FD9CCEB2}"/>
              </c:ext>
            </c:extLst>
          </c:dPt>
          <c:dPt>
            <c:idx val="7"/>
            <c:invertIfNegative val="0"/>
            <c:bubble3D val="0"/>
            <c:spPr>
              <a:solidFill>
                <a:srgbClr val="AD84C6"/>
              </a:solidFill>
              <a:ln>
                <a:noFill/>
              </a:ln>
              <a:effectLst/>
            </c:spPr>
            <c:extLst>
              <c:ext xmlns:c16="http://schemas.microsoft.com/office/drawing/2014/chart" uri="{C3380CC4-5D6E-409C-BE32-E72D297353CC}">
                <c16:uniqueId val="{0000000D-6C81-47B0-B1AF-BAF6FD9CCEB2}"/>
              </c:ext>
            </c:extLst>
          </c:dPt>
          <c:dPt>
            <c:idx val="8"/>
            <c:invertIfNegative val="0"/>
            <c:bubble3D val="0"/>
            <c:spPr>
              <a:solidFill>
                <a:srgbClr val="AD84C6"/>
              </a:solidFill>
              <a:ln>
                <a:noFill/>
              </a:ln>
              <a:effectLst/>
            </c:spPr>
            <c:extLst>
              <c:ext xmlns:c16="http://schemas.microsoft.com/office/drawing/2014/chart" uri="{C3380CC4-5D6E-409C-BE32-E72D297353CC}">
                <c16:uniqueId val="{0000000E-6C81-47B0-B1AF-BAF6FD9CCEB2}"/>
              </c:ext>
            </c:extLst>
          </c:dPt>
          <c:dPt>
            <c:idx val="9"/>
            <c:invertIfNegative val="0"/>
            <c:bubble3D val="0"/>
            <c:spPr>
              <a:solidFill>
                <a:srgbClr val="AD84C6"/>
              </a:solidFill>
              <a:ln>
                <a:noFill/>
              </a:ln>
              <a:effectLst/>
            </c:spPr>
            <c:extLst>
              <c:ext xmlns:c16="http://schemas.microsoft.com/office/drawing/2014/chart" uri="{C3380CC4-5D6E-409C-BE32-E72D297353CC}">
                <c16:uniqueId val="{00000000-6C81-47B0-B1AF-BAF6FD9CCEB2}"/>
              </c:ext>
            </c:extLst>
          </c:dPt>
          <c:dPt>
            <c:idx val="10"/>
            <c:invertIfNegative val="0"/>
            <c:bubble3D val="0"/>
            <c:spPr>
              <a:solidFill>
                <a:srgbClr val="AD84C6"/>
              </a:solidFill>
              <a:ln>
                <a:noFill/>
              </a:ln>
              <a:effectLst/>
            </c:spPr>
            <c:extLst>
              <c:ext xmlns:c16="http://schemas.microsoft.com/office/drawing/2014/chart" uri="{C3380CC4-5D6E-409C-BE32-E72D297353CC}">
                <c16:uniqueId val="{0000000F-6C81-47B0-B1AF-BAF6FD9CCEB2}"/>
              </c:ext>
            </c:extLst>
          </c:dPt>
          <c:dPt>
            <c:idx val="11"/>
            <c:invertIfNegative val="0"/>
            <c:bubble3D val="0"/>
            <c:spPr>
              <a:solidFill>
                <a:srgbClr val="AD84C6"/>
              </a:solidFill>
              <a:ln>
                <a:noFill/>
              </a:ln>
              <a:effectLst/>
            </c:spPr>
            <c:extLst>
              <c:ext xmlns:c16="http://schemas.microsoft.com/office/drawing/2014/chart" uri="{C3380CC4-5D6E-409C-BE32-E72D297353CC}">
                <c16:uniqueId val="{00000001-6C81-47B0-B1AF-BAF6FD9CCEB2}"/>
              </c:ext>
            </c:extLst>
          </c:dPt>
          <c:dPt>
            <c:idx val="12"/>
            <c:invertIfNegative val="0"/>
            <c:bubble3D val="0"/>
            <c:spPr>
              <a:solidFill>
                <a:srgbClr val="5A3471"/>
              </a:solidFill>
              <a:ln>
                <a:noFill/>
              </a:ln>
              <a:effectLst/>
            </c:spPr>
            <c:extLst>
              <c:ext xmlns:c16="http://schemas.microsoft.com/office/drawing/2014/chart" uri="{C3380CC4-5D6E-409C-BE32-E72D297353CC}">
                <c16:uniqueId val="{00000002-6C81-47B0-B1AF-BAF6FD9CCEB2}"/>
              </c:ext>
            </c:extLst>
          </c:dPt>
          <c:dPt>
            <c:idx val="13"/>
            <c:invertIfNegative val="0"/>
            <c:bubble3D val="0"/>
            <c:spPr>
              <a:solidFill>
                <a:srgbClr val="AD84C6"/>
              </a:solidFill>
              <a:ln>
                <a:noFill/>
              </a:ln>
              <a:effectLst/>
            </c:spPr>
            <c:extLst>
              <c:ext xmlns:c16="http://schemas.microsoft.com/office/drawing/2014/chart" uri="{C3380CC4-5D6E-409C-BE32-E72D297353CC}">
                <c16:uniqueId val="{00000004-6C81-47B0-B1AF-BAF6FD9CCEB2}"/>
              </c:ext>
            </c:extLst>
          </c:dPt>
          <c:dPt>
            <c:idx val="14"/>
            <c:invertIfNegative val="0"/>
            <c:bubble3D val="0"/>
            <c:spPr>
              <a:solidFill>
                <a:srgbClr val="AD84C6"/>
              </a:solidFill>
              <a:ln>
                <a:noFill/>
              </a:ln>
              <a:effectLst/>
            </c:spPr>
            <c:extLst>
              <c:ext xmlns:c16="http://schemas.microsoft.com/office/drawing/2014/chart" uri="{C3380CC4-5D6E-409C-BE32-E72D297353CC}">
                <c16:uniqueId val="{00000005-6C81-47B0-B1AF-BAF6FD9CCEB2}"/>
              </c:ext>
            </c:extLst>
          </c:dPt>
          <c:dPt>
            <c:idx val="15"/>
            <c:invertIfNegative val="0"/>
            <c:bubble3D val="0"/>
            <c:spPr>
              <a:solidFill>
                <a:srgbClr val="AD84C6"/>
              </a:solidFill>
              <a:ln>
                <a:noFill/>
              </a:ln>
              <a:effectLst/>
            </c:spPr>
            <c:extLst>
              <c:ext xmlns:c16="http://schemas.microsoft.com/office/drawing/2014/chart" uri="{C3380CC4-5D6E-409C-BE32-E72D297353CC}">
                <c16:uniqueId val="{00000010-6C81-47B0-B1AF-BAF6FD9CCEB2}"/>
              </c:ext>
            </c:extLst>
          </c:dPt>
          <c:dPt>
            <c:idx val="16"/>
            <c:invertIfNegative val="0"/>
            <c:bubble3D val="0"/>
            <c:spPr>
              <a:solidFill>
                <a:srgbClr val="AD84C6"/>
              </a:solidFill>
              <a:ln>
                <a:noFill/>
              </a:ln>
              <a:effectLst/>
            </c:spPr>
            <c:extLst>
              <c:ext xmlns:c16="http://schemas.microsoft.com/office/drawing/2014/chart" uri="{C3380CC4-5D6E-409C-BE32-E72D297353CC}">
                <c16:uniqueId val="{00000011-6C81-47B0-B1AF-BAF6FD9CCEB2}"/>
              </c:ext>
            </c:extLst>
          </c:dPt>
          <c:dPt>
            <c:idx val="17"/>
            <c:invertIfNegative val="0"/>
            <c:bubble3D val="0"/>
            <c:spPr>
              <a:solidFill>
                <a:srgbClr val="AD84C6"/>
              </a:solidFill>
              <a:ln>
                <a:noFill/>
              </a:ln>
              <a:effectLst/>
            </c:spPr>
            <c:extLst>
              <c:ext xmlns:c16="http://schemas.microsoft.com/office/drawing/2014/chart" uri="{C3380CC4-5D6E-409C-BE32-E72D297353CC}">
                <c16:uniqueId val="{00000012-6C81-47B0-B1AF-BAF6FD9CCEB2}"/>
              </c:ext>
            </c:extLst>
          </c:dPt>
          <c:dPt>
            <c:idx val="18"/>
            <c:invertIfNegative val="0"/>
            <c:bubble3D val="0"/>
            <c:spPr>
              <a:solidFill>
                <a:srgbClr val="AD84C6"/>
              </a:solidFill>
              <a:ln>
                <a:noFill/>
              </a:ln>
              <a:effectLst/>
            </c:spPr>
            <c:extLst>
              <c:ext xmlns:c16="http://schemas.microsoft.com/office/drawing/2014/chart" uri="{C3380CC4-5D6E-409C-BE32-E72D297353CC}">
                <c16:uniqueId val="{00000013-6C81-47B0-B1AF-BAF6FD9CCEB2}"/>
              </c:ext>
            </c:extLst>
          </c:dPt>
          <c:dPt>
            <c:idx val="19"/>
            <c:invertIfNegative val="0"/>
            <c:bubble3D val="0"/>
            <c:spPr>
              <a:solidFill>
                <a:srgbClr val="AD84C6"/>
              </a:solidFill>
              <a:ln>
                <a:noFill/>
              </a:ln>
              <a:effectLst/>
            </c:spPr>
            <c:extLst>
              <c:ext xmlns:c16="http://schemas.microsoft.com/office/drawing/2014/chart" uri="{C3380CC4-5D6E-409C-BE32-E72D297353CC}">
                <c16:uniqueId val="{00000014-6C81-47B0-B1AF-BAF6FD9CCEB2}"/>
              </c:ext>
            </c:extLst>
          </c:dPt>
          <c:dLbls>
            <c:dLbl>
              <c:idx val="0"/>
              <c:layout>
                <c:manualLayout>
                  <c:x val="0"/>
                  <c:y val="-3.0478894636931943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8A37292A-9901-4290-A7E2-F195AB644177}" type="CELLRANGE">
                      <a:rPr lang="en-US" baseline="0"/>
                      <a:pPr>
                        <a:defRPr b="1">
                          <a:solidFill>
                            <a:srgbClr val="000000"/>
                          </a:solidFill>
                        </a:defRPr>
                      </a:pPr>
                      <a:t>[CELLRANGE]</a:t>
                    </a:fld>
                    <a:r>
                      <a:rPr lang="en-US" baseline="0"/>
                      <a:t>
</a:t>
                    </a:r>
                    <a:fld id="{19B28238-5F74-44F7-862A-339898874E04}"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6C81-47B0-B1AF-BAF6FD9CCEB2}"/>
                </c:ext>
              </c:extLst>
            </c:dLbl>
            <c:dLbl>
              <c:idx val="1"/>
              <c:layout>
                <c:manualLayout>
                  <c:x val="0"/>
                  <c:y val="-1.772098878765383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29BE7A90-473C-40F1-870E-126205E1A432}" type="CELLRANGE">
                      <a:rPr lang="en-US" baseline="0"/>
                      <a:pPr>
                        <a:defRPr b="1">
                          <a:solidFill>
                            <a:srgbClr val="000000"/>
                          </a:solidFill>
                        </a:defRPr>
                      </a:pPr>
                      <a:t>[CELLRANGE]</a:t>
                    </a:fld>
                    <a:r>
                      <a:rPr lang="en-US" baseline="0"/>
                      <a:t>
</a:t>
                    </a:r>
                    <a:fld id="{A3AB6D71-AABD-4DFE-BB04-0E4C8CBE8EE5}"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6C81-47B0-B1AF-BAF6FD9CCEB2}"/>
                </c:ext>
              </c:extLst>
            </c:dLbl>
            <c:dLbl>
              <c:idx val="2"/>
              <c:layout>
                <c:manualLayout>
                  <c:x val="-3.1535065771196298E-17"/>
                  <c:y val="-8.2036905618415919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7D18B31F-F2FC-4B6D-BAFF-68B21FD9643F}" type="CELLRANGE">
                      <a:rPr lang="en-US" baseline="0"/>
                      <a:pPr>
                        <a:defRPr b="1">
                          <a:solidFill>
                            <a:srgbClr val="000000"/>
                          </a:solidFill>
                        </a:defRPr>
                      </a:pPr>
                      <a:t>[CELLRANGE]</a:t>
                    </a:fld>
                    <a:r>
                      <a:rPr lang="en-US" baseline="0"/>
                      <a:t>
</a:t>
                    </a:r>
                    <a:fld id="{CE72BF06-1863-4699-8FB4-F858D0E9AB70}"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6C81-47B0-B1AF-BAF6FD9CCEB2}"/>
                </c:ext>
              </c:extLst>
            </c:dLbl>
            <c:dLbl>
              <c:idx val="3"/>
              <c:layout>
                <c:manualLayout>
                  <c:x val="0"/>
                  <c:y val="-1.673178699866259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C8B13B08-3D41-4913-8091-75DA01C331F3}" type="CELLRANGE">
                      <a:rPr lang="en-US" baseline="0"/>
                      <a:pPr>
                        <a:defRPr b="1">
                          <a:solidFill>
                            <a:srgbClr val="000000"/>
                          </a:solidFill>
                        </a:defRPr>
                      </a:pPr>
                      <a:t>[CELLRANGE]</a:t>
                    </a:fld>
                    <a:r>
                      <a:rPr lang="en-US" baseline="0"/>
                      <a:t>
</a:t>
                    </a:r>
                    <a:fld id="{0256C3F3-C499-4450-94D9-FAB940916DA4}"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6C81-47B0-B1AF-BAF6FD9CCEB2}"/>
                </c:ext>
              </c:extLst>
            </c:dLbl>
            <c:dLbl>
              <c:idx val="4"/>
              <c:layout>
                <c:manualLayout>
                  <c:x val="-3.1535065771196298E-17"/>
                  <c:y val="-8.7159103644407574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EFDC2DED-335B-4312-B6B0-4715F42947E5}" type="CELLRANGE">
                      <a:rPr lang="en-US" baseline="0"/>
                      <a:pPr>
                        <a:defRPr b="1">
                          <a:solidFill>
                            <a:srgbClr val="000000"/>
                          </a:solidFill>
                        </a:defRPr>
                      </a:pPr>
                      <a:t>[CELLRANGE]</a:t>
                    </a:fld>
                    <a:r>
                      <a:rPr lang="en-US" baseline="0"/>
                      <a:t>
</a:t>
                    </a:r>
                    <a:fld id="{BB0E5BD3-8E98-4ACF-8D6E-94B9B86812DF}"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6C81-47B0-B1AF-BAF6FD9CCEB2}"/>
                </c:ext>
              </c:extLst>
            </c:dLbl>
            <c:dLbl>
              <c:idx val="5"/>
              <c:layout>
                <c:manualLayout>
                  <c:x val="0"/>
                  <c:y val="-1.764633547599845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05CE649B-81BB-4F72-8E42-32C2C650034F}" type="CELLRANGE">
                      <a:rPr lang="en-US" baseline="0"/>
                      <a:pPr>
                        <a:defRPr b="1">
                          <a:solidFill>
                            <a:srgbClr val="000000"/>
                          </a:solidFill>
                        </a:defRPr>
                      </a:pPr>
                      <a:t>[CELLRANGE]</a:t>
                    </a:fld>
                    <a:r>
                      <a:rPr lang="en-US" baseline="0"/>
                      <a:t>
</a:t>
                    </a:r>
                    <a:fld id="{48823103-8C1B-41D0-A55A-F04969A5E0AD}"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6C81-47B0-B1AF-BAF6FD9CCEB2}"/>
                </c:ext>
              </c:extLst>
            </c:dLbl>
            <c:dLbl>
              <c:idx val="6"/>
              <c:layout>
                <c:manualLayout>
                  <c:x val="0"/>
                  <c:y val="-2.449718451664886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2F53D4B9-1A5B-43FB-B898-647FC2ED9F3F}" type="CELLRANGE">
                      <a:rPr lang="en-US" baseline="0"/>
                      <a:pPr>
                        <a:defRPr b="1">
                          <a:solidFill>
                            <a:srgbClr val="000000"/>
                          </a:solidFill>
                        </a:defRPr>
                      </a:pPr>
                      <a:t>[CELLRANGE]</a:t>
                    </a:fld>
                    <a:r>
                      <a:rPr lang="en-US" baseline="0"/>
                      <a:t>
</a:t>
                    </a:r>
                    <a:fld id="{55A59119-9455-43C3-9018-F384AA604A29}"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6C81-47B0-B1AF-BAF6FD9CCEB2}"/>
                </c:ext>
              </c:extLst>
            </c:dLbl>
            <c:dLbl>
              <c:idx val="7"/>
              <c:layout>
                <c:manualLayout>
                  <c:x val="0"/>
                  <c:y val="-2.216331492672073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7FD279DE-F862-4C1E-9963-527389E0CCA0}" type="CELLRANGE">
                      <a:rPr lang="en-US" baseline="0"/>
                      <a:pPr>
                        <a:defRPr b="1">
                          <a:solidFill>
                            <a:srgbClr val="000000"/>
                          </a:solidFill>
                        </a:defRPr>
                      </a:pPr>
                      <a:t>[CELLRANGE]</a:t>
                    </a:fld>
                    <a:r>
                      <a:rPr lang="en-US" baseline="0"/>
                      <a:t>
</a:t>
                    </a:r>
                    <a:fld id="{3BEC1276-4A30-4BE7-A4A9-A346647436BD}"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6C81-47B0-B1AF-BAF6FD9CCEB2}"/>
                </c:ext>
              </c:extLst>
            </c:dLbl>
            <c:dLbl>
              <c:idx val="8"/>
              <c:layout>
                <c:manualLayout>
                  <c:x val="0"/>
                  <c:y val="-2.1526309661573512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40719611-D3DD-4EC4-BC0F-16CAE8005FCB}" type="CELLRANGE">
                      <a:rPr lang="en-US" baseline="0"/>
                      <a:pPr>
                        <a:defRPr b="1">
                          <a:solidFill>
                            <a:srgbClr val="000000"/>
                          </a:solidFill>
                        </a:defRPr>
                      </a:pPr>
                      <a:t>[CELLRANGE]</a:t>
                    </a:fld>
                    <a:r>
                      <a:rPr lang="en-US" baseline="0"/>
                      <a:t>
</a:t>
                    </a:r>
                    <a:fld id="{8C1618B9-BC89-4AE2-B2E3-C587AF9E146B}"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6C81-47B0-B1AF-BAF6FD9CCEB2}"/>
                </c:ext>
              </c:extLst>
            </c:dLbl>
            <c:dLbl>
              <c:idx val="9"/>
              <c:layout>
                <c:manualLayout>
                  <c:x val="-6.3070131542392597E-17"/>
                  <c:y val="-2.720413902662620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7ADB6F3-A108-47EA-9551-29003D64A2C7}" type="CELLRANGE">
                      <a:rPr lang="en-US" baseline="0"/>
                      <a:pPr>
                        <a:defRPr b="1">
                          <a:solidFill>
                            <a:srgbClr val="000000"/>
                          </a:solidFill>
                        </a:defRPr>
                      </a:pPr>
                      <a:t>[CELLRANGE]</a:t>
                    </a:fld>
                    <a:r>
                      <a:rPr lang="en-US" baseline="0"/>
                      <a:t>
</a:t>
                    </a:r>
                    <a:fld id="{2B9BE5C1-EDD9-4279-9174-BB69B5BB1D85}"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6C81-47B0-B1AF-BAF6FD9CCEB2}"/>
                </c:ext>
              </c:extLst>
            </c:dLbl>
            <c:dLbl>
              <c:idx val="10"/>
              <c:layout>
                <c:manualLayout>
                  <c:x val="0"/>
                  <c:y val="-3.049378897161702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5DAAFE55-4EE4-497F-B9C8-9F5579213E57}" type="CELLRANGE">
                      <a:rPr lang="en-US" baseline="0"/>
                      <a:pPr>
                        <a:defRPr b="1">
                          <a:solidFill>
                            <a:srgbClr val="000000"/>
                          </a:solidFill>
                        </a:defRPr>
                      </a:pPr>
                      <a:t>[CELLRANGE]</a:t>
                    </a:fld>
                    <a:r>
                      <a:rPr lang="en-US" baseline="0"/>
                      <a:t>
</a:t>
                    </a:r>
                    <a:fld id="{B52650C6-EF16-4E74-ABFB-FDEF7691CC89}"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6C81-47B0-B1AF-BAF6FD9CCEB2}"/>
                </c:ext>
              </c:extLst>
            </c:dLbl>
            <c:dLbl>
              <c:idx val="11"/>
              <c:layout>
                <c:manualLayout>
                  <c:x val="0"/>
                  <c:y val="-3.870420014788988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FEABB2BD-BE59-46A5-94B7-7F1E40318431}" type="CELLRANGE">
                      <a:rPr lang="en-US" baseline="0"/>
                      <a:pPr>
                        <a:defRPr b="1">
                          <a:solidFill>
                            <a:srgbClr val="000000"/>
                          </a:solidFill>
                        </a:defRPr>
                      </a:pPr>
                      <a:t>[CELLRANGE]</a:t>
                    </a:fld>
                    <a:r>
                      <a:rPr lang="en-US" baseline="0"/>
                      <a:t>
</a:t>
                    </a:r>
                    <a:fld id="{BBF551DB-55FE-4359-80E3-1931B2F6FCCF}"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6C81-47B0-B1AF-BAF6FD9CCEB2}"/>
                </c:ext>
              </c:extLst>
            </c:dLbl>
            <c:dLbl>
              <c:idx val="12"/>
              <c:layout>
                <c:manualLayout>
                  <c:x val="0"/>
                  <c:y val="-4.525443792141203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fld id="{A9466AB1-438C-447C-8947-712AADA6B715}" type="CELLRANGE">
                      <a:rPr lang="en-US" baseline="0"/>
                      <a:pPr>
                        <a:defRPr b="1">
                          <a:solidFill>
                            <a:srgbClr val="FFFFFF"/>
                          </a:solidFill>
                        </a:defRPr>
                      </a:pPr>
                      <a:t>[CELLRANGE]</a:t>
                    </a:fld>
                    <a:r>
                      <a:rPr lang="en-US" baseline="0"/>
                      <a:t>
</a:t>
                    </a:r>
                    <a:fld id="{E842E774-25D6-467B-AD2E-DC043118EFC1}" type="VALUE">
                      <a:rPr lang="en-US" baseline="0"/>
                      <a:pPr>
                        <a:defRPr b="1">
                          <a:solidFill>
                            <a:srgbClr val="FFFFFF"/>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6C81-47B0-B1AF-BAF6FD9CCEB2}"/>
                </c:ext>
              </c:extLst>
            </c:dLbl>
            <c:dLbl>
              <c:idx val="13"/>
              <c:layout>
                <c:manualLayout>
                  <c:x val="0"/>
                  <c:y val="-4.062520604586478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7191F59D-DFC5-480C-9B54-662FC62F5F3D}" type="CELLRANGE">
                      <a:rPr lang="en-US" baseline="0"/>
                      <a:pPr>
                        <a:defRPr b="1">
                          <a:solidFill>
                            <a:srgbClr val="000000"/>
                          </a:solidFill>
                        </a:defRPr>
                      </a:pPr>
                      <a:t>[CELLRANGE]</a:t>
                    </a:fld>
                    <a:r>
                      <a:rPr lang="en-US" baseline="0"/>
                      <a:t>
</a:t>
                    </a:r>
                    <a:fld id="{EC46408F-10FB-4DAE-947A-015F85E2AE60}"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6C81-47B0-B1AF-BAF6FD9CCEB2}"/>
                </c:ext>
              </c:extLst>
            </c:dLbl>
            <c:dLbl>
              <c:idx val="14"/>
              <c:layout>
                <c:manualLayout>
                  <c:x val="0"/>
                  <c:y val="-4.423926186583505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811B85DF-7CC4-4CA5-8A94-FF1C561F13EB}" type="CELLRANGE">
                      <a:rPr lang="en-US" baseline="0"/>
                      <a:pPr>
                        <a:defRPr b="1">
                          <a:solidFill>
                            <a:srgbClr val="000000"/>
                          </a:solidFill>
                        </a:defRPr>
                      </a:pPr>
                      <a:t>[CELLRANGE]</a:t>
                    </a:fld>
                    <a:r>
                      <a:rPr lang="en-US" baseline="0"/>
                      <a:t>
</a:t>
                    </a:r>
                    <a:fld id="{41589654-1EFD-4C44-9FA0-AD2407DE0488}"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6C81-47B0-B1AF-BAF6FD9CCEB2}"/>
                </c:ext>
              </c:extLst>
            </c:dLbl>
            <c:dLbl>
              <c:idx val="15"/>
              <c:layout>
                <c:manualLayout>
                  <c:x val="0"/>
                  <c:y val="-4.177061671082595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0E4EF5B3-CE45-40BA-A458-99011F613265}" type="CELLRANGE">
                      <a:rPr lang="en-US" baseline="0"/>
                      <a:pPr>
                        <a:defRPr b="1">
                          <a:solidFill>
                            <a:srgbClr val="000000"/>
                          </a:solidFill>
                        </a:defRPr>
                      </a:pPr>
                      <a:t>[CELLRANGE]</a:t>
                    </a:fld>
                    <a:r>
                      <a:rPr lang="en-US" baseline="0"/>
                      <a:t>
</a:t>
                    </a:r>
                    <a:fld id="{83B5AF9C-C723-4F5B-8225-4AB8BBF3DE36}"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6C81-47B0-B1AF-BAF6FD9CCEB2}"/>
                </c:ext>
              </c:extLst>
            </c:dLbl>
            <c:dLbl>
              <c:idx val="16"/>
              <c:layout>
                <c:manualLayout>
                  <c:x val="-1.2614026308478519E-16"/>
                  <c:y val="-5.423790139550838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43B037F0-B7E8-4C8E-B0A2-EFD75F886BA3}" type="CELLRANGE">
                      <a:rPr lang="en-US" baseline="0"/>
                      <a:pPr>
                        <a:defRPr b="1">
                          <a:solidFill>
                            <a:srgbClr val="000000"/>
                          </a:solidFill>
                        </a:defRPr>
                      </a:pPr>
                      <a:t>[CELLRANGE]</a:t>
                    </a:fld>
                    <a:r>
                      <a:rPr lang="en-US" baseline="0"/>
                      <a:t>
</a:t>
                    </a:r>
                    <a:fld id="{C9EFB13B-0F6A-4628-A937-CDC4F6883D3F}"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6C81-47B0-B1AF-BAF6FD9CCEB2}"/>
                </c:ext>
              </c:extLst>
            </c:dLbl>
            <c:dLbl>
              <c:idx val="17"/>
              <c:layout>
                <c:manualLayout>
                  <c:x val="0"/>
                  <c:y val="-5.713975372399236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3E493E1E-D902-41D5-95E8-48FE13A73442}" type="CELLRANGE">
                      <a:rPr lang="en-US" baseline="0"/>
                      <a:pPr>
                        <a:defRPr b="1">
                          <a:solidFill>
                            <a:srgbClr val="000000"/>
                          </a:solidFill>
                        </a:defRPr>
                      </a:pPr>
                      <a:t>[CELLRANGE]</a:t>
                    </a:fld>
                    <a:r>
                      <a:rPr lang="en-US" baseline="0"/>
                      <a:t>
</a:t>
                    </a:r>
                    <a:fld id="{CEE1A03B-1D00-44CD-8850-15C3B4A3209B}"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6C81-47B0-B1AF-BAF6FD9CCEB2}"/>
                </c:ext>
              </c:extLst>
            </c:dLbl>
            <c:dLbl>
              <c:idx val="18"/>
              <c:layout>
                <c:manualLayout>
                  <c:x val="-1.2614026308478519E-16"/>
                  <c:y val="-5.95887819503913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A8B15017-0A08-412E-8084-AF96B7BAB4A3}" type="CELLRANGE">
                      <a:rPr lang="en-US" baseline="0"/>
                      <a:pPr>
                        <a:defRPr b="1">
                          <a:solidFill>
                            <a:srgbClr val="000000"/>
                          </a:solidFill>
                        </a:defRPr>
                      </a:pPr>
                      <a:t>[CELLRANGE]</a:t>
                    </a:fld>
                    <a:r>
                      <a:rPr lang="en-US" baseline="0"/>
                      <a:t>
</a:t>
                    </a:r>
                    <a:fld id="{674806FD-BEBE-4AA7-865D-14C3188D3F79}"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6C81-47B0-B1AF-BAF6FD9CCEB2}"/>
                </c:ext>
              </c:extLst>
            </c:dLbl>
            <c:dLbl>
              <c:idx val="19"/>
              <c:layout>
                <c:manualLayout>
                  <c:x val="0"/>
                  <c:y val="-8.334506413555010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54039872-78E4-4EEB-8343-B094C2619BE3}" type="CELLRANGE">
                      <a:rPr lang="en-US" baseline="0"/>
                      <a:pPr>
                        <a:defRPr b="1">
                          <a:solidFill>
                            <a:srgbClr val="000000"/>
                          </a:solidFill>
                        </a:defRPr>
                      </a:pPr>
                      <a:t>[CELLRANGE]</a:t>
                    </a:fld>
                    <a:r>
                      <a:rPr lang="en-US" baseline="0"/>
                      <a:t>
</a:t>
                    </a:r>
                    <a:fld id="{5804350B-38E5-4B39-965D-AE433E5C781E}"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6C81-47B0-B1AF-BAF6FD9CCEB2}"/>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'11ListaEspera'!$L$13:$L$32</c:f>
              <c:strCache>
                <c:ptCount val="20"/>
                <c:pt idx="0">
                  <c:v>Castilla y León</c:v>
                </c:pt>
                <c:pt idx="1">
                  <c:v>Aragón</c:v>
                </c:pt>
                <c:pt idx="2">
                  <c:v>Galicia</c:v>
                </c:pt>
                <c:pt idx="3">
                  <c:v>Asturias, Principado de</c:v>
                </c:pt>
                <c:pt idx="4">
                  <c:v>Navarra, Comunidad Foral de</c:v>
                </c:pt>
                <c:pt idx="5">
                  <c:v>Cantabria</c:v>
                </c:pt>
                <c:pt idx="6">
                  <c:v>Castilla - La Mancha</c:v>
                </c:pt>
                <c:pt idx="7">
                  <c:v>Andalucía</c:v>
                </c:pt>
                <c:pt idx="8">
                  <c:v>Comunitat Valenciana</c:v>
                </c:pt>
                <c:pt idx="9">
                  <c:v>Canarias</c:v>
                </c:pt>
                <c:pt idx="10">
                  <c:v>Madrid, Comunidad de</c:v>
                </c:pt>
                <c:pt idx="11">
                  <c:v>Ceuta</c:v>
                </c:pt>
                <c:pt idx="12">
                  <c:v>Media Nacional</c:v>
                </c:pt>
                <c:pt idx="13">
                  <c:v>Balears, Illes</c:v>
                </c:pt>
                <c:pt idx="14">
                  <c:v>Rioja, La</c:v>
                </c:pt>
                <c:pt idx="15">
                  <c:v>Extremadura</c:v>
                </c:pt>
                <c:pt idx="16">
                  <c:v>Melilla</c:v>
                </c:pt>
                <c:pt idx="17">
                  <c:v>Cataluña</c:v>
                </c:pt>
                <c:pt idx="18">
                  <c:v>Murcia, Región de</c:v>
                </c:pt>
                <c:pt idx="19">
                  <c:v>País Vasco</c:v>
                </c:pt>
              </c:strCache>
            </c:strRef>
          </c:cat>
          <c:val>
            <c:numRef>
              <c:f>'11ListaEspera'!$O$13:$O$32</c:f>
              <c:numCache>
                <c:formatCode>0.00%</c:formatCode>
                <c:ptCount val="20"/>
                <c:pt idx="0">
                  <c:v>0.99864360271591268</c:v>
                </c:pt>
                <c:pt idx="1">
                  <c:v>0.99844888462558934</c:v>
                </c:pt>
                <c:pt idx="2">
                  <c:v>0.9953986905619403</c:v>
                </c:pt>
                <c:pt idx="3">
                  <c:v>0.98881523231025314</c:v>
                </c:pt>
                <c:pt idx="4">
                  <c:v>0.98063870034494272</c:v>
                </c:pt>
                <c:pt idx="5">
                  <c:v>0.9756487451377418</c:v>
                </c:pt>
                <c:pt idx="6">
                  <c:v>0.9660437394628737</c:v>
                </c:pt>
                <c:pt idx="7">
                  <c:v>0.96080044571847567</c:v>
                </c:pt>
                <c:pt idx="8">
                  <c:v>0.95542202198131476</c:v>
                </c:pt>
                <c:pt idx="9">
                  <c:v>0.9497278353590336</c:v>
                </c:pt>
                <c:pt idx="10">
                  <c:v>0.94728315620377013</c:v>
                </c:pt>
                <c:pt idx="11">
                  <c:v>0.94567062818336167</c:v>
                </c:pt>
                <c:pt idx="12">
                  <c:v>0.93654213599686154</c:v>
                </c:pt>
                <c:pt idx="13">
                  <c:v>0.90113687320302815</c:v>
                </c:pt>
                <c:pt idx="14">
                  <c:v>0.89221727177931553</c:v>
                </c:pt>
                <c:pt idx="15">
                  <c:v>0.88766993734483979</c:v>
                </c:pt>
                <c:pt idx="16">
                  <c:v>0.88544152744630067</c:v>
                </c:pt>
                <c:pt idx="17">
                  <c:v>0.8619001528987642</c:v>
                </c:pt>
                <c:pt idx="18">
                  <c:v>0.86092378833791661</c:v>
                </c:pt>
                <c:pt idx="19">
                  <c:v>0.84722364133828321</c:v>
                </c:pt>
              </c:numCache>
            </c:numRef>
          </c:val>
          <c:extLst>
            <c:ext xmlns:c15="http://schemas.microsoft.com/office/drawing/2012/chart" uri="{02D57815-91ED-43cb-92C2-25804820EDAC}">
              <c15:datalabelsRange>
                <c15:f>'11ListaEspera'!$M$13:$M$32</c15:f>
                <c15:dlblRangeCache>
                  <c:ptCount val="20"/>
                  <c:pt idx="0">
                    <c:v>128.107</c:v>
                  </c:pt>
                  <c:pt idx="1">
                    <c:v>48.921</c:v>
                  </c:pt>
                  <c:pt idx="2">
                    <c:v>92.589</c:v>
                  </c:pt>
                  <c:pt idx="3">
                    <c:v>33.860</c:v>
                  </c:pt>
                  <c:pt idx="4">
                    <c:v>17.626</c:v>
                  </c:pt>
                  <c:pt idx="5">
                    <c:v>18.310</c:v>
                  </c:pt>
                  <c:pt idx="6">
                    <c:v>81.366</c:v>
                  </c:pt>
                  <c:pt idx="7">
                    <c:v>332.828</c:v>
                  </c:pt>
                  <c:pt idx="8">
                    <c:v>178.555</c:v>
                  </c:pt>
                  <c:pt idx="9">
                    <c:v>63.684</c:v>
                  </c:pt>
                  <c:pt idx="10">
                    <c:v>208.749</c:v>
                  </c:pt>
                  <c:pt idx="11">
                    <c:v>1.671</c:v>
                  </c:pt>
                  <c:pt idx="12">
                    <c:v>1.659.164</c:v>
                  </c:pt>
                  <c:pt idx="13">
                    <c:v>34.163</c:v>
                  </c:pt>
                  <c:pt idx="14">
                    <c:v>9.412</c:v>
                  </c:pt>
                  <c:pt idx="15">
                    <c:v>37.544</c:v>
                  </c:pt>
                  <c:pt idx="16">
                    <c:v>2.226</c:v>
                  </c:pt>
                  <c:pt idx="17">
                    <c:v>245.776</c:v>
                  </c:pt>
                  <c:pt idx="18">
                    <c:v>49.151</c:v>
                  </c:pt>
                  <c:pt idx="19">
                    <c:v>74.626</c:v>
                  </c:pt>
                </c15:dlblRangeCache>
              </c15:datalabelsRange>
            </c:ext>
            <c:ext xmlns:c16="http://schemas.microsoft.com/office/drawing/2014/chart" uri="{C3380CC4-5D6E-409C-BE32-E72D297353CC}">
              <c16:uniqueId val="{00000015-6C81-47B0-B1AF-BAF6FD9CCEB2}"/>
            </c:ext>
          </c:extLst>
        </c:ser>
        <c:ser>
          <c:idx val="1"/>
          <c:order val="1"/>
          <c:tx>
            <c:v>Personas beneficiarias con derecho a prestación pendientes de resolución de PIA</c:v>
          </c:tx>
          <c:spPr>
            <a:solidFill>
              <a:srgbClr val="8784C6"/>
            </a:solidFill>
            <a:ln>
              <a:noFill/>
            </a:ln>
            <a:effectLst/>
          </c:spPr>
          <c:invertIfNegative val="0"/>
          <c:dPt>
            <c:idx val="9"/>
            <c:invertIfNegative val="0"/>
            <c:bubble3D val="0"/>
            <c:spPr>
              <a:solidFill>
                <a:srgbClr val="8784C6"/>
              </a:solidFill>
              <a:ln>
                <a:noFill/>
              </a:ln>
              <a:effectLst/>
            </c:spPr>
            <c:extLst>
              <c:ext xmlns:c16="http://schemas.microsoft.com/office/drawing/2014/chart" uri="{C3380CC4-5D6E-409C-BE32-E72D297353CC}">
                <c16:uniqueId val="{00000016-6C81-47B0-B1AF-BAF6FD9CCEB2}"/>
              </c:ext>
            </c:extLst>
          </c:dPt>
          <c:dPt>
            <c:idx val="10"/>
            <c:invertIfNegative val="0"/>
            <c:bubble3D val="0"/>
            <c:spPr>
              <a:solidFill>
                <a:srgbClr val="8784C6"/>
              </a:solidFill>
              <a:ln>
                <a:noFill/>
              </a:ln>
              <a:effectLst/>
            </c:spPr>
            <c:extLst>
              <c:ext xmlns:c16="http://schemas.microsoft.com/office/drawing/2014/chart" uri="{C3380CC4-5D6E-409C-BE32-E72D297353CC}">
                <c16:uniqueId val="{00000025-6C81-47B0-B1AF-BAF6FD9CCEB2}"/>
              </c:ext>
            </c:extLst>
          </c:dPt>
          <c:dPt>
            <c:idx val="11"/>
            <c:invertIfNegative val="0"/>
            <c:bubble3D val="0"/>
            <c:spPr>
              <a:solidFill>
                <a:srgbClr val="8784C6"/>
              </a:solidFill>
              <a:ln>
                <a:noFill/>
              </a:ln>
              <a:effectLst/>
            </c:spPr>
            <c:extLst>
              <c:ext xmlns:c16="http://schemas.microsoft.com/office/drawing/2014/chart" uri="{C3380CC4-5D6E-409C-BE32-E72D297353CC}">
                <c16:uniqueId val="{00000017-6C81-47B0-B1AF-BAF6FD9CCEB2}"/>
              </c:ext>
            </c:extLst>
          </c:dPt>
          <c:dPt>
            <c:idx val="12"/>
            <c:invertIfNegative val="0"/>
            <c:bubble3D val="0"/>
            <c:spPr>
              <a:solidFill>
                <a:srgbClr val="373472"/>
              </a:solidFill>
              <a:ln>
                <a:noFill/>
              </a:ln>
              <a:effectLst/>
            </c:spPr>
            <c:extLst>
              <c:ext xmlns:c16="http://schemas.microsoft.com/office/drawing/2014/chart" uri="{C3380CC4-5D6E-409C-BE32-E72D297353CC}">
                <c16:uniqueId val="{00000018-6C81-47B0-B1AF-BAF6FD9CCEB2}"/>
              </c:ext>
            </c:extLst>
          </c:dPt>
          <c:dPt>
            <c:idx val="13"/>
            <c:invertIfNegative val="0"/>
            <c:bubble3D val="0"/>
            <c:extLst>
              <c:ext xmlns:c16="http://schemas.microsoft.com/office/drawing/2014/chart" uri="{C3380CC4-5D6E-409C-BE32-E72D297353CC}">
                <c16:uniqueId val="{0000001A-6C81-47B0-B1AF-BAF6FD9CCEB2}"/>
              </c:ext>
            </c:extLst>
          </c:dPt>
          <c:dPt>
            <c:idx val="14"/>
            <c:invertIfNegative val="0"/>
            <c:bubble3D val="0"/>
            <c:extLst>
              <c:ext xmlns:c16="http://schemas.microsoft.com/office/drawing/2014/chart" uri="{C3380CC4-5D6E-409C-BE32-E72D297353CC}">
                <c16:uniqueId val="{0000001B-6C81-47B0-B1AF-BAF6FD9CCEB2}"/>
              </c:ext>
            </c:extLst>
          </c:dPt>
          <c:dLbls>
            <c:dLbl>
              <c:idx val="0"/>
              <c:layout>
                <c:manualLayout>
                  <c:x val="0"/>
                  <c:y val="3.1604688373282543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20C99DAB-0590-4B03-9667-6A32F22299E7}" type="CELLRANGE">
                      <a:rPr lang="en-US" baseline="0"/>
                      <a:pPr>
                        <a:defRPr b="1">
                          <a:solidFill>
                            <a:srgbClr val="000000"/>
                          </a:solidFill>
                        </a:defRPr>
                      </a:pPr>
                      <a:t>[CELLRANGE]</a:t>
                    </a:fld>
                    <a:r>
                      <a:rPr lang="en-US" baseline="0"/>
                      <a:t>
</a:t>
                    </a:r>
                    <a:fld id="{0AB9D97C-73D0-4069-9C0E-CBEE17D3D8C4}"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6C81-47B0-B1AF-BAF6FD9CCEB2}"/>
                </c:ext>
              </c:extLst>
            </c:dLbl>
            <c:dLbl>
              <c:idx val="1"/>
              <c:layout>
                <c:manualLayout>
                  <c:x val="0"/>
                  <c:y val="2.5516538251466866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70721375-E29A-433F-BFD6-08107CAD5E6F}" type="CELLRANGE">
                      <a:rPr lang="en-US" baseline="0"/>
                      <a:pPr>
                        <a:defRPr b="1">
                          <a:solidFill>
                            <a:srgbClr val="000000"/>
                          </a:solidFill>
                        </a:defRPr>
                      </a:pPr>
                      <a:t>[CELLRANGE]</a:t>
                    </a:fld>
                    <a:r>
                      <a:rPr lang="en-US" baseline="0"/>
                      <a:t>
</a:t>
                    </a:r>
                    <a:fld id="{307C5C1E-8946-47D9-A8FF-FE279D7302D2}"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6C81-47B0-B1AF-BAF6FD9CCEB2}"/>
                </c:ext>
              </c:extLst>
            </c:dLbl>
            <c:dLbl>
              <c:idx val="2"/>
              <c:layout>
                <c:manualLayout>
                  <c:x val="-3.1535065771196298E-17"/>
                  <c:y val="1.8306045519629735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262EF583-5D38-4D20-82D2-081BB95C145C}" type="CELLRANGE">
                      <a:rPr lang="en-US" baseline="0"/>
                      <a:pPr>
                        <a:defRPr b="1">
                          <a:solidFill>
                            <a:srgbClr val="000000"/>
                          </a:solidFill>
                        </a:defRPr>
                      </a:pPr>
                      <a:t>[CELLRANGE]</a:t>
                    </a:fld>
                    <a:r>
                      <a:rPr lang="en-US" baseline="0"/>
                      <a:t>
</a:t>
                    </a:r>
                    <a:fld id="{B933C70A-0C82-42AC-84AE-F888B1451E95}"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6C81-47B0-B1AF-BAF6FD9CCEB2}"/>
                </c:ext>
              </c:extLst>
            </c:dLbl>
            <c:dLbl>
              <c:idx val="3"/>
              <c:layout>
                <c:manualLayout>
                  <c:x val="0"/>
                  <c:y val="1.760691998055017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E38CB319-305D-4495-B5E5-B9ED55A8C2CA}" type="CELLRANGE">
                      <a:rPr lang="en-US" baseline="0"/>
                      <a:pPr>
                        <a:defRPr b="1">
                          <a:solidFill>
                            <a:srgbClr val="000000"/>
                          </a:solidFill>
                        </a:defRPr>
                      </a:pPr>
                      <a:t>[CELLRANGE]</a:t>
                    </a:fld>
                    <a:r>
                      <a:rPr lang="en-US" baseline="0"/>
                      <a:t>
</a:t>
                    </a:r>
                    <a:fld id="{6CAE2505-2CC3-4672-893D-DE79379BB475}"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6C81-47B0-B1AF-BAF6FD9CCEB2}"/>
                </c:ext>
              </c:extLst>
            </c:dLbl>
            <c:dLbl>
              <c:idx val="4"/>
              <c:layout>
                <c:manualLayout>
                  <c:x val="1.3988426885235836E-3"/>
                  <c:y val="4.9774323583780256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476765BE-06B4-4EB9-8D61-857A90A0918E}" type="CELLRANGE">
                      <a:rPr lang="en-US" baseline="0"/>
                      <a:pPr>
                        <a:defRPr b="1">
                          <a:solidFill>
                            <a:srgbClr val="000000"/>
                          </a:solidFill>
                        </a:defRPr>
                      </a:pPr>
                      <a:t>[CELLRANGE]</a:t>
                    </a:fld>
                    <a:r>
                      <a:rPr lang="en-US" baseline="0"/>
                      <a:t>
</a:t>
                    </a:r>
                    <a:fld id="{79ECE0C5-CF34-499E-895A-14C55ED2C4BD}"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6C81-47B0-B1AF-BAF6FD9CCEB2}"/>
                </c:ext>
              </c:extLst>
            </c:dLbl>
            <c:dLbl>
              <c:idx val="5"/>
              <c:layout>
                <c:manualLayout>
                  <c:x val="0"/>
                  <c:y val="6.9874409880102319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56E16557-B03D-4C0F-94EE-102DD377D024}" type="CELLRANGE">
                      <a:rPr lang="en-US" baseline="0"/>
                      <a:pPr>
                        <a:defRPr b="1">
                          <a:solidFill>
                            <a:srgbClr val="000000"/>
                          </a:solidFill>
                        </a:defRPr>
                      </a:pPr>
                      <a:t>[CELLRANGE]</a:t>
                    </a:fld>
                    <a:r>
                      <a:rPr lang="en-US" baseline="0"/>
                      <a:t>
</a:t>
                    </a:r>
                    <a:fld id="{46FF0A7B-FA5F-4D43-813C-52BFDE48D99A}"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6C81-47B0-B1AF-BAF6FD9CCEB2}"/>
                </c:ext>
              </c:extLst>
            </c:dLbl>
            <c:dLbl>
              <c:idx val="6"/>
              <c:layout>
                <c:manualLayout>
                  <c:x val="0"/>
                  <c:y val="9.2246790407103946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127DB8F0-5512-4BF5-A555-6978BA30309A}" type="CELLRANGE">
                      <a:rPr lang="en-US" baseline="0"/>
                      <a:pPr>
                        <a:defRPr b="1">
                          <a:solidFill>
                            <a:srgbClr val="000000"/>
                          </a:solidFill>
                        </a:defRPr>
                      </a:pPr>
                      <a:t>[CELLRANGE]</a:t>
                    </a:fld>
                    <a:r>
                      <a:rPr lang="en-US" baseline="0"/>
                      <a:t>
</a:t>
                    </a:r>
                    <a:fld id="{255E61A5-2A6B-4FDA-B4F5-724E99C59AB6}"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6C81-47B0-B1AF-BAF6FD9CCEB2}"/>
                </c:ext>
              </c:extLst>
            </c:dLbl>
            <c:dLbl>
              <c:idx val="7"/>
              <c:layout>
                <c:manualLayout>
                  <c:x val="0"/>
                  <c:y val="9.1976149447574578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2C06F75A-0643-4D0E-A278-FFEA3B40211B}" type="CELLRANGE">
                      <a:rPr lang="en-US" baseline="0"/>
                      <a:pPr>
                        <a:defRPr b="1">
                          <a:solidFill>
                            <a:srgbClr val="000000"/>
                          </a:solidFill>
                        </a:defRPr>
                      </a:pPr>
                      <a:t>[CELLRANGE]</a:t>
                    </a:fld>
                    <a:r>
                      <a:rPr lang="en-US" baseline="0"/>
                      <a:t>
</a:t>
                    </a:r>
                    <a:fld id="{56B70382-8F14-401B-8718-C656149A2FF2}"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6C81-47B0-B1AF-BAF6FD9CCEB2}"/>
                </c:ext>
              </c:extLst>
            </c:dLbl>
            <c:dLbl>
              <c:idx val="8"/>
              <c:layout>
                <c:manualLayout>
                  <c:x val="0"/>
                  <c:y val="4.1758628587786393E-4"/>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1959716B-4FCB-44AE-BF4E-C2196FF5F8F9}" type="CELLRANGE">
                      <a:rPr lang="en-US" baseline="0"/>
                      <a:pPr>
                        <a:defRPr b="1">
                          <a:solidFill>
                            <a:srgbClr val="000000"/>
                          </a:solidFill>
                        </a:defRPr>
                      </a:pPr>
                      <a:t>[CELLRANGE]</a:t>
                    </a:fld>
                    <a:r>
                      <a:rPr lang="en-US" baseline="0"/>
                      <a:t>
</a:t>
                    </a:r>
                    <a:fld id="{056856D6-0493-4696-9C39-0C97EEACDB49}"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6C81-47B0-B1AF-BAF6FD9CCEB2}"/>
                </c:ext>
              </c:extLst>
            </c:dLbl>
            <c:dLbl>
              <c:idx val="9"/>
              <c:layout>
                <c:manualLayout>
                  <c:x val="2.1981847044738966E-4"/>
                  <c:y val="3.9761464878353191E-4"/>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23A88198-8166-4E22-81F8-ED57B6BD145D}" type="CELLRANGE">
                      <a:rPr lang="en-US" baseline="0"/>
                      <a:pPr>
                        <a:defRPr b="1">
                          <a:solidFill>
                            <a:srgbClr val="000000"/>
                          </a:solidFill>
                        </a:defRPr>
                      </a:pPr>
                      <a:t>[CELLRANGE]</a:t>
                    </a:fld>
                    <a:r>
                      <a:rPr lang="en-US" baseline="0"/>
                      <a:t>
</a:t>
                    </a:r>
                    <a:fld id="{FD54CC95-B6E7-4D73-BF55-96A661D5C562}"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6C81-47B0-B1AF-BAF6FD9CCEB2}"/>
                </c:ext>
              </c:extLst>
            </c:dLbl>
            <c:dLbl>
              <c:idx val="10"/>
              <c:layout>
                <c:manualLayout>
                  <c:x val="-7.4736049298195753E-4"/>
                  <c:y val="6.9248002878144858E-3"/>
                </c:manualLayout>
              </c:layout>
              <c:tx>
                <c:rich>
                  <a:bodyPr rot="-5400000" spcFirstLastPara="1" vertOverflow="ellipsis" wrap="square" lIns="38100" tIns="19050" rIns="38100" bIns="19050" anchor="ctr" anchorCtr="1">
                    <a:noAutofit/>
                  </a:bodyPr>
                  <a:lstStyle/>
                  <a:p>
                    <a:pPr>
                      <a:defRPr sz="900" b="1" i="0" u="none" strike="noStrike" kern="1200" baseline="0">
                        <a:solidFill>
                          <a:srgbClr val="000000"/>
                        </a:solidFill>
                        <a:latin typeface="+mn-lt"/>
                        <a:ea typeface="+mn-ea"/>
                        <a:cs typeface="+mn-cs"/>
                      </a:defRPr>
                    </a:pPr>
                    <a:fld id="{30BF3F22-C5C2-4278-8B06-0B87A97CF080}" type="CELLRANGE">
                      <a:rPr lang="en-US" baseline="0"/>
                      <a:pPr>
                        <a:defRPr b="1">
                          <a:solidFill>
                            <a:srgbClr val="000000"/>
                          </a:solidFill>
                        </a:defRPr>
                      </a:pPr>
                      <a:t>[CELLRANGE]</a:t>
                    </a:fld>
                    <a:r>
                      <a:rPr lang="en-US" baseline="0"/>
                      <a:t>
</a:t>
                    </a:r>
                    <a:fld id="{EE0724BC-C394-400D-AB6A-CE5059F794CF}"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no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layout>
                    <c:manualLayout>
                      <c:w val="5.0045217391304346E-2"/>
                      <c:h val="5.8577444174618347E-2"/>
                    </c:manualLayout>
                  </c15:layout>
                  <c15:dlblFieldTable/>
                  <c15:showDataLabelsRange val="1"/>
                </c:ext>
                <c:ext xmlns:c16="http://schemas.microsoft.com/office/drawing/2014/chart" uri="{C3380CC4-5D6E-409C-BE32-E72D297353CC}">
                  <c16:uniqueId val="{00000025-6C81-47B0-B1AF-BAF6FD9CCEB2}"/>
                </c:ext>
              </c:extLst>
            </c:dLbl>
            <c:dLbl>
              <c:idx val="11"/>
              <c:layout>
                <c:manualLayout>
                  <c:x val="-9.846590962094013E-17"/>
                  <c:y val="8.8266911767820363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EC7745D4-F0EC-4D87-846D-ECCA8B50ED9B}" type="CELLRANGE">
                      <a:rPr lang="en-US" baseline="0"/>
                      <a:pPr>
                        <a:defRPr b="1">
                          <a:solidFill>
                            <a:srgbClr val="000000"/>
                          </a:solidFill>
                        </a:defRPr>
                      </a:pPr>
                      <a:t>[CELLRANGE]</a:t>
                    </a:fld>
                    <a:r>
                      <a:rPr lang="en-US" baseline="0"/>
                      <a:t>
</a:t>
                    </a:r>
                    <a:fld id="{9942A12A-A857-4365-8851-73FF89D8E0C0}"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6C81-47B0-B1AF-BAF6FD9CCEB2}"/>
                </c:ext>
              </c:extLst>
            </c:dLbl>
            <c:dLbl>
              <c:idx val="12"/>
              <c:layout>
                <c:manualLayout>
                  <c:x val="0"/>
                  <c:y val="-1.0790663001444445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fld id="{C0337E1D-1842-4EED-A099-9ACAA5D1A0EC}" type="CELLRANGE">
                      <a:rPr lang="en-US" baseline="0"/>
                      <a:pPr>
                        <a:defRPr b="1">
                          <a:solidFill>
                            <a:srgbClr val="FFFFFF"/>
                          </a:solidFill>
                        </a:defRPr>
                      </a:pPr>
                      <a:t>[CELLRANGE]</a:t>
                    </a:fld>
                    <a:r>
                      <a:rPr lang="en-US" baseline="0"/>
                      <a:t>
</a:t>
                    </a:r>
                    <a:fld id="{EA6EDD54-214E-4E4E-9F26-27CB89AD708C}" type="VALUE">
                      <a:rPr lang="en-US" baseline="0"/>
                      <a:pPr>
                        <a:defRPr b="1">
                          <a:solidFill>
                            <a:srgbClr val="FFFFFF"/>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6C81-47B0-B1AF-BAF6FD9CCEB2}"/>
                </c:ext>
              </c:extLst>
            </c:dLbl>
            <c:dLbl>
              <c:idx val="13"/>
              <c:layout>
                <c:manualLayout>
                  <c:x val="1.3913043478260871E-3"/>
                  <c:y val="-3.1716829788799765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75790B10-21DA-48C2-B8B2-1E696E0B06C1}" type="CELLRANGE">
                      <a:rPr lang="en-US" baseline="0"/>
                      <a:pPr>
                        <a:defRPr b="1">
                          <a:solidFill>
                            <a:srgbClr val="000000"/>
                          </a:solidFill>
                        </a:defRPr>
                      </a:pPr>
                      <a:t>[CELLRANGE]</a:t>
                    </a:fld>
                    <a:r>
                      <a:rPr lang="en-US" baseline="0"/>
                      <a:t>
</a:t>
                    </a:r>
                    <a:fld id="{B9272878-C91F-4C58-8F97-E9AC97BACE20}"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6C81-47B0-B1AF-BAF6FD9CCEB2}"/>
                </c:ext>
              </c:extLst>
            </c:dLbl>
            <c:dLbl>
              <c:idx val="14"/>
              <c:layout>
                <c:manualLayout>
                  <c:x val="0"/>
                  <c:y val="-4.4010942613399925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8E5121BA-AE4E-4DB1-B1E0-64026944E757}" type="CELLRANGE">
                      <a:rPr lang="en-US" baseline="0"/>
                      <a:pPr>
                        <a:defRPr b="1">
                          <a:solidFill>
                            <a:srgbClr val="000000"/>
                          </a:solidFill>
                        </a:defRPr>
                      </a:pPr>
                      <a:t>[CELLRANGE]</a:t>
                    </a:fld>
                    <a:r>
                      <a:rPr lang="en-US" baseline="0"/>
                      <a:t>
</a:t>
                    </a:r>
                    <a:fld id="{779BE628-4A4F-4DEA-B886-83B383C07511}"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6C81-47B0-B1AF-BAF6FD9CCEB2}"/>
                </c:ext>
              </c:extLst>
            </c:dLbl>
            <c:dLbl>
              <c:idx val="15"/>
              <c:layout>
                <c:manualLayout>
                  <c:x val="0"/>
                  <c:y val="-8.0925279663838501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BC538CB8-8542-4F54-9492-D2D30C57AC26}" type="CELLRANGE">
                      <a:rPr lang="en-US" baseline="0"/>
                      <a:pPr>
                        <a:defRPr b="1">
                          <a:solidFill>
                            <a:srgbClr val="000000"/>
                          </a:solidFill>
                        </a:defRPr>
                      </a:pPr>
                      <a:t>[CELLRANGE]</a:t>
                    </a:fld>
                    <a:r>
                      <a:rPr lang="en-US" baseline="0"/>
                      <a:t>
</a:t>
                    </a:r>
                    <a:fld id="{BE551ABF-F516-4F3F-84C0-D9EB9808CF5B}"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6C81-47B0-B1AF-BAF6FD9CCEB2}"/>
                </c:ext>
              </c:extLst>
            </c:dLbl>
            <c:dLbl>
              <c:idx val="16"/>
              <c:layout>
                <c:manualLayout>
                  <c:x val="-1.1435865292817959E-16"/>
                  <c:y val="-1.2856898683467972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D7504BF-CB4B-4DDF-874D-3FBCB46585CE}" type="CELLRANGE">
                      <a:rPr lang="en-US" baseline="0"/>
                      <a:pPr>
                        <a:defRPr b="1">
                          <a:solidFill>
                            <a:srgbClr val="000000"/>
                          </a:solidFill>
                        </a:defRPr>
                      </a:pPr>
                      <a:t>[CELLRANGE]</a:t>
                    </a:fld>
                    <a:r>
                      <a:rPr lang="en-US" baseline="0"/>
                      <a:t>
</a:t>
                    </a:r>
                    <a:fld id="{E139F827-0D72-474E-9A9B-B1079A27FA09}"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6C81-47B0-B1AF-BAF6FD9CCEB2}"/>
                </c:ext>
              </c:extLst>
            </c:dLbl>
            <c:dLbl>
              <c:idx val="17"/>
              <c:layout>
                <c:manualLayout>
                  <c:x val="0"/>
                  <c:y val="-2.148925546308757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D70535E5-9E88-43AD-AF1E-23772C4D7255}" type="CELLRANGE">
                      <a:rPr lang="en-US" baseline="0"/>
                      <a:pPr>
                        <a:defRPr b="1">
                          <a:solidFill>
                            <a:srgbClr val="000000"/>
                          </a:solidFill>
                        </a:defRPr>
                      </a:pPr>
                      <a:t>[CELLRANGE]</a:t>
                    </a:fld>
                    <a:r>
                      <a:rPr lang="en-US" baseline="0"/>
                      <a:t>
</a:t>
                    </a:r>
                    <a:fld id="{0E5BA9C8-5877-4D9B-9095-9D089D143015}"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6C81-47B0-B1AF-BAF6FD9CCEB2}"/>
                </c:ext>
              </c:extLst>
            </c:dLbl>
            <c:dLbl>
              <c:idx val="18"/>
              <c:layout>
                <c:manualLayout>
                  <c:x val="-1.1435865292817959E-16"/>
                  <c:y val="-2.256963964247057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700B0D6-D4F3-4E7F-82BA-4A34FFEB5684}" type="CELLRANGE">
                      <a:rPr lang="en-US" baseline="0"/>
                      <a:pPr>
                        <a:defRPr b="1">
                          <a:solidFill>
                            <a:srgbClr val="000000"/>
                          </a:solidFill>
                        </a:defRPr>
                      </a:pPr>
                      <a:t>[CELLRANGE]</a:t>
                    </a:fld>
                    <a:r>
                      <a:rPr lang="en-US" baseline="0"/>
                      <a:t>
</a:t>
                    </a:r>
                    <a:fld id="{E4DB4DCA-9CF9-4F4C-953E-E6FC1635305A}"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6C81-47B0-B1AF-BAF6FD9CCEB2}"/>
                </c:ext>
              </c:extLst>
            </c:dLbl>
            <c:dLbl>
              <c:idx val="19"/>
              <c:layout>
                <c:manualLayout>
                  <c:x val="0"/>
                  <c:y val="-4.3726678786780153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01BD0317-A2F0-46B9-9C80-4F2E570D4E19}" type="CELLRANGE">
                      <a:rPr lang="en-US" baseline="0"/>
                      <a:pPr>
                        <a:defRPr b="1">
                          <a:solidFill>
                            <a:srgbClr val="000000"/>
                          </a:solidFill>
                        </a:defRPr>
                      </a:pPr>
                      <a:t>[CELLRANGE]</a:t>
                    </a:fld>
                    <a:r>
                      <a:rPr lang="en-US" baseline="0"/>
                      <a:t>
</a:t>
                    </a:r>
                    <a:fld id="{50319F69-B1FD-4F7F-A603-27CDCD009DE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6C81-47B0-B1AF-BAF6FD9CCEB2}"/>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'11ListaEspera'!$L$13:$L$32</c:f>
              <c:strCache>
                <c:ptCount val="20"/>
                <c:pt idx="0">
                  <c:v>Castilla y León</c:v>
                </c:pt>
                <c:pt idx="1">
                  <c:v>Aragón</c:v>
                </c:pt>
                <c:pt idx="2">
                  <c:v>Galicia</c:v>
                </c:pt>
                <c:pt idx="3">
                  <c:v>Asturias, Principado de</c:v>
                </c:pt>
                <c:pt idx="4">
                  <c:v>Navarra, Comunidad Foral de</c:v>
                </c:pt>
                <c:pt idx="5">
                  <c:v>Cantabria</c:v>
                </c:pt>
                <c:pt idx="6">
                  <c:v>Castilla - La Mancha</c:v>
                </c:pt>
                <c:pt idx="7">
                  <c:v>Andalucía</c:v>
                </c:pt>
                <c:pt idx="8">
                  <c:v>Comunitat Valenciana</c:v>
                </c:pt>
                <c:pt idx="9">
                  <c:v>Canarias</c:v>
                </c:pt>
                <c:pt idx="10">
                  <c:v>Madrid, Comunidad de</c:v>
                </c:pt>
                <c:pt idx="11">
                  <c:v>Ceuta</c:v>
                </c:pt>
                <c:pt idx="12">
                  <c:v>Media Nacional</c:v>
                </c:pt>
                <c:pt idx="13">
                  <c:v>Balears, Illes</c:v>
                </c:pt>
                <c:pt idx="14">
                  <c:v>Rioja, La</c:v>
                </c:pt>
                <c:pt idx="15">
                  <c:v>Extremadura</c:v>
                </c:pt>
                <c:pt idx="16">
                  <c:v>Melilla</c:v>
                </c:pt>
                <c:pt idx="17">
                  <c:v>Cataluña</c:v>
                </c:pt>
                <c:pt idx="18">
                  <c:v>Murcia, Región de</c:v>
                </c:pt>
                <c:pt idx="19">
                  <c:v>País Vasco</c:v>
                </c:pt>
              </c:strCache>
            </c:strRef>
          </c:cat>
          <c:val>
            <c:numRef>
              <c:f>'11ListaEspera'!$P$13:$P$32</c:f>
              <c:numCache>
                <c:formatCode>0.00%</c:formatCode>
                <c:ptCount val="20"/>
                <c:pt idx="0">
                  <c:v>1.3563972840872772E-3</c:v>
                </c:pt>
                <c:pt idx="1">
                  <c:v>1.5511153744106783E-3</c:v>
                </c:pt>
                <c:pt idx="2">
                  <c:v>4.6013094380597096E-3</c:v>
                </c:pt>
                <c:pt idx="3">
                  <c:v>1.118476768974681E-2</c:v>
                </c:pt>
                <c:pt idx="4">
                  <c:v>1.9361299655057305E-2</c:v>
                </c:pt>
                <c:pt idx="5">
                  <c:v>2.4351254862258219E-2</c:v>
                </c:pt>
                <c:pt idx="6">
                  <c:v>3.3956260537126304E-2</c:v>
                </c:pt>
                <c:pt idx="7">
                  <c:v>3.9199554281524336E-2</c:v>
                </c:pt>
                <c:pt idx="8">
                  <c:v>4.457797801868519E-2</c:v>
                </c:pt>
                <c:pt idx="9">
                  <c:v>5.0272164640966371E-2</c:v>
                </c:pt>
                <c:pt idx="10">
                  <c:v>5.2716843796229908E-2</c:v>
                </c:pt>
                <c:pt idx="11">
                  <c:v>5.4329371816638369E-2</c:v>
                </c:pt>
                <c:pt idx="12">
                  <c:v>6.3457864003138437E-2</c:v>
                </c:pt>
                <c:pt idx="13">
                  <c:v>9.8863126796971859E-2</c:v>
                </c:pt>
                <c:pt idx="14">
                  <c:v>0.10778272822068442</c:v>
                </c:pt>
                <c:pt idx="15">
                  <c:v>0.11233006265516018</c:v>
                </c:pt>
                <c:pt idx="16">
                  <c:v>0.11455847255369929</c:v>
                </c:pt>
                <c:pt idx="17">
                  <c:v>0.13809984710123582</c:v>
                </c:pt>
                <c:pt idx="18">
                  <c:v>0.13907621166208334</c:v>
                </c:pt>
                <c:pt idx="19">
                  <c:v>0.15277635866171679</c:v>
                </c:pt>
              </c:numCache>
            </c:numRef>
          </c:val>
          <c:extLst>
            <c:ext xmlns:c15="http://schemas.microsoft.com/office/drawing/2012/chart" uri="{02D57815-91ED-43cb-92C2-25804820EDAC}">
              <c15:datalabelsRange>
                <c15:f>'11ListaEspera'!$N$13:$N$32</c15:f>
                <c15:dlblRangeCache>
                  <c:ptCount val="20"/>
                  <c:pt idx="0">
                    <c:v>174</c:v>
                  </c:pt>
                  <c:pt idx="1">
                    <c:v>76</c:v>
                  </c:pt>
                  <c:pt idx="2">
                    <c:v>428</c:v>
                  </c:pt>
                  <c:pt idx="3">
                    <c:v>383</c:v>
                  </c:pt>
                  <c:pt idx="4">
                    <c:v>348</c:v>
                  </c:pt>
                  <c:pt idx="5">
                    <c:v>457</c:v>
                  </c:pt>
                  <c:pt idx="6">
                    <c:v>2.860</c:v>
                  </c:pt>
                  <c:pt idx="7">
                    <c:v>13.579</c:v>
                  </c:pt>
                  <c:pt idx="8">
                    <c:v>8.331</c:v>
                  </c:pt>
                  <c:pt idx="9">
                    <c:v>3.371</c:v>
                  </c:pt>
                  <c:pt idx="10">
                    <c:v>11.617</c:v>
                  </c:pt>
                  <c:pt idx="11">
                    <c:v>96</c:v>
                  </c:pt>
                  <c:pt idx="12">
                    <c:v>112.421</c:v>
                  </c:pt>
                  <c:pt idx="13">
                    <c:v>3.748</c:v>
                  </c:pt>
                  <c:pt idx="14">
                    <c:v>1.137</c:v>
                  </c:pt>
                  <c:pt idx="15">
                    <c:v>4.751</c:v>
                  </c:pt>
                  <c:pt idx="16">
                    <c:v>288</c:v>
                  </c:pt>
                  <c:pt idx="17">
                    <c:v>39.380</c:v>
                  </c:pt>
                  <c:pt idx="18">
                    <c:v>7.940</c:v>
                  </c:pt>
                  <c:pt idx="19">
                    <c:v>13.457</c:v>
                  </c:pt>
                </c15:dlblRangeCache>
              </c15:datalabelsRange>
            </c:ext>
            <c:ext xmlns:c16="http://schemas.microsoft.com/office/drawing/2014/chart" uri="{C3380CC4-5D6E-409C-BE32-E72D297353CC}">
              <c16:uniqueId val="{0000002B-6C81-47B0-B1AF-BAF6FD9CCEB2}"/>
            </c:ext>
          </c:extLst>
        </c:ser>
        <c:dLbls>
          <c:dLblPos val="inEnd"/>
          <c:showLegendKey val="0"/>
          <c:showVal val="1"/>
          <c:showCatName val="0"/>
          <c:showSerName val="0"/>
          <c:showPercent val="0"/>
          <c:showBubbleSize val="0"/>
        </c:dLbls>
        <c:gapWidth val="30"/>
        <c:overlap val="100"/>
        <c:axId val="-2095910016"/>
        <c:axId val="-2095914912"/>
      </c:barChart>
      <c:lineChart>
        <c:grouping val="standard"/>
        <c:varyColors val="0"/>
        <c:ser>
          <c:idx val="2"/>
          <c:order val="2"/>
          <c:tx>
            <c:strRef>
              <c:f>'11ListaEspera'!$Q$12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'11ListaEspera'!$L$13:$L$32</c:f>
              <c:strCache>
                <c:ptCount val="20"/>
                <c:pt idx="0">
                  <c:v>Castilla y León</c:v>
                </c:pt>
                <c:pt idx="1">
                  <c:v>Aragón</c:v>
                </c:pt>
                <c:pt idx="2">
                  <c:v>Galicia</c:v>
                </c:pt>
                <c:pt idx="3">
                  <c:v>Asturias, Principado de</c:v>
                </c:pt>
                <c:pt idx="4">
                  <c:v>Navarra, Comunidad Foral de</c:v>
                </c:pt>
                <c:pt idx="5">
                  <c:v>Cantabria</c:v>
                </c:pt>
                <c:pt idx="6">
                  <c:v>Castilla - La Mancha</c:v>
                </c:pt>
                <c:pt idx="7">
                  <c:v>Andalucía</c:v>
                </c:pt>
                <c:pt idx="8">
                  <c:v>Comunitat Valenciana</c:v>
                </c:pt>
                <c:pt idx="9">
                  <c:v>Canarias</c:v>
                </c:pt>
                <c:pt idx="10">
                  <c:v>Madrid, Comunidad de</c:v>
                </c:pt>
                <c:pt idx="11">
                  <c:v>Ceuta</c:v>
                </c:pt>
                <c:pt idx="12">
                  <c:v>Media Nacional</c:v>
                </c:pt>
                <c:pt idx="13">
                  <c:v>Balears, Illes</c:v>
                </c:pt>
                <c:pt idx="14">
                  <c:v>Rioja, La</c:v>
                </c:pt>
                <c:pt idx="15">
                  <c:v>Extremadura</c:v>
                </c:pt>
                <c:pt idx="16">
                  <c:v>Melilla</c:v>
                </c:pt>
                <c:pt idx="17">
                  <c:v>Cataluña</c:v>
                </c:pt>
                <c:pt idx="18">
                  <c:v>Murcia, Región de</c:v>
                </c:pt>
                <c:pt idx="19">
                  <c:v>País Vasco</c:v>
                </c:pt>
              </c:strCache>
            </c:strRef>
          </c:cat>
          <c:val>
            <c:numRef>
              <c:f>'11ListaEspera'!$Q$13:$Q$32</c:f>
              <c:numCache>
                <c:formatCode>0.00%</c:formatCode>
                <c:ptCount val="20"/>
                <c:pt idx="0">
                  <c:v>0.93654213599686154</c:v>
                </c:pt>
                <c:pt idx="1">
                  <c:v>0.93654213599686154</c:v>
                </c:pt>
                <c:pt idx="2">
                  <c:v>0.93654213599686154</c:v>
                </c:pt>
                <c:pt idx="3">
                  <c:v>0.93654213599686154</c:v>
                </c:pt>
                <c:pt idx="4">
                  <c:v>0.93654213599686154</c:v>
                </c:pt>
                <c:pt idx="5">
                  <c:v>0.93654213599686154</c:v>
                </c:pt>
                <c:pt idx="6">
                  <c:v>0.93654213599686154</c:v>
                </c:pt>
                <c:pt idx="7">
                  <c:v>0.93654213599686154</c:v>
                </c:pt>
                <c:pt idx="8">
                  <c:v>0.93654213599686154</c:v>
                </c:pt>
                <c:pt idx="9">
                  <c:v>0.93654213599686154</c:v>
                </c:pt>
                <c:pt idx="10">
                  <c:v>0.93654213599686154</c:v>
                </c:pt>
                <c:pt idx="11">
                  <c:v>0.93654213599686154</c:v>
                </c:pt>
                <c:pt idx="12">
                  <c:v>0.93654213599686154</c:v>
                </c:pt>
                <c:pt idx="13">
                  <c:v>0.93654213599686154</c:v>
                </c:pt>
                <c:pt idx="14">
                  <c:v>0.93654213599686154</c:v>
                </c:pt>
                <c:pt idx="15">
                  <c:v>0.93654213599686154</c:v>
                </c:pt>
                <c:pt idx="16">
                  <c:v>0.93654213599686154</c:v>
                </c:pt>
                <c:pt idx="17">
                  <c:v>0.93654213599686154</c:v>
                </c:pt>
                <c:pt idx="18">
                  <c:v>0.93654213599686154</c:v>
                </c:pt>
                <c:pt idx="19">
                  <c:v>0.93654213599686154</c:v>
                </c:pt>
              </c:numCache>
            </c:numRef>
          </c:val>
          <c:smooth val="0"/>
          <c:extLst>
            <c:ext xmlns:c16="http://schemas.microsoft.com/office/drawing/2014/chart" uri="{C3380CC4-5D6E-409C-BE32-E72D297353CC}">
              <c16:uniqueId val="{0000002D-6C81-47B0-B1AF-BAF6FD9CCEB2}"/>
            </c:ext>
          </c:extLst>
        </c:ser>
        <c:dLbls>
          <c:showLegendKey val="0"/>
          <c:showVal val="0"/>
          <c:showCatName val="0"/>
          <c:showSerName val="0"/>
          <c:showPercent val="0"/>
          <c:showBubbleSize val="0"/>
        </c:dLbls>
        <c:marker val="1"/>
        <c:smooth val="0"/>
        <c:axId val="-2095910016"/>
        <c:axId val="-2095914912"/>
      </c:lineChart>
      <c:catAx>
        <c:axId val="-2095910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4912"/>
        <c:crosses val="autoZero"/>
        <c:auto val="1"/>
        <c:lblAlgn val="ctr"/>
        <c:lblOffset val="100"/>
        <c:noMultiLvlLbl val="0"/>
      </c:catAx>
      <c:valAx>
        <c:axId val="-2095914912"/>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0016"/>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4.4434755220814789E-2"/>
          <c:y val="0.91510878897147208"/>
          <c:w val="0.89999994522423821"/>
          <c:h val="3.504697426840337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292707976712E-2"/>
          <c:y val="3.3265795046647208E-2"/>
          <c:w val="0.925358819198695"/>
          <c:h val="0.70145068315058745"/>
        </c:manualLayout>
      </c:layout>
      <c:barChart>
        <c:barDir val="col"/>
        <c:grouping val="stacked"/>
        <c:varyColors val="0"/>
        <c:ser>
          <c:idx val="0"/>
          <c:order val="0"/>
          <c:tx>
            <c:v>Personas beneficiarias con derecho a prestación con resolución de PIA</c:v>
          </c:tx>
          <c:spPr>
            <a:solidFill>
              <a:srgbClr val="8784C6"/>
            </a:solidFill>
            <a:ln>
              <a:noFill/>
            </a:ln>
            <a:effectLst/>
          </c:spPr>
          <c:invertIfNegative val="0"/>
          <c:dPt>
            <c:idx val="0"/>
            <c:invertIfNegative val="0"/>
            <c:bubble3D val="0"/>
            <c:spPr>
              <a:solidFill>
                <a:srgbClr val="AD84C6"/>
              </a:solidFill>
              <a:ln>
                <a:noFill/>
              </a:ln>
              <a:effectLst/>
            </c:spPr>
            <c:extLst>
              <c:ext xmlns:c16="http://schemas.microsoft.com/office/drawing/2014/chart" uri="{C3380CC4-5D6E-409C-BE32-E72D297353CC}">
                <c16:uniqueId val="{00000007-C55D-4E29-9CD8-90CA83D3C1E4}"/>
              </c:ext>
            </c:extLst>
          </c:dPt>
          <c:dPt>
            <c:idx val="1"/>
            <c:invertIfNegative val="0"/>
            <c:bubble3D val="0"/>
            <c:spPr>
              <a:solidFill>
                <a:srgbClr val="AD84C6"/>
              </a:solidFill>
              <a:ln>
                <a:noFill/>
              </a:ln>
              <a:effectLst/>
            </c:spPr>
            <c:extLst>
              <c:ext xmlns:c16="http://schemas.microsoft.com/office/drawing/2014/chart" uri="{C3380CC4-5D6E-409C-BE32-E72D297353CC}">
                <c16:uniqueId val="{00000008-C55D-4E29-9CD8-90CA83D3C1E4}"/>
              </c:ext>
            </c:extLst>
          </c:dPt>
          <c:dPt>
            <c:idx val="2"/>
            <c:invertIfNegative val="0"/>
            <c:bubble3D val="0"/>
            <c:spPr>
              <a:solidFill>
                <a:srgbClr val="AD84C6"/>
              </a:solidFill>
              <a:ln>
                <a:noFill/>
              </a:ln>
              <a:effectLst/>
            </c:spPr>
            <c:extLst>
              <c:ext xmlns:c16="http://schemas.microsoft.com/office/drawing/2014/chart" uri="{C3380CC4-5D6E-409C-BE32-E72D297353CC}">
                <c16:uniqueId val="{00000009-C55D-4E29-9CD8-90CA83D3C1E4}"/>
              </c:ext>
            </c:extLst>
          </c:dPt>
          <c:dPt>
            <c:idx val="3"/>
            <c:invertIfNegative val="0"/>
            <c:bubble3D val="0"/>
            <c:spPr>
              <a:solidFill>
                <a:srgbClr val="AD84C6"/>
              </a:solidFill>
              <a:ln>
                <a:noFill/>
              </a:ln>
              <a:effectLst/>
            </c:spPr>
            <c:extLst>
              <c:ext xmlns:c16="http://schemas.microsoft.com/office/drawing/2014/chart" uri="{C3380CC4-5D6E-409C-BE32-E72D297353CC}">
                <c16:uniqueId val="{0000000A-C55D-4E29-9CD8-90CA83D3C1E4}"/>
              </c:ext>
            </c:extLst>
          </c:dPt>
          <c:dPt>
            <c:idx val="4"/>
            <c:invertIfNegative val="0"/>
            <c:bubble3D val="0"/>
            <c:spPr>
              <a:solidFill>
                <a:srgbClr val="AD84C6"/>
              </a:solidFill>
              <a:ln>
                <a:noFill/>
              </a:ln>
              <a:effectLst/>
            </c:spPr>
            <c:extLst>
              <c:ext xmlns:c16="http://schemas.microsoft.com/office/drawing/2014/chart" uri="{C3380CC4-5D6E-409C-BE32-E72D297353CC}">
                <c16:uniqueId val="{0000000B-C55D-4E29-9CD8-90CA83D3C1E4}"/>
              </c:ext>
            </c:extLst>
          </c:dPt>
          <c:dPt>
            <c:idx val="5"/>
            <c:invertIfNegative val="0"/>
            <c:bubble3D val="0"/>
            <c:spPr>
              <a:solidFill>
                <a:srgbClr val="AD84C6"/>
              </a:solidFill>
              <a:ln>
                <a:noFill/>
              </a:ln>
              <a:effectLst/>
            </c:spPr>
            <c:extLst>
              <c:ext xmlns:c16="http://schemas.microsoft.com/office/drawing/2014/chart" uri="{C3380CC4-5D6E-409C-BE32-E72D297353CC}">
                <c16:uniqueId val="{0000000C-C55D-4E29-9CD8-90CA83D3C1E4}"/>
              </c:ext>
            </c:extLst>
          </c:dPt>
          <c:dPt>
            <c:idx val="6"/>
            <c:invertIfNegative val="0"/>
            <c:bubble3D val="0"/>
            <c:spPr>
              <a:solidFill>
                <a:srgbClr val="AD84C6"/>
              </a:solidFill>
              <a:ln>
                <a:noFill/>
              </a:ln>
              <a:effectLst/>
            </c:spPr>
            <c:extLst>
              <c:ext xmlns:c16="http://schemas.microsoft.com/office/drawing/2014/chart" uri="{C3380CC4-5D6E-409C-BE32-E72D297353CC}">
                <c16:uniqueId val="{0000000D-C55D-4E29-9CD8-90CA83D3C1E4}"/>
              </c:ext>
            </c:extLst>
          </c:dPt>
          <c:dPt>
            <c:idx val="7"/>
            <c:invertIfNegative val="0"/>
            <c:bubble3D val="0"/>
            <c:spPr>
              <a:solidFill>
                <a:srgbClr val="AD84C6"/>
              </a:solidFill>
              <a:ln>
                <a:noFill/>
              </a:ln>
              <a:effectLst/>
            </c:spPr>
            <c:extLst>
              <c:ext xmlns:c16="http://schemas.microsoft.com/office/drawing/2014/chart" uri="{C3380CC4-5D6E-409C-BE32-E72D297353CC}">
                <c16:uniqueId val="{0000000E-C55D-4E29-9CD8-90CA83D3C1E4}"/>
              </c:ext>
            </c:extLst>
          </c:dPt>
          <c:dPt>
            <c:idx val="8"/>
            <c:invertIfNegative val="0"/>
            <c:bubble3D val="0"/>
            <c:spPr>
              <a:solidFill>
                <a:srgbClr val="AD84C6"/>
              </a:solidFill>
              <a:ln>
                <a:noFill/>
              </a:ln>
              <a:effectLst/>
            </c:spPr>
            <c:extLst>
              <c:ext xmlns:c16="http://schemas.microsoft.com/office/drawing/2014/chart" uri="{C3380CC4-5D6E-409C-BE32-E72D297353CC}">
                <c16:uniqueId val="{00000000-C55D-4E29-9CD8-90CA83D3C1E4}"/>
              </c:ext>
            </c:extLst>
          </c:dPt>
          <c:dPt>
            <c:idx val="9"/>
            <c:invertIfNegative val="0"/>
            <c:bubble3D val="0"/>
            <c:spPr>
              <a:solidFill>
                <a:srgbClr val="AD84C6"/>
              </a:solidFill>
              <a:ln>
                <a:noFill/>
              </a:ln>
              <a:effectLst/>
            </c:spPr>
            <c:extLst>
              <c:ext xmlns:c16="http://schemas.microsoft.com/office/drawing/2014/chart" uri="{C3380CC4-5D6E-409C-BE32-E72D297353CC}">
                <c16:uniqueId val="{00000001-C55D-4E29-9CD8-90CA83D3C1E4}"/>
              </c:ext>
            </c:extLst>
          </c:dPt>
          <c:dPt>
            <c:idx val="10"/>
            <c:invertIfNegative val="0"/>
            <c:bubble3D val="0"/>
            <c:spPr>
              <a:solidFill>
                <a:srgbClr val="5A3471"/>
              </a:solidFill>
              <a:ln>
                <a:noFill/>
              </a:ln>
              <a:effectLst/>
            </c:spPr>
            <c:extLst>
              <c:ext xmlns:c16="http://schemas.microsoft.com/office/drawing/2014/chart" uri="{C3380CC4-5D6E-409C-BE32-E72D297353CC}">
                <c16:uniqueId val="{00000003-C55D-4E29-9CD8-90CA83D3C1E4}"/>
              </c:ext>
            </c:extLst>
          </c:dPt>
          <c:dPt>
            <c:idx val="11"/>
            <c:invertIfNegative val="0"/>
            <c:bubble3D val="0"/>
            <c:spPr>
              <a:solidFill>
                <a:srgbClr val="AD84C6"/>
              </a:solidFill>
              <a:ln>
                <a:noFill/>
              </a:ln>
              <a:effectLst/>
            </c:spPr>
            <c:extLst>
              <c:ext xmlns:c16="http://schemas.microsoft.com/office/drawing/2014/chart" uri="{C3380CC4-5D6E-409C-BE32-E72D297353CC}">
                <c16:uniqueId val="{00000005-C55D-4E29-9CD8-90CA83D3C1E4}"/>
              </c:ext>
            </c:extLst>
          </c:dPt>
          <c:dPt>
            <c:idx val="12"/>
            <c:invertIfNegative val="0"/>
            <c:bubble3D val="0"/>
            <c:spPr>
              <a:solidFill>
                <a:srgbClr val="AD84C6"/>
              </a:solidFill>
              <a:ln>
                <a:noFill/>
              </a:ln>
              <a:effectLst/>
            </c:spPr>
            <c:extLst>
              <c:ext xmlns:c16="http://schemas.microsoft.com/office/drawing/2014/chart" uri="{C3380CC4-5D6E-409C-BE32-E72D297353CC}">
                <c16:uniqueId val="{00000006-C55D-4E29-9CD8-90CA83D3C1E4}"/>
              </c:ext>
            </c:extLst>
          </c:dPt>
          <c:dPt>
            <c:idx val="13"/>
            <c:invertIfNegative val="0"/>
            <c:bubble3D val="0"/>
            <c:spPr>
              <a:solidFill>
                <a:srgbClr val="AD84C6"/>
              </a:solidFill>
              <a:ln>
                <a:noFill/>
              </a:ln>
              <a:effectLst/>
            </c:spPr>
            <c:extLst>
              <c:ext xmlns:c16="http://schemas.microsoft.com/office/drawing/2014/chart" uri="{C3380CC4-5D6E-409C-BE32-E72D297353CC}">
                <c16:uniqueId val="{0000000F-C55D-4E29-9CD8-90CA83D3C1E4}"/>
              </c:ext>
            </c:extLst>
          </c:dPt>
          <c:dPt>
            <c:idx val="14"/>
            <c:invertIfNegative val="0"/>
            <c:bubble3D val="0"/>
            <c:spPr>
              <a:solidFill>
                <a:srgbClr val="AD84C6"/>
              </a:solidFill>
              <a:ln>
                <a:noFill/>
              </a:ln>
              <a:effectLst/>
            </c:spPr>
            <c:extLst>
              <c:ext xmlns:c16="http://schemas.microsoft.com/office/drawing/2014/chart" uri="{C3380CC4-5D6E-409C-BE32-E72D297353CC}">
                <c16:uniqueId val="{00000010-C55D-4E29-9CD8-90CA83D3C1E4}"/>
              </c:ext>
            </c:extLst>
          </c:dPt>
          <c:dPt>
            <c:idx val="15"/>
            <c:invertIfNegative val="0"/>
            <c:bubble3D val="0"/>
            <c:spPr>
              <a:solidFill>
                <a:srgbClr val="AD84C6"/>
              </a:solidFill>
              <a:ln>
                <a:noFill/>
              </a:ln>
              <a:effectLst/>
            </c:spPr>
            <c:extLst>
              <c:ext xmlns:c16="http://schemas.microsoft.com/office/drawing/2014/chart" uri="{C3380CC4-5D6E-409C-BE32-E72D297353CC}">
                <c16:uniqueId val="{00000011-C55D-4E29-9CD8-90CA83D3C1E4}"/>
              </c:ext>
            </c:extLst>
          </c:dPt>
          <c:dPt>
            <c:idx val="16"/>
            <c:invertIfNegative val="0"/>
            <c:bubble3D val="0"/>
            <c:spPr>
              <a:solidFill>
                <a:srgbClr val="AD84C6"/>
              </a:solidFill>
              <a:ln>
                <a:noFill/>
              </a:ln>
              <a:effectLst/>
            </c:spPr>
            <c:extLst>
              <c:ext xmlns:c16="http://schemas.microsoft.com/office/drawing/2014/chart" uri="{C3380CC4-5D6E-409C-BE32-E72D297353CC}">
                <c16:uniqueId val="{00000012-C55D-4E29-9CD8-90CA83D3C1E4}"/>
              </c:ext>
            </c:extLst>
          </c:dPt>
          <c:dPt>
            <c:idx val="17"/>
            <c:invertIfNegative val="0"/>
            <c:bubble3D val="0"/>
            <c:spPr>
              <a:solidFill>
                <a:srgbClr val="AD84C6"/>
              </a:solidFill>
              <a:ln>
                <a:noFill/>
              </a:ln>
              <a:effectLst/>
            </c:spPr>
            <c:extLst>
              <c:ext xmlns:c16="http://schemas.microsoft.com/office/drawing/2014/chart" uri="{C3380CC4-5D6E-409C-BE32-E72D297353CC}">
                <c16:uniqueId val="{00000013-C55D-4E29-9CD8-90CA83D3C1E4}"/>
              </c:ext>
            </c:extLst>
          </c:dPt>
          <c:dPt>
            <c:idx val="18"/>
            <c:invertIfNegative val="0"/>
            <c:bubble3D val="0"/>
            <c:spPr>
              <a:solidFill>
                <a:srgbClr val="AD84C6"/>
              </a:solidFill>
              <a:ln>
                <a:noFill/>
              </a:ln>
              <a:effectLst/>
            </c:spPr>
            <c:extLst>
              <c:ext xmlns:c16="http://schemas.microsoft.com/office/drawing/2014/chart" uri="{C3380CC4-5D6E-409C-BE32-E72D297353CC}">
                <c16:uniqueId val="{00000014-C55D-4E29-9CD8-90CA83D3C1E4}"/>
              </c:ext>
            </c:extLst>
          </c:dPt>
          <c:dPt>
            <c:idx val="19"/>
            <c:invertIfNegative val="0"/>
            <c:bubble3D val="0"/>
            <c:spPr>
              <a:solidFill>
                <a:srgbClr val="AD84C6"/>
              </a:solidFill>
              <a:ln>
                <a:noFill/>
              </a:ln>
              <a:effectLst/>
            </c:spPr>
            <c:extLst>
              <c:ext xmlns:c16="http://schemas.microsoft.com/office/drawing/2014/chart" uri="{C3380CC4-5D6E-409C-BE32-E72D297353CC}">
                <c16:uniqueId val="{00000015-C55D-4E29-9CD8-90CA83D3C1E4}"/>
              </c:ext>
            </c:extLst>
          </c:dPt>
          <c:dLbls>
            <c:dLbl>
              <c:idx val="0"/>
              <c:layout>
                <c:manualLayout>
                  <c:x val="0"/>
                  <c:y val="-3.0478894636931943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BBE033C3-DF12-4C3B-A60D-F3D8BA08BEFB}" type="CELLRANGE">
                      <a:rPr lang="en-US" baseline="0"/>
                      <a:pPr>
                        <a:defRPr b="1">
                          <a:solidFill>
                            <a:srgbClr val="000000"/>
                          </a:solidFill>
                        </a:defRPr>
                      </a:pPr>
                      <a:t>[CELLRANGE]</a:t>
                    </a:fld>
                    <a:r>
                      <a:rPr lang="en-US" baseline="0"/>
                      <a:t>
</a:t>
                    </a:r>
                    <a:fld id="{422C2440-EB0E-4B70-A045-BB55FC8A4FFF}"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C55D-4E29-9CD8-90CA83D3C1E4}"/>
                </c:ext>
              </c:extLst>
            </c:dLbl>
            <c:dLbl>
              <c:idx val="1"/>
              <c:layout>
                <c:manualLayout>
                  <c:x val="0"/>
                  <c:y val="-1.772098878765383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E25C61D0-4BFF-4BC7-8446-232FEE9ED5BC}" type="CELLRANGE">
                      <a:rPr lang="en-US" baseline="0"/>
                      <a:pPr>
                        <a:defRPr b="1">
                          <a:solidFill>
                            <a:srgbClr val="000000"/>
                          </a:solidFill>
                        </a:defRPr>
                      </a:pPr>
                      <a:t>[CELLRANGE]</a:t>
                    </a:fld>
                    <a:r>
                      <a:rPr lang="en-US" baseline="0"/>
                      <a:t>
</a:t>
                    </a:r>
                    <a:fld id="{E93AB6DC-3CC6-42B3-AFD0-40D7228CBDD5}"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C55D-4E29-9CD8-90CA83D3C1E4}"/>
                </c:ext>
              </c:extLst>
            </c:dLbl>
            <c:dLbl>
              <c:idx val="2"/>
              <c:layout>
                <c:manualLayout>
                  <c:x val="-3.1535065771196298E-17"/>
                  <c:y val="-8.2036905618415919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86994D8F-DBD8-445E-91C1-FF6FC90D1B55}" type="CELLRANGE">
                      <a:rPr lang="en-US" baseline="0"/>
                      <a:pPr>
                        <a:defRPr b="1">
                          <a:solidFill>
                            <a:srgbClr val="000000"/>
                          </a:solidFill>
                        </a:defRPr>
                      </a:pPr>
                      <a:t>[CELLRANGE]</a:t>
                    </a:fld>
                    <a:r>
                      <a:rPr lang="en-US" baseline="0"/>
                      <a:t>
</a:t>
                    </a:r>
                    <a:fld id="{40DA8E13-CF34-4BB9-98C3-D1FCED027B67}"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C55D-4E29-9CD8-90CA83D3C1E4}"/>
                </c:ext>
              </c:extLst>
            </c:dLbl>
            <c:dLbl>
              <c:idx val="3"/>
              <c:layout>
                <c:manualLayout>
                  <c:x val="0"/>
                  <c:y val="-1.673178699866259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99A9C50F-823A-41C5-9D9B-B2010A023268}" type="CELLRANGE">
                      <a:rPr lang="en-US" baseline="0"/>
                      <a:pPr>
                        <a:defRPr b="1">
                          <a:solidFill>
                            <a:srgbClr val="000000"/>
                          </a:solidFill>
                        </a:defRPr>
                      </a:pPr>
                      <a:t>[CELLRANGE]</a:t>
                    </a:fld>
                    <a:r>
                      <a:rPr lang="en-US" baseline="0"/>
                      <a:t>
</a:t>
                    </a:r>
                    <a:fld id="{68A75147-C3EC-457B-BDA5-D3C2EE0324F0}"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C55D-4E29-9CD8-90CA83D3C1E4}"/>
                </c:ext>
              </c:extLst>
            </c:dLbl>
            <c:dLbl>
              <c:idx val="4"/>
              <c:layout>
                <c:manualLayout>
                  <c:x val="-3.1535065771196298E-17"/>
                  <c:y val="-8.7159103644407574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E98A9F03-1101-473F-BB38-B48CACD8B9D4}" type="CELLRANGE">
                      <a:rPr lang="en-US" baseline="0"/>
                      <a:pPr>
                        <a:defRPr b="1">
                          <a:solidFill>
                            <a:srgbClr val="000000"/>
                          </a:solidFill>
                        </a:defRPr>
                      </a:pPr>
                      <a:t>[CELLRANGE]</a:t>
                    </a:fld>
                    <a:r>
                      <a:rPr lang="en-US" baseline="0"/>
                      <a:t>
</a:t>
                    </a:r>
                    <a:fld id="{778C2DC7-AF55-4C4E-AB32-FD1B9A2749B6}"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C55D-4E29-9CD8-90CA83D3C1E4}"/>
                </c:ext>
              </c:extLst>
            </c:dLbl>
            <c:dLbl>
              <c:idx val="5"/>
              <c:layout>
                <c:manualLayout>
                  <c:x val="0"/>
                  <c:y val="-1.764633547599845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C3AED0F4-4AB7-421B-9088-8840CDB3984F}" type="CELLRANGE">
                      <a:rPr lang="en-US" baseline="0"/>
                      <a:pPr>
                        <a:defRPr b="1">
                          <a:solidFill>
                            <a:srgbClr val="000000"/>
                          </a:solidFill>
                        </a:defRPr>
                      </a:pPr>
                      <a:t>[CELLRANGE]</a:t>
                    </a:fld>
                    <a:r>
                      <a:rPr lang="en-US" baseline="0"/>
                      <a:t>
</a:t>
                    </a:r>
                    <a:fld id="{D74D0077-4C3D-4CEC-AE70-EFD3688F27FA}"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C55D-4E29-9CD8-90CA83D3C1E4}"/>
                </c:ext>
              </c:extLst>
            </c:dLbl>
            <c:dLbl>
              <c:idx val="6"/>
              <c:layout>
                <c:manualLayout>
                  <c:x val="0"/>
                  <c:y val="-2.449718451664886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47767CA9-6DE8-4423-97BB-4172B383E91D}" type="CELLRANGE">
                      <a:rPr lang="en-US" baseline="0"/>
                      <a:pPr>
                        <a:defRPr b="1">
                          <a:solidFill>
                            <a:srgbClr val="000000"/>
                          </a:solidFill>
                        </a:defRPr>
                      </a:pPr>
                      <a:t>[CELLRANGE]</a:t>
                    </a:fld>
                    <a:r>
                      <a:rPr lang="en-US" baseline="0"/>
                      <a:t>
</a:t>
                    </a:r>
                    <a:fld id="{F65D3BD5-FB8C-4104-9919-0EA27ADA7749}"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C55D-4E29-9CD8-90CA83D3C1E4}"/>
                </c:ext>
              </c:extLst>
            </c:dLbl>
            <c:dLbl>
              <c:idx val="7"/>
              <c:layout>
                <c:manualLayout>
                  <c:x val="0"/>
                  <c:y val="-2.216331492672073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9F767224-3B49-4CB7-9123-2122A6F9D88F}" type="CELLRANGE">
                      <a:rPr lang="en-US" baseline="0"/>
                      <a:pPr>
                        <a:defRPr b="1">
                          <a:solidFill>
                            <a:srgbClr val="000000"/>
                          </a:solidFill>
                        </a:defRPr>
                      </a:pPr>
                      <a:t>[CELLRANGE]</a:t>
                    </a:fld>
                    <a:r>
                      <a:rPr lang="en-US" baseline="0"/>
                      <a:t>
</a:t>
                    </a:r>
                    <a:fld id="{D615DAC9-9A0E-4B13-B378-722401A206C7}"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C55D-4E29-9CD8-90CA83D3C1E4}"/>
                </c:ext>
              </c:extLst>
            </c:dLbl>
            <c:dLbl>
              <c:idx val="8"/>
              <c:layout>
                <c:manualLayout>
                  <c:x val="0"/>
                  <c:y val="-2.1526309661573512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05C42E35-0290-4AC3-B786-8BEC6AD847EE}" type="CELLRANGE">
                      <a:rPr lang="en-US" baseline="0"/>
                      <a:pPr>
                        <a:defRPr b="1">
                          <a:solidFill>
                            <a:srgbClr val="000000"/>
                          </a:solidFill>
                        </a:defRPr>
                      </a:pPr>
                      <a:t>[CELLRANGE]</a:t>
                    </a:fld>
                    <a:r>
                      <a:rPr lang="en-US" baseline="0"/>
                      <a:t>
</a:t>
                    </a:r>
                    <a:fld id="{9913F44F-461E-4C1B-B77F-2A5AC049CCAA}"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C55D-4E29-9CD8-90CA83D3C1E4}"/>
                </c:ext>
              </c:extLst>
            </c:dLbl>
            <c:dLbl>
              <c:idx val="9"/>
              <c:layout>
                <c:manualLayout>
                  <c:x val="-6.3070131542392597E-17"/>
                  <c:y val="-2.720413902662620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FA008111-F8DF-4104-91C3-A1AFA9B6AE70}" type="CELLRANGE">
                      <a:rPr lang="en-US" baseline="0"/>
                      <a:pPr>
                        <a:defRPr b="1">
                          <a:solidFill>
                            <a:srgbClr val="000000"/>
                          </a:solidFill>
                        </a:defRPr>
                      </a:pPr>
                      <a:t>[CELLRANGE]</a:t>
                    </a:fld>
                    <a:r>
                      <a:rPr lang="en-US" baseline="0"/>
                      <a:t>
</a:t>
                    </a:r>
                    <a:fld id="{E34F6CB0-7078-4074-9A7B-8714AC744FF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C55D-4E29-9CD8-90CA83D3C1E4}"/>
                </c:ext>
              </c:extLst>
            </c:dLbl>
            <c:dLbl>
              <c:idx val="10"/>
              <c:layout>
                <c:manualLayout>
                  <c:x val="0"/>
                  <c:y val="-3.049378897161702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fld id="{D0CF44E3-24EA-4D52-99F8-1352CE896197}" type="CELLRANGE">
                      <a:rPr lang="en-US" baseline="0"/>
                      <a:pPr>
                        <a:defRPr b="1">
                          <a:solidFill>
                            <a:srgbClr val="FFFFFF"/>
                          </a:solidFill>
                        </a:defRPr>
                      </a:pPr>
                      <a:t>[CELLRANGE]</a:t>
                    </a:fld>
                    <a:r>
                      <a:rPr lang="en-US" baseline="0"/>
                      <a:t>
</a:t>
                    </a:r>
                    <a:fld id="{683BFE90-4AB5-4FA9-9E70-0710BF3E1484}" type="VALUE">
                      <a:rPr lang="en-US" baseline="0"/>
                      <a:pPr>
                        <a:defRPr b="1">
                          <a:solidFill>
                            <a:srgbClr val="FFFFFF"/>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C55D-4E29-9CD8-90CA83D3C1E4}"/>
                </c:ext>
              </c:extLst>
            </c:dLbl>
            <c:dLbl>
              <c:idx val="11"/>
              <c:layout>
                <c:manualLayout>
                  <c:x val="0"/>
                  <c:y val="-3.870420014788988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187463FC-63F1-4E6E-9922-B45A83ABB55A}" type="CELLRANGE">
                      <a:rPr lang="en-US" baseline="0"/>
                      <a:pPr>
                        <a:defRPr b="1">
                          <a:solidFill>
                            <a:srgbClr val="000000"/>
                          </a:solidFill>
                        </a:defRPr>
                      </a:pPr>
                      <a:t>[CELLRANGE]</a:t>
                    </a:fld>
                    <a:r>
                      <a:rPr lang="en-US" baseline="0"/>
                      <a:t>
</a:t>
                    </a:r>
                    <a:fld id="{161257D4-0C8E-4687-A871-AD69AEF66549}"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C55D-4E29-9CD8-90CA83D3C1E4}"/>
                </c:ext>
              </c:extLst>
            </c:dLbl>
            <c:dLbl>
              <c:idx val="12"/>
              <c:layout>
                <c:manualLayout>
                  <c:x val="0"/>
                  <c:y val="-4.525443792141203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4863E66E-E8A6-496E-B19A-FAC981817EA8}" type="CELLRANGE">
                      <a:rPr lang="en-US" baseline="0"/>
                      <a:pPr>
                        <a:defRPr b="1">
                          <a:solidFill>
                            <a:srgbClr val="000000"/>
                          </a:solidFill>
                        </a:defRPr>
                      </a:pPr>
                      <a:t>[CELLRANGE]</a:t>
                    </a:fld>
                    <a:r>
                      <a:rPr lang="en-US" baseline="0"/>
                      <a:t>
</a:t>
                    </a:r>
                    <a:fld id="{19277361-E60D-4114-A2E2-25DA1F48E5D8}"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C55D-4E29-9CD8-90CA83D3C1E4}"/>
                </c:ext>
              </c:extLst>
            </c:dLbl>
            <c:dLbl>
              <c:idx val="13"/>
              <c:layout>
                <c:manualLayout>
                  <c:x val="0"/>
                  <c:y val="-4.062520604586478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F65BD4CC-FF1E-4F43-98E5-BBD0384A7AE7}" type="CELLRANGE">
                      <a:rPr lang="en-US" baseline="0"/>
                      <a:pPr>
                        <a:defRPr b="1">
                          <a:solidFill>
                            <a:srgbClr val="000000"/>
                          </a:solidFill>
                        </a:defRPr>
                      </a:pPr>
                      <a:t>[CELLRANGE]</a:t>
                    </a:fld>
                    <a:r>
                      <a:rPr lang="en-US" baseline="0"/>
                      <a:t>
</a:t>
                    </a:r>
                    <a:fld id="{9AB6C5C7-5093-40CD-A42F-FC971FADA850}"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C55D-4E29-9CD8-90CA83D3C1E4}"/>
                </c:ext>
              </c:extLst>
            </c:dLbl>
            <c:dLbl>
              <c:idx val="14"/>
              <c:layout>
                <c:manualLayout>
                  <c:x val="0"/>
                  <c:y val="-4.423926186583505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8EA0C84-CD73-40F4-A1C0-898484A0D68E}" type="CELLRANGE">
                      <a:rPr lang="en-US" baseline="0"/>
                      <a:pPr>
                        <a:defRPr b="1">
                          <a:solidFill>
                            <a:srgbClr val="000000"/>
                          </a:solidFill>
                        </a:defRPr>
                      </a:pPr>
                      <a:t>[CELLRANGE]</a:t>
                    </a:fld>
                    <a:r>
                      <a:rPr lang="en-US" baseline="0"/>
                      <a:t>
</a:t>
                    </a:r>
                    <a:fld id="{BB292E3F-F3DD-427A-A663-5324A7E6D83E}"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C55D-4E29-9CD8-90CA83D3C1E4}"/>
                </c:ext>
              </c:extLst>
            </c:dLbl>
            <c:dLbl>
              <c:idx val="15"/>
              <c:layout>
                <c:manualLayout>
                  <c:x val="0"/>
                  <c:y val="-4.177061671082595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7F5360F6-C861-43C8-9A35-240C4B1031BD}" type="CELLRANGE">
                      <a:rPr lang="en-US" baseline="0"/>
                      <a:pPr>
                        <a:defRPr b="1">
                          <a:solidFill>
                            <a:srgbClr val="000000"/>
                          </a:solidFill>
                        </a:defRPr>
                      </a:pPr>
                      <a:t>[CELLRANGE]</a:t>
                    </a:fld>
                    <a:r>
                      <a:rPr lang="en-US" baseline="0"/>
                      <a:t>
</a:t>
                    </a:r>
                    <a:fld id="{795C8EB3-BFC8-4955-98FD-C324E582FDD1}"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C55D-4E29-9CD8-90CA83D3C1E4}"/>
                </c:ext>
              </c:extLst>
            </c:dLbl>
            <c:dLbl>
              <c:idx val="16"/>
              <c:layout>
                <c:manualLayout>
                  <c:x val="-1.2614026308478519E-16"/>
                  <c:y val="-5.423790139550838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A9C8D152-9B0D-4665-A52F-DF4B2A3B4DCA}" type="CELLRANGE">
                      <a:rPr lang="en-US" baseline="0"/>
                      <a:pPr>
                        <a:defRPr b="1">
                          <a:solidFill>
                            <a:srgbClr val="000000"/>
                          </a:solidFill>
                        </a:defRPr>
                      </a:pPr>
                      <a:t>[CELLRANGE]</a:t>
                    </a:fld>
                    <a:r>
                      <a:rPr lang="en-US" baseline="0"/>
                      <a:t>
</a:t>
                    </a:r>
                    <a:fld id="{FF352E06-4BFB-44F1-85D2-048F485B436E}"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C55D-4E29-9CD8-90CA83D3C1E4}"/>
                </c:ext>
              </c:extLst>
            </c:dLbl>
            <c:dLbl>
              <c:idx val="17"/>
              <c:layout>
                <c:manualLayout>
                  <c:x val="0"/>
                  <c:y val="-5.713975372399236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87C3E845-4BE5-4A15-9B1B-96E85994DDA5}" type="CELLRANGE">
                      <a:rPr lang="en-US" baseline="0"/>
                      <a:pPr>
                        <a:defRPr b="1">
                          <a:solidFill>
                            <a:srgbClr val="000000"/>
                          </a:solidFill>
                        </a:defRPr>
                      </a:pPr>
                      <a:t>[CELLRANGE]</a:t>
                    </a:fld>
                    <a:r>
                      <a:rPr lang="en-US" baseline="0"/>
                      <a:t>
</a:t>
                    </a:r>
                    <a:fld id="{808D9CBC-119C-46FF-AB5A-64075D5E6ED6}"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C55D-4E29-9CD8-90CA83D3C1E4}"/>
                </c:ext>
              </c:extLst>
            </c:dLbl>
            <c:dLbl>
              <c:idx val="18"/>
              <c:layout>
                <c:manualLayout>
                  <c:x val="-1.2614026308478519E-16"/>
                  <c:y val="-5.95887819503913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D3843D47-50F8-41B6-91D0-75DF51F83BE1}" type="CELLRANGE">
                      <a:rPr lang="en-US" baseline="0"/>
                      <a:pPr>
                        <a:defRPr b="1">
                          <a:solidFill>
                            <a:srgbClr val="000000"/>
                          </a:solidFill>
                        </a:defRPr>
                      </a:pPr>
                      <a:t>[CELLRANGE]</a:t>
                    </a:fld>
                    <a:r>
                      <a:rPr lang="en-US" baseline="0"/>
                      <a:t>
</a:t>
                    </a:r>
                    <a:fld id="{31BA3DB5-44BC-478D-A350-24CA68C7D6B1}"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C55D-4E29-9CD8-90CA83D3C1E4}"/>
                </c:ext>
              </c:extLst>
            </c:dLbl>
            <c:dLbl>
              <c:idx val="19"/>
              <c:layout>
                <c:manualLayout>
                  <c:x val="0"/>
                  <c:y val="-8.334506413555010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53744EBA-74D1-4C64-9E01-2224DCDC2156}" type="CELLRANGE">
                      <a:rPr lang="en-US" baseline="0"/>
                      <a:pPr>
                        <a:defRPr b="1">
                          <a:solidFill>
                            <a:srgbClr val="000000"/>
                          </a:solidFill>
                        </a:defRPr>
                      </a:pPr>
                      <a:t>[CELLRANGE]</a:t>
                    </a:fld>
                    <a:r>
                      <a:rPr lang="en-US" baseline="0"/>
                      <a:t>
</a:t>
                    </a:r>
                    <a:fld id="{E9259AAA-EB26-433B-A470-21A0481F203E}"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C55D-4E29-9CD8-90CA83D3C1E4}"/>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'11ListaEsperaGIII'!$L$13:$L$32</c:f>
              <c:strCache>
                <c:ptCount val="20"/>
                <c:pt idx="0">
                  <c:v>Aragón</c:v>
                </c:pt>
                <c:pt idx="1">
                  <c:v>Castilla y León</c:v>
                </c:pt>
                <c:pt idx="2">
                  <c:v>Galicia</c:v>
                </c:pt>
                <c:pt idx="3">
                  <c:v>Asturias, Principado de</c:v>
                </c:pt>
                <c:pt idx="4">
                  <c:v>Cantabria</c:v>
                </c:pt>
                <c:pt idx="5">
                  <c:v>Castilla - La Mancha</c:v>
                </c:pt>
                <c:pt idx="6">
                  <c:v>Andalucía</c:v>
                </c:pt>
                <c:pt idx="7">
                  <c:v>Madrid, Comunidad de</c:v>
                </c:pt>
                <c:pt idx="8">
                  <c:v>Navarra, Comunidad Foral de</c:v>
                </c:pt>
                <c:pt idx="9">
                  <c:v>Comunitat Valenciana</c:v>
                </c:pt>
                <c:pt idx="10">
                  <c:v>Media Nacional</c:v>
                </c:pt>
                <c:pt idx="11">
                  <c:v>Canarias</c:v>
                </c:pt>
                <c:pt idx="12">
                  <c:v>Ceuta</c:v>
                </c:pt>
                <c:pt idx="13">
                  <c:v>Rioja, La</c:v>
                </c:pt>
                <c:pt idx="14">
                  <c:v>Balears, Illes</c:v>
                </c:pt>
                <c:pt idx="15">
                  <c:v>Cataluña</c:v>
                </c:pt>
                <c:pt idx="16">
                  <c:v>Extremadura</c:v>
                </c:pt>
                <c:pt idx="17">
                  <c:v>Melilla</c:v>
                </c:pt>
                <c:pt idx="18">
                  <c:v>Murcia, Región de</c:v>
                </c:pt>
                <c:pt idx="19">
                  <c:v>País Vasco</c:v>
                </c:pt>
              </c:strCache>
            </c:strRef>
          </c:cat>
          <c:val>
            <c:numRef>
              <c:f>'11ListaEsperaGIII'!$O$13:$O$32</c:f>
              <c:numCache>
                <c:formatCode>0.00%</c:formatCode>
                <c:ptCount val="20"/>
                <c:pt idx="0">
                  <c:v>0.99971878515185597</c:v>
                </c:pt>
                <c:pt idx="1">
                  <c:v>0.99887943914492583</c:v>
                </c:pt>
                <c:pt idx="2">
                  <c:v>0.99849560927824232</c:v>
                </c:pt>
                <c:pt idx="3">
                  <c:v>0.99181073703366696</c:v>
                </c:pt>
                <c:pt idx="4">
                  <c:v>0.9853249475890985</c:v>
                </c:pt>
                <c:pt idx="5">
                  <c:v>0.97930702598652553</c:v>
                </c:pt>
                <c:pt idx="6">
                  <c:v>0.97898467219310314</c:v>
                </c:pt>
                <c:pt idx="7">
                  <c:v>0.97872830373334097</c:v>
                </c:pt>
                <c:pt idx="8">
                  <c:v>0.97550432276657062</c:v>
                </c:pt>
                <c:pt idx="9">
                  <c:v>0.96741784413401111</c:v>
                </c:pt>
                <c:pt idx="10">
                  <c:v>0.96545114024457424</c:v>
                </c:pt>
                <c:pt idx="11">
                  <c:v>0.96019986216402486</c:v>
                </c:pt>
                <c:pt idx="12">
                  <c:v>0.95604395604395609</c:v>
                </c:pt>
                <c:pt idx="13">
                  <c:v>0.94295592048401033</c:v>
                </c:pt>
                <c:pt idx="14">
                  <c:v>0.93787214919671946</c:v>
                </c:pt>
                <c:pt idx="15">
                  <c:v>0.933536388575117</c:v>
                </c:pt>
                <c:pt idx="16">
                  <c:v>0.93213045447682319</c:v>
                </c:pt>
                <c:pt idx="17">
                  <c:v>0.91299165673420735</c:v>
                </c:pt>
                <c:pt idx="18">
                  <c:v>0.89777613957488633</c:v>
                </c:pt>
                <c:pt idx="19">
                  <c:v>0.87493096349851884</c:v>
                </c:pt>
              </c:numCache>
            </c:numRef>
          </c:val>
          <c:extLst>
            <c:ext xmlns:c15="http://schemas.microsoft.com/office/drawing/2012/chart" uri="{02D57815-91ED-43cb-92C2-25804820EDAC}">
              <c15:datalabelsRange>
                <c15:f>'11ListaEsperaGIII'!$M$13:$M$32</c15:f>
                <c15:dlblRangeCache>
                  <c:ptCount val="20"/>
                  <c:pt idx="0">
                    <c:v>14.220</c:v>
                  </c:pt>
                  <c:pt idx="1">
                    <c:v>34.765</c:v>
                  </c:pt>
                  <c:pt idx="2">
                    <c:v>28.540</c:v>
                  </c:pt>
                  <c:pt idx="3">
                    <c:v>7.630</c:v>
                  </c:pt>
                  <c:pt idx="4">
                    <c:v>5.170</c:v>
                  </c:pt>
                  <c:pt idx="5">
                    <c:v>24.420</c:v>
                  </c:pt>
                  <c:pt idx="6">
                    <c:v>79.007</c:v>
                  </c:pt>
                  <c:pt idx="7">
                    <c:v>68.004</c:v>
                  </c:pt>
                  <c:pt idx="8">
                    <c:v>3.385</c:v>
                  </c:pt>
                  <c:pt idx="9">
                    <c:v>48.338</c:v>
                  </c:pt>
                  <c:pt idx="10">
                    <c:v>438.170</c:v>
                  </c:pt>
                  <c:pt idx="11">
                    <c:v>22.292</c:v>
                  </c:pt>
                  <c:pt idx="12">
                    <c:v>435</c:v>
                  </c:pt>
                  <c:pt idx="13">
                    <c:v>2.182</c:v>
                  </c:pt>
                  <c:pt idx="14">
                    <c:v>8.348</c:v>
                  </c:pt>
                  <c:pt idx="15">
                    <c:v>46.281</c:v>
                  </c:pt>
                  <c:pt idx="16">
                    <c:v>12.347</c:v>
                  </c:pt>
                  <c:pt idx="17">
                    <c:v>766</c:v>
                  </c:pt>
                  <c:pt idx="18">
                    <c:v>14.614</c:v>
                  </c:pt>
                  <c:pt idx="19">
                    <c:v>17.426</c:v>
                  </c:pt>
                </c15:dlblRangeCache>
              </c15:datalabelsRange>
            </c:ext>
            <c:ext xmlns:c16="http://schemas.microsoft.com/office/drawing/2014/chart" uri="{C3380CC4-5D6E-409C-BE32-E72D297353CC}">
              <c16:uniqueId val="{00000016-C55D-4E29-9CD8-90CA83D3C1E4}"/>
            </c:ext>
          </c:extLst>
        </c:ser>
        <c:ser>
          <c:idx val="1"/>
          <c:order val="1"/>
          <c:tx>
            <c:v>Personas beneficiarias con derecho a prestación pendientes de resolución de PIA</c:v>
          </c:tx>
          <c:spPr>
            <a:solidFill>
              <a:srgbClr val="8784C6"/>
            </a:solidFill>
            <a:ln>
              <a:noFill/>
            </a:ln>
            <a:effectLst/>
          </c:spPr>
          <c:invertIfNegative val="0"/>
          <c:dPt>
            <c:idx val="8"/>
            <c:invertIfNegative val="0"/>
            <c:bubble3D val="0"/>
            <c:spPr>
              <a:solidFill>
                <a:srgbClr val="8784C6"/>
              </a:solidFill>
              <a:ln>
                <a:noFill/>
              </a:ln>
              <a:effectLst/>
            </c:spPr>
            <c:extLst>
              <c:ext xmlns:c16="http://schemas.microsoft.com/office/drawing/2014/chart" uri="{C3380CC4-5D6E-409C-BE32-E72D297353CC}">
                <c16:uniqueId val="{00000017-C55D-4E29-9CD8-90CA83D3C1E4}"/>
              </c:ext>
            </c:extLst>
          </c:dPt>
          <c:dPt>
            <c:idx val="9"/>
            <c:invertIfNegative val="0"/>
            <c:bubble3D val="0"/>
            <c:spPr>
              <a:solidFill>
                <a:srgbClr val="8784C6"/>
              </a:solidFill>
              <a:ln>
                <a:noFill/>
              </a:ln>
              <a:effectLst/>
            </c:spPr>
            <c:extLst>
              <c:ext xmlns:c16="http://schemas.microsoft.com/office/drawing/2014/chart" uri="{C3380CC4-5D6E-409C-BE32-E72D297353CC}">
                <c16:uniqueId val="{00000018-C55D-4E29-9CD8-90CA83D3C1E4}"/>
              </c:ext>
            </c:extLst>
          </c:dPt>
          <c:dPt>
            <c:idx val="10"/>
            <c:invertIfNegative val="0"/>
            <c:bubble3D val="0"/>
            <c:spPr>
              <a:solidFill>
                <a:srgbClr val="373472"/>
              </a:solidFill>
              <a:ln>
                <a:noFill/>
              </a:ln>
              <a:effectLst/>
            </c:spPr>
            <c:extLst>
              <c:ext xmlns:c16="http://schemas.microsoft.com/office/drawing/2014/chart" uri="{C3380CC4-5D6E-409C-BE32-E72D297353CC}">
                <c16:uniqueId val="{0000001A-C55D-4E29-9CD8-90CA83D3C1E4}"/>
              </c:ext>
            </c:extLst>
          </c:dPt>
          <c:dPt>
            <c:idx val="11"/>
            <c:invertIfNegative val="0"/>
            <c:bubble3D val="0"/>
            <c:spPr>
              <a:solidFill>
                <a:srgbClr val="8784C6"/>
              </a:solidFill>
              <a:ln>
                <a:noFill/>
              </a:ln>
              <a:effectLst/>
            </c:spPr>
            <c:extLst>
              <c:ext xmlns:c16="http://schemas.microsoft.com/office/drawing/2014/chart" uri="{C3380CC4-5D6E-409C-BE32-E72D297353CC}">
                <c16:uniqueId val="{0000001C-C55D-4E29-9CD8-90CA83D3C1E4}"/>
              </c:ext>
            </c:extLst>
          </c:dPt>
          <c:dPt>
            <c:idx val="13"/>
            <c:invertIfNegative val="0"/>
            <c:bubble3D val="0"/>
            <c:spPr>
              <a:solidFill>
                <a:srgbClr val="8784C6"/>
              </a:solidFill>
              <a:ln>
                <a:noFill/>
              </a:ln>
              <a:effectLst/>
            </c:spPr>
            <c:extLst>
              <c:ext xmlns:c16="http://schemas.microsoft.com/office/drawing/2014/chart" uri="{C3380CC4-5D6E-409C-BE32-E72D297353CC}">
                <c16:uniqueId val="{00000026-C55D-4E29-9CD8-90CA83D3C1E4}"/>
              </c:ext>
            </c:extLst>
          </c:dPt>
          <c:dLbls>
            <c:dLbl>
              <c:idx val="0"/>
              <c:layout>
                <c:manualLayout>
                  <c:x val="0"/>
                  <c:y val="2.329727475654327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7B69D292-CDBC-4158-8136-916E4C2331AE}" type="CELLRANGE">
                      <a:rPr lang="en-US" baseline="0"/>
                      <a:pPr>
                        <a:defRPr b="1">
                          <a:solidFill>
                            <a:srgbClr val="000000"/>
                          </a:solidFill>
                        </a:defRPr>
                      </a:pPr>
                      <a:t>[CELLRANGE]</a:t>
                    </a:fld>
                    <a:r>
                      <a:rPr lang="en-US" baseline="0"/>
                      <a:t>
</a:t>
                    </a:r>
                    <a:fld id="{0BD7D3CD-A627-4D58-AD38-1D1C59CB902A}"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C55D-4E29-9CD8-90CA83D3C1E4}"/>
                </c:ext>
              </c:extLst>
            </c:dLbl>
            <c:dLbl>
              <c:idx val="1"/>
              <c:layout>
                <c:manualLayout>
                  <c:x val="-1.2753475859164376E-17"/>
                  <c:y val="1.9286023826460944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424AFB9-AE00-4D02-9E06-66E99900323F}" type="CELLRANGE">
                      <a:rPr lang="en-US" baseline="0"/>
                      <a:pPr>
                        <a:defRPr b="1">
                          <a:solidFill>
                            <a:srgbClr val="000000"/>
                          </a:solidFill>
                        </a:defRPr>
                      </a:pPr>
                      <a:t>[CELLRANGE]</a:t>
                    </a:fld>
                    <a:r>
                      <a:rPr lang="en-US" baseline="0"/>
                      <a:t>
</a:t>
                    </a:r>
                    <a:fld id="{5332C884-D68F-48A0-BC52-45A511CF8AFB}"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C55D-4E29-9CD8-90CA83D3C1E4}"/>
                </c:ext>
              </c:extLst>
            </c:dLbl>
            <c:dLbl>
              <c:idx val="2"/>
              <c:layout>
                <c:manualLayout>
                  <c:x val="0"/>
                  <c:y val="1.2075453185174284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F7660722-88CE-448C-9014-B4B0884F2A0F}" type="CELLRANGE">
                      <a:rPr lang="en-US" baseline="0"/>
                      <a:pPr>
                        <a:defRPr b="1">
                          <a:solidFill>
                            <a:srgbClr val="000000"/>
                          </a:solidFill>
                        </a:defRPr>
                      </a:pPr>
                      <a:t>[CELLRANGE]</a:t>
                    </a:fld>
                    <a:r>
                      <a:rPr lang="en-US" baseline="0"/>
                      <a:t>
</a:t>
                    </a:r>
                    <a:fld id="{7F256AA0-C46D-4D54-AF95-C99E135796E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C55D-4E29-9CD8-90CA83D3C1E4}"/>
                </c:ext>
              </c:extLst>
            </c:dLbl>
            <c:dLbl>
              <c:idx val="3"/>
              <c:layout>
                <c:manualLayout>
                  <c:x val="-5.1013903436657505E-17"/>
                  <c:y val="9.2995151307021205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2A24A382-AFE3-43E1-83AF-644BC2FBD0E6}" type="CELLRANGE">
                      <a:rPr lang="en-US" baseline="0"/>
                      <a:pPr>
                        <a:defRPr b="1">
                          <a:solidFill>
                            <a:srgbClr val="000000"/>
                          </a:solidFill>
                        </a:defRPr>
                      </a:pPr>
                      <a:t>[CELLRANGE]</a:t>
                    </a:fld>
                    <a:r>
                      <a:rPr lang="en-US" baseline="0"/>
                      <a:t>
</a:t>
                    </a:r>
                    <a:fld id="{4A847D9A-10FB-4099-A070-DC6FB227DF0B}"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C55D-4E29-9CD8-90CA83D3C1E4}"/>
                </c:ext>
              </c:extLst>
            </c:dLbl>
            <c:dLbl>
              <c:idx val="4"/>
              <c:layout>
                <c:manualLayout>
                  <c:x val="1.3988426885235836E-3"/>
                  <c:y val="4.9774323583780256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5DF1C681-615C-48D8-9692-487B1DF03C1A}" type="CELLRANGE">
                      <a:rPr lang="en-US" baseline="0"/>
                      <a:pPr>
                        <a:defRPr b="1">
                          <a:solidFill>
                            <a:srgbClr val="000000"/>
                          </a:solidFill>
                        </a:defRPr>
                      </a:pPr>
                      <a:t>[CELLRANGE]</a:t>
                    </a:fld>
                    <a:r>
                      <a:rPr lang="en-US" baseline="0"/>
                      <a:t>
</a:t>
                    </a:r>
                    <a:fld id="{AB9B56DE-81D8-426C-9047-1E34D0AD4EDE}"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C55D-4E29-9CD8-90CA83D3C1E4}"/>
                </c:ext>
              </c:extLst>
            </c:dLbl>
            <c:dLbl>
              <c:idx val="5"/>
              <c:layout>
                <c:manualLayout>
                  <c:x val="0"/>
                  <c:y val="6.9874409880102319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4E06F623-38B2-4163-9C19-F17AC9104C88}" type="CELLRANGE">
                      <a:rPr lang="en-US" baseline="0"/>
                      <a:pPr>
                        <a:defRPr b="1">
                          <a:solidFill>
                            <a:srgbClr val="000000"/>
                          </a:solidFill>
                        </a:defRPr>
                      </a:pPr>
                      <a:t>[CELLRANGE]</a:t>
                    </a:fld>
                    <a:r>
                      <a:rPr lang="en-US" baseline="0"/>
                      <a:t>
</a:t>
                    </a:r>
                    <a:fld id="{F4F4B0B3-5369-404A-85CF-AC1A2C46534C}"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C55D-4E29-9CD8-90CA83D3C1E4}"/>
                </c:ext>
              </c:extLst>
            </c:dLbl>
            <c:dLbl>
              <c:idx val="6"/>
              <c:layout>
                <c:manualLayout>
                  <c:x val="0"/>
                  <c:y val="9.2246790407103946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0E49C809-8120-4B4B-B845-385C04EA46A3}" type="CELLRANGE">
                      <a:rPr lang="en-US" baseline="0"/>
                      <a:pPr>
                        <a:defRPr b="1">
                          <a:solidFill>
                            <a:srgbClr val="000000"/>
                          </a:solidFill>
                        </a:defRPr>
                      </a:pPr>
                      <a:t>[CELLRANGE]</a:t>
                    </a:fld>
                    <a:r>
                      <a:rPr lang="en-US" baseline="0"/>
                      <a:t>
</a:t>
                    </a:r>
                    <a:fld id="{258B7E3E-0B70-428E-8D19-200CE3D4FF3E}"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C55D-4E29-9CD8-90CA83D3C1E4}"/>
                </c:ext>
              </c:extLst>
            </c:dLbl>
            <c:dLbl>
              <c:idx val="7"/>
              <c:layout>
                <c:manualLayout>
                  <c:x val="0"/>
                  <c:y val="9.1976149447574578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343A38B3-1714-415E-8248-8C8ADF4D3426}" type="CELLRANGE">
                      <a:rPr lang="en-US" baseline="0"/>
                      <a:pPr>
                        <a:defRPr b="1">
                          <a:solidFill>
                            <a:srgbClr val="000000"/>
                          </a:solidFill>
                        </a:defRPr>
                      </a:pPr>
                      <a:t>[CELLRANGE]</a:t>
                    </a:fld>
                    <a:r>
                      <a:rPr lang="en-US" baseline="0"/>
                      <a:t>
</a:t>
                    </a:r>
                    <a:fld id="{7C5607EB-D081-47F5-AB29-BE794E749E3A}"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C55D-4E29-9CD8-90CA83D3C1E4}"/>
                </c:ext>
              </c:extLst>
            </c:dLbl>
            <c:dLbl>
              <c:idx val="8"/>
              <c:layout>
                <c:manualLayout>
                  <c:x val="-1.0202780687331501E-16"/>
                  <c:y val="4.368231748809172E-3"/>
                </c:manualLayout>
              </c:layout>
              <c:tx>
                <c:rich>
                  <a:bodyPr rot="-5400000" spcFirstLastPara="1" vertOverflow="ellipsis" wrap="square" lIns="38100" tIns="19050" rIns="38100" bIns="19050" anchor="ctr" anchorCtr="1">
                    <a:spAutoFit/>
                  </a:bodyPr>
                  <a:lstStyle/>
                  <a:p>
                    <a:pPr>
                      <a:defRPr sz="600" b="1" i="0" u="none" strike="noStrike" kern="1200" baseline="0">
                        <a:solidFill>
                          <a:srgbClr val="000000"/>
                        </a:solidFill>
                        <a:latin typeface="+mn-lt"/>
                        <a:ea typeface="+mn-ea"/>
                        <a:cs typeface="+mn-cs"/>
                      </a:defRPr>
                    </a:pPr>
                    <a:fld id="{34090D6E-3963-40DE-87EF-53A491B82470}" type="CELLRANGE">
                      <a:rPr lang="en-US" baseline="0"/>
                      <a:pPr>
                        <a:defRPr sz="600" b="1">
                          <a:solidFill>
                            <a:srgbClr val="000000"/>
                          </a:solidFill>
                        </a:defRPr>
                      </a:pPr>
                      <a:t>[CELLRANGE]</a:t>
                    </a:fld>
                    <a:r>
                      <a:rPr lang="en-US" baseline="0"/>
                      <a:t>
</a:t>
                    </a:r>
                    <a:fld id="{C80E5FBC-37DA-4437-B237-5BDF42DD49ED}" type="VALUE">
                      <a:rPr lang="en-US" baseline="0"/>
                      <a:pPr>
                        <a:defRPr sz="600"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6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C55D-4E29-9CD8-90CA83D3C1E4}"/>
                </c:ext>
              </c:extLst>
            </c:dLbl>
            <c:dLbl>
              <c:idx val="9"/>
              <c:layout>
                <c:manualLayout>
                  <c:x val="1.3036631290653885E-5"/>
                  <c:y val="2.3324195586662644E-3"/>
                </c:manualLayout>
              </c:layout>
              <c:tx>
                <c:rich>
                  <a:bodyPr rot="-5400000" spcFirstLastPara="1" vertOverflow="ellipsis" wrap="square" lIns="38100" tIns="19050" rIns="38100" bIns="19050" anchor="ctr" anchorCtr="1">
                    <a:spAutoFit/>
                  </a:bodyPr>
                  <a:lstStyle/>
                  <a:p>
                    <a:pPr>
                      <a:defRPr sz="600" b="1" i="0" u="none" strike="noStrike" kern="1200" baseline="0">
                        <a:solidFill>
                          <a:srgbClr val="000000"/>
                        </a:solidFill>
                        <a:latin typeface="+mn-lt"/>
                        <a:ea typeface="+mn-ea"/>
                        <a:cs typeface="+mn-cs"/>
                      </a:defRPr>
                    </a:pPr>
                    <a:fld id="{26DD0FAF-4B42-40E1-B764-F233C2ACFC9E}" type="CELLRANGE">
                      <a:rPr lang="en-US" baseline="0"/>
                      <a:pPr>
                        <a:defRPr sz="600" b="1">
                          <a:solidFill>
                            <a:srgbClr val="000000"/>
                          </a:solidFill>
                        </a:defRPr>
                      </a:pPr>
                      <a:t>[CELLRANGE]</a:t>
                    </a:fld>
                    <a:r>
                      <a:rPr lang="en-US" baseline="0"/>
                      <a:t>
</a:t>
                    </a:r>
                    <a:fld id="{3314504D-F8CD-4C80-95CE-D95DEB82AE9B}" type="VALUE">
                      <a:rPr lang="en-US" baseline="0"/>
                      <a:pPr>
                        <a:defRPr sz="600"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6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C55D-4E29-9CD8-90CA83D3C1E4}"/>
                </c:ext>
              </c:extLst>
            </c:dLbl>
            <c:dLbl>
              <c:idx val="10"/>
              <c:layout>
                <c:manualLayout>
                  <c:x val="-5.1708319068812048E-5"/>
                  <c:y val="1.3463205988140327E-3"/>
                </c:manualLayout>
              </c:layout>
              <c:tx>
                <c:rich>
                  <a:bodyPr rot="-5400000" spcFirstLastPara="1" vertOverflow="ellipsis" wrap="square" lIns="38100" tIns="19050" rIns="38100" bIns="19050" anchor="ctr" anchorCtr="1">
                    <a:spAutoFit/>
                  </a:bodyPr>
                  <a:lstStyle/>
                  <a:p>
                    <a:pPr>
                      <a:defRPr sz="600" b="1" i="0" u="none" strike="noStrike" kern="1200" baseline="0">
                        <a:solidFill>
                          <a:srgbClr val="FFFFFF"/>
                        </a:solidFill>
                        <a:latin typeface="+mn-lt"/>
                        <a:ea typeface="+mn-ea"/>
                        <a:cs typeface="+mn-cs"/>
                      </a:defRPr>
                    </a:pPr>
                    <a:fld id="{7F552883-21DE-47C5-8DCA-1BD5529EA285}" type="CELLRANGE">
                      <a:rPr lang="en-US" baseline="0"/>
                      <a:pPr>
                        <a:defRPr sz="600" b="1">
                          <a:solidFill>
                            <a:srgbClr val="FFFFFF"/>
                          </a:solidFill>
                        </a:defRPr>
                      </a:pPr>
                      <a:t>[CELLRANGE]</a:t>
                    </a:fld>
                    <a:r>
                      <a:rPr lang="en-US" baseline="0"/>
                      <a:t>
</a:t>
                    </a:r>
                    <a:fld id="{23833215-0BED-44BB-88CA-59A6E4DF7CEF}" type="VALUE">
                      <a:rPr lang="en-US" baseline="0"/>
                      <a:pPr>
                        <a:defRPr sz="600" b="1">
                          <a:solidFill>
                            <a:srgbClr val="FFFFFF"/>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600" b="1" i="0" u="none" strike="noStrike" kern="1200" baseline="0">
                      <a:solidFill>
                        <a:srgbClr val="FFFFFF"/>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C55D-4E29-9CD8-90CA83D3C1E4}"/>
                </c:ext>
              </c:extLst>
            </c:dLbl>
            <c:dLbl>
              <c:idx val="11"/>
              <c:layout>
                <c:manualLayout>
                  <c:x val="-1.3913043478260871E-3"/>
                  <c:y val="2.0188587537668811E-3"/>
                </c:manualLayout>
              </c:layout>
              <c:tx>
                <c:rich>
                  <a:bodyPr rot="-5400000" spcFirstLastPara="1" vertOverflow="ellipsis" wrap="square" lIns="38100" tIns="19050" rIns="38100" bIns="19050" anchor="ctr" anchorCtr="1">
                    <a:spAutoFit/>
                  </a:bodyPr>
                  <a:lstStyle/>
                  <a:p>
                    <a:pPr>
                      <a:defRPr sz="600" b="1" i="0" u="none" strike="noStrike" kern="1200" baseline="0">
                        <a:solidFill>
                          <a:srgbClr val="000000"/>
                        </a:solidFill>
                        <a:latin typeface="+mn-lt"/>
                        <a:ea typeface="+mn-ea"/>
                        <a:cs typeface="+mn-cs"/>
                      </a:defRPr>
                    </a:pPr>
                    <a:fld id="{847F2D2B-B04C-4ED7-861F-FB8C8543CC72}" type="CELLRANGE">
                      <a:rPr lang="en-US" baseline="0"/>
                      <a:pPr>
                        <a:defRPr sz="600" b="1">
                          <a:solidFill>
                            <a:srgbClr val="000000"/>
                          </a:solidFill>
                        </a:defRPr>
                      </a:pPr>
                      <a:t>[CELLRANGE]</a:t>
                    </a:fld>
                    <a:r>
                      <a:rPr lang="en-US" baseline="0"/>
                      <a:t>
</a:t>
                    </a:r>
                    <a:fld id="{172E7BDF-9A05-4F93-8B2E-94CD3F56BAE3}" type="VALUE">
                      <a:rPr lang="en-US" baseline="0"/>
                      <a:pPr>
                        <a:defRPr sz="600"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6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C55D-4E29-9CD8-90CA83D3C1E4}"/>
                </c:ext>
              </c:extLst>
            </c:dLbl>
            <c:dLbl>
              <c:idx val="12"/>
              <c:layout>
                <c:manualLayout>
                  <c:x val="0"/>
                  <c:y val="-1.0791127117879033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8FDE692E-A18C-4232-A57B-495BCB24E581}" type="CELLRANGE">
                      <a:rPr lang="en-US" baseline="0"/>
                      <a:pPr>
                        <a:defRPr b="1">
                          <a:solidFill>
                            <a:srgbClr val="000000"/>
                          </a:solidFill>
                        </a:defRPr>
                      </a:pPr>
                      <a:t>[CELLRANGE]</a:t>
                    </a:fld>
                    <a:r>
                      <a:rPr lang="en-US" baseline="0"/>
                      <a:t>
</a:t>
                    </a:r>
                    <a:fld id="{6AC6674A-936D-4A14-A2C8-8C556B3AEC76}"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C55D-4E29-9CD8-90CA83D3C1E4}"/>
                </c:ext>
              </c:extLst>
            </c:dLbl>
            <c:dLbl>
              <c:idx val="13"/>
              <c:layout>
                <c:manualLayout>
                  <c:x val="5.9258326974862409E-5"/>
                  <c:y val="7.2157889354739751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531F5447-B85D-467A-95EA-D069888D5E7F}" type="CELLRANGE">
                      <a:rPr lang="en-US" baseline="0"/>
                      <a:pPr>
                        <a:defRPr b="1">
                          <a:solidFill>
                            <a:srgbClr val="000000"/>
                          </a:solidFill>
                        </a:defRPr>
                      </a:pPr>
                      <a:t>[CELLRANGE]</a:t>
                    </a:fld>
                    <a:r>
                      <a:rPr lang="en-US" baseline="0"/>
                      <a:t>
</a:t>
                    </a:r>
                    <a:fld id="{CC79C8BD-2360-4561-AF48-5179DEBA74E1}"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C55D-4E29-9CD8-90CA83D3C1E4}"/>
                </c:ext>
              </c:extLst>
            </c:dLbl>
            <c:dLbl>
              <c:idx val="14"/>
              <c:layout>
                <c:manualLayout>
                  <c:x val="0"/>
                  <c:y val="-1.063163833492776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26F4DE9F-EF30-440D-BCCF-5F61379395D9}" type="CELLRANGE">
                      <a:rPr lang="en-US" baseline="0"/>
                      <a:pPr>
                        <a:defRPr b="1">
                          <a:solidFill>
                            <a:srgbClr val="000000"/>
                          </a:solidFill>
                        </a:defRPr>
                      </a:pPr>
                      <a:t>[CELLRANGE]</a:t>
                    </a:fld>
                    <a:r>
                      <a:rPr lang="en-US" baseline="0"/>
                      <a:t>
</a:t>
                    </a:r>
                    <a:fld id="{309CF7D4-007B-4E9E-A2AF-A88EC6E8738F}"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C55D-4E29-9CD8-90CA83D3C1E4}"/>
                </c:ext>
              </c:extLst>
            </c:dLbl>
            <c:dLbl>
              <c:idx val="15"/>
              <c:layout>
                <c:manualLayout>
                  <c:x val="-1.0202780687331501E-16"/>
                  <c:y val="-1.43230227062738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0E0D501C-271A-4C53-B326-760BF28420DB}" type="CELLRANGE">
                      <a:rPr lang="en-US" baseline="0"/>
                      <a:pPr>
                        <a:defRPr b="1">
                          <a:solidFill>
                            <a:srgbClr val="000000"/>
                          </a:solidFill>
                        </a:defRPr>
                      </a:pPr>
                      <a:t>[CELLRANGE]</a:t>
                    </a:fld>
                    <a:r>
                      <a:rPr lang="en-US" baseline="0"/>
                      <a:t>
</a:t>
                    </a:r>
                    <a:fld id="{07BC88A9-5165-4B39-9E4F-76698BB9318C}"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C55D-4E29-9CD8-90CA83D3C1E4}"/>
                </c:ext>
              </c:extLst>
            </c:dLbl>
            <c:dLbl>
              <c:idx val="16"/>
              <c:layout>
                <c:manualLayout>
                  <c:x val="0"/>
                  <c:y val="-1.285696764539946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24467FB4-1695-465B-AD17-BED54B62CBCE}" type="CELLRANGE">
                      <a:rPr lang="en-US" baseline="0"/>
                      <a:pPr>
                        <a:defRPr b="1">
                          <a:solidFill>
                            <a:srgbClr val="000000"/>
                          </a:solidFill>
                        </a:defRPr>
                      </a:pPr>
                      <a:t>[CELLRANGE]</a:t>
                    </a:fld>
                    <a:r>
                      <a:rPr lang="en-US" baseline="0"/>
                      <a:t>
</a:t>
                    </a:r>
                    <a:fld id="{496EDA20-9EC2-480F-82B4-CEAFB1245C47}"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C55D-4E29-9CD8-90CA83D3C1E4}"/>
                </c:ext>
              </c:extLst>
            </c:dLbl>
            <c:dLbl>
              <c:idx val="17"/>
              <c:layout>
                <c:manualLayout>
                  <c:x val="0"/>
                  <c:y val="-1.733559006058822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D05E8916-943A-4467-95AC-5478B1E8C452}" type="CELLRANGE">
                      <a:rPr lang="en-US" baseline="0"/>
                      <a:pPr>
                        <a:defRPr b="1">
                          <a:solidFill>
                            <a:srgbClr val="000000"/>
                          </a:solidFill>
                        </a:defRPr>
                      </a:pPr>
                      <a:t>[CELLRANGE]</a:t>
                    </a:fld>
                    <a:r>
                      <a:rPr lang="en-US" baseline="0"/>
                      <a:t>
</a:t>
                    </a:r>
                    <a:fld id="{2A306490-4614-4B71-BA05-C54C186F627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C55D-4E29-9CD8-90CA83D3C1E4}"/>
                </c:ext>
              </c:extLst>
            </c:dLbl>
            <c:dLbl>
              <c:idx val="18"/>
              <c:layout>
                <c:manualLayout>
                  <c:x val="0"/>
                  <c:y val="-1.6339032387306732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96D8ED30-4529-4620-902D-E0AA298DE47C}" type="CELLRANGE">
                      <a:rPr lang="en-US" baseline="0"/>
                      <a:pPr>
                        <a:defRPr b="1">
                          <a:solidFill>
                            <a:srgbClr val="000000"/>
                          </a:solidFill>
                        </a:defRPr>
                      </a:pPr>
                      <a:t>[CELLRANGE]</a:t>
                    </a:fld>
                    <a:r>
                      <a:rPr lang="en-US" baseline="0"/>
                      <a:t>
</a:t>
                    </a:r>
                    <a:fld id="{8543AC04-6CE8-49C6-826F-FFAD9A226261}"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B-C55D-4E29-9CD8-90CA83D3C1E4}"/>
                </c:ext>
              </c:extLst>
            </c:dLbl>
            <c:dLbl>
              <c:idx val="19"/>
              <c:layout>
                <c:manualLayout>
                  <c:x val="0"/>
                  <c:y val="-1.880458867875161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BC298236-B45F-4B4B-9E32-0765A4DD25D7}" type="CELLRANGE">
                      <a:rPr lang="en-US" baseline="0"/>
                      <a:pPr>
                        <a:defRPr b="1">
                          <a:solidFill>
                            <a:srgbClr val="000000"/>
                          </a:solidFill>
                        </a:defRPr>
                      </a:pPr>
                      <a:t>[CELLRANGE]</a:t>
                    </a:fld>
                    <a:r>
                      <a:rPr lang="en-US" baseline="0"/>
                      <a:t>
</a:t>
                    </a:r>
                    <a:fld id="{958AB5E7-C603-49C1-A657-070251ED6727}"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C-C55D-4E29-9CD8-90CA83D3C1E4}"/>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'11ListaEsperaGIII'!$L$13:$L$32</c:f>
              <c:strCache>
                <c:ptCount val="20"/>
                <c:pt idx="0">
                  <c:v>Aragón</c:v>
                </c:pt>
                <c:pt idx="1">
                  <c:v>Castilla y León</c:v>
                </c:pt>
                <c:pt idx="2">
                  <c:v>Galicia</c:v>
                </c:pt>
                <c:pt idx="3">
                  <c:v>Asturias, Principado de</c:v>
                </c:pt>
                <c:pt idx="4">
                  <c:v>Cantabria</c:v>
                </c:pt>
                <c:pt idx="5">
                  <c:v>Castilla - La Mancha</c:v>
                </c:pt>
                <c:pt idx="6">
                  <c:v>Andalucía</c:v>
                </c:pt>
                <c:pt idx="7">
                  <c:v>Madrid, Comunidad de</c:v>
                </c:pt>
                <c:pt idx="8">
                  <c:v>Navarra, Comunidad Foral de</c:v>
                </c:pt>
                <c:pt idx="9">
                  <c:v>Comunitat Valenciana</c:v>
                </c:pt>
                <c:pt idx="10">
                  <c:v>Media Nacional</c:v>
                </c:pt>
                <c:pt idx="11">
                  <c:v>Canarias</c:v>
                </c:pt>
                <c:pt idx="12">
                  <c:v>Ceuta</c:v>
                </c:pt>
                <c:pt idx="13">
                  <c:v>Rioja, La</c:v>
                </c:pt>
                <c:pt idx="14">
                  <c:v>Balears, Illes</c:v>
                </c:pt>
                <c:pt idx="15">
                  <c:v>Cataluña</c:v>
                </c:pt>
                <c:pt idx="16">
                  <c:v>Extremadura</c:v>
                </c:pt>
                <c:pt idx="17">
                  <c:v>Melilla</c:v>
                </c:pt>
                <c:pt idx="18">
                  <c:v>Murcia, Región de</c:v>
                </c:pt>
                <c:pt idx="19">
                  <c:v>País Vasco</c:v>
                </c:pt>
              </c:strCache>
            </c:strRef>
          </c:cat>
          <c:val>
            <c:numRef>
              <c:f>'11ListaEsperaGIII'!$P$13:$P$32</c:f>
              <c:numCache>
                <c:formatCode>0.00%</c:formatCode>
                <c:ptCount val="20"/>
                <c:pt idx="0">
                  <c:v>2.8121484814398203E-4</c:v>
                </c:pt>
                <c:pt idx="1">
                  <c:v>1.1205608550741294E-3</c:v>
                </c:pt>
                <c:pt idx="2">
                  <c:v>1.5043907217576881E-3</c:v>
                </c:pt>
                <c:pt idx="3">
                  <c:v>8.1892629663330302E-3</c:v>
                </c:pt>
                <c:pt idx="4">
                  <c:v>1.4675052410901468E-2</c:v>
                </c:pt>
                <c:pt idx="5">
                  <c:v>2.0692974013474495E-2</c:v>
                </c:pt>
                <c:pt idx="6">
                  <c:v>2.1015327806896893E-2</c:v>
                </c:pt>
                <c:pt idx="7">
                  <c:v>2.127169626665899E-2</c:v>
                </c:pt>
                <c:pt idx="8">
                  <c:v>2.4495677233429394E-2</c:v>
                </c:pt>
                <c:pt idx="9">
                  <c:v>3.2582155865988872E-2</c:v>
                </c:pt>
                <c:pt idx="10">
                  <c:v>3.45488597554258E-2</c:v>
                </c:pt>
                <c:pt idx="11">
                  <c:v>3.9800137835975191E-2</c:v>
                </c:pt>
                <c:pt idx="12">
                  <c:v>4.3956043956043959E-2</c:v>
                </c:pt>
                <c:pt idx="13">
                  <c:v>5.7044079515989631E-2</c:v>
                </c:pt>
                <c:pt idx="14">
                  <c:v>6.2127850803280531E-2</c:v>
                </c:pt>
                <c:pt idx="15">
                  <c:v>6.646361142488301E-2</c:v>
                </c:pt>
                <c:pt idx="16">
                  <c:v>6.7869545523176811E-2</c:v>
                </c:pt>
                <c:pt idx="17">
                  <c:v>8.7008343265792612E-2</c:v>
                </c:pt>
                <c:pt idx="18">
                  <c:v>0.10222386042511365</c:v>
                </c:pt>
                <c:pt idx="19">
                  <c:v>0.12506903650148116</c:v>
                </c:pt>
              </c:numCache>
            </c:numRef>
          </c:val>
          <c:extLst>
            <c:ext xmlns:c15="http://schemas.microsoft.com/office/drawing/2012/chart" uri="{02D57815-91ED-43cb-92C2-25804820EDAC}">
              <c15:datalabelsRange>
                <c15:f>'11ListaEsperaGIII'!$N$13:$N$32</c15:f>
                <c15:dlblRangeCache>
                  <c:ptCount val="20"/>
                  <c:pt idx="0">
                    <c:v>4</c:v>
                  </c:pt>
                  <c:pt idx="1">
                    <c:v>39</c:v>
                  </c:pt>
                  <c:pt idx="2">
                    <c:v>43</c:v>
                  </c:pt>
                  <c:pt idx="3">
                    <c:v>63</c:v>
                  </c:pt>
                  <c:pt idx="4">
                    <c:v>77</c:v>
                  </c:pt>
                  <c:pt idx="5">
                    <c:v>516</c:v>
                  </c:pt>
                  <c:pt idx="6">
                    <c:v>1.696</c:v>
                  </c:pt>
                  <c:pt idx="7">
                    <c:v>1.478</c:v>
                  </c:pt>
                  <c:pt idx="8">
                    <c:v>85</c:v>
                  </c:pt>
                  <c:pt idx="9">
                    <c:v>1.628</c:v>
                  </c:pt>
                  <c:pt idx="10">
                    <c:v>15.680</c:v>
                  </c:pt>
                  <c:pt idx="11">
                    <c:v>924</c:v>
                  </c:pt>
                  <c:pt idx="12">
                    <c:v>20</c:v>
                  </c:pt>
                  <c:pt idx="13">
                    <c:v>132</c:v>
                  </c:pt>
                  <c:pt idx="14">
                    <c:v>553</c:v>
                  </c:pt>
                  <c:pt idx="15">
                    <c:v>3.295</c:v>
                  </c:pt>
                  <c:pt idx="16">
                    <c:v>899</c:v>
                  </c:pt>
                  <c:pt idx="17">
                    <c:v>73</c:v>
                  </c:pt>
                  <c:pt idx="18">
                    <c:v>1.664</c:v>
                  </c:pt>
                  <c:pt idx="19">
                    <c:v>2.491</c:v>
                  </c:pt>
                </c15:dlblRangeCache>
              </c15:datalabelsRange>
            </c:ext>
            <c:ext xmlns:c16="http://schemas.microsoft.com/office/drawing/2014/chart" uri="{C3380CC4-5D6E-409C-BE32-E72D297353CC}">
              <c16:uniqueId val="{0000002D-C55D-4E29-9CD8-90CA83D3C1E4}"/>
            </c:ext>
          </c:extLst>
        </c:ser>
        <c:dLbls>
          <c:dLblPos val="inEnd"/>
          <c:showLegendKey val="0"/>
          <c:showVal val="1"/>
          <c:showCatName val="0"/>
          <c:showSerName val="0"/>
          <c:showPercent val="0"/>
          <c:showBubbleSize val="0"/>
        </c:dLbls>
        <c:gapWidth val="30"/>
        <c:overlap val="100"/>
        <c:axId val="-2095914368"/>
        <c:axId val="-2095913824"/>
      </c:barChart>
      <c:lineChart>
        <c:grouping val="standard"/>
        <c:varyColors val="0"/>
        <c:ser>
          <c:idx val="2"/>
          <c:order val="2"/>
          <c:tx>
            <c:strRef>
              <c:f>'11ListaEsperaGIII'!$Q$12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'11ListaEsperaGIII'!$L$13:$L$32</c:f>
              <c:strCache>
                <c:ptCount val="20"/>
                <c:pt idx="0">
                  <c:v>Aragón</c:v>
                </c:pt>
                <c:pt idx="1">
                  <c:v>Castilla y León</c:v>
                </c:pt>
                <c:pt idx="2">
                  <c:v>Galicia</c:v>
                </c:pt>
                <c:pt idx="3">
                  <c:v>Asturias, Principado de</c:v>
                </c:pt>
                <c:pt idx="4">
                  <c:v>Cantabria</c:v>
                </c:pt>
                <c:pt idx="5">
                  <c:v>Castilla - La Mancha</c:v>
                </c:pt>
                <c:pt idx="6">
                  <c:v>Andalucía</c:v>
                </c:pt>
                <c:pt idx="7">
                  <c:v>Madrid, Comunidad de</c:v>
                </c:pt>
                <c:pt idx="8">
                  <c:v>Navarra, Comunidad Foral de</c:v>
                </c:pt>
                <c:pt idx="9">
                  <c:v>Comunitat Valenciana</c:v>
                </c:pt>
                <c:pt idx="10">
                  <c:v>Media Nacional</c:v>
                </c:pt>
                <c:pt idx="11">
                  <c:v>Canarias</c:v>
                </c:pt>
                <c:pt idx="12">
                  <c:v>Ceuta</c:v>
                </c:pt>
                <c:pt idx="13">
                  <c:v>Rioja, La</c:v>
                </c:pt>
                <c:pt idx="14">
                  <c:v>Balears, Illes</c:v>
                </c:pt>
                <c:pt idx="15">
                  <c:v>Cataluña</c:v>
                </c:pt>
                <c:pt idx="16">
                  <c:v>Extremadura</c:v>
                </c:pt>
                <c:pt idx="17">
                  <c:v>Melilla</c:v>
                </c:pt>
                <c:pt idx="18">
                  <c:v>Murcia, Región de</c:v>
                </c:pt>
                <c:pt idx="19">
                  <c:v>País Vasco</c:v>
                </c:pt>
              </c:strCache>
            </c:strRef>
          </c:cat>
          <c:val>
            <c:numRef>
              <c:f>'11ListaEsperaGIII'!$Q$13:$Q$32</c:f>
              <c:numCache>
                <c:formatCode>0.00%</c:formatCode>
                <c:ptCount val="20"/>
                <c:pt idx="0">
                  <c:v>0.96545114024457424</c:v>
                </c:pt>
                <c:pt idx="1">
                  <c:v>0.96545114024457424</c:v>
                </c:pt>
                <c:pt idx="2">
                  <c:v>0.96545114024457424</c:v>
                </c:pt>
                <c:pt idx="3">
                  <c:v>0.96545114024457424</c:v>
                </c:pt>
                <c:pt idx="4">
                  <c:v>0.96545114024457424</c:v>
                </c:pt>
                <c:pt idx="5">
                  <c:v>0.96545114024457424</c:v>
                </c:pt>
                <c:pt idx="6">
                  <c:v>0.96545114024457424</c:v>
                </c:pt>
                <c:pt idx="7">
                  <c:v>0.96545114024457424</c:v>
                </c:pt>
                <c:pt idx="8">
                  <c:v>0.96545114024457424</c:v>
                </c:pt>
                <c:pt idx="9">
                  <c:v>0.96545114024457424</c:v>
                </c:pt>
                <c:pt idx="10">
                  <c:v>0.96545114024457424</c:v>
                </c:pt>
                <c:pt idx="11">
                  <c:v>0.96545114024457424</c:v>
                </c:pt>
                <c:pt idx="12">
                  <c:v>0.96545114024457424</c:v>
                </c:pt>
                <c:pt idx="13">
                  <c:v>0.96545114024457424</c:v>
                </c:pt>
                <c:pt idx="14">
                  <c:v>0.96545114024457424</c:v>
                </c:pt>
                <c:pt idx="15">
                  <c:v>0.96545114024457424</c:v>
                </c:pt>
                <c:pt idx="16">
                  <c:v>0.96545114024457424</c:v>
                </c:pt>
                <c:pt idx="17">
                  <c:v>0.96545114024457424</c:v>
                </c:pt>
                <c:pt idx="18">
                  <c:v>0.96545114024457424</c:v>
                </c:pt>
                <c:pt idx="19">
                  <c:v>0.96545114024457424</c:v>
                </c:pt>
              </c:numCache>
            </c:numRef>
          </c:val>
          <c:smooth val="0"/>
          <c:extLst>
            <c:ext xmlns:c16="http://schemas.microsoft.com/office/drawing/2014/chart" uri="{C3380CC4-5D6E-409C-BE32-E72D297353CC}">
              <c16:uniqueId val="{0000002F-C55D-4E29-9CD8-90CA83D3C1E4}"/>
            </c:ext>
          </c:extLst>
        </c:ser>
        <c:dLbls>
          <c:showLegendKey val="0"/>
          <c:showVal val="0"/>
          <c:showCatName val="0"/>
          <c:showSerName val="0"/>
          <c:showPercent val="0"/>
          <c:showBubbleSize val="0"/>
        </c:dLbls>
        <c:marker val="1"/>
        <c:smooth val="0"/>
        <c:axId val="-2095914368"/>
        <c:axId val="-2095913824"/>
      </c:lineChart>
      <c:catAx>
        <c:axId val="-2095914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3824"/>
        <c:crosses val="autoZero"/>
        <c:auto val="1"/>
        <c:lblAlgn val="ctr"/>
        <c:lblOffset val="100"/>
        <c:noMultiLvlLbl val="0"/>
      </c:catAx>
      <c:valAx>
        <c:axId val="-209591382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4368"/>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6.3913016090380012E-2"/>
          <c:y val="0.92133931856648776"/>
          <c:w val="0.89999994522423821"/>
          <c:h val="3.504697426840337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rgbClr val="8784C6"/>
            </a:solidFill>
            <a:ln>
              <a:noFill/>
            </a:ln>
            <a:effectLst/>
          </c:spPr>
          <c:invertIfNegative val="0"/>
          <c:dPt>
            <c:idx val="0"/>
            <c:invertIfNegative val="0"/>
            <c:bubble3D val="0"/>
            <c:spPr>
              <a:solidFill>
                <a:srgbClr val="AD84C6"/>
              </a:solidFill>
              <a:ln>
                <a:noFill/>
              </a:ln>
              <a:effectLst/>
            </c:spPr>
            <c:extLst>
              <c:ext xmlns:c16="http://schemas.microsoft.com/office/drawing/2014/chart" uri="{C3380CC4-5D6E-409C-BE32-E72D297353CC}">
                <c16:uniqueId val="{00000006-5DC1-4B08-97F0-0CCFE9C60108}"/>
              </c:ext>
            </c:extLst>
          </c:dPt>
          <c:dPt>
            <c:idx val="1"/>
            <c:invertIfNegative val="0"/>
            <c:bubble3D val="0"/>
            <c:spPr>
              <a:solidFill>
                <a:srgbClr val="AD84C6"/>
              </a:solidFill>
              <a:ln>
                <a:noFill/>
              </a:ln>
              <a:effectLst/>
            </c:spPr>
            <c:extLst>
              <c:ext xmlns:c16="http://schemas.microsoft.com/office/drawing/2014/chart" uri="{C3380CC4-5D6E-409C-BE32-E72D297353CC}">
                <c16:uniqueId val="{00000007-5DC1-4B08-97F0-0CCFE9C60108}"/>
              </c:ext>
            </c:extLst>
          </c:dPt>
          <c:dPt>
            <c:idx val="2"/>
            <c:invertIfNegative val="0"/>
            <c:bubble3D val="0"/>
            <c:spPr>
              <a:solidFill>
                <a:srgbClr val="AD84C6"/>
              </a:solidFill>
              <a:ln>
                <a:noFill/>
              </a:ln>
              <a:effectLst/>
            </c:spPr>
            <c:extLst>
              <c:ext xmlns:c16="http://schemas.microsoft.com/office/drawing/2014/chart" uri="{C3380CC4-5D6E-409C-BE32-E72D297353CC}">
                <c16:uniqueId val="{00000008-5DC1-4B08-97F0-0CCFE9C60108}"/>
              </c:ext>
            </c:extLst>
          </c:dPt>
          <c:dPt>
            <c:idx val="3"/>
            <c:invertIfNegative val="0"/>
            <c:bubble3D val="0"/>
            <c:spPr>
              <a:solidFill>
                <a:srgbClr val="AD84C6"/>
              </a:solidFill>
              <a:ln>
                <a:noFill/>
              </a:ln>
              <a:effectLst/>
            </c:spPr>
            <c:extLst>
              <c:ext xmlns:c16="http://schemas.microsoft.com/office/drawing/2014/chart" uri="{C3380CC4-5D6E-409C-BE32-E72D297353CC}">
                <c16:uniqueId val="{00000009-5DC1-4B08-97F0-0CCFE9C60108}"/>
              </c:ext>
            </c:extLst>
          </c:dPt>
          <c:dPt>
            <c:idx val="4"/>
            <c:invertIfNegative val="0"/>
            <c:bubble3D val="0"/>
            <c:spPr>
              <a:solidFill>
                <a:srgbClr val="AD84C6"/>
              </a:solidFill>
              <a:ln>
                <a:noFill/>
              </a:ln>
              <a:effectLst/>
            </c:spPr>
            <c:extLst>
              <c:ext xmlns:c16="http://schemas.microsoft.com/office/drawing/2014/chart" uri="{C3380CC4-5D6E-409C-BE32-E72D297353CC}">
                <c16:uniqueId val="{0000000A-5DC1-4B08-97F0-0CCFE9C60108}"/>
              </c:ext>
            </c:extLst>
          </c:dPt>
          <c:dPt>
            <c:idx val="5"/>
            <c:invertIfNegative val="0"/>
            <c:bubble3D val="0"/>
            <c:spPr>
              <a:solidFill>
                <a:srgbClr val="AD84C6"/>
              </a:solidFill>
              <a:ln>
                <a:noFill/>
              </a:ln>
              <a:effectLst/>
            </c:spPr>
            <c:extLst>
              <c:ext xmlns:c16="http://schemas.microsoft.com/office/drawing/2014/chart" uri="{C3380CC4-5D6E-409C-BE32-E72D297353CC}">
                <c16:uniqueId val="{0000000B-5DC1-4B08-97F0-0CCFE9C60108}"/>
              </c:ext>
            </c:extLst>
          </c:dPt>
          <c:dPt>
            <c:idx val="6"/>
            <c:invertIfNegative val="0"/>
            <c:bubble3D val="0"/>
            <c:spPr>
              <a:solidFill>
                <a:srgbClr val="AD84C6"/>
              </a:solidFill>
              <a:ln>
                <a:noFill/>
              </a:ln>
              <a:effectLst/>
            </c:spPr>
            <c:extLst>
              <c:ext xmlns:c16="http://schemas.microsoft.com/office/drawing/2014/chart" uri="{C3380CC4-5D6E-409C-BE32-E72D297353CC}">
                <c16:uniqueId val="{0000000C-5DC1-4B08-97F0-0CCFE9C60108}"/>
              </c:ext>
            </c:extLst>
          </c:dPt>
          <c:dPt>
            <c:idx val="7"/>
            <c:invertIfNegative val="0"/>
            <c:bubble3D val="0"/>
            <c:spPr>
              <a:solidFill>
                <a:srgbClr val="AD84C6"/>
              </a:solidFill>
              <a:ln>
                <a:noFill/>
              </a:ln>
              <a:effectLst/>
            </c:spPr>
            <c:extLst>
              <c:ext xmlns:c16="http://schemas.microsoft.com/office/drawing/2014/chart" uri="{C3380CC4-5D6E-409C-BE32-E72D297353CC}">
                <c16:uniqueId val="{0000000D-5DC1-4B08-97F0-0CCFE9C60108}"/>
              </c:ext>
            </c:extLst>
          </c:dPt>
          <c:dPt>
            <c:idx val="8"/>
            <c:invertIfNegative val="0"/>
            <c:bubble3D val="0"/>
            <c:spPr>
              <a:solidFill>
                <a:srgbClr val="AD84C6"/>
              </a:solidFill>
              <a:ln>
                <a:noFill/>
              </a:ln>
              <a:effectLst/>
            </c:spPr>
            <c:extLst>
              <c:ext xmlns:c16="http://schemas.microsoft.com/office/drawing/2014/chart" uri="{C3380CC4-5D6E-409C-BE32-E72D297353CC}">
                <c16:uniqueId val="{0000000E-5DC1-4B08-97F0-0CCFE9C60108}"/>
              </c:ext>
            </c:extLst>
          </c:dPt>
          <c:dPt>
            <c:idx val="9"/>
            <c:invertIfNegative val="0"/>
            <c:bubble3D val="0"/>
            <c:spPr>
              <a:solidFill>
                <a:srgbClr val="AD84C6"/>
              </a:solidFill>
              <a:ln>
                <a:noFill/>
              </a:ln>
              <a:effectLst/>
            </c:spPr>
            <c:extLst>
              <c:ext xmlns:c16="http://schemas.microsoft.com/office/drawing/2014/chart" uri="{C3380CC4-5D6E-409C-BE32-E72D297353CC}">
                <c16:uniqueId val="{00000000-5DC1-4B08-97F0-0CCFE9C60108}"/>
              </c:ext>
            </c:extLst>
          </c:dPt>
          <c:dPt>
            <c:idx val="10"/>
            <c:invertIfNegative val="0"/>
            <c:bubble3D val="0"/>
            <c:spPr>
              <a:solidFill>
                <a:srgbClr val="AD84C6"/>
              </a:solidFill>
              <a:ln>
                <a:noFill/>
              </a:ln>
              <a:effectLst/>
            </c:spPr>
            <c:extLst>
              <c:ext xmlns:c16="http://schemas.microsoft.com/office/drawing/2014/chart" uri="{C3380CC4-5D6E-409C-BE32-E72D297353CC}">
                <c16:uniqueId val="{0000000F-5DC1-4B08-97F0-0CCFE9C60108}"/>
              </c:ext>
            </c:extLst>
          </c:dPt>
          <c:dPt>
            <c:idx val="11"/>
            <c:invertIfNegative val="0"/>
            <c:bubble3D val="0"/>
            <c:spPr>
              <a:solidFill>
                <a:srgbClr val="AD84C6"/>
              </a:solidFill>
              <a:ln>
                <a:noFill/>
              </a:ln>
              <a:effectLst/>
            </c:spPr>
            <c:extLst>
              <c:ext xmlns:c16="http://schemas.microsoft.com/office/drawing/2014/chart" uri="{C3380CC4-5D6E-409C-BE32-E72D297353CC}">
                <c16:uniqueId val="{00000001-5DC1-4B08-97F0-0CCFE9C60108}"/>
              </c:ext>
            </c:extLst>
          </c:dPt>
          <c:dPt>
            <c:idx val="12"/>
            <c:invertIfNegative val="0"/>
            <c:bubble3D val="0"/>
            <c:spPr>
              <a:solidFill>
                <a:srgbClr val="5A3471"/>
              </a:solidFill>
              <a:ln>
                <a:noFill/>
              </a:ln>
              <a:effectLst/>
            </c:spPr>
            <c:extLst>
              <c:ext xmlns:c16="http://schemas.microsoft.com/office/drawing/2014/chart" uri="{C3380CC4-5D6E-409C-BE32-E72D297353CC}">
                <c16:uniqueId val="{00000002-5DC1-4B08-97F0-0CCFE9C60108}"/>
              </c:ext>
            </c:extLst>
          </c:dPt>
          <c:dPt>
            <c:idx val="13"/>
            <c:invertIfNegative val="0"/>
            <c:bubble3D val="0"/>
            <c:spPr>
              <a:solidFill>
                <a:srgbClr val="AD84C6"/>
              </a:solidFill>
              <a:ln>
                <a:noFill/>
              </a:ln>
              <a:effectLst/>
            </c:spPr>
            <c:extLst>
              <c:ext xmlns:c16="http://schemas.microsoft.com/office/drawing/2014/chart" uri="{C3380CC4-5D6E-409C-BE32-E72D297353CC}">
                <c16:uniqueId val="{00000004-5DC1-4B08-97F0-0CCFE9C60108}"/>
              </c:ext>
            </c:extLst>
          </c:dPt>
          <c:dPt>
            <c:idx val="14"/>
            <c:invertIfNegative val="0"/>
            <c:bubble3D val="0"/>
            <c:spPr>
              <a:solidFill>
                <a:srgbClr val="AD84C6"/>
              </a:solidFill>
              <a:ln>
                <a:noFill/>
              </a:ln>
              <a:effectLst/>
            </c:spPr>
            <c:extLst>
              <c:ext xmlns:c16="http://schemas.microsoft.com/office/drawing/2014/chart" uri="{C3380CC4-5D6E-409C-BE32-E72D297353CC}">
                <c16:uniqueId val="{00000005-5DC1-4B08-97F0-0CCFE9C60108}"/>
              </c:ext>
            </c:extLst>
          </c:dPt>
          <c:dPt>
            <c:idx val="15"/>
            <c:invertIfNegative val="0"/>
            <c:bubble3D val="0"/>
            <c:spPr>
              <a:solidFill>
                <a:srgbClr val="AD84C6"/>
              </a:solidFill>
              <a:ln>
                <a:noFill/>
              </a:ln>
              <a:effectLst/>
            </c:spPr>
            <c:extLst>
              <c:ext xmlns:c16="http://schemas.microsoft.com/office/drawing/2014/chart" uri="{C3380CC4-5D6E-409C-BE32-E72D297353CC}">
                <c16:uniqueId val="{00000010-5DC1-4B08-97F0-0CCFE9C60108}"/>
              </c:ext>
            </c:extLst>
          </c:dPt>
          <c:dPt>
            <c:idx val="16"/>
            <c:invertIfNegative val="0"/>
            <c:bubble3D val="0"/>
            <c:spPr>
              <a:solidFill>
                <a:srgbClr val="AD84C6"/>
              </a:solidFill>
              <a:ln>
                <a:noFill/>
              </a:ln>
              <a:effectLst/>
            </c:spPr>
            <c:extLst>
              <c:ext xmlns:c16="http://schemas.microsoft.com/office/drawing/2014/chart" uri="{C3380CC4-5D6E-409C-BE32-E72D297353CC}">
                <c16:uniqueId val="{00000011-5DC1-4B08-97F0-0CCFE9C60108}"/>
              </c:ext>
            </c:extLst>
          </c:dPt>
          <c:dPt>
            <c:idx val="17"/>
            <c:invertIfNegative val="0"/>
            <c:bubble3D val="0"/>
            <c:spPr>
              <a:solidFill>
                <a:srgbClr val="AD84C6"/>
              </a:solidFill>
              <a:ln>
                <a:noFill/>
              </a:ln>
              <a:effectLst/>
            </c:spPr>
            <c:extLst>
              <c:ext xmlns:c16="http://schemas.microsoft.com/office/drawing/2014/chart" uri="{C3380CC4-5D6E-409C-BE32-E72D297353CC}">
                <c16:uniqueId val="{00000012-5DC1-4B08-97F0-0CCFE9C60108}"/>
              </c:ext>
            </c:extLst>
          </c:dPt>
          <c:dPt>
            <c:idx val="18"/>
            <c:invertIfNegative val="0"/>
            <c:bubble3D val="0"/>
            <c:spPr>
              <a:solidFill>
                <a:srgbClr val="AD84C6"/>
              </a:solidFill>
              <a:ln>
                <a:noFill/>
              </a:ln>
              <a:effectLst/>
            </c:spPr>
            <c:extLst>
              <c:ext xmlns:c16="http://schemas.microsoft.com/office/drawing/2014/chart" uri="{C3380CC4-5D6E-409C-BE32-E72D297353CC}">
                <c16:uniqueId val="{00000013-5DC1-4B08-97F0-0CCFE9C60108}"/>
              </c:ext>
            </c:extLst>
          </c:dPt>
          <c:dPt>
            <c:idx val="19"/>
            <c:invertIfNegative val="0"/>
            <c:bubble3D val="0"/>
            <c:spPr>
              <a:solidFill>
                <a:srgbClr val="AD84C6"/>
              </a:solidFill>
              <a:ln>
                <a:noFill/>
              </a:ln>
              <a:effectLst/>
            </c:spPr>
            <c:extLst>
              <c:ext xmlns:c16="http://schemas.microsoft.com/office/drawing/2014/chart" uri="{C3380CC4-5D6E-409C-BE32-E72D297353CC}">
                <c16:uniqueId val="{00000014-5DC1-4B08-97F0-0CCFE9C60108}"/>
              </c:ext>
            </c:extLst>
          </c:dPt>
          <c:dLbls>
            <c:dLbl>
              <c:idx val="0"/>
              <c:layout>
                <c:manualLayout>
                  <c:x val="0"/>
                  <c:y val="-3.0478894636931943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310461A2-AAAC-4649-B568-34A9B323FB8E}" type="CELLRANGE">
                      <a:rPr lang="en-US" baseline="0"/>
                      <a:pPr>
                        <a:defRPr b="1">
                          <a:solidFill>
                            <a:srgbClr val="000000"/>
                          </a:solidFill>
                        </a:defRPr>
                      </a:pPr>
                      <a:t>[CELLRANGE]</a:t>
                    </a:fld>
                    <a:r>
                      <a:rPr lang="en-US" baseline="0"/>
                      <a:t>
</a:t>
                    </a:r>
                    <a:fld id="{CA6A5A12-D664-4444-B455-17F620340438}"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5DC1-4B08-97F0-0CCFE9C60108}"/>
                </c:ext>
              </c:extLst>
            </c:dLbl>
            <c:dLbl>
              <c:idx val="1"/>
              <c:layout>
                <c:manualLayout>
                  <c:x val="0"/>
                  <c:y val="-1.772098878765383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93B48AD0-15FC-4571-A869-E565B2D3F9A7}" type="CELLRANGE">
                      <a:rPr lang="en-US" baseline="0"/>
                      <a:pPr>
                        <a:defRPr b="1">
                          <a:solidFill>
                            <a:srgbClr val="000000"/>
                          </a:solidFill>
                        </a:defRPr>
                      </a:pPr>
                      <a:t>[CELLRANGE]</a:t>
                    </a:fld>
                    <a:r>
                      <a:rPr lang="en-US" baseline="0"/>
                      <a:t>
</a:t>
                    </a:r>
                    <a:fld id="{131BF9CB-290B-47C8-BE63-EF8E9C07528E}"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5DC1-4B08-97F0-0CCFE9C60108}"/>
                </c:ext>
              </c:extLst>
            </c:dLbl>
            <c:dLbl>
              <c:idx val="2"/>
              <c:layout>
                <c:manualLayout>
                  <c:x val="-3.1535065771196298E-17"/>
                  <c:y val="-8.2036905618415919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1C39EEBE-BF2D-4587-9DDF-DDEDAF6AEA77}" type="CELLRANGE">
                      <a:rPr lang="en-US" baseline="0"/>
                      <a:pPr>
                        <a:defRPr b="1">
                          <a:solidFill>
                            <a:srgbClr val="000000"/>
                          </a:solidFill>
                        </a:defRPr>
                      </a:pPr>
                      <a:t>[CELLRANGE]</a:t>
                    </a:fld>
                    <a:r>
                      <a:rPr lang="en-US" baseline="0"/>
                      <a:t>
</a:t>
                    </a:r>
                    <a:fld id="{B1AB4203-2DD5-45F3-A1FE-EE1776B578CF}"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5DC1-4B08-97F0-0CCFE9C60108}"/>
                </c:ext>
              </c:extLst>
            </c:dLbl>
            <c:dLbl>
              <c:idx val="3"/>
              <c:layout>
                <c:manualLayout>
                  <c:x val="0"/>
                  <c:y val="-1.673178699866259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80EE1BA2-9B55-41C7-B2A5-996B950C8978}" type="CELLRANGE">
                      <a:rPr lang="en-US" baseline="0"/>
                      <a:pPr>
                        <a:defRPr b="1">
                          <a:solidFill>
                            <a:srgbClr val="000000"/>
                          </a:solidFill>
                        </a:defRPr>
                      </a:pPr>
                      <a:t>[CELLRANGE]</a:t>
                    </a:fld>
                    <a:r>
                      <a:rPr lang="en-US" baseline="0"/>
                      <a:t>
</a:t>
                    </a:r>
                    <a:fld id="{DA918E2A-A873-44A8-9992-E8E0EBFA15CC}"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5DC1-4B08-97F0-0CCFE9C60108}"/>
                </c:ext>
              </c:extLst>
            </c:dLbl>
            <c:dLbl>
              <c:idx val="4"/>
              <c:layout>
                <c:manualLayout>
                  <c:x val="-3.1535065771196298E-17"/>
                  <c:y val="-8.7159103644407574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5FF2195A-0947-41C4-BBC7-19566FA5D5F5}" type="CELLRANGE">
                      <a:rPr lang="en-US" baseline="0"/>
                      <a:pPr>
                        <a:defRPr b="1">
                          <a:solidFill>
                            <a:srgbClr val="000000"/>
                          </a:solidFill>
                        </a:defRPr>
                      </a:pPr>
                      <a:t>[CELLRANGE]</a:t>
                    </a:fld>
                    <a:r>
                      <a:rPr lang="en-US" baseline="0"/>
                      <a:t>
</a:t>
                    </a:r>
                    <a:fld id="{E70B195E-BA6F-45B9-9707-A807E876125A}"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5DC1-4B08-97F0-0CCFE9C60108}"/>
                </c:ext>
              </c:extLst>
            </c:dLbl>
            <c:dLbl>
              <c:idx val="5"/>
              <c:layout>
                <c:manualLayout>
                  <c:x val="0"/>
                  <c:y val="-1.764633547599845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E5D20B54-3342-456A-A418-EEE60A8DB136}" type="CELLRANGE">
                      <a:rPr lang="en-US" baseline="0"/>
                      <a:pPr>
                        <a:defRPr b="1">
                          <a:solidFill>
                            <a:srgbClr val="000000"/>
                          </a:solidFill>
                        </a:defRPr>
                      </a:pPr>
                      <a:t>[CELLRANGE]</a:t>
                    </a:fld>
                    <a:r>
                      <a:rPr lang="en-US" baseline="0"/>
                      <a:t>
</a:t>
                    </a:r>
                    <a:fld id="{77251A4E-69C5-44F4-8A20-5C16C65C2CF7}"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5DC1-4B08-97F0-0CCFE9C60108}"/>
                </c:ext>
              </c:extLst>
            </c:dLbl>
            <c:dLbl>
              <c:idx val="6"/>
              <c:layout>
                <c:manualLayout>
                  <c:x val="0"/>
                  <c:y val="-2.449718451664886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A1C7B77A-7F5D-4689-8401-A599BBA80A16}" type="CELLRANGE">
                      <a:rPr lang="en-US" baseline="0"/>
                      <a:pPr>
                        <a:defRPr b="1">
                          <a:solidFill>
                            <a:srgbClr val="000000"/>
                          </a:solidFill>
                        </a:defRPr>
                      </a:pPr>
                      <a:t>[CELLRANGE]</a:t>
                    </a:fld>
                    <a:r>
                      <a:rPr lang="en-US" baseline="0"/>
                      <a:t>
</a:t>
                    </a:r>
                    <a:fld id="{5547C2B8-1156-44F7-A95A-E1A0F193EC4C}"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5DC1-4B08-97F0-0CCFE9C60108}"/>
                </c:ext>
              </c:extLst>
            </c:dLbl>
            <c:dLbl>
              <c:idx val="7"/>
              <c:layout>
                <c:manualLayout>
                  <c:x val="0"/>
                  <c:y val="-2.216331492672073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2A643B5A-21AB-4EB5-9241-D0117F207FB5}" type="CELLRANGE">
                      <a:rPr lang="en-US" baseline="0"/>
                      <a:pPr>
                        <a:defRPr b="1">
                          <a:solidFill>
                            <a:srgbClr val="000000"/>
                          </a:solidFill>
                        </a:defRPr>
                      </a:pPr>
                      <a:t>[CELLRANGE]</a:t>
                    </a:fld>
                    <a:r>
                      <a:rPr lang="en-US" baseline="0"/>
                      <a:t>
</a:t>
                    </a:r>
                    <a:fld id="{93FBD1E1-AEC2-4817-99DC-3D60107525E8}"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5DC1-4B08-97F0-0CCFE9C60108}"/>
                </c:ext>
              </c:extLst>
            </c:dLbl>
            <c:dLbl>
              <c:idx val="8"/>
              <c:layout>
                <c:manualLayout>
                  <c:x val="0"/>
                  <c:y val="-2.1526309661573512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9468644D-E79E-405E-B7F6-71EF71253DBD}" type="CELLRANGE">
                      <a:rPr lang="en-US" baseline="0"/>
                      <a:pPr>
                        <a:defRPr b="1">
                          <a:solidFill>
                            <a:srgbClr val="000000"/>
                          </a:solidFill>
                        </a:defRPr>
                      </a:pPr>
                      <a:t>[CELLRANGE]</a:t>
                    </a:fld>
                    <a:r>
                      <a:rPr lang="en-US" baseline="0"/>
                      <a:t>
</a:t>
                    </a:r>
                    <a:fld id="{0A32DEDF-5617-4FCC-B370-22CF0ADA7AC1}"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5DC1-4B08-97F0-0CCFE9C60108}"/>
                </c:ext>
              </c:extLst>
            </c:dLbl>
            <c:dLbl>
              <c:idx val="9"/>
              <c:layout>
                <c:manualLayout>
                  <c:x val="-6.3070131542392597E-17"/>
                  <c:y val="-2.720413902662620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EE344B2A-5DDC-4DF4-9163-B824C2D1AD67}" type="CELLRANGE">
                      <a:rPr lang="en-US" baseline="0"/>
                      <a:pPr>
                        <a:defRPr b="1">
                          <a:solidFill>
                            <a:srgbClr val="000000"/>
                          </a:solidFill>
                        </a:defRPr>
                      </a:pPr>
                      <a:t>[CELLRANGE]</a:t>
                    </a:fld>
                    <a:r>
                      <a:rPr lang="en-US" baseline="0"/>
                      <a:t>
</a:t>
                    </a:r>
                    <a:fld id="{041656A4-4BA3-4153-BBC1-586837673B57}"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5DC1-4B08-97F0-0CCFE9C60108}"/>
                </c:ext>
              </c:extLst>
            </c:dLbl>
            <c:dLbl>
              <c:idx val="10"/>
              <c:layout>
                <c:manualLayout>
                  <c:x val="0"/>
                  <c:y val="-3.049378897161702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13E9264C-B35A-488B-9A74-932A8DC06994}" type="CELLRANGE">
                      <a:rPr lang="en-US" baseline="0"/>
                      <a:pPr>
                        <a:defRPr b="1">
                          <a:solidFill>
                            <a:srgbClr val="000000"/>
                          </a:solidFill>
                        </a:defRPr>
                      </a:pPr>
                      <a:t>[CELLRANGE]</a:t>
                    </a:fld>
                    <a:r>
                      <a:rPr lang="en-US" baseline="0"/>
                      <a:t>
</a:t>
                    </a:r>
                    <a:fld id="{003F90E4-1DCB-4D9F-B0C0-840F6B6FAC6C}"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5DC1-4B08-97F0-0CCFE9C60108}"/>
                </c:ext>
              </c:extLst>
            </c:dLbl>
            <c:dLbl>
              <c:idx val="11"/>
              <c:layout>
                <c:manualLayout>
                  <c:x val="0"/>
                  <c:y val="-3.870420014788988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CF89875D-49FB-4E66-810D-624B2C109D20}" type="CELLRANGE">
                      <a:rPr lang="en-US" baseline="0"/>
                      <a:pPr>
                        <a:defRPr b="1">
                          <a:solidFill>
                            <a:srgbClr val="000000"/>
                          </a:solidFill>
                        </a:defRPr>
                      </a:pPr>
                      <a:t>[CELLRANGE]</a:t>
                    </a:fld>
                    <a:r>
                      <a:rPr lang="en-US" baseline="0"/>
                      <a:t>
</a:t>
                    </a:r>
                    <a:fld id="{ADB45E50-8805-4C6F-B04B-176B8567B10C}"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5DC1-4B08-97F0-0CCFE9C60108}"/>
                </c:ext>
              </c:extLst>
            </c:dLbl>
            <c:dLbl>
              <c:idx val="12"/>
              <c:layout>
                <c:manualLayout>
                  <c:x val="0"/>
                  <c:y val="-4.525443792141203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fld id="{F070C2AA-39F4-4A5B-8B5D-8B4A7BBF17B9}" type="CELLRANGE">
                      <a:rPr lang="en-US" baseline="0"/>
                      <a:pPr>
                        <a:defRPr b="1">
                          <a:solidFill>
                            <a:srgbClr val="FFFFFF"/>
                          </a:solidFill>
                        </a:defRPr>
                      </a:pPr>
                      <a:t>[CELLRANGE]</a:t>
                    </a:fld>
                    <a:r>
                      <a:rPr lang="en-US" baseline="0"/>
                      <a:t>
</a:t>
                    </a:r>
                    <a:fld id="{EE5BD651-7E87-41DB-89F8-6BFFFCDD67AE}" type="VALUE">
                      <a:rPr lang="en-US" baseline="0"/>
                      <a:pPr>
                        <a:defRPr b="1">
                          <a:solidFill>
                            <a:srgbClr val="FFFFFF"/>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5DC1-4B08-97F0-0CCFE9C60108}"/>
                </c:ext>
              </c:extLst>
            </c:dLbl>
            <c:dLbl>
              <c:idx val="13"/>
              <c:layout>
                <c:manualLayout>
                  <c:x val="0"/>
                  <c:y val="-4.062520604586478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A34C751A-BCAE-44CC-8753-5152B3A15F2A}" type="CELLRANGE">
                      <a:rPr lang="en-US" baseline="0"/>
                      <a:pPr>
                        <a:defRPr b="1">
                          <a:solidFill>
                            <a:srgbClr val="000000"/>
                          </a:solidFill>
                        </a:defRPr>
                      </a:pPr>
                      <a:t>[CELLRANGE]</a:t>
                    </a:fld>
                    <a:r>
                      <a:rPr lang="en-US" baseline="0"/>
                      <a:t>
</a:t>
                    </a:r>
                    <a:fld id="{7A53C6B6-9C86-49DF-97A1-77099045BA2D}"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5DC1-4B08-97F0-0CCFE9C60108}"/>
                </c:ext>
              </c:extLst>
            </c:dLbl>
            <c:dLbl>
              <c:idx val="14"/>
              <c:layout>
                <c:manualLayout>
                  <c:x val="0"/>
                  <c:y val="-4.423926186583505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20CE8F19-FD67-47AD-9605-1CB821B90CE8}" type="CELLRANGE">
                      <a:rPr lang="en-US" baseline="0"/>
                      <a:pPr>
                        <a:defRPr b="1">
                          <a:solidFill>
                            <a:srgbClr val="000000"/>
                          </a:solidFill>
                        </a:defRPr>
                      </a:pPr>
                      <a:t>[CELLRANGE]</a:t>
                    </a:fld>
                    <a:r>
                      <a:rPr lang="en-US" baseline="0"/>
                      <a:t>
</a:t>
                    </a:r>
                    <a:fld id="{6A128F43-9D90-4B14-84AE-2D618244D8F8}"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5DC1-4B08-97F0-0CCFE9C60108}"/>
                </c:ext>
              </c:extLst>
            </c:dLbl>
            <c:dLbl>
              <c:idx val="15"/>
              <c:layout>
                <c:manualLayout>
                  <c:x val="0"/>
                  <c:y val="-4.177061671082595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10FB7EE3-A767-4C16-948A-A93EE83B92E7}" type="CELLRANGE">
                      <a:rPr lang="en-US" baseline="0"/>
                      <a:pPr>
                        <a:defRPr b="1">
                          <a:solidFill>
                            <a:srgbClr val="000000"/>
                          </a:solidFill>
                        </a:defRPr>
                      </a:pPr>
                      <a:t>[CELLRANGE]</a:t>
                    </a:fld>
                    <a:r>
                      <a:rPr lang="en-US" baseline="0"/>
                      <a:t>
</a:t>
                    </a:r>
                    <a:fld id="{C8EE54E7-0021-48DB-B085-CDE5675BF086}"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5DC1-4B08-97F0-0CCFE9C60108}"/>
                </c:ext>
              </c:extLst>
            </c:dLbl>
            <c:dLbl>
              <c:idx val="16"/>
              <c:layout>
                <c:manualLayout>
                  <c:x val="-1.2614026308478519E-16"/>
                  <c:y val="-5.423790139550838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ED39D593-3D30-404C-BBF6-6FB3EA4DE383}" type="CELLRANGE">
                      <a:rPr lang="en-US" baseline="0"/>
                      <a:pPr>
                        <a:defRPr b="1">
                          <a:solidFill>
                            <a:srgbClr val="000000"/>
                          </a:solidFill>
                        </a:defRPr>
                      </a:pPr>
                      <a:t>[CELLRANGE]</a:t>
                    </a:fld>
                    <a:r>
                      <a:rPr lang="en-US" baseline="0"/>
                      <a:t>
</a:t>
                    </a:r>
                    <a:fld id="{0191A6EC-D8FF-4920-8D03-13C648F9C66E}"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5DC1-4B08-97F0-0CCFE9C60108}"/>
                </c:ext>
              </c:extLst>
            </c:dLbl>
            <c:dLbl>
              <c:idx val="17"/>
              <c:layout>
                <c:manualLayout>
                  <c:x val="0"/>
                  <c:y val="-5.713975372399236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6AE8DB7-0C13-4847-A42B-2F1119EEA1F4}" type="CELLRANGE">
                      <a:rPr lang="en-US" baseline="0"/>
                      <a:pPr>
                        <a:defRPr b="1">
                          <a:solidFill>
                            <a:srgbClr val="000000"/>
                          </a:solidFill>
                        </a:defRPr>
                      </a:pPr>
                      <a:t>[CELLRANGE]</a:t>
                    </a:fld>
                    <a:r>
                      <a:rPr lang="en-US" baseline="0"/>
                      <a:t>
</a:t>
                    </a:r>
                    <a:fld id="{4BE169FF-0DB3-40DF-B1E9-522036C09FE9}"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5DC1-4B08-97F0-0CCFE9C60108}"/>
                </c:ext>
              </c:extLst>
            </c:dLbl>
            <c:dLbl>
              <c:idx val="18"/>
              <c:layout>
                <c:manualLayout>
                  <c:x val="-1.2614026308478519E-16"/>
                  <c:y val="-5.95887819503913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7B4A30DE-6736-402B-B1AE-1F511E235D9C}" type="CELLRANGE">
                      <a:rPr lang="en-US" baseline="0"/>
                      <a:pPr>
                        <a:defRPr b="1">
                          <a:solidFill>
                            <a:srgbClr val="000000"/>
                          </a:solidFill>
                        </a:defRPr>
                      </a:pPr>
                      <a:t>[CELLRANGE]</a:t>
                    </a:fld>
                    <a:r>
                      <a:rPr lang="en-US" baseline="0"/>
                      <a:t>
</a:t>
                    </a:r>
                    <a:fld id="{80680BFC-8E58-43AA-ADA7-28483FD439D4}"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5DC1-4B08-97F0-0CCFE9C60108}"/>
                </c:ext>
              </c:extLst>
            </c:dLbl>
            <c:dLbl>
              <c:idx val="19"/>
              <c:layout>
                <c:manualLayout>
                  <c:x val="0"/>
                  <c:y val="-8.334506413555010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16AE463F-4628-4A1C-8A57-2A86DCDE91C5}" type="CELLRANGE">
                      <a:rPr lang="en-US" baseline="0"/>
                      <a:pPr>
                        <a:defRPr b="1">
                          <a:solidFill>
                            <a:srgbClr val="000000"/>
                          </a:solidFill>
                        </a:defRPr>
                      </a:pPr>
                      <a:t>[CELLRANGE]</a:t>
                    </a:fld>
                    <a:r>
                      <a:rPr lang="en-US" baseline="0"/>
                      <a:t>
</a:t>
                    </a:r>
                    <a:fld id="{71F9AE57-8C59-407A-B9E1-71D9480EFF76}"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5DC1-4B08-97F0-0CCFE9C60108}"/>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'11ListaEsperaGII'!$L$13:$L$32</c:f>
              <c:strCache>
                <c:ptCount val="20"/>
                <c:pt idx="0">
                  <c:v>Aragón</c:v>
                </c:pt>
                <c:pt idx="1">
                  <c:v>Castilla y León</c:v>
                </c:pt>
                <c:pt idx="2">
                  <c:v>Galicia</c:v>
                </c:pt>
                <c:pt idx="3">
                  <c:v>Navarra, Comunidad Foral de</c:v>
                </c:pt>
                <c:pt idx="4">
                  <c:v>Asturias, Principado de</c:v>
                </c:pt>
                <c:pt idx="5">
                  <c:v>Cantabria</c:v>
                </c:pt>
                <c:pt idx="6">
                  <c:v>Andalucía</c:v>
                </c:pt>
                <c:pt idx="7">
                  <c:v>Castilla - La Mancha</c:v>
                </c:pt>
                <c:pt idx="8">
                  <c:v>Comunitat Valenciana</c:v>
                </c:pt>
                <c:pt idx="9">
                  <c:v>Madrid, Comunidad de</c:v>
                </c:pt>
                <c:pt idx="10">
                  <c:v>Ceuta</c:v>
                </c:pt>
                <c:pt idx="11">
                  <c:v>Canarias</c:v>
                </c:pt>
                <c:pt idx="12">
                  <c:v>Media Nacional</c:v>
                </c:pt>
                <c:pt idx="13">
                  <c:v>Rioja, La</c:v>
                </c:pt>
                <c:pt idx="14">
                  <c:v>Balears, Illes</c:v>
                </c:pt>
                <c:pt idx="15">
                  <c:v>Extremadura</c:v>
                </c:pt>
                <c:pt idx="16">
                  <c:v>Cataluña</c:v>
                </c:pt>
                <c:pt idx="17">
                  <c:v>Melilla</c:v>
                </c:pt>
                <c:pt idx="18">
                  <c:v>Murcia, Región de</c:v>
                </c:pt>
                <c:pt idx="19">
                  <c:v>País Vasco</c:v>
                </c:pt>
              </c:strCache>
            </c:strRef>
          </c:cat>
          <c:val>
            <c:numRef>
              <c:f>'11ListaEsperaGII'!$O$13:$O$32</c:f>
              <c:numCache>
                <c:formatCode>0.00%</c:formatCode>
                <c:ptCount val="20"/>
                <c:pt idx="0">
                  <c:v>0.99862802263762651</c:v>
                </c:pt>
                <c:pt idx="1">
                  <c:v>0.99844413012729849</c:v>
                </c:pt>
                <c:pt idx="2">
                  <c:v>0.99626709573612227</c:v>
                </c:pt>
                <c:pt idx="3">
                  <c:v>0.98985616956850875</c:v>
                </c:pt>
                <c:pt idx="4">
                  <c:v>0.98842592592592593</c:v>
                </c:pt>
                <c:pt idx="5">
                  <c:v>0.98084949668548982</c:v>
                </c:pt>
                <c:pt idx="6">
                  <c:v>0.96842954257402925</c:v>
                </c:pt>
                <c:pt idx="7">
                  <c:v>0.96839795171909293</c:v>
                </c:pt>
                <c:pt idx="8">
                  <c:v>0.95787373521447916</c:v>
                </c:pt>
                <c:pt idx="9">
                  <c:v>0.95255439122964114</c:v>
                </c:pt>
                <c:pt idx="10">
                  <c:v>0.95169082125603865</c:v>
                </c:pt>
                <c:pt idx="11">
                  <c:v>0.95088893536916963</c:v>
                </c:pt>
                <c:pt idx="12">
                  <c:v>0.94986489168435029</c:v>
                </c:pt>
                <c:pt idx="13">
                  <c:v>0.9303260384100045</c:v>
                </c:pt>
                <c:pt idx="14">
                  <c:v>0.92011317300490969</c:v>
                </c:pt>
                <c:pt idx="15">
                  <c:v>0.90518962075848308</c:v>
                </c:pt>
                <c:pt idx="16">
                  <c:v>0.90126902117549446</c:v>
                </c:pt>
                <c:pt idx="17">
                  <c:v>0.89451913133402272</c:v>
                </c:pt>
                <c:pt idx="18">
                  <c:v>0.88676135537350331</c:v>
                </c:pt>
                <c:pt idx="19">
                  <c:v>0.88550970961559328</c:v>
                </c:pt>
              </c:numCache>
            </c:numRef>
          </c:val>
          <c:extLst>
            <c:ext xmlns:c15="http://schemas.microsoft.com/office/drawing/2012/chart" uri="{02D57815-91ED-43cb-92C2-25804820EDAC}">
              <c15:datalabelsRange>
                <c15:f>'11ListaEsperaGII'!$M$13:$M$32</c15:f>
                <c15:dlblRangeCache>
                  <c:ptCount val="20"/>
                  <c:pt idx="0">
                    <c:v>17.469</c:v>
                  </c:pt>
                  <c:pt idx="1">
                    <c:v>42.354</c:v>
                  </c:pt>
                  <c:pt idx="2">
                    <c:v>30.959</c:v>
                  </c:pt>
                  <c:pt idx="3">
                    <c:v>6.538</c:v>
                  </c:pt>
                  <c:pt idx="4">
                    <c:v>11.102</c:v>
                  </c:pt>
                  <c:pt idx="5">
                    <c:v>7.990</c:v>
                  </c:pt>
                  <c:pt idx="6">
                    <c:v>142.885</c:v>
                  </c:pt>
                  <c:pt idx="7">
                    <c:v>26.476</c:v>
                  </c:pt>
                  <c:pt idx="8">
                    <c:v>67.214</c:v>
                  </c:pt>
                  <c:pt idx="9">
                    <c:v>78.721</c:v>
                  </c:pt>
                  <c:pt idx="10">
                    <c:v>591</c:v>
                  </c:pt>
                  <c:pt idx="11">
                    <c:v>22.731</c:v>
                  </c:pt>
                  <c:pt idx="12">
                    <c:v>622.190</c:v>
                  </c:pt>
                  <c:pt idx="13">
                    <c:v>4.166</c:v>
                  </c:pt>
                  <c:pt idx="14">
                    <c:v>11.057</c:v>
                  </c:pt>
                  <c:pt idx="15">
                    <c:v>12.698</c:v>
                  </c:pt>
                  <c:pt idx="16">
                    <c:v>95.594</c:v>
                  </c:pt>
                  <c:pt idx="17">
                    <c:v>865</c:v>
                  </c:pt>
                  <c:pt idx="18">
                    <c:v>18.293</c:v>
                  </c:pt>
                  <c:pt idx="19">
                    <c:v>24.487</c:v>
                  </c:pt>
                </c15:dlblRangeCache>
              </c15:datalabelsRange>
            </c:ext>
            <c:ext xmlns:c16="http://schemas.microsoft.com/office/drawing/2014/chart" uri="{C3380CC4-5D6E-409C-BE32-E72D297353CC}">
              <c16:uniqueId val="{00000015-5DC1-4B08-97F0-0CCFE9C60108}"/>
            </c:ext>
          </c:extLst>
        </c:ser>
        <c:ser>
          <c:idx val="1"/>
          <c:order val="1"/>
          <c:tx>
            <c:v>Personas beneficiarias con derecho a prestación pendientes de resolución de PIA</c:v>
          </c:tx>
          <c:spPr>
            <a:solidFill>
              <a:srgbClr val="8784C6"/>
            </a:solidFill>
            <a:ln>
              <a:noFill/>
            </a:ln>
            <a:effectLst/>
          </c:spPr>
          <c:invertIfNegative val="0"/>
          <c:dPt>
            <c:idx val="9"/>
            <c:invertIfNegative val="0"/>
            <c:bubble3D val="0"/>
            <c:extLst>
              <c:ext xmlns:c16="http://schemas.microsoft.com/office/drawing/2014/chart" uri="{C3380CC4-5D6E-409C-BE32-E72D297353CC}">
                <c16:uniqueId val="{00000016-5DC1-4B08-97F0-0CCFE9C60108}"/>
              </c:ext>
            </c:extLst>
          </c:dPt>
          <c:dPt>
            <c:idx val="10"/>
            <c:invertIfNegative val="0"/>
            <c:bubble3D val="0"/>
            <c:spPr>
              <a:solidFill>
                <a:srgbClr val="8784C6"/>
              </a:solidFill>
              <a:ln>
                <a:noFill/>
              </a:ln>
              <a:effectLst/>
            </c:spPr>
            <c:extLst>
              <c:ext xmlns:c16="http://schemas.microsoft.com/office/drawing/2014/chart" uri="{C3380CC4-5D6E-409C-BE32-E72D297353CC}">
                <c16:uniqueId val="{00000025-5DC1-4B08-97F0-0CCFE9C60108}"/>
              </c:ext>
            </c:extLst>
          </c:dPt>
          <c:dPt>
            <c:idx val="11"/>
            <c:invertIfNegative val="0"/>
            <c:bubble3D val="0"/>
            <c:spPr>
              <a:solidFill>
                <a:srgbClr val="8784C6"/>
              </a:solidFill>
              <a:ln>
                <a:noFill/>
              </a:ln>
              <a:effectLst/>
            </c:spPr>
            <c:extLst>
              <c:ext xmlns:c16="http://schemas.microsoft.com/office/drawing/2014/chart" uri="{C3380CC4-5D6E-409C-BE32-E72D297353CC}">
                <c16:uniqueId val="{00000017-5DC1-4B08-97F0-0CCFE9C60108}"/>
              </c:ext>
            </c:extLst>
          </c:dPt>
          <c:dPt>
            <c:idx val="12"/>
            <c:invertIfNegative val="0"/>
            <c:bubble3D val="0"/>
            <c:spPr>
              <a:solidFill>
                <a:srgbClr val="373472"/>
              </a:solidFill>
              <a:ln>
                <a:noFill/>
              </a:ln>
              <a:effectLst/>
            </c:spPr>
            <c:extLst>
              <c:ext xmlns:c16="http://schemas.microsoft.com/office/drawing/2014/chart" uri="{C3380CC4-5D6E-409C-BE32-E72D297353CC}">
                <c16:uniqueId val="{00000018-5DC1-4B08-97F0-0CCFE9C60108}"/>
              </c:ext>
            </c:extLst>
          </c:dPt>
          <c:dPt>
            <c:idx val="13"/>
            <c:invertIfNegative val="0"/>
            <c:bubble3D val="0"/>
            <c:extLst>
              <c:ext xmlns:c16="http://schemas.microsoft.com/office/drawing/2014/chart" uri="{C3380CC4-5D6E-409C-BE32-E72D297353CC}">
                <c16:uniqueId val="{0000001A-5DC1-4B08-97F0-0CCFE9C60108}"/>
              </c:ext>
            </c:extLst>
          </c:dPt>
          <c:dPt>
            <c:idx val="14"/>
            <c:invertIfNegative val="0"/>
            <c:bubble3D val="0"/>
            <c:extLst>
              <c:ext xmlns:c16="http://schemas.microsoft.com/office/drawing/2014/chart" uri="{C3380CC4-5D6E-409C-BE32-E72D297353CC}">
                <c16:uniqueId val="{0000001B-5DC1-4B08-97F0-0CCFE9C60108}"/>
              </c:ext>
            </c:extLst>
          </c:dPt>
          <c:dLbls>
            <c:dLbl>
              <c:idx val="0"/>
              <c:layout>
                <c:manualLayout>
                  <c:x val="0"/>
                  <c:y val="3.1604688373282543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433D0BA-3E98-4879-8943-99988B02AAC2}" type="CELLRANGE">
                      <a:rPr lang="en-US" baseline="0"/>
                      <a:pPr>
                        <a:defRPr b="1">
                          <a:solidFill>
                            <a:srgbClr val="000000"/>
                          </a:solidFill>
                        </a:defRPr>
                      </a:pPr>
                      <a:t>[CELLRANGE]</a:t>
                    </a:fld>
                    <a:r>
                      <a:rPr lang="en-US" baseline="0"/>
                      <a:t>
</a:t>
                    </a:r>
                    <a:fld id="{ABCC4F85-3535-45F7-B0D4-3D0CCCB96314}"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5DC1-4B08-97F0-0CCFE9C60108}"/>
                </c:ext>
              </c:extLst>
            </c:dLbl>
            <c:dLbl>
              <c:idx val="1"/>
              <c:layout>
                <c:manualLayout>
                  <c:x val="0"/>
                  <c:y val="2.5516538251466866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D0740561-E464-4BF9-8AE3-D67F28BC40CC}" type="CELLRANGE">
                      <a:rPr lang="en-US" baseline="0"/>
                      <a:pPr>
                        <a:defRPr b="1">
                          <a:solidFill>
                            <a:srgbClr val="000000"/>
                          </a:solidFill>
                        </a:defRPr>
                      </a:pPr>
                      <a:t>[CELLRANGE]</a:t>
                    </a:fld>
                    <a:r>
                      <a:rPr lang="en-US" baseline="0"/>
                      <a:t>
</a:t>
                    </a:r>
                    <a:fld id="{3B0789AB-5F90-47FC-A450-0D400B29108E}"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5DC1-4B08-97F0-0CCFE9C60108}"/>
                </c:ext>
              </c:extLst>
            </c:dLbl>
            <c:dLbl>
              <c:idx val="2"/>
              <c:layout>
                <c:manualLayout>
                  <c:x val="-3.1535065771196298E-17"/>
                  <c:y val="1.8306045519629735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7A86E834-3157-467D-8555-8477D7ED7C85}" type="CELLRANGE">
                      <a:rPr lang="en-US" baseline="0"/>
                      <a:pPr>
                        <a:defRPr b="1">
                          <a:solidFill>
                            <a:srgbClr val="000000"/>
                          </a:solidFill>
                        </a:defRPr>
                      </a:pPr>
                      <a:t>[CELLRANGE]</a:t>
                    </a:fld>
                    <a:r>
                      <a:rPr lang="en-US" baseline="0"/>
                      <a:t>
</a:t>
                    </a:r>
                    <a:fld id="{547231FF-88D9-45E0-8F83-E45FE5F83885}"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5DC1-4B08-97F0-0CCFE9C60108}"/>
                </c:ext>
              </c:extLst>
            </c:dLbl>
            <c:dLbl>
              <c:idx val="3"/>
              <c:layout>
                <c:manualLayout>
                  <c:x val="0"/>
                  <c:y val="1.760691998055017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19E8377A-95C8-4126-8735-0E6D11394B76}" type="CELLRANGE">
                      <a:rPr lang="en-US" baseline="0"/>
                      <a:pPr>
                        <a:defRPr b="1">
                          <a:solidFill>
                            <a:srgbClr val="000000"/>
                          </a:solidFill>
                        </a:defRPr>
                      </a:pPr>
                      <a:t>[CELLRANGE]</a:t>
                    </a:fld>
                    <a:r>
                      <a:rPr lang="en-US" baseline="0"/>
                      <a:t>
</a:t>
                    </a:r>
                    <a:fld id="{7CF5CC9D-D0A8-4385-90CC-04498A81B156}"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5DC1-4B08-97F0-0CCFE9C60108}"/>
                </c:ext>
              </c:extLst>
            </c:dLbl>
            <c:dLbl>
              <c:idx val="4"/>
              <c:layout>
                <c:manualLayout>
                  <c:x val="1.3988426885235836E-3"/>
                  <c:y val="4.9774323583780256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999D2B54-0B1E-4CCC-9F66-D3E6B4506F39}" type="CELLRANGE">
                      <a:rPr lang="en-US" baseline="0"/>
                      <a:pPr>
                        <a:defRPr b="1">
                          <a:solidFill>
                            <a:srgbClr val="000000"/>
                          </a:solidFill>
                        </a:defRPr>
                      </a:pPr>
                      <a:t>[CELLRANGE]</a:t>
                    </a:fld>
                    <a:r>
                      <a:rPr lang="en-US" baseline="0"/>
                      <a:t>
</a:t>
                    </a:r>
                    <a:fld id="{66C9C661-742A-4735-89FA-5A78239A029E}"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5DC1-4B08-97F0-0CCFE9C60108}"/>
                </c:ext>
              </c:extLst>
            </c:dLbl>
            <c:dLbl>
              <c:idx val="5"/>
              <c:layout>
                <c:manualLayout>
                  <c:x val="0"/>
                  <c:y val="6.9874409880102319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44CCF6A2-2604-4D7B-A243-5EA555677BB9}" type="CELLRANGE">
                      <a:rPr lang="en-US" baseline="0"/>
                      <a:pPr>
                        <a:defRPr b="1">
                          <a:solidFill>
                            <a:srgbClr val="000000"/>
                          </a:solidFill>
                        </a:defRPr>
                      </a:pPr>
                      <a:t>[CELLRANGE]</a:t>
                    </a:fld>
                    <a:r>
                      <a:rPr lang="en-US" baseline="0"/>
                      <a:t>
</a:t>
                    </a:r>
                    <a:fld id="{F2487E5A-3F35-458B-A711-249EE198FFAC}"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5DC1-4B08-97F0-0CCFE9C60108}"/>
                </c:ext>
              </c:extLst>
            </c:dLbl>
            <c:dLbl>
              <c:idx val="6"/>
              <c:layout>
                <c:manualLayout>
                  <c:x val="0"/>
                  <c:y val="9.2246790407103946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BA993DAB-CF17-45EF-8EBD-0000A1DC862E}" type="CELLRANGE">
                      <a:rPr lang="en-US" baseline="0"/>
                      <a:pPr>
                        <a:defRPr b="1">
                          <a:solidFill>
                            <a:srgbClr val="000000"/>
                          </a:solidFill>
                        </a:defRPr>
                      </a:pPr>
                      <a:t>[CELLRANGE]</a:t>
                    </a:fld>
                    <a:r>
                      <a:rPr lang="en-US" baseline="0"/>
                      <a:t>
</a:t>
                    </a:r>
                    <a:fld id="{D5B603E4-2948-4366-9B6F-09C48BD607E5}"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5DC1-4B08-97F0-0CCFE9C60108}"/>
                </c:ext>
              </c:extLst>
            </c:dLbl>
            <c:dLbl>
              <c:idx val="7"/>
              <c:layout>
                <c:manualLayout>
                  <c:x val="0"/>
                  <c:y val="9.1976149447574578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DE5519A8-2B50-4BC3-8427-A0853A4120C1}" type="CELLRANGE">
                      <a:rPr lang="en-US" baseline="0"/>
                      <a:pPr>
                        <a:defRPr b="1">
                          <a:solidFill>
                            <a:srgbClr val="000000"/>
                          </a:solidFill>
                        </a:defRPr>
                      </a:pPr>
                      <a:t>[CELLRANGE]</a:t>
                    </a:fld>
                    <a:r>
                      <a:rPr lang="en-US" baseline="0"/>
                      <a:t>
</a:t>
                    </a:r>
                    <a:fld id="{F43927C6-3732-4DB5-95ED-AE2163F811A4}"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5DC1-4B08-97F0-0CCFE9C60108}"/>
                </c:ext>
              </c:extLst>
            </c:dLbl>
            <c:dLbl>
              <c:idx val="8"/>
              <c:layout>
                <c:manualLayout>
                  <c:x val="0"/>
                  <c:y val="4.1758628587786393E-4"/>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F2AD0DFE-3484-485C-BEC5-7BBCE45B5F91}" type="CELLRANGE">
                      <a:rPr lang="en-US" baseline="0"/>
                      <a:pPr>
                        <a:defRPr b="1">
                          <a:solidFill>
                            <a:srgbClr val="000000"/>
                          </a:solidFill>
                        </a:defRPr>
                      </a:pPr>
                      <a:t>[CELLRANGE]</a:t>
                    </a:fld>
                    <a:r>
                      <a:rPr lang="en-US" baseline="0"/>
                      <a:t>
</a:t>
                    </a:r>
                    <a:fld id="{1F4E17DC-A761-44E7-91DF-DF92D185562E}"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5DC1-4B08-97F0-0CCFE9C60108}"/>
                </c:ext>
              </c:extLst>
            </c:dLbl>
            <c:dLbl>
              <c:idx val="9"/>
              <c:layout>
                <c:manualLayout>
                  <c:x val="1.6813370532300342E-4"/>
                  <c:y val="3.3650790978759936E-4"/>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32D55120-073C-4813-BBA6-586D22E0F70E}" type="CELLRANGE">
                      <a:rPr lang="en-US" baseline="0"/>
                      <a:pPr>
                        <a:defRPr b="1">
                          <a:solidFill>
                            <a:srgbClr val="000000"/>
                          </a:solidFill>
                        </a:defRPr>
                      </a:pPr>
                      <a:t>[CELLRANGE]</a:t>
                    </a:fld>
                    <a:r>
                      <a:rPr lang="en-US" baseline="0"/>
                      <a:t>
</a:t>
                    </a:r>
                    <a:fld id="{F6D1F09C-33CB-4DDC-AB29-8905D9AFC779}"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5DC1-4B08-97F0-0CCFE9C60108}"/>
                </c:ext>
              </c:extLst>
            </c:dLbl>
            <c:dLbl>
              <c:idx val="10"/>
              <c:layout>
                <c:manualLayout>
                  <c:x val="1.034166381376241E-4"/>
                  <c:y val="3.70782541071255E-3"/>
                </c:manualLayout>
              </c:layout>
              <c:tx>
                <c:rich>
                  <a:bodyPr rot="-5400000" spcFirstLastPara="1" vertOverflow="ellipsis" wrap="square" lIns="38100" tIns="19050" rIns="38100" bIns="19050" anchor="ctr" anchorCtr="1">
                    <a:spAutoFit/>
                  </a:bodyPr>
                  <a:lstStyle/>
                  <a:p>
                    <a:pPr>
                      <a:defRPr sz="800" b="1" i="0" u="none" strike="noStrike" kern="1200" baseline="0">
                        <a:solidFill>
                          <a:srgbClr val="000000"/>
                        </a:solidFill>
                        <a:latin typeface="+mn-lt"/>
                        <a:ea typeface="+mn-ea"/>
                        <a:cs typeface="+mn-cs"/>
                      </a:defRPr>
                    </a:pPr>
                    <a:fld id="{B8F0B4D0-C2A6-4DBC-BE8A-92279F57EFAE}" type="CELLRANGE">
                      <a:rPr lang="en-US" baseline="0"/>
                      <a:pPr>
                        <a:defRPr sz="800" b="1">
                          <a:solidFill>
                            <a:srgbClr val="000000"/>
                          </a:solidFill>
                        </a:defRPr>
                      </a:pPr>
                      <a:t>[CELLRANGE]</a:t>
                    </a:fld>
                    <a:r>
                      <a:rPr lang="en-US" baseline="0"/>
                      <a:t>
</a:t>
                    </a:r>
                    <a:fld id="{3E54E4B8-88E9-45C4-A1D7-935676BA3B78}" type="VALUE">
                      <a:rPr lang="en-US" baseline="0"/>
                      <a:pPr>
                        <a:defRPr sz="800"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5DC1-4B08-97F0-0CCFE9C60108}"/>
                </c:ext>
              </c:extLst>
            </c:dLbl>
            <c:dLbl>
              <c:idx val="11"/>
              <c:layout>
                <c:manualLayout>
                  <c:x val="-1.3913043478260871E-3"/>
                  <c:y val="-1.9317585301837361E-3"/>
                </c:manualLayout>
              </c:layout>
              <c:tx>
                <c:rich>
                  <a:bodyPr rot="-5400000" spcFirstLastPara="1" vertOverflow="ellipsis" wrap="square" lIns="38100" tIns="19050" rIns="38100" bIns="19050" anchor="ctr" anchorCtr="1">
                    <a:spAutoFit/>
                  </a:bodyPr>
                  <a:lstStyle/>
                  <a:p>
                    <a:pPr>
                      <a:defRPr sz="800" b="1" i="0" u="none" strike="noStrike" kern="1200" baseline="0">
                        <a:solidFill>
                          <a:srgbClr val="000000"/>
                        </a:solidFill>
                        <a:latin typeface="+mn-lt"/>
                        <a:ea typeface="+mn-ea"/>
                        <a:cs typeface="+mn-cs"/>
                      </a:defRPr>
                    </a:pPr>
                    <a:fld id="{85422C61-89E1-49C8-9770-7624AC13D86B}" type="CELLRANGE">
                      <a:rPr lang="en-US" baseline="0"/>
                      <a:pPr>
                        <a:defRPr sz="800" b="1">
                          <a:solidFill>
                            <a:srgbClr val="000000"/>
                          </a:solidFill>
                        </a:defRPr>
                      </a:pPr>
                      <a:t>[CELLRANGE]</a:t>
                    </a:fld>
                    <a:r>
                      <a:rPr lang="en-US" baseline="0"/>
                      <a:t>
</a:t>
                    </a:r>
                    <a:fld id="{224D997E-C116-4F83-A4F9-66AC92FC1093}" type="VALUE">
                      <a:rPr lang="en-US" baseline="0"/>
                      <a:pPr>
                        <a:defRPr sz="800"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5DC1-4B08-97F0-0CCFE9C60108}"/>
                </c:ext>
              </c:extLst>
            </c:dLbl>
            <c:dLbl>
              <c:idx val="12"/>
              <c:layout>
                <c:manualLayout>
                  <c:x val="-1.391304347826189E-3"/>
                  <c:y val="9.9770239000498777E-4"/>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fld id="{491FD07B-1FFF-463D-BE23-4CA2639E39FD}" type="CELLRANGE">
                      <a:rPr lang="en-US" baseline="0"/>
                      <a:pPr>
                        <a:defRPr b="1">
                          <a:solidFill>
                            <a:srgbClr val="FFFFFF"/>
                          </a:solidFill>
                        </a:defRPr>
                      </a:pPr>
                      <a:t>[CELLRANGE]</a:t>
                    </a:fld>
                    <a:r>
                      <a:rPr lang="en-US" baseline="0"/>
                      <a:t>
</a:t>
                    </a:r>
                    <a:fld id="{B35D9FFB-0C55-49C2-A4B1-5184E47CDB48}" type="VALUE">
                      <a:rPr lang="en-US" baseline="0"/>
                      <a:pPr>
                        <a:defRPr b="1">
                          <a:solidFill>
                            <a:srgbClr val="FFFFFF"/>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5DC1-4B08-97F0-0CCFE9C60108}"/>
                </c:ext>
              </c:extLst>
            </c:dLbl>
            <c:dLbl>
              <c:idx val="13"/>
              <c:layout>
                <c:manualLayout>
                  <c:x val="-1.0202780687331501E-16"/>
                  <c:y val="3.058846616135581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3902ACD-A1F0-4EC1-8777-F2F9B5C32B3E}" type="CELLRANGE">
                      <a:rPr lang="en-US" baseline="0"/>
                      <a:pPr>
                        <a:defRPr b="1">
                          <a:solidFill>
                            <a:srgbClr val="000000"/>
                          </a:solidFill>
                        </a:defRPr>
                      </a:pPr>
                      <a:t>[CELLRANGE]</a:t>
                    </a:fld>
                    <a:r>
                      <a:rPr lang="en-US" baseline="0"/>
                      <a:t>
</a:t>
                    </a:r>
                    <a:fld id="{F8668685-C771-4514-8A82-0F6B4712F03C}"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5DC1-4B08-97F0-0CCFE9C60108}"/>
                </c:ext>
              </c:extLst>
            </c:dLbl>
            <c:dLbl>
              <c:idx val="14"/>
              <c:layout>
                <c:manualLayout>
                  <c:x val="0"/>
                  <c:y val="-4.4010942613399925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11E69EFE-44FF-4B3C-94FE-62DD5461C07C}" type="CELLRANGE">
                      <a:rPr lang="en-US" baseline="0"/>
                      <a:pPr>
                        <a:defRPr b="1">
                          <a:solidFill>
                            <a:srgbClr val="000000"/>
                          </a:solidFill>
                        </a:defRPr>
                      </a:pPr>
                      <a:t>[CELLRANGE]</a:t>
                    </a:fld>
                    <a:r>
                      <a:rPr lang="en-US" baseline="0"/>
                      <a:t>
</a:t>
                    </a:r>
                    <a:fld id="{6947BA80-19D9-4247-86E4-25D195FC766C}"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5DC1-4B08-97F0-0CCFE9C60108}"/>
                </c:ext>
              </c:extLst>
            </c:dLbl>
            <c:dLbl>
              <c:idx val="15"/>
              <c:layout>
                <c:manualLayout>
                  <c:x val="0"/>
                  <c:y val="-8.0925279663838501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59092DB3-3B80-4A79-BF64-CD329C9D0840}" type="CELLRANGE">
                      <a:rPr lang="en-US" baseline="0"/>
                      <a:pPr>
                        <a:defRPr b="1">
                          <a:solidFill>
                            <a:srgbClr val="000000"/>
                          </a:solidFill>
                        </a:defRPr>
                      </a:pPr>
                      <a:t>[CELLRANGE]</a:t>
                    </a:fld>
                    <a:r>
                      <a:rPr lang="en-US" baseline="0"/>
                      <a:t>
</a:t>
                    </a:r>
                    <a:fld id="{68A9868A-8BD9-4858-9C46-B103F8CDD829}"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5DC1-4B08-97F0-0CCFE9C60108}"/>
                </c:ext>
              </c:extLst>
            </c:dLbl>
            <c:dLbl>
              <c:idx val="16"/>
              <c:layout>
                <c:manualLayout>
                  <c:x val="0"/>
                  <c:y val="-1.7010654042076516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B088A3A8-D2DB-4A26-8116-FAA826BCC9F4}" type="CELLRANGE">
                      <a:rPr lang="en-US" baseline="0"/>
                      <a:pPr>
                        <a:defRPr b="1">
                          <a:solidFill>
                            <a:srgbClr val="000000"/>
                          </a:solidFill>
                        </a:defRPr>
                      </a:pPr>
                      <a:t>[CELLRANGE]</a:t>
                    </a:fld>
                    <a:r>
                      <a:rPr lang="en-US" baseline="0"/>
                      <a:t>
</a:t>
                    </a:r>
                    <a:fld id="{EDFC69EE-204B-4425-8D09-9B3F3D879E7B}"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5DC1-4B08-97F0-0CCFE9C60108}"/>
                </c:ext>
              </c:extLst>
            </c:dLbl>
            <c:dLbl>
              <c:idx val="17"/>
              <c:layout>
                <c:manualLayout>
                  <c:x val="0"/>
                  <c:y val="-1.9412433258926755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575555B8-2895-4703-BB5D-E5B11B3AE754}" type="CELLRANGE">
                      <a:rPr lang="en-US" baseline="0"/>
                      <a:pPr>
                        <a:defRPr b="1">
                          <a:solidFill>
                            <a:srgbClr val="000000"/>
                          </a:solidFill>
                        </a:defRPr>
                      </a:pPr>
                      <a:t>[CELLRANGE]</a:t>
                    </a:fld>
                    <a:r>
                      <a:rPr lang="en-US" baseline="0"/>
                      <a:t>
</a:t>
                    </a:r>
                    <a:fld id="{EBC8C153-9374-4971-A456-2016563B9638}"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5DC1-4B08-97F0-0CCFE9C60108}"/>
                </c:ext>
              </c:extLst>
            </c:dLbl>
            <c:dLbl>
              <c:idx val="18"/>
              <c:layout>
                <c:manualLayout>
                  <c:x val="0"/>
                  <c:y val="-1.4262189188968202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090F382A-FEA3-4F0C-ABEE-724C0222100B}" type="CELLRANGE">
                      <a:rPr lang="en-US" baseline="0"/>
                      <a:pPr>
                        <a:defRPr b="1">
                          <a:solidFill>
                            <a:srgbClr val="000000"/>
                          </a:solidFill>
                        </a:defRPr>
                      </a:pPr>
                      <a:t>[CELLRANGE]</a:t>
                    </a:fld>
                    <a:r>
                      <a:rPr lang="en-US" baseline="0"/>
                      <a:t>
</a:t>
                    </a:r>
                    <a:fld id="{2B39EF96-8EA1-43D3-A479-A024B23A3C1C}"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5DC1-4B08-97F0-0CCFE9C60108}"/>
                </c:ext>
              </c:extLst>
            </c:dLbl>
            <c:dLbl>
              <c:idx val="19"/>
              <c:layout>
                <c:manualLayout>
                  <c:x val="0"/>
                  <c:y val="-3.1265647868782755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A3A358DF-A4C5-44CD-8F5E-449583821D2A}" type="CELLRANGE">
                      <a:rPr lang="en-US" baseline="0"/>
                      <a:pPr>
                        <a:defRPr b="1">
                          <a:solidFill>
                            <a:srgbClr val="000000"/>
                          </a:solidFill>
                        </a:defRPr>
                      </a:pPr>
                      <a:t>[CELLRANGE]</a:t>
                    </a:fld>
                    <a:r>
                      <a:rPr lang="en-US" baseline="0"/>
                      <a:t>
</a:t>
                    </a:r>
                    <a:fld id="{970813EE-DBA3-4DF5-B783-FEBDA4B531BA}"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5DC1-4B08-97F0-0CCFE9C60108}"/>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'11ListaEsperaGII'!$L$13:$L$32</c:f>
              <c:strCache>
                <c:ptCount val="20"/>
                <c:pt idx="0">
                  <c:v>Aragón</c:v>
                </c:pt>
                <c:pt idx="1">
                  <c:v>Castilla y León</c:v>
                </c:pt>
                <c:pt idx="2">
                  <c:v>Galicia</c:v>
                </c:pt>
                <c:pt idx="3">
                  <c:v>Navarra, Comunidad Foral de</c:v>
                </c:pt>
                <c:pt idx="4">
                  <c:v>Asturias, Principado de</c:v>
                </c:pt>
                <c:pt idx="5">
                  <c:v>Cantabria</c:v>
                </c:pt>
                <c:pt idx="6">
                  <c:v>Andalucía</c:v>
                </c:pt>
                <c:pt idx="7">
                  <c:v>Castilla - La Mancha</c:v>
                </c:pt>
                <c:pt idx="8">
                  <c:v>Comunitat Valenciana</c:v>
                </c:pt>
                <c:pt idx="9">
                  <c:v>Madrid, Comunidad de</c:v>
                </c:pt>
                <c:pt idx="10">
                  <c:v>Ceuta</c:v>
                </c:pt>
                <c:pt idx="11">
                  <c:v>Canarias</c:v>
                </c:pt>
                <c:pt idx="12">
                  <c:v>Media Nacional</c:v>
                </c:pt>
                <c:pt idx="13">
                  <c:v>Rioja, La</c:v>
                </c:pt>
                <c:pt idx="14">
                  <c:v>Balears, Illes</c:v>
                </c:pt>
                <c:pt idx="15">
                  <c:v>Extremadura</c:v>
                </c:pt>
                <c:pt idx="16">
                  <c:v>Cataluña</c:v>
                </c:pt>
                <c:pt idx="17">
                  <c:v>Melilla</c:v>
                </c:pt>
                <c:pt idx="18">
                  <c:v>Murcia, Región de</c:v>
                </c:pt>
                <c:pt idx="19">
                  <c:v>País Vasco</c:v>
                </c:pt>
              </c:strCache>
            </c:strRef>
          </c:cat>
          <c:val>
            <c:numRef>
              <c:f>'11ListaEsperaGII'!$P$13:$P$32</c:f>
              <c:numCache>
                <c:formatCode>0.00%</c:formatCode>
                <c:ptCount val="20"/>
                <c:pt idx="0">
                  <c:v>1.3719773623735209E-3</c:v>
                </c:pt>
                <c:pt idx="1">
                  <c:v>1.5558698727015559E-3</c:v>
                </c:pt>
                <c:pt idx="2">
                  <c:v>3.7329042638777152E-3</c:v>
                </c:pt>
                <c:pt idx="3">
                  <c:v>1.0143830431491295E-2</c:v>
                </c:pt>
                <c:pt idx="4">
                  <c:v>1.1574074074074073E-2</c:v>
                </c:pt>
                <c:pt idx="5">
                  <c:v>1.9150503314510188E-2</c:v>
                </c:pt>
                <c:pt idx="6">
                  <c:v>3.1570457425970734E-2</c:v>
                </c:pt>
                <c:pt idx="7">
                  <c:v>3.1602048280907097E-2</c:v>
                </c:pt>
                <c:pt idx="8">
                  <c:v>4.2126264785520881E-2</c:v>
                </c:pt>
                <c:pt idx="9">
                  <c:v>4.7445608770358895E-2</c:v>
                </c:pt>
                <c:pt idx="10">
                  <c:v>4.8309178743961352E-2</c:v>
                </c:pt>
                <c:pt idx="11">
                  <c:v>4.911106463083037E-2</c:v>
                </c:pt>
                <c:pt idx="12">
                  <c:v>5.0135108315649664E-2</c:v>
                </c:pt>
                <c:pt idx="13">
                  <c:v>6.9673961589995531E-2</c:v>
                </c:pt>
                <c:pt idx="14">
                  <c:v>7.9886826995090282E-2</c:v>
                </c:pt>
                <c:pt idx="15">
                  <c:v>9.4810379241516959E-2</c:v>
                </c:pt>
                <c:pt idx="16">
                  <c:v>9.8730978824505503E-2</c:v>
                </c:pt>
                <c:pt idx="17">
                  <c:v>0.10548086866597725</c:v>
                </c:pt>
                <c:pt idx="18">
                  <c:v>0.11323864462649667</c:v>
                </c:pt>
                <c:pt idx="19">
                  <c:v>0.11449029038440675</c:v>
                </c:pt>
              </c:numCache>
            </c:numRef>
          </c:val>
          <c:extLst>
            <c:ext xmlns:c15="http://schemas.microsoft.com/office/drawing/2012/chart" uri="{02D57815-91ED-43cb-92C2-25804820EDAC}">
              <c15:datalabelsRange>
                <c15:f>'11ListaEsperaGII'!$N$13:$N$32</c15:f>
                <c15:dlblRangeCache>
                  <c:ptCount val="20"/>
                  <c:pt idx="0">
                    <c:v>24</c:v>
                  </c:pt>
                  <c:pt idx="1">
                    <c:v>66</c:v>
                  </c:pt>
                  <c:pt idx="2">
                    <c:v>116</c:v>
                  </c:pt>
                  <c:pt idx="3">
                    <c:v>67</c:v>
                  </c:pt>
                  <c:pt idx="4">
                    <c:v>130</c:v>
                  </c:pt>
                  <c:pt idx="5">
                    <c:v>156</c:v>
                  </c:pt>
                  <c:pt idx="6">
                    <c:v>4.658</c:v>
                  </c:pt>
                  <c:pt idx="7">
                    <c:v>864</c:v>
                  </c:pt>
                  <c:pt idx="8">
                    <c:v>2.956</c:v>
                  </c:pt>
                  <c:pt idx="9">
                    <c:v>3.921</c:v>
                  </c:pt>
                  <c:pt idx="10">
                    <c:v>30</c:v>
                  </c:pt>
                  <c:pt idx="11">
                    <c:v>1.174</c:v>
                  </c:pt>
                  <c:pt idx="12">
                    <c:v>32.840</c:v>
                  </c:pt>
                  <c:pt idx="13">
                    <c:v>312</c:v>
                  </c:pt>
                  <c:pt idx="14">
                    <c:v>960</c:v>
                  </c:pt>
                  <c:pt idx="15">
                    <c:v>1.330</c:v>
                  </c:pt>
                  <c:pt idx="16">
                    <c:v>10.472</c:v>
                  </c:pt>
                  <c:pt idx="17">
                    <c:v>102</c:v>
                  </c:pt>
                  <c:pt idx="18">
                    <c:v>2.336</c:v>
                  </c:pt>
                  <c:pt idx="19">
                    <c:v>3.166</c:v>
                  </c:pt>
                </c15:dlblRangeCache>
              </c15:datalabelsRange>
            </c:ext>
            <c:ext xmlns:c16="http://schemas.microsoft.com/office/drawing/2014/chart" uri="{C3380CC4-5D6E-409C-BE32-E72D297353CC}">
              <c16:uniqueId val="{0000002B-5DC1-4B08-97F0-0CCFE9C60108}"/>
            </c:ext>
          </c:extLst>
        </c:ser>
        <c:dLbls>
          <c:dLblPos val="inEnd"/>
          <c:showLegendKey val="0"/>
          <c:showVal val="1"/>
          <c:showCatName val="0"/>
          <c:showSerName val="0"/>
          <c:showPercent val="0"/>
          <c:showBubbleSize val="0"/>
        </c:dLbls>
        <c:gapWidth val="30"/>
        <c:overlap val="100"/>
        <c:axId val="-2095913280"/>
        <c:axId val="-2095910560"/>
      </c:barChart>
      <c:lineChart>
        <c:grouping val="standard"/>
        <c:varyColors val="0"/>
        <c:ser>
          <c:idx val="2"/>
          <c:order val="2"/>
          <c:tx>
            <c:strRef>
              <c:f>'11ListaEsperaGII'!$Q$12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'11ListaEsperaGII'!$L$13:$L$32</c:f>
              <c:strCache>
                <c:ptCount val="20"/>
                <c:pt idx="0">
                  <c:v>Aragón</c:v>
                </c:pt>
                <c:pt idx="1">
                  <c:v>Castilla y León</c:v>
                </c:pt>
                <c:pt idx="2">
                  <c:v>Galicia</c:v>
                </c:pt>
                <c:pt idx="3">
                  <c:v>Navarra, Comunidad Foral de</c:v>
                </c:pt>
                <c:pt idx="4">
                  <c:v>Asturias, Principado de</c:v>
                </c:pt>
                <c:pt idx="5">
                  <c:v>Cantabria</c:v>
                </c:pt>
                <c:pt idx="6">
                  <c:v>Andalucía</c:v>
                </c:pt>
                <c:pt idx="7">
                  <c:v>Castilla - La Mancha</c:v>
                </c:pt>
                <c:pt idx="8">
                  <c:v>Comunitat Valenciana</c:v>
                </c:pt>
                <c:pt idx="9">
                  <c:v>Madrid, Comunidad de</c:v>
                </c:pt>
                <c:pt idx="10">
                  <c:v>Ceuta</c:v>
                </c:pt>
                <c:pt idx="11">
                  <c:v>Canarias</c:v>
                </c:pt>
                <c:pt idx="12">
                  <c:v>Media Nacional</c:v>
                </c:pt>
                <c:pt idx="13">
                  <c:v>Rioja, La</c:v>
                </c:pt>
                <c:pt idx="14">
                  <c:v>Balears, Illes</c:v>
                </c:pt>
                <c:pt idx="15">
                  <c:v>Extremadura</c:v>
                </c:pt>
                <c:pt idx="16">
                  <c:v>Cataluña</c:v>
                </c:pt>
                <c:pt idx="17">
                  <c:v>Melilla</c:v>
                </c:pt>
                <c:pt idx="18">
                  <c:v>Murcia, Región de</c:v>
                </c:pt>
                <c:pt idx="19">
                  <c:v>País Vasco</c:v>
                </c:pt>
              </c:strCache>
            </c:strRef>
          </c:cat>
          <c:val>
            <c:numRef>
              <c:f>'11ListaEsperaGII'!$Q$13:$Q$32</c:f>
              <c:numCache>
                <c:formatCode>0.00%</c:formatCode>
                <c:ptCount val="20"/>
                <c:pt idx="0">
                  <c:v>0.94986489168435029</c:v>
                </c:pt>
                <c:pt idx="1">
                  <c:v>0.94986489168435029</c:v>
                </c:pt>
                <c:pt idx="2">
                  <c:v>0.94986489168435029</c:v>
                </c:pt>
                <c:pt idx="3">
                  <c:v>0.94986489168435029</c:v>
                </c:pt>
                <c:pt idx="4">
                  <c:v>0.94986489168435029</c:v>
                </c:pt>
                <c:pt idx="5">
                  <c:v>0.94986489168435029</c:v>
                </c:pt>
                <c:pt idx="6">
                  <c:v>0.94986489168435029</c:v>
                </c:pt>
                <c:pt idx="7">
                  <c:v>0.94986489168435029</c:v>
                </c:pt>
                <c:pt idx="8">
                  <c:v>0.94986489168435029</c:v>
                </c:pt>
                <c:pt idx="9">
                  <c:v>0.94986489168435029</c:v>
                </c:pt>
                <c:pt idx="10">
                  <c:v>0.94986489168435029</c:v>
                </c:pt>
                <c:pt idx="11">
                  <c:v>0.94986489168435029</c:v>
                </c:pt>
                <c:pt idx="12">
                  <c:v>0.94986489168435029</c:v>
                </c:pt>
                <c:pt idx="13">
                  <c:v>0.94986489168435029</c:v>
                </c:pt>
                <c:pt idx="14">
                  <c:v>0.94986489168435029</c:v>
                </c:pt>
                <c:pt idx="15">
                  <c:v>0.94986489168435029</c:v>
                </c:pt>
                <c:pt idx="16">
                  <c:v>0.94986489168435029</c:v>
                </c:pt>
                <c:pt idx="17">
                  <c:v>0.94986489168435029</c:v>
                </c:pt>
                <c:pt idx="18">
                  <c:v>0.94986489168435029</c:v>
                </c:pt>
                <c:pt idx="19">
                  <c:v>0.94986489168435029</c:v>
                </c:pt>
              </c:numCache>
            </c:numRef>
          </c:val>
          <c:smooth val="0"/>
          <c:extLst>
            <c:ext xmlns:c16="http://schemas.microsoft.com/office/drawing/2014/chart" uri="{C3380CC4-5D6E-409C-BE32-E72D297353CC}">
              <c16:uniqueId val="{0000002D-5DC1-4B08-97F0-0CCFE9C60108}"/>
            </c:ext>
          </c:extLst>
        </c:ser>
        <c:dLbls>
          <c:showLegendKey val="0"/>
          <c:showVal val="0"/>
          <c:showCatName val="0"/>
          <c:showSerName val="0"/>
          <c:showPercent val="0"/>
          <c:showBubbleSize val="0"/>
        </c:dLbls>
        <c:marker val="1"/>
        <c:smooth val="0"/>
        <c:axId val="-2095913280"/>
        <c:axId val="-2095910560"/>
      </c:lineChart>
      <c:catAx>
        <c:axId val="-2095913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0560"/>
        <c:crosses val="autoZero"/>
        <c:auto val="1"/>
        <c:lblAlgn val="ctr"/>
        <c:lblOffset val="100"/>
        <c:noMultiLvlLbl val="0"/>
      </c:catAx>
      <c:valAx>
        <c:axId val="-209591056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3280"/>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4.9999972612119137E-2"/>
          <c:y val="0.9088782593764565"/>
          <c:w val="0.89999994522423821"/>
          <c:h val="3.504697426840337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rgbClr val="8784C6"/>
            </a:solidFill>
            <a:ln>
              <a:noFill/>
            </a:ln>
            <a:effectLst/>
          </c:spPr>
          <c:invertIfNegative val="0"/>
          <c:dPt>
            <c:idx val="0"/>
            <c:invertIfNegative val="0"/>
            <c:bubble3D val="0"/>
            <c:spPr>
              <a:solidFill>
                <a:srgbClr val="AD84C6"/>
              </a:solidFill>
              <a:ln>
                <a:noFill/>
              </a:ln>
              <a:effectLst/>
            </c:spPr>
            <c:extLst>
              <c:ext xmlns:c16="http://schemas.microsoft.com/office/drawing/2014/chart" uri="{C3380CC4-5D6E-409C-BE32-E72D297353CC}">
                <c16:uniqueId val="{00000007-E6BD-407D-8DB5-88274B443806}"/>
              </c:ext>
            </c:extLst>
          </c:dPt>
          <c:dPt>
            <c:idx val="1"/>
            <c:invertIfNegative val="0"/>
            <c:bubble3D val="0"/>
            <c:spPr>
              <a:solidFill>
                <a:srgbClr val="AD84C6"/>
              </a:solidFill>
              <a:ln>
                <a:noFill/>
              </a:ln>
              <a:effectLst/>
            </c:spPr>
            <c:extLst>
              <c:ext xmlns:c16="http://schemas.microsoft.com/office/drawing/2014/chart" uri="{C3380CC4-5D6E-409C-BE32-E72D297353CC}">
                <c16:uniqueId val="{00000008-E6BD-407D-8DB5-88274B443806}"/>
              </c:ext>
            </c:extLst>
          </c:dPt>
          <c:dPt>
            <c:idx val="2"/>
            <c:invertIfNegative val="0"/>
            <c:bubble3D val="0"/>
            <c:spPr>
              <a:solidFill>
                <a:srgbClr val="AD84C6"/>
              </a:solidFill>
              <a:ln>
                <a:noFill/>
              </a:ln>
              <a:effectLst/>
            </c:spPr>
            <c:extLst>
              <c:ext xmlns:c16="http://schemas.microsoft.com/office/drawing/2014/chart" uri="{C3380CC4-5D6E-409C-BE32-E72D297353CC}">
                <c16:uniqueId val="{00000009-E6BD-407D-8DB5-88274B443806}"/>
              </c:ext>
            </c:extLst>
          </c:dPt>
          <c:dPt>
            <c:idx val="3"/>
            <c:invertIfNegative val="0"/>
            <c:bubble3D val="0"/>
            <c:spPr>
              <a:solidFill>
                <a:srgbClr val="AD84C6"/>
              </a:solidFill>
              <a:ln>
                <a:noFill/>
              </a:ln>
              <a:effectLst/>
            </c:spPr>
            <c:extLst>
              <c:ext xmlns:c16="http://schemas.microsoft.com/office/drawing/2014/chart" uri="{C3380CC4-5D6E-409C-BE32-E72D297353CC}">
                <c16:uniqueId val="{0000000A-E6BD-407D-8DB5-88274B443806}"/>
              </c:ext>
            </c:extLst>
          </c:dPt>
          <c:dPt>
            <c:idx val="4"/>
            <c:invertIfNegative val="0"/>
            <c:bubble3D val="0"/>
            <c:spPr>
              <a:solidFill>
                <a:srgbClr val="AD84C6"/>
              </a:solidFill>
              <a:ln>
                <a:noFill/>
              </a:ln>
              <a:effectLst/>
            </c:spPr>
            <c:extLst>
              <c:ext xmlns:c16="http://schemas.microsoft.com/office/drawing/2014/chart" uri="{C3380CC4-5D6E-409C-BE32-E72D297353CC}">
                <c16:uniqueId val="{0000000B-E6BD-407D-8DB5-88274B443806}"/>
              </c:ext>
            </c:extLst>
          </c:dPt>
          <c:dPt>
            <c:idx val="5"/>
            <c:invertIfNegative val="0"/>
            <c:bubble3D val="0"/>
            <c:spPr>
              <a:solidFill>
                <a:srgbClr val="AD84C6"/>
              </a:solidFill>
              <a:ln>
                <a:noFill/>
              </a:ln>
              <a:effectLst/>
            </c:spPr>
            <c:extLst>
              <c:ext xmlns:c16="http://schemas.microsoft.com/office/drawing/2014/chart" uri="{C3380CC4-5D6E-409C-BE32-E72D297353CC}">
                <c16:uniqueId val="{0000000C-E6BD-407D-8DB5-88274B443806}"/>
              </c:ext>
            </c:extLst>
          </c:dPt>
          <c:dPt>
            <c:idx val="6"/>
            <c:invertIfNegative val="0"/>
            <c:bubble3D val="0"/>
            <c:spPr>
              <a:solidFill>
                <a:srgbClr val="AD84C6"/>
              </a:solidFill>
              <a:ln>
                <a:noFill/>
              </a:ln>
              <a:effectLst/>
            </c:spPr>
            <c:extLst>
              <c:ext xmlns:c16="http://schemas.microsoft.com/office/drawing/2014/chart" uri="{C3380CC4-5D6E-409C-BE32-E72D297353CC}">
                <c16:uniqueId val="{0000000D-E6BD-407D-8DB5-88274B443806}"/>
              </c:ext>
            </c:extLst>
          </c:dPt>
          <c:dPt>
            <c:idx val="7"/>
            <c:invertIfNegative val="0"/>
            <c:bubble3D val="0"/>
            <c:spPr>
              <a:solidFill>
                <a:srgbClr val="AD84C6"/>
              </a:solidFill>
              <a:ln>
                <a:noFill/>
              </a:ln>
              <a:effectLst/>
            </c:spPr>
            <c:extLst>
              <c:ext xmlns:c16="http://schemas.microsoft.com/office/drawing/2014/chart" uri="{C3380CC4-5D6E-409C-BE32-E72D297353CC}">
                <c16:uniqueId val="{0000000E-E6BD-407D-8DB5-88274B443806}"/>
              </c:ext>
            </c:extLst>
          </c:dPt>
          <c:dPt>
            <c:idx val="8"/>
            <c:invertIfNegative val="0"/>
            <c:bubble3D val="0"/>
            <c:spPr>
              <a:solidFill>
                <a:srgbClr val="AD84C6"/>
              </a:solidFill>
              <a:ln>
                <a:noFill/>
              </a:ln>
              <a:effectLst/>
            </c:spPr>
            <c:extLst>
              <c:ext xmlns:c16="http://schemas.microsoft.com/office/drawing/2014/chart" uri="{C3380CC4-5D6E-409C-BE32-E72D297353CC}">
                <c16:uniqueId val="{0000000F-E6BD-407D-8DB5-88274B443806}"/>
              </c:ext>
            </c:extLst>
          </c:dPt>
          <c:dPt>
            <c:idx val="9"/>
            <c:invertIfNegative val="0"/>
            <c:bubble3D val="0"/>
            <c:spPr>
              <a:solidFill>
                <a:srgbClr val="AD84C6"/>
              </a:solidFill>
              <a:ln>
                <a:noFill/>
              </a:ln>
              <a:effectLst/>
            </c:spPr>
            <c:extLst>
              <c:ext xmlns:c16="http://schemas.microsoft.com/office/drawing/2014/chart" uri="{C3380CC4-5D6E-409C-BE32-E72D297353CC}">
                <c16:uniqueId val="{00000000-E6BD-407D-8DB5-88274B443806}"/>
              </c:ext>
            </c:extLst>
          </c:dPt>
          <c:dPt>
            <c:idx val="10"/>
            <c:invertIfNegative val="0"/>
            <c:bubble3D val="0"/>
            <c:spPr>
              <a:solidFill>
                <a:srgbClr val="AD84C6"/>
              </a:solidFill>
              <a:ln>
                <a:noFill/>
              </a:ln>
              <a:effectLst/>
            </c:spPr>
            <c:extLst>
              <c:ext xmlns:c16="http://schemas.microsoft.com/office/drawing/2014/chart" uri="{C3380CC4-5D6E-409C-BE32-E72D297353CC}">
                <c16:uniqueId val="{00000010-E6BD-407D-8DB5-88274B443806}"/>
              </c:ext>
            </c:extLst>
          </c:dPt>
          <c:dPt>
            <c:idx val="11"/>
            <c:invertIfNegative val="0"/>
            <c:bubble3D val="0"/>
            <c:spPr>
              <a:solidFill>
                <a:srgbClr val="AD84C6"/>
              </a:solidFill>
              <a:ln>
                <a:noFill/>
              </a:ln>
              <a:effectLst/>
            </c:spPr>
            <c:extLst>
              <c:ext xmlns:c16="http://schemas.microsoft.com/office/drawing/2014/chart" uri="{C3380CC4-5D6E-409C-BE32-E72D297353CC}">
                <c16:uniqueId val="{00000001-E6BD-407D-8DB5-88274B443806}"/>
              </c:ext>
            </c:extLst>
          </c:dPt>
          <c:dPt>
            <c:idx val="12"/>
            <c:invertIfNegative val="0"/>
            <c:bubble3D val="0"/>
            <c:spPr>
              <a:solidFill>
                <a:srgbClr val="5A3471"/>
              </a:solidFill>
              <a:ln>
                <a:noFill/>
              </a:ln>
              <a:effectLst/>
            </c:spPr>
            <c:extLst>
              <c:ext xmlns:c16="http://schemas.microsoft.com/office/drawing/2014/chart" uri="{C3380CC4-5D6E-409C-BE32-E72D297353CC}">
                <c16:uniqueId val="{00000003-E6BD-407D-8DB5-88274B443806}"/>
              </c:ext>
            </c:extLst>
          </c:dPt>
          <c:dPt>
            <c:idx val="13"/>
            <c:invertIfNegative val="0"/>
            <c:bubble3D val="0"/>
            <c:spPr>
              <a:solidFill>
                <a:srgbClr val="AD84C6"/>
              </a:solidFill>
              <a:ln>
                <a:noFill/>
              </a:ln>
              <a:effectLst/>
            </c:spPr>
            <c:extLst>
              <c:ext xmlns:c16="http://schemas.microsoft.com/office/drawing/2014/chart" uri="{C3380CC4-5D6E-409C-BE32-E72D297353CC}">
                <c16:uniqueId val="{00000004-E6BD-407D-8DB5-88274B443806}"/>
              </c:ext>
            </c:extLst>
          </c:dPt>
          <c:dPt>
            <c:idx val="14"/>
            <c:invertIfNegative val="0"/>
            <c:bubble3D val="0"/>
            <c:spPr>
              <a:solidFill>
                <a:srgbClr val="AD84C6"/>
              </a:solidFill>
              <a:ln>
                <a:noFill/>
              </a:ln>
              <a:effectLst/>
            </c:spPr>
            <c:extLst>
              <c:ext xmlns:c16="http://schemas.microsoft.com/office/drawing/2014/chart" uri="{C3380CC4-5D6E-409C-BE32-E72D297353CC}">
                <c16:uniqueId val="{00000005-E6BD-407D-8DB5-88274B443806}"/>
              </c:ext>
            </c:extLst>
          </c:dPt>
          <c:dPt>
            <c:idx val="15"/>
            <c:invertIfNegative val="0"/>
            <c:bubble3D val="0"/>
            <c:spPr>
              <a:solidFill>
                <a:srgbClr val="AD84C6"/>
              </a:solidFill>
              <a:ln>
                <a:noFill/>
              </a:ln>
              <a:effectLst/>
            </c:spPr>
            <c:extLst>
              <c:ext xmlns:c16="http://schemas.microsoft.com/office/drawing/2014/chart" uri="{C3380CC4-5D6E-409C-BE32-E72D297353CC}">
                <c16:uniqueId val="{00000006-E6BD-407D-8DB5-88274B443806}"/>
              </c:ext>
            </c:extLst>
          </c:dPt>
          <c:dPt>
            <c:idx val="16"/>
            <c:invertIfNegative val="0"/>
            <c:bubble3D val="0"/>
            <c:spPr>
              <a:solidFill>
                <a:srgbClr val="AD84C6"/>
              </a:solidFill>
              <a:ln>
                <a:noFill/>
              </a:ln>
              <a:effectLst/>
            </c:spPr>
            <c:extLst>
              <c:ext xmlns:c16="http://schemas.microsoft.com/office/drawing/2014/chart" uri="{C3380CC4-5D6E-409C-BE32-E72D297353CC}">
                <c16:uniqueId val="{00000011-E6BD-407D-8DB5-88274B443806}"/>
              </c:ext>
            </c:extLst>
          </c:dPt>
          <c:dPt>
            <c:idx val="17"/>
            <c:invertIfNegative val="0"/>
            <c:bubble3D val="0"/>
            <c:spPr>
              <a:solidFill>
                <a:srgbClr val="AD84C6"/>
              </a:solidFill>
              <a:ln>
                <a:noFill/>
              </a:ln>
              <a:effectLst/>
            </c:spPr>
            <c:extLst>
              <c:ext xmlns:c16="http://schemas.microsoft.com/office/drawing/2014/chart" uri="{C3380CC4-5D6E-409C-BE32-E72D297353CC}">
                <c16:uniqueId val="{00000012-E6BD-407D-8DB5-88274B443806}"/>
              </c:ext>
            </c:extLst>
          </c:dPt>
          <c:dPt>
            <c:idx val="18"/>
            <c:invertIfNegative val="0"/>
            <c:bubble3D val="0"/>
            <c:spPr>
              <a:solidFill>
                <a:srgbClr val="AD84C6"/>
              </a:solidFill>
              <a:ln>
                <a:noFill/>
              </a:ln>
              <a:effectLst/>
            </c:spPr>
            <c:extLst>
              <c:ext xmlns:c16="http://schemas.microsoft.com/office/drawing/2014/chart" uri="{C3380CC4-5D6E-409C-BE32-E72D297353CC}">
                <c16:uniqueId val="{00000013-E6BD-407D-8DB5-88274B443806}"/>
              </c:ext>
            </c:extLst>
          </c:dPt>
          <c:dPt>
            <c:idx val="19"/>
            <c:invertIfNegative val="0"/>
            <c:bubble3D val="0"/>
            <c:spPr>
              <a:solidFill>
                <a:srgbClr val="AD84C6"/>
              </a:solidFill>
              <a:ln>
                <a:noFill/>
              </a:ln>
              <a:effectLst/>
            </c:spPr>
            <c:extLst>
              <c:ext xmlns:c16="http://schemas.microsoft.com/office/drawing/2014/chart" uri="{C3380CC4-5D6E-409C-BE32-E72D297353CC}">
                <c16:uniqueId val="{00000014-E6BD-407D-8DB5-88274B443806}"/>
              </c:ext>
            </c:extLst>
          </c:dPt>
          <c:dLbls>
            <c:dLbl>
              <c:idx val="0"/>
              <c:layout>
                <c:manualLayout>
                  <c:x val="0"/>
                  <c:y val="-3.0478894636931943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8979CE6C-7E17-4283-98E7-130647A25987}" type="CELLRANGE">
                      <a:rPr lang="en-US" baseline="0"/>
                      <a:pPr>
                        <a:defRPr b="1">
                          <a:solidFill>
                            <a:srgbClr val="000000"/>
                          </a:solidFill>
                        </a:defRPr>
                      </a:pPr>
                      <a:t>[CELLRANGE]</a:t>
                    </a:fld>
                    <a:r>
                      <a:rPr lang="en-US" baseline="0"/>
                      <a:t>
</a:t>
                    </a:r>
                    <a:fld id="{1D4296A0-650F-40DA-A6A5-A24EA1E10376}"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6BD-407D-8DB5-88274B443806}"/>
                </c:ext>
              </c:extLst>
            </c:dLbl>
            <c:dLbl>
              <c:idx val="1"/>
              <c:layout>
                <c:manualLayout>
                  <c:x val="0"/>
                  <c:y val="-1.772098878765383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CC7BEC71-030D-480E-8F05-7451C5528A5B}" type="CELLRANGE">
                      <a:rPr lang="en-US" baseline="0"/>
                      <a:pPr>
                        <a:defRPr b="1">
                          <a:solidFill>
                            <a:srgbClr val="000000"/>
                          </a:solidFill>
                        </a:defRPr>
                      </a:pPr>
                      <a:t>[CELLRANGE]</a:t>
                    </a:fld>
                    <a:r>
                      <a:rPr lang="en-US" baseline="0"/>
                      <a:t>
</a:t>
                    </a:r>
                    <a:fld id="{D2852043-D199-4D0B-A95F-F385F294DC20}"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E6BD-407D-8DB5-88274B443806}"/>
                </c:ext>
              </c:extLst>
            </c:dLbl>
            <c:dLbl>
              <c:idx val="2"/>
              <c:layout>
                <c:manualLayout>
                  <c:x val="-3.1535065771196298E-17"/>
                  <c:y val="-8.2036905618415919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D1477E03-99D4-4729-9101-72B261CE186E}" type="CELLRANGE">
                      <a:rPr lang="en-US" baseline="0"/>
                      <a:pPr>
                        <a:defRPr b="1">
                          <a:solidFill>
                            <a:srgbClr val="000000"/>
                          </a:solidFill>
                        </a:defRPr>
                      </a:pPr>
                      <a:t>[CELLRANGE]</a:t>
                    </a:fld>
                    <a:r>
                      <a:rPr lang="en-US" baseline="0"/>
                      <a:t>
</a:t>
                    </a:r>
                    <a:fld id="{CE591B58-ECD1-4D61-B506-EB1CB6F9686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6BD-407D-8DB5-88274B443806}"/>
                </c:ext>
              </c:extLst>
            </c:dLbl>
            <c:dLbl>
              <c:idx val="3"/>
              <c:layout>
                <c:manualLayout>
                  <c:x val="0"/>
                  <c:y val="-1.673178699866259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163918AC-D3F1-49E8-93E4-86B22899F7C7}" type="CELLRANGE">
                      <a:rPr lang="en-US" baseline="0"/>
                      <a:pPr>
                        <a:defRPr b="1">
                          <a:solidFill>
                            <a:srgbClr val="000000"/>
                          </a:solidFill>
                        </a:defRPr>
                      </a:pPr>
                      <a:t>[CELLRANGE]</a:t>
                    </a:fld>
                    <a:r>
                      <a:rPr lang="en-US" baseline="0"/>
                      <a:t>
</a:t>
                    </a:r>
                    <a:fld id="{C7F7F9C3-3441-4E0E-9222-33D4A17116E4}"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6BD-407D-8DB5-88274B443806}"/>
                </c:ext>
              </c:extLst>
            </c:dLbl>
            <c:dLbl>
              <c:idx val="4"/>
              <c:layout>
                <c:manualLayout>
                  <c:x val="-3.1535065771196298E-17"/>
                  <c:y val="-8.7159103644407574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B570CAC0-903D-4589-8909-B78063872F1B}" type="CELLRANGE">
                      <a:rPr lang="en-US" baseline="0"/>
                      <a:pPr>
                        <a:defRPr b="1">
                          <a:solidFill>
                            <a:srgbClr val="000000"/>
                          </a:solidFill>
                        </a:defRPr>
                      </a:pPr>
                      <a:t>[CELLRANGE]</a:t>
                    </a:fld>
                    <a:r>
                      <a:rPr lang="en-US" baseline="0"/>
                      <a:t>
</a:t>
                    </a:r>
                    <a:fld id="{1F08E608-3278-4A15-AEDE-6AA64AF5DD78}"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6BD-407D-8DB5-88274B443806}"/>
                </c:ext>
              </c:extLst>
            </c:dLbl>
            <c:dLbl>
              <c:idx val="5"/>
              <c:layout>
                <c:manualLayout>
                  <c:x val="0"/>
                  <c:y val="-1.764633547599845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EEFF6817-B37E-4F3E-9951-D602B76A9BAE}" type="CELLRANGE">
                      <a:rPr lang="en-US" baseline="0"/>
                      <a:pPr>
                        <a:defRPr b="1">
                          <a:solidFill>
                            <a:srgbClr val="000000"/>
                          </a:solidFill>
                        </a:defRPr>
                      </a:pPr>
                      <a:t>[CELLRANGE]</a:t>
                    </a:fld>
                    <a:r>
                      <a:rPr lang="en-US" baseline="0"/>
                      <a:t>
</a:t>
                    </a:r>
                    <a:fld id="{B3F9BCC8-F913-4BDD-A67D-E81D0028AD21}"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6BD-407D-8DB5-88274B443806}"/>
                </c:ext>
              </c:extLst>
            </c:dLbl>
            <c:dLbl>
              <c:idx val="6"/>
              <c:layout>
                <c:manualLayout>
                  <c:x val="0"/>
                  <c:y val="-2.449718451664886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A1F91251-593A-41A0-B292-B56336E8989F}" type="CELLRANGE">
                      <a:rPr lang="en-US" baseline="0"/>
                      <a:pPr>
                        <a:defRPr b="1">
                          <a:solidFill>
                            <a:srgbClr val="000000"/>
                          </a:solidFill>
                        </a:defRPr>
                      </a:pPr>
                      <a:t>[CELLRANGE]</a:t>
                    </a:fld>
                    <a:r>
                      <a:rPr lang="en-US" baseline="0"/>
                      <a:t>
</a:t>
                    </a:r>
                    <a:fld id="{6E00B6D7-D8F4-4ADC-B6B2-4DB04A328D2C}"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6BD-407D-8DB5-88274B443806}"/>
                </c:ext>
              </c:extLst>
            </c:dLbl>
            <c:dLbl>
              <c:idx val="7"/>
              <c:layout>
                <c:manualLayout>
                  <c:x val="0"/>
                  <c:y val="-2.216331492672073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24FA1153-D205-4229-A406-D5735BE7F071}" type="CELLRANGE">
                      <a:rPr lang="en-US" baseline="0"/>
                      <a:pPr>
                        <a:defRPr b="1">
                          <a:solidFill>
                            <a:srgbClr val="000000"/>
                          </a:solidFill>
                        </a:defRPr>
                      </a:pPr>
                      <a:t>[CELLRANGE]</a:t>
                    </a:fld>
                    <a:r>
                      <a:rPr lang="en-US" baseline="0"/>
                      <a:t>
</a:t>
                    </a:r>
                    <a:fld id="{3ACC5868-6E6B-43C2-840F-34C03F025DD2}"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6BD-407D-8DB5-88274B443806}"/>
                </c:ext>
              </c:extLst>
            </c:dLbl>
            <c:dLbl>
              <c:idx val="8"/>
              <c:layout>
                <c:manualLayout>
                  <c:x val="0"/>
                  <c:y val="-2.1526309661573512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33AF8571-D315-4561-992A-3B31877396F6}" type="CELLRANGE">
                      <a:rPr lang="en-US" baseline="0"/>
                      <a:pPr>
                        <a:defRPr b="1">
                          <a:solidFill>
                            <a:srgbClr val="000000"/>
                          </a:solidFill>
                        </a:defRPr>
                      </a:pPr>
                      <a:t>[CELLRANGE]</a:t>
                    </a:fld>
                    <a:r>
                      <a:rPr lang="en-US" baseline="0"/>
                      <a:t>
</a:t>
                    </a:r>
                    <a:fld id="{AEF23134-A6CF-49E3-9EDC-155C8B413375}"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6BD-407D-8DB5-88274B443806}"/>
                </c:ext>
              </c:extLst>
            </c:dLbl>
            <c:dLbl>
              <c:idx val="9"/>
              <c:layout>
                <c:manualLayout>
                  <c:x val="-6.3070131542392597E-17"/>
                  <c:y val="-2.720413902662620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D0BF22E2-A0BB-4B47-A81B-3EA4135D7913}" type="CELLRANGE">
                      <a:rPr lang="en-US" baseline="0"/>
                      <a:pPr>
                        <a:defRPr b="1">
                          <a:solidFill>
                            <a:srgbClr val="000000"/>
                          </a:solidFill>
                        </a:defRPr>
                      </a:pPr>
                      <a:t>[CELLRANGE]</a:t>
                    </a:fld>
                    <a:r>
                      <a:rPr lang="en-US" baseline="0"/>
                      <a:t>
</a:t>
                    </a:r>
                    <a:fld id="{4DE59880-EBF0-4C44-837A-F6DECC593840}"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6BD-407D-8DB5-88274B443806}"/>
                </c:ext>
              </c:extLst>
            </c:dLbl>
            <c:dLbl>
              <c:idx val="10"/>
              <c:layout>
                <c:manualLayout>
                  <c:x val="0"/>
                  <c:y val="-3.049378897161702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081667F0-2ED3-4938-BECC-F4B0D2FFA5C7}" type="CELLRANGE">
                      <a:rPr lang="en-US" baseline="0"/>
                      <a:pPr>
                        <a:defRPr b="1">
                          <a:solidFill>
                            <a:srgbClr val="000000"/>
                          </a:solidFill>
                        </a:defRPr>
                      </a:pPr>
                      <a:t>[CELLRANGE]</a:t>
                    </a:fld>
                    <a:r>
                      <a:rPr lang="en-US" baseline="0"/>
                      <a:t>
</a:t>
                    </a:r>
                    <a:fld id="{ED94F53D-4860-4829-942D-EE65EF80906D}"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6BD-407D-8DB5-88274B443806}"/>
                </c:ext>
              </c:extLst>
            </c:dLbl>
            <c:dLbl>
              <c:idx val="11"/>
              <c:layout>
                <c:manualLayout>
                  <c:x val="0"/>
                  <c:y val="-3.870420014788988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81D135C0-F27E-41EF-9B02-2336FC022E8A}" type="CELLRANGE">
                      <a:rPr lang="en-US" baseline="0"/>
                      <a:pPr>
                        <a:defRPr b="1">
                          <a:solidFill>
                            <a:srgbClr val="000000"/>
                          </a:solidFill>
                        </a:defRPr>
                      </a:pPr>
                      <a:t>[CELLRANGE]</a:t>
                    </a:fld>
                    <a:r>
                      <a:rPr lang="en-US" baseline="0"/>
                      <a:t>
</a:t>
                    </a:r>
                    <a:fld id="{1AC289D2-60FF-4434-B48E-91222280104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6BD-407D-8DB5-88274B443806}"/>
                </c:ext>
              </c:extLst>
            </c:dLbl>
            <c:dLbl>
              <c:idx val="12"/>
              <c:layout>
                <c:manualLayout>
                  <c:x val="0"/>
                  <c:y val="-4.525443792141203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fld id="{0F4654D4-50F6-49FF-A739-A98EC07029B1}" type="CELLRANGE">
                      <a:rPr lang="en-US" baseline="0"/>
                      <a:pPr>
                        <a:defRPr b="1">
                          <a:solidFill>
                            <a:srgbClr val="FFFFFF"/>
                          </a:solidFill>
                        </a:defRPr>
                      </a:pPr>
                      <a:t>[CELLRANGE]</a:t>
                    </a:fld>
                    <a:r>
                      <a:rPr lang="en-US" baseline="0"/>
                      <a:t>
</a:t>
                    </a:r>
                    <a:fld id="{0820EDAD-5FF6-4110-B65C-E23BCC1399DD}" type="VALUE">
                      <a:rPr lang="en-US" baseline="0"/>
                      <a:pPr>
                        <a:defRPr b="1">
                          <a:solidFill>
                            <a:srgbClr val="FFFFFF"/>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6BD-407D-8DB5-88274B443806}"/>
                </c:ext>
              </c:extLst>
            </c:dLbl>
            <c:dLbl>
              <c:idx val="13"/>
              <c:layout>
                <c:manualLayout>
                  <c:x val="0"/>
                  <c:y val="-4.062520604586478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8C778E99-3E46-4ABF-A7D2-09C608BA3C0C}" type="CELLRANGE">
                      <a:rPr lang="en-US" baseline="0"/>
                      <a:pPr>
                        <a:defRPr b="1">
                          <a:solidFill>
                            <a:srgbClr val="000000"/>
                          </a:solidFill>
                        </a:defRPr>
                      </a:pPr>
                      <a:t>[CELLRANGE]</a:t>
                    </a:fld>
                    <a:r>
                      <a:rPr lang="en-US" baseline="0"/>
                      <a:t>
</a:t>
                    </a:r>
                    <a:fld id="{EFDF2AF9-6997-4262-95E1-5CD21AFAF571}"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6BD-407D-8DB5-88274B443806}"/>
                </c:ext>
              </c:extLst>
            </c:dLbl>
            <c:dLbl>
              <c:idx val="14"/>
              <c:layout>
                <c:manualLayout>
                  <c:x val="0"/>
                  <c:y val="-4.423926186583505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0214D5FF-D89A-44A6-BDA0-9C83A9CB7BEE}" type="CELLRANGE">
                      <a:rPr lang="en-US" baseline="0"/>
                      <a:pPr>
                        <a:defRPr b="1">
                          <a:solidFill>
                            <a:srgbClr val="000000"/>
                          </a:solidFill>
                        </a:defRPr>
                      </a:pPr>
                      <a:t>[CELLRANGE]</a:t>
                    </a:fld>
                    <a:r>
                      <a:rPr lang="en-US" baseline="0"/>
                      <a:t>
</a:t>
                    </a:r>
                    <a:fld id="{649A3740-294A-4930-AE4B-D4345243922A}"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6BD-407D-8DB5-88274B443806}"/>
                </c:ext>
              </c:extLst>
            </c:dLbl>
            <c:dLbl>
              <c:idx val="15"/>
              <c:layout>
                <c:manualLayout>
                  <c:x val="0"/>
                  <c:y val="-4.177061671082595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FD0E14F1-865D-4E5D-A24B-2664F1E9DFD9}" type="CELLRANGE">
                      <a:rPr lang="en-US" baseline="0"/>
                      <a:pPr>
                        <a:defRPr b="1">
                          <a:solidFill>
                            <a:srgbClr val="000000"/>
                          </a:solidFill>
                        </a:defRPr>
                      </a:pPr>
                      <a:t>[CELLRANGE]</a:t>
                    </a:fld>
                    <a:r>
                      <a:rPr lang="en-US" baseline="0"/>
                      <a:t>
</a:t>
                    </a:r>
                    <a:fld id="{EB1F13D2-7DFE-4EA6-B563-B6E09FC057CC}"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6BD-407D-8DB5-88274B443806}"/>
                </c:ext>
              </c:extLst>
            </c:dLbl>
            <c:dLbl>
              <c:idx val="16"/>
              <c:layout>
                <c:manualLayout>
                  <c:x val="-1.2614026308478519E-16"/>
                  <c:y val="-5.423790139550838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D1BCBDF6-E30A-4955-BA89-912949012D1B}" type="CELLRANGE">
                      <a:rPr lang="en-US" baseline="0"/>
                      <a:pPr>
                        <a:defRPr b="1">
                          <a:solidFill>
                            <a:srgbClr val="000000"/>
                          </a:solidFill>
                        </a:defRPr>
                      </a:pPr>
                      <a:t>[CELLRANGE]</a:t>
                    </a:fld>
                    <a:r>
                      <a:rPr lang="en-US" baseline="0"/>
                      <a:t>
</a:t>
                    </a:r>
                    <a:fld id="{56337B02-EAFF-44A9-85FB-9AB8B7055ABE}"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E6BD-407D-8DB5-88274B443806}"/>
                </c:ext>
              </c:extLst>
            </c:dLbl>
            <c:dLbl>
              <c:idx val="17"/>
              <c:layout>
                <c:manualLayout>
                  <c:x val="0"/>
                  <c:y val="-5.713975372399236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AADEF0BA-8D40-4B3F-9691-5C805EF3E8CE}" type="CELLRANGE">
                      <a:rPr lang="en-US" baseline="0"/>
                      <a:pPr>
                        <a:defRPr b="1">
                          <a:solidFill>
                            <a:srgbClr val="000000"/>
                          </a:solidFill>
                        </a:defRPr>
                      </a:pPr>
                      <a:t>[CELLRANGE]</a:t>
                    </a:fld>
                    <a:r>
                      <a:rPr lang="en-US" baseline="0"/>
                      <a:t>
</a:t>
                    </a:r>
                    <a:fld id="{5609AEEB-E61D-4F7C-98EF-6A896B0CBA75}"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6BD-407D-8DB5-88274B443806}"/>
                </c:ext>
              </c:extLst>
            </c:dLbl>
            <c:dLbl>
              <c:idx val="18"/>
              <c:layout>
                <c:manualLayout>
                  <c:x val="-1.2614026308478519E-16"/>
                  <c:y val="-5.95887819503913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162E59E3-7EFA-42F4-A9E7-D21A757E4D5A}" type="CELLRANGE">
                      <a:rPr lang="en-US" baseline="0"/>
                      <a:pPr>
                        <a:defRPr b="1">
                          <a:solidFill>
                            <a:srgbClr val="000000"/>
                          </a:solidFill>
                        </a:defRPr>
                      </a:pPr>
                      <a:t>[CELLRANGE]</a:t>
                    </a:fld>
                    <a:r>
                      <a:rPr lang="en-US" baseline="0"/>
                      <a:t>
</a:t>
                    </a:r>
                    <a:fld id="{2132DB7E-E1B1-421C-84B6-4761B7FCE0C1}"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6BD-407D-8DB5-88274B443806}"/>
                </c:ext>
              </c:extLst>
            </c:dLbl>
            <c:dLbl>
              <c:idx val="19"/>
              <c:layout>
                <c:manualLayout>
                  <c:x val="0"/>
                  <c:y val="-8.334506413555010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CE6A5AB7-8942-4F27-9801-261982AD99BA}" type="CELLRANGE">
                      <a:rPr lang="en-US" baseline="0"/>
                      <a:pPr>
                        <a:defRPr b="1">
                          <a:solidFill>
                            <a:srgbClr val="000000"/>
                          </a:solidFill>
                        </a:defRPr>
                      </a:pPr>
                      <a:t>[CELLRANGE]</a:t>
                    </a:fld>
                    <a:r>
                      <a:rPr lang="en-US" baseline="0"/>
                      <a:t>
</a:t>
                    </a:r>
                    <a:fld id="{C45417CA-A844-4A32-903A-ECB504A67B07}"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6BD-407D-8DB5-88274B443806}"/>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'11ListaEsperaGI'!$L$13:$L$32</c:f>
              <c:strCache>
                <c:ptCount val="20"/>
                <c:pt idx="0">
                  <c:v>Castilla y León</c:v>
                </c:pt>
                <c:pt idx="1">
                  <c:v>Aragón</c:v>
                </c:pt>
                <c:pt idx="2">
                  <c:v>Galicia</c:v>
                </c:pt>
                <c:pt idx="3">
                  <c:v>Asturias, Principado de</c:v>
                </c:pt>
                <c:pt idx="4">
                  <c:v>Navarra, Comunidad Foral de</c:v>
                </c:pt>
                <c:pt idx="5">
                  <c:v>Cantabria</c:v>
                </c:pt>
                <c:pt idx="6">
                  <c:v>Castilla - La Mancha</c:v>
                </c:pt>
                <c:pt idx="7">
                  <c:v>Comunitat Valenciana</c:v>
                </c:pt>
                <c:pt idx="8">
                  <c:v>Andalucía</c:v>
                </c:pt>
                <c:pt idx="9">
                  <c:v>Canarias</c:v>
                </c:pt>
                <c:pt idx="10">
                  <c:v>Ceuta</c:v>
                </c:pt>
                <c:pt idx="11">
                  <c:v>Madrid, Comunidad de</c:v>
                </c:pt>
                <c:pt idx="12">
                  <c:v>Media Nacional</c:v>
                </c:pt>
                <c:pt idx="13">
                  <c:v>Balears, Illes</c:v>
                </c:pt>
                <c:pt idx="14">
                  <c:v>Melilla</c:v>
                </c:pt>
                <c:pt idx="15">
                  <c:v>Extremadura</c:v>
                </c:pt>
                <c:pt idx="16">
                  <c:v>Rioja, La</c:v>
                </c:pt>
                <c:pt idx="17">
                  <c:v>País Vasco</c:v>
                </c:pt>
                <c:pt idx="18">
                  <c:v>Murcia, Región de</c:v>
                </c:pt>
                <c:pt idx="19">
                  <c:v>Cataluña</c:v>
                </c:pt>
              </c:strCache>
            </c:strRef>
          </c:cat>
          <c:val>
            <c:numRef>
              <c:f>'11ListaEsperaGI'!$O$13:$O$32</c:f>
              <c:numCache>
                <c:formatCode>0.00%</c:formatCode>
                <c:ptCount val="20"/>
                <c:pt idx="0">
                  <c:v>0.99864856924613665</c:v>
                </c:pt>
                <c:pt idx="1">
                  <c:v>0.99722222222222223</c:v>
                </c:pt>
                <c:pt idx="2">
                  <c:v>0.9919362091189784</c:v>
                </c:pt>
                <c:pt idx="3">
                  <c:v>0.98759629194411802</c:v>
                </c:pt>
                <c:pt idx="4">
                  <c:v>0.97518673249778454</c:v>
                </c:pt>
                <c:pt idx="5">
                  <c:v>0.95831782657238551</c:v>
                </c:pt>
                <c:pt idx="6">
                  <c:v>0.95367762128325506</c:v>
                </c:pt>
                <c:pt idx="7">
                  <c:v>0.94386516853932589</c:v>
                </c:pt>
                <c:pt idx="8">
                  <c:v>0.93885461362039924</c:v>
                </c:pt>
                <c:pt idx="9">
                  <c:v>0.93613925955653654</c:v>
                </c:pt>
                <c:pt idx="10">
                  <c:v>0.93342981186685958</c:v>
                </c:pt>
                <c:pt idx="11">
                  <c:v>0.90888309252366573</c:v>
                </c:pt>
                <c:pt idx="12">
                  <c:v>0.90357549739325949</c:v>
                </c:pt>
                <c:pt idx="13">
                  <c:v>0.8684752545165656</c:v>
                </c:pt>
                <c:pt idx="14">
                  <c:v>0.84039548022598876</c:v>
                </c:pt>
                <c:pt idx="15">
                  <c:v>0.83210172425271289</c:v>
                </c:pt>
                <c:pt idx="16">
                  <c:v>0.81554431727442112</c:v>
                </c:pt>
                <c:pt idx="17">
                  <c:v>0.80746920741490391</c:v>
                </c:pt>
                <c:pt idx="18">
                  <c:v>0.80479587792310736</c:v>
                </c:pt>
                <c:pt idx="19">
                  <c:v>0.80223759593557453</c:v>
                </c:pt>
              </c:numCache>
            </c:numRef>
          </c:val>
          <c:extLst>
            <c:ext xmlns:c15="http://schemas.microsoft.com/office/drawing/2012/chart" uri="{02D57815-91ED-43cb-92C2-25804820EDAC}">
              <c15:datalabelsRange>
                <c15:f>'11ListaEsperaGI'!$M$13:$M$32</c15:f>
                <c15:dlblRangeCache>
                  <c:ptCount val="20"/>
                  <c:pt idx="0">
                    <c:v>50.988</c:v>
                  </c:pt>
                  <c:pt idx="1">
                    <c:v>17.232</c:v>
                  </c:pt>
                  <c:pt idx="2">
                    <c:v>33.090</c:v>
                  </c:pt>
                  <c:pt idx="3">
                    <c:v>15.128</c:v>
                  </c:pt>
                  <c:pt idx="4">
                    <c:v>7.703</c:v>
                  </c:pt>
                  <c:pt idx="5">
                    <c:v>5.150</c:v>
                  </c:pt>
                  <c:pt idx="6">
                    <c:v>30.470</c:v>
                  </c:pt>
                  <c:pt idx="7">
                    <c:v>63.003</c:v>
                  </c:pt>
                  <c:pt idx="8">
                    <c:v>110.936</c:v>
                  </c:pt>
                  <c:pt idx="9">
                    <c:v>18.661</c:v>
                  </c:pt>
                  <c:pt idx="10">
                    <c:v>645</c:v>
                  </c:pt>
                  <c:pt idx="11">
                    <c:v>62.024</c:v>
                  </c:pt>
                  <c:pt idx="12">
                    <c:v>598.804</c:v>
                  </c:pt>
                  <c:pt idx="13">
                    <c:v>14.758</c:v>
                  </c:pt>
                  <c:pt idx="14">
                    <c:v>595</c:v>
                  </c:pt>
                  <c:pt idx="15">
                    <c:v>12.499</c:v>
                  </c:pt>
                  <c:pt idx="16">
                    <c:v>3.064</c:v>
                  </c:pt>
                  <c:pt idx="17">
                    <c:v>32.713</c:v>
                  </c:pt>
                  <c:pt idx="18">
                    <c:v>16.244</c:v>
                  </c:pt>
                  <c:pt idx="19">
                    <c:v>103.901</c:v>
                  </c:pt>
                </c15:dlblRangeCache>
              </c15:datalabelsRange>
            </c:ext>
            <c:ext xmlns:c16="http://schemas.microsoft.com/office/drawing/2014/chart" uri="{C3380CC4-5D6E-409C-BE32-E72D297353CC}">
              <c16:uniqueId val="{00000015-E6BD-407D-8DB5-88274B443806}"/>
            </c:ext>
          </c:extLst>
        </c:ser>
        <c:ser>
          <c:idx val="1"/>
          <c:order val="1"/>
          <c:tx>
            <c:v>Personas beneficiarias con derecho a prestación pendientes de resolución de PIA</c:v>
          </c:tx>
          <c:spPr>
            <a:solidFill>
              <a:srgbClr val="8784C6"/>
            </a:solidFill>
            <a:ln>
              <a:noFill/>
            </a:ln>
            <a:effectLst/>
          </c:spPr>
          <c:invertIfNegative val="0"/>
          <c:dPt>
            <c:idx val="9"/>
            <c:invertIfNegative val="0"/>
            <c:bubble3D val="0"/>
            <c:extLst>
              <c:ext xmlns:c16="http://schemas.microsoft.com/office/drawing/2014/chart" uri="{C3380CC4-5D6E-409C-BE32-E72D297353CC}">
                <c16:uniqueId val="{00000016-E6BD-407D-8DB5-88274B443806}"/>
              </c:ext>
            </c:extLst>
          </c:dPt>
          <c:dPt>
            <c:idx val="10"/>
            <c:invertIfNegative val="0"/>
            <c:bubble3D val="0"/>
            <c:spPr>
              <a:solidFill>
                <a:srgbClr val="8784C6"/>
              </a:solidFill>
              <a:ln>
                <a:noFill/>
              </a:ln>
              <a:effectLst/>
            </c:spPr>
            <c:extLst>
              <c:ext xmlns:c16="http://schemas.microsoft.com/office/drawing/2014/chart" uri="{C3380CC4-5D6E-409C-BE32-E72D297353CC}">
                <c16:uniqueId val="{00000026-E6BD-407D-8DB5-88274B443806}"/>
              </c:ext>
            </c:extLst>
          </c:dPt>
          <c:dPt>
            <c:idx val="11"/>
            <c:invertIfNegative val="0"/>
            <c:bubble3D val="0"/>
            <c:spPr>
              <a:solidFill>
                <a:srgbClr val="8784C6"/>
              </a:solidFill>
              <a:ln>
                <a:noFill/>
              </a:ln>
              <a:effectLst/>
            </c:spPr>
            <c:extLst>
              <c:ext xmlns:c16="http://schemas.microsoft.com/office/drawing/2014/chart" uri="{C3380CC4-5D6E-409C-BE32-E72D297353CC}">
                <c16:uniqueId val="{00000017-E6BD-407D-8DB5-88274B443806}"/>
              </c:ext>
            </c:extLst>
          </c:dPt>
          <c:dPt>
            <c:idx val="12"/>
            <c:invertIfNegative val="0"/>
            <c:bubble3D val="0"/>
            <c:spPr>
              <a:solidFill>
                <a:srgbClr val="373472"/>
              </a:solidFill>
              <a:ln>
                <a:noFill/>
              </a:ln>
              <a:effectLst/>
            </c:spPr>
            <c:extLst>
              <c:ext xmlns:c16="http://schemas.microsoft.com/office/drawing/2014/chart" uri="{C3380CC4-5D6E-409C-BE32-E72D297353CC}">
                <c16:uniqueId val="{00000019-E6BD-407D-8DB5-88274B443806}"/>
              </c:ext>
            </c:extLst>
          </c:dPt>
          <c:dPt>
            <c:idx val="13"/>
            <c:invertIfNegative val="0"/>
            <c:bubble3D val="0"/>
            <c:extLst>
              <c:ext xmlns:c16="http://schemas.microsoft.com/office/drawing/2014/chart" uri="{C3380CC4-5D6E-409C-BE32-E72D297353CC}">
                <c16:uniqueId val="{0000001A-E6BD-407D-8DB5-88274B443806}"/>
              </c:ext>
            </c:extLst>
          </c:dPt>
          <c:dPt>
            <c:idx val="14"/>
            <c:invertIfNegative val="0"/>
            <c:bubble3D val="0"/>
            <c:extLst>
              <c:ext xmlns:c16="http://schemas.microsoft.com/office/drawing/2014/chart" uri="{C3380CC4-5D6E-409C-BE32-E72D297353CC}">
                <c16:uniqueId val="{0000001B-E6BD-407D-8DB5-88274B443806}"/>
              </c:ext>
            </c:extLst>
          </c:dPt>
          <c:dPt>
            <c:idx val="15"/>
            <c:invertIfNegative val="0"/>
            <c:bubble3D val="0"/>
            <c:extLst>
              <c:ext xmlns:c16="http://schemas.microsoft.com/office/drawing/2014/chart" uri="{C3380CC4-5D6E-409C-BE32-E72D297353CC}">
                <c16:uniqueId val="{0000001C-E6BD-407D-8DB5-88274B443806}"/>
              </c:ext>
            </c:extLst>
          </c:dPt>
          <c:dLbls>
            <c:dLbl>
              <c:idx val="0"/>
              <c:layout>
                <c:manualLayout>
                  <c:x val="0"/>
                  <c:y val="3.1604688373282543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EAD3F58D-40D6-4DE2-B671-2B26CF01DC22}" type="CELLRANGE">
                      <a:rPr lang="en-US" baseline="0"/>
                      <a:pPr>
                        <a:defRPr b="1">
                          <a:solidFill>
                            <a:srgbClr val="000000"/>
                          </a:solidFill>
                        </a:defRPr>
                      </a:pPr>
                      <a:t>[CELLRANGE]</a:t>
                    </a:fld>
                    <a:r>
                      <a:rPr lang="en-US" baseline="0"/>
                      <a:t>
</a:t>
                    </a:r>
                    <a:fld id="{BDF2C655-F7B2-47B0-A45C-87DAFCE9CC59}"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6BD-407D-8DB5-88274B443806}"/>
                </c:ext>
              </c:extLst>
            </c:dLbl>
            <c:dLbl>
              <c:idx val="1"/>
              <c:layout>
                <c:manualLayout>
                  <c:x val="-1.2753475859164376E-17"/>
                  <c:y val="4.7481214380912665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4CEBA5A3-2177-4EC5-A29E-9E003D1D066A}" type="CELLRANGE">
                      <a:rPr lang="en-US" baseline="0"/>
                      <a:pPr>
                        <a:defRPr b="1">
                          <a:solidFill>
                            <a:srgbClr val="000000"/>
                          </a:solidFill>
                        </a:defRPr>
                      </a:pPr>
                      <a:t>[CELLRANGE]</a:t>
                    </a:fld>
                    <a:r>
                      <a:rPr lang="en-US" baseline="0"/>
                      <a:t>
</a:t>
                    </a:r>
                    <a:fld id="{1B1DF56B-B53D-4080-83CF-ACB4311326D6}"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6BD-407D-8DB5-88274B443806}"/>
                </c:ext>
              </c:extLst>
            </c:dLbl>
            <c:dLbl>
              <c:idx val="2"/>
              <c:layout>
                <c:manualLayout>
                  <c:x val="0"/>
                  <c:y val="-3.8560600485686955E-4"/>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4A6635A5-4940-43B7-91FB-C7F9114D0C6E}" type="CELLRANGE">
                      <a:rPr lang="en-US" baseline="0"/>
                      <a:pPr>
                        <a:defRPr b="1">
                          <a:solidFill>
                            <a:srgbClr val="000000"/>
                          </a:solidFill>
                        </a:defRPr>
                      </a:pPr>
                      <a:t>[CELLRANGE]</a:t>
                    </a:fld>
                    <a:r>
                      <a:rPr lang="en-US" baseline="0"/>
                      <a:t>
</a:t>
                    </a:r>
                    <a:fld id="{113CAE3F-284C-460F-96F4-B7BC7EB1F466}"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6BD-407D-8DB5-88274B443806}"/>
                </c:ext>
              </c:extLst>
            </c:dLbl>
            <c:dLbl>
              <c:idx val="3"/>
              <c:layout>
                <c:manualLayout>
                  <c:x val="-5.1013903436657505E-17"/>
                  <c:y val="-1.0847008609905118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58AA3043-54E9-4FAD-8C31-5B38BCD80080}" type="CELLRANGE">
                      <a:rPr lang="en-US" baseline="0"/>
                      <a:pPr>
                        <a:defRPr b="1">
                          <a:solidFill>
                            <a:srgbClr val="000000"/>
                          </a:solidFill>
                        </a:defRPr>
                      </a:pPr>
                      <a:t>[CELLRANGE]</a:t>
                    </a:fld>
                    <a:r>
                      <a:rPr lang="en-US" baseline="0"/>
                      <a:t>
</a:t>
                    </a:r>
                    <a:fld id="{8D4DEF06-C540-4BC5-B8DB-C60C582B6AA5}"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6BD-407D-8DB5-88274B443806}"/>
                </c:ext>
              </c:extLst>
            </c:dLbl>
            <c:dLbl>
              <c:idx val="4"/>
              <c:layout>
                <c:manualLayout>
                  <c:x val="1.3988426885235836E-3"/>
                  <c:y val="4.9774323583780256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FC534894-2095-4E3C-9392-3F36A9B728D4}" type="CELLRANGE">
                      <a:rPr lang="en-US" baseline="0"/>
                      <a:pPr>
                        <a:defRPr b="1">
                          <a:solidFill>
                            <a:srgbClr val="000000"/>
                          </a:solidFill>
                        </a:defRPr>
                      </a:pPr>
                      <a:t>[CELLRANGE]</a:t>
                    </a:fld>
                    <a:r>
                      <a:rPr lang="en-US" baseline="0"/>
                      <a:t>
</a:t>
                    </a:r>
                    <a:fld id="{FBD33164-8912-4025-BCF5-6BBE8D87ED58}"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6BD-407D-8DB5-88274B443806}"/>
                </c:ext>
              </c:extLst>
            </c:dLbl>
            <c:dLbl>
              <c:idx val="5"/>
              <c:layout>
                <c:manualLayout>
                  <c:x val="0"/>
                  <c:y val="6.9874409880102319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F082B2EF-CC37-4789-AF23-A8426C1C4C1D}" type="CELLRANGE">
                      <a:rPr lang="en-US" baseline="0"/>
                      <a:pPr>
                        <a:defRPr b="1">
                          <a:solidFill>
                            <a:srgbClr val="000000"/>
                          </a:solidFill>
                        </a:defRPr>
                      </a:pPr>
                      <a:t>[CELLRANGE]</a:t>
                    </a:fld>
                    <a:r>
                      <a:rPr lang="en-US" baseline="0"/>
                      <a:t>
</a:t>
                    </a:r>
                    <a:fld id="{6ABE581F-736C-4E68-B58A-015B44D8A718}"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6BD-407D-8DB5-88274B443806}"/>
                </c:ext>
              </c:extLst>
            </c:dLbl>
            <c:dLbl>
              <c:idx val="6"/>
              <c:layout>
                <c:manualLayout>
                  <c:x val="0"/>
                  <c:y val="9.2246790407103946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098DABA0-98EC-4795-9778-135897830EF0}" type="CELLRANGE">
                      <a:rPr lang="en-US" baseline="0"/>
                      <a:pPr>
                        <a:defRPr b="1">
                          <a:solidFill>
                            <a:srgbClr val="000000"/>
                          </a:solidFill>
                        </a:defRPr>
                      </a:pPr>
                      <a:t>[CELLRANGE]</a:t>
                    </a:fld>
                    <a:r>
                      <a:rPr lang="en-US" baseline="0"/>
                      <a:t>
</a:t>
                    </a:r>
                    <a:fld id="{21A82CD0-F134-4F3E-82A9-A269EDE19899}"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E6BD-407D-8DB5-88274B443806}"/>
                </c:ext>
              </c:extLst>
            </c:dLbl>
            <c:dLbl>
              <c:idx val="7"/>
              <c:layout>
                <c:manualLayout>
                  <c:x val="0"/>
                  <c:y val="9.1976149447574578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9CFE92F8-400F-491B-A93D-592B1BBDAB57}" type="CELLRANGE">
                      <a:rPr lang="en-US" baseline="0"/>
                      <a:pPr>
                        <a:defRPr b="1">
                          <a:solidFill>
                            <a:srgbClr val="000000"/>
                          </a:solidFill>
                        </a:defRPr>
                      </a:pPr>
                      <a:t>[CELLRANGE]</a:t>
                    </a:fld>
                    <a:r>
                      <a:rPr lang="en-US" baseline="0"/>
                      <a:t>
</a:t>
                    </a:r>
                    <a:fld id="{220EF79F-22C9-4F3C-AA6C-745307F038FC}"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E6BD-407D-8DB5-88274B443806}"/>
                </c:ext>
              </c:extLst>
            </c:dLbl>
            <c:dLbl>
              <c:idx val="8"/>
              <c:layout>
                <c:manualLayout>
                  <c:x val="0"/>
                  <c:y val="4.1758628587786393E-4"/>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3195BE0-398B-41AE-AF86-AA8C3F918C71}" type="CELLRANGE">
                      <a:rPr lang="en-US" baseline="0"/>
                      <a:pPr>
                        <a:defRPr b="1">
                          <a:solidFill>
                            <a:srgbClr val="000000"/>
                          </a:solidFill>
                        </a:defRPr>
                      </a:pPr>
                      <a:t>[CELLRANGE]</a:t>
                    </a:fld>
                    <a:r>
                      <a:rPr lang="en-US" baseline="0"/>
                      <a:t>
</a:t>
                    </a:r>
                    <a:fld id="{EAC1C405-52C2-4301-B8DB-73BD7BDAAA61}"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E6BD-407D-8DB5-88274B443806}"/>
                </c:ext>
              </c:extLst>
            </c:dLbl>
            <c:dLbl>
              <c:idx val="9"/>
              <c:layout>
                <c:manualLayout>
                  <c:x val="1.5594541910331384E-3"/>
                  <c:y val="3.9760608081192681E-4"/>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AA4A290-8CB2-46E0-9DA6-5E62B8A83FBD}" type="CELLRANGE">
                      <a:rPr lang="en-US" baseline="0"/>
                      <a:pPr>
                        <a:defRPr b="1">
                          <a:solidFill>
                            <a:srgbClr val="000000"/>
                          </a:solidFill>
                        </a:defRPr>
                      </a:pPr>
                      <a:t>[CELLRANGE]</a:t>
                    </a:fld>
                    <a:r>
                      <a:rPr lang="en-US" baseline="0"/>
                      <a:t>
</a:t>
                    </a:r>
                    <a:fld id="{56838C1D-7D92-40B8-9EEC-E553051E5CD7}"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6BD-407D-8DB5-88274B443806}"/>
                </c:ext>
              </c:extLst>
            </c:dLbl>
            <c:dLbl>
              <c:idx val="10"/>
              <c:layout>
                <c:manualLayout>
                  <c:x val="0"/>
                  <c:y val="-2.2386312822008361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D5836EA8-FC47-4A24-BFB3-1306D46A3073}" type="CELLRANGE">
                      <a:rPr lang="en-US" baseline="0"/>
                      <a:pPr>
                        <a:defRPr b="1">
                          <a:solidFill>
                            <a:srgbClr val="000000"/>
                          </a:solidFill>
                        </a:defRPr>
                      </a:pPr>
                      <a:t>[CELLRANGE]</a:t>
                    </a:fld>
                    <a:r>
                      <a:rPr lang="en-US" baseline="0"/>
                      <a:t>
</a:t>
                    </a:r>
                    <a:fld id="{C4C80B47-E905-4034-839B-01084D2FAB1E}"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E6BD-407D-8DB5-88274B443806}"/>
                </c:ext>
              </c:extLst>
            </c:dLbl>
            <c:dLbl>
              <c:idx val="11"/>
              <c:layout>
                <c:manualLayout>
                  <c:x val="1.3913043478260871E-3"/>
                  <c:y val="-7.9592495382521805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2D6F5DF0-1887-4F06-85E6-A5D7380E61AD}" type="CELLRANGE">
                      <a:rPr lang="en-US" baseline="0"/>
                      <a:pPr>
                        <a:defRPr b="1">
                          <a:solidFill>
                            <a:srgbClr val="000000"/>
                          </a:solidFill>
                        </a:defRPr>
                      </a:pPr>
                      <a:t>[CELLRANGE]</a:t>
                    </a:fld>
                    <a:r>
                      <a:rPr lang="en-US" baseline="0"/>
                      <a:t>
</a:t>
                    </a:r>
                    <a:fld id="{6DE02C1E-196A-4E5E-86F4-BC9DBB1E231C}"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6BD-407D-8DB5-88274B443806}"/>
                </c:ext>
              </c:extLst>
            </c:dLbl>
            <c:dLbl>
              <c:idx val="12"/>
              <c:layout>
                <c:manualLayout>
                  <c:x val="0"/>
                  <c:y val="-1.0791127117879033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fld id="{971285EA-5FC3-491B-90EC-3758677BF165}" type="CELLRANGE">
                      <a:rPr lang="en-US" baseline="0"/>
                      <a:pPr>
                        <a:defRPr b="1">
                          <a:solidFill>
                            <a:srgbClr val="FFFFFF"/>
                          </a:solidFill>
                        </a:defRPr>
                      </a:pPr>
                      <a:t>[CELLRANGE]</a:t>
                    </a:fld>
                    <a:r>
                      <a:rPr lang="en-US" baseline="0"/>
                      <a:t>
</a:t>
                    </a:r>
                    <a:fld id="{F296C7F8-0848-4123-A30D-59B6EB7EBCE9}" type="VALUE">
                      <a:rPr lang="en-US" baseline="0"/>
                      <a:pPr>
                        <a:defRPr b="1">
                          <a:solidFill>
                            <a:srgbClr val="FFFFFF"/>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6BD-407D-8DB5-88274B443806}"/>
                </c:ext>
              </c:extLst>
            </c:dLbl>
            <c:dLbl>
              <c:idx val="13"/>
              <c:layout>
                <c:manualLayout>
                  <c:x val="0"/>
                  <c:y val="-1.0949152376127725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99502C1B-E17A-4704-B9B2-689D1F4333AD}" type="CELLRANGE">
                      <a:rPr lang="en-US" baseline="0"/>
                      <a:pPr>
                        <a:defRPr b="1">
                          <a:solidFill>
                            <a:srgbClr val="000000"/>
                          </a:solidFill>
                        </a:defRPr>
                      </a:pPr>
                      <a:t>[CELLRANGE]</a:t>
                    </a:fld>
                    <a:r>
                      <a:rPr lang="en-US" baseline="0"/>
                      <a:t>
</a:t>
                    </a:r>
                    <a:fld id="{7DE44A31-47EB-4538-AF6A-F57C8CCA1659}"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E6BD-407D-8DB5-88274B443806}"/>
                </c:ext>
              </c:extLst>
            </c:dLbl>
            <c:dLbl>
              <c:idx val="14"/>
              <c:layout>
                <c:manualLayout>
                  <c:x val="0"/>
                  <c:y val="-4.4010942613399925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966F1D93-7737-40C8-9400-D6B1FE4A660E}" type="CELLRANGE">
                      <a:rPr lang="en-US" baseline="0"/>
                      <a:pPr>
                        <a:defRPr b="1">
                          <a:solidFill>
                            <a:srgbClr val="000000"/>
                          </a:solidFill>
                        </a:defRPr>
                      </a:pPr>
                      <a:t>[CELLRANGE]</a:t>
                    </a:fld>
                    <a:r>
                      <a:rPr lang="en-US" baseline="0"/>
                      <a:t>
</a:t>
                    </a:r>
                    <a:fld id="{B4A3A56B-396C-400A-B95B-CD55BAC7CFE6}"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6BD-407D-8DB5-88274B443806}"/>
                </c:ext>
              </c:extLst>
            </c:dLbl>
            <c:dLbl>
              <c:idx val="15"/>
              <c:layout>
                <c:manualLayout>
                  <c:x val="0"/>
                  <c:y val="-8.0925279663838501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EB2820A2-A5A3-4E0F-8882-7861AC17551A}" type="CELLRANGE">
                      <a:rPr lang="en-US" baseline="0"/>
                      <a:pPr>
                        <a:defRPr b="1">
                          <a:solidFill>
                            <a:srgbClr val="000000"/>
                          </a:solidFill>
                        </a:defRPr>
                      </a:pPr>
                      <a:t>[CELLRANGE]</a:t>
                    </a:fld>
                    <a:r>
                      <a:rPr lang="en-US" baseline="0"/>
                      <a:t>
</a:t>
                    </a:r>
                    <a:fld id="{09C95DEF-CEDB-4220-9DBC-88D69AA8948F}"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6BD-407D-8DB5-88274B443806}"/>
                </c:ext>
              </c:extLst>
            </c:dLbl>
            <c:dLbl>
              <c:idx val="16"/>
              <c:layout>
                <c:manualLayout>
                  <c:x val="-1.1435865292817959E-16"/>
                  <c:y val="-1.2856898683467972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58C3343B-F833-4342-9F36-9A21220D539B}" type="CELLRANGE">
                      <a:rPr lang="en-US" baseline="0"/>
                      <a:pPr>
                        <a:defRPr b="1">
                          <a:solidFill>
                            <a:srgbClr val="000000"/>
                          </a:solidFill>
                        </a:defRPr>
                      </a:pPr>
                      <a:t>[CELLRANGE]</a:t>
                    </a:fld>
                    <a:r>
                      <a:rPr lang="en-US" baseline="0"/>
                      <a:t>
</a:t>
                    </a:r>
                    <a:fld id="{141CA36D-3346-4D8A-85CD-AB2C25338CA1}"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E6BD-407D-8DB5-88274B443806}"/>
                </c:ext>
              </c:extLst>
            </c:dLbl>
            <c:dLbl>
              <c:idx val="17"/>
              <c:layout>
                <c:manualLayout>
                  <c:x val="0"/>
                  <c:y val="-2.148925546308757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89EB8A02-1D1F-456A-8EF6-451C319541B7}" type="CELLRANGE">
                      <a:rPr lang="en-US" baseline="0"/>
                      <a:pPr>
                        <a:defRPr b="1">
                          <a:solidFill>
                            <a:srgbClr val="000000"/>
                          </a:solidFill>
                        </a:defRPr>
                      </a:pPr>
                      <a:t>[CELLRANGE]</a:t>
                    </a:fld>
                    <a:r>
                      <a:rPr lang="en-US" baseline="0"/>
                      <a:t>
</a:t>
                    </a:r>
                    <a:fld id="{8A06F6BB-67A6-461F-9380-A3E8F2EACE07}"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E6BD-407D-8DB5-88274B443806}"/>
                </c:ext>
              </c:extLst>
            </c:dLbl>
            <c:dLbl>
              <c:idx val="18"/>
              <c:layout>
                <c:manualLayout>
                  <c:x val="0"/>
                  <c:y val="-3.0876934775676403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A276ACF9-CE61-4C27-9295-AEEBA74F3FEB}" type="CELLRANGE">
                      <a:rPr lang="en-US" baseline="0"/>
                      <a:pPr>
                        <a:defRPr b="1">
                          <a:solidFill>
                            <a:srgbClr val="000000"/>
                          </a:solidFill>
                        </a:defRPr>
                      </a:pPr>
                      <a:t>[CELLRANGE]</a:t>
                    </a:fld>
                    <a:r>
                      <a:rPr lang="en-US" baseline="0"/>
                      <a:t>
</a:t>
                    </a:r>
                    <a:fld id="{A28D43EA-4B1E-4598-8277-AF64682C665C}"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E6BD-407D-8DB5-88274B443806}"/>
                </c:ext>
              </c:extLst>
            </c:dLbl>
            <c:dLbl>
              <c:idx val="19"/>
              <c:layout>
                <c:manualLayout>
                  <c:x val="1.3913043478260871E-3"/>
                  <c:y val="-4.372670705881390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D887B71-1B80-4771-AC0C-A7596D8A3296}" type="CELLRANGE">
                      <a:rPr lang="en-US" baseline="0"/>
                      <a:pPr>
                        <a:defRPr b="1">
                          <a:solidFill>
                            <a:srgbClr val="000000"/>
                          </a:solidFill>
                        </a:defRPr>
                      </a:pPr>
                      <a:t>[CELLRANGE]</a:t>
                    </a:fld>
                    <a:r>
                      <a:rPr lang="en-US" baseline="0"/>
                      <a:t>
</a:t>
                    </a:r>
                    <a:fld id="{581A2901-C7C2-4C54-8496-D85B34738D18}"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E6BD-407D-8DB5-88274B443806}"/>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'11ListaEsperaGI'!$L$13:$L$32</c:f>
              <c:strCache>
                <c:ptCount val="20"/>
                <c:pt idx="0">
                  <c:v>Castilla y León</c:v>
                </c:pt>
                <c:pt idx="1">
                  <c:v>Aragón</c:v>
                </c:pt>
                <c:pt idx="2">
                  <c:v>Galicia</c:v>
                </c:pt>
                <c:pt idx="3">
                  <c:v>Asturias, Principado de</c:v>
                </c:pt>
                <c:pt idx="4">
                  <c:v>Navarra, Comunidad Foral de</c:v>
                </c:pt>
                <c:pt idx="5">
                  <c:v>Cantabria</c:v>
                </c:pt>
                <c:pt idx="6">
                  <c:v>Castilla - La Mancha</c:v>
                </c:pt>
                <c:pt idx="7">
                  <c:v>Comunitat Valenciana</c:v>
                </c:pt>
                <c:pt idx="8">
                  <c:v>Andalucía</c:v>
                </c:pt>
                <c:pt idx="9">
                  <c:v>Canarias</c:v>
                </c:pt>
                <c:pt idx="10">
                  <c:v>Ceuta</c:v>
                </c:pt>
                <c:pt idx="11">
                  <c:v>Madrid, Comunidad de</c:v>
                </c:pt>
                <c:pt idx="12">
                  <c:v>Media Nacional</c:v>
                </c:pt>
                <c:pt idx="13">
                  <c:v>Balears, Illes</c:v>
                </c:pt>
                <c:pt idx="14">
                  <c:v>Melilla</c:v>
                </c:pt>
                <c:pt idx="15">
                  <c:v>Extremadura</c:v>
                </c:pt>
                <c:pt idx="16">
                  <c:v>Rioja, La</c:v>
                </c:pt>
                <c:pt idx="17">
                  <c:v>País Vasco</c:v>
                </c:pt>
                <c:pt idx="18">
                  <c:v>Murcia, Región de</c:v>
                </c:pt>
                <c:pt idx="19">
                  <c:v>Cataluña</c:v>
                </c:pt>
              </c:strCache>
            </c:strRef>
          </c:cat>
          <c:val>
            <c:numRef>
              <c:f>'11ListaEsperaGI'!$P$13:$P$32</c:f>
              <c:numCache>
                <c:formatCode>0.00%</c:formatCode>
                <c:ptCount val="20"/>
                <c:pt idx="0">
                  <c:v>1.3514307538633292E-3</c:v>
                </c:pt>
                <c:pt idx="1">
                  <c:v>2.7777777777777779E-3</c:v>
                </c:pt>
                <c:pt idx="2">
                  <c:v>8.0637908810216128E-3</c:v>
                </c:pt>
                <c:pt idx="3">
                  <c:v>1.2403708055881969E-2</c:v>
                </c:pt>
                <c:pt idx="4">
                  <c:v>2.4813267502215471E-2</c:v>
                </c:pt>
                <c:pt idx="5">
                  <c:v>4.168217342761444E-2</c:v>
                </c:pt>
                <c:pt idx="6">
                  <c:v>4.6322378716744911E-2</c:v>
                </c:pt>
                <c:pt idx="7">
                  <c:v>5.6134831460674155E-2</c:v>
                </c:pt>
                <c:pt idx="8">
                  <c:v>6.1145386379600715E-2</c:v>
                </c:pt>
                <c:pt idx="9">
                  <c:v>6.3860740443463432E-2</c:v>
                </c:pt>
                <c:pt idx="10">
                  <c:v>6.6570188133140376E-2</c:v>
                </c:pt>
                <c:pt idx="11">
                  <c:v>9.1116907476334219E-2</c:v>
                </c:pt>
                <c:pt idx="12">
                  <c:v>9.6424502606740556E-2</c:v>
                </c:pt>
                <c:pt idx="13">
                  <c:v>0.13152474548343435</c:v>
                </c:pt>
                <c:pt idx="14">
                  <c:v>0.1596045197740113</c:v>
                </c:pt>
                <c:pt idx="15">
                  <c:v>0.16789827574728713</c:v>
                </c:pt>
                <c:pt idx="16">
                  <c:v>0.18445568272557891</c:v>
                </c:pt>
                <c:pt idx="17">
                  <c:v>0.19253079258509614</c:v>
                </c:pt>
                <c:pt idx="18">
                  <c:v>0.19520412207689258</c:v>
                </c:pt>
                <c:pt idx="19">
                  <c:v>0.19776240406442547</c:v>
                </c:pt>
              </c:numCache>
            </c:numRef>
          </c:val>
          <c:extLst>
            <c:ext xmlns:c15="http://schemas.microsoft.com/office/drawing/2012/chart" uri="{02D57815-91ED-43cb-92C2-25804820EDAC}">
              <c15:datalabelsRange>
                <c15:f>'11ListaEsperaGI'!$N$13:$N$32</c15:f>
                <c15:dlblRangeCache>
                  <c:ptCount val="20"/>
                  <c:pt idx="0">
                    <c:v>69</c:v>
                  </c:pt>
                  <c:pt idx="1">
                    <c:v>48</c:v>
                  </c:pt>
                  <c:pt idx="2">
                    <c:v>269</c:v>
                  </c:pt>
                  <c:pt idx="3">
                    <c:v>190</c:v>
                  </c:pt>
                  <c:pt idx="4">
                    <c:v>196</c:v>
                  </c:pt>
                  <c:pt idx="5">
                    <c:v>224</c:v>
                  </c:pt>
                  <c:pt idx="6">
                    <c:v>1.480</c:v>
                  </c:pt>
                  <c:pt idx="7">
                    <c:v>3.747</c:v>
                  </c:pt>
                  <c:pt idx="8">
                    <c:v>7.225</c:v>
                  </c:pt>
                  <c:pt idx="9">
                    <c:v>1.273</c:v>
                  </c:pt>
                  <c:pt idx="10">
                    <c:v>46</c:v>
                  </c:pt>
                  <c:pt idx="11">
                    <c:v>6.218</c:v>
                  </c:pt>
                  <c:pt idx="12">
                    <c:v>63.901</c:v>
                  </c:pt>
                  <c:pt idx="13">
                    <c:v>2.235</c:v>
                  </c:pt>
                  <c:pt idx="14">
                    <c:v>113</c:v>
                  </c:pt>
                  <c:pt idx="15">
                    <c:v>2.522</c:v>
                  </c:pt>
                  <c:pt idx="16">
                    <c:v>693</c:v>
                  </c:pt>
                  <c:pt idx="17">
                    <c:v>7.800</c:v>
                  </c:pt>
                  <c:pt idx="18">
                    <c:v>3.940</c:v>
                  </c:pt>
                  <c:pt idx="19">
                    <c:v>25.613</c:v>
                  </c:pt>
                </c15:dlblRangeCache>
              </c15:datalabelsRange>
            </c:ext>
            <c:ext xmlns:c16="http://schemas.microsoft.com/office/drawing/2014/chart" uri="{C3380CC4-5D6E-409C-BE32-E72D297353CC}">
              <c16:uniqueId val="{0000002B-E6BD-407D-8DB5-88274B443806}"/>
            </c:ext>
          </c:extLst>
        </c:ser>
        <c:dLbls>
          <c:dLblPos val="inEnd"/>
          <c:showLegendKey val="0"/>
          <c:showVal val="1"/>
          <c:showCatName val="0"/>
          <c:showSerName val="0"/>
          <c:showPercent val="0"/>
          <c:showBubbleSize val="0"/>
        </c:dLbls>
        <c:gapWidth val="30"/>
        <c:overlap val="100"/>
        <c:axId val="-2095912192"/>
        <c:axId val="-2095908384"/>
      </c:barChart>
      <c:lineChart>
        <c:grouping val="standard"/>
        <c:varyColors val="0"/>
        <c:ser>
          <c:idx val="2"/>
          <c:order val="2"/>
          <c:tx>
            <c:strRef>
              <c:f>'11ListaEsperaGI'!$Q$12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'11ListaEsperaGI'!$L$13:$L$32</c:f>
              <c:strCache>
                <c:ptCount val="20"/>
                <c:pt idx="0">
                  <c:v>Castilla y León</c:v>
                </c:pt>
                <c:pt idx="1">
                  <c:v>Aragón</c:v>
                </c:pt>
                <c:pt idx="2">
                  <c:v>Galicia</c:v>
                </c:pt>
                <c:pt idx="3">
                  <c:v>Asturias, Principado de</c:v>
                </c:pt>
                <c:pt idx="4">
                  <c:v>Navarra, Comunidad Foral de</c:v>
                </c:pt>
                <c:pt idx="5">
                  <c:v>Cantabria</c:v>
                </c:pt>
                <c:pt idx="6">
                  <c:v>Castilla - La Mancha</c:v>
                </c:pt>
                <c:pt idx="7">
                  <c:v>Comunitat Valenciana</c:v>
                </c:pt>
                <c:pt idx="8">
                  <c:v>Andalucía</c:v>
                </c:pt>
                <c:pt idx="9">
                  <c:v>Canarias</c:v>
                </c:pt>
                <c:pt idx="10">
                  <c:v>Ceuta</c:v>
                </c:pt>
                <c:pt idx="11">
                  <c:v>Madrid, Comunidad de</c:v>
                </c:pt>
                <c:pt idx="12">
                  <c:v>Media Nacional</c:v>
                </c:pt>
                <c:pt idx="13">
                  <c:v>Balears, Illes</c:v>
                </c:pt>
                <c:pt idx="14">
                  <c:v>Melilla</c:v>
                </c:pt>
                <c:pt idx="15">
                  <c:v>Extremadura</c:v>
                </c:pt>
                <c:pt idx="16">
                  <c:v>Rioja, La</c:v>
                </c:pt>
                <c:pt idx="17">
                  <c:v>País Vasco</c:v>
                </c:pt>
                <c:pt idx="18">
                  <c:v>Murcia, Región de</c:v>
                </c:pt>
                <c:pt idx="19">
                  <c:v>Cataluña</c:v>
                </c:pt>
              </c:strCache>
            </c:strRef>
          </c:cat>
          <c:val>
            <c:numRef>
              <c:f>'11ListaEsperaGI'!$Q$13:$Q$32</c:f>
              <c:numCache>
                <c:formatCode>0.00%</c:formatCode>
                <c:ptCount val="20"/>
                <c:pt idx="0">
                  <c:v>0.90357549739325949</c:v>
                </c:pt>
                <c:pt idx="1">
                  <c:v>0.90357549739325949</c:v>
                </c:pt>
                <c:pt idx="2">
                  <c:v>0.90357549739325949</c:v>
                </c:pt>
                <c:pt idx="3">
                  <c:v>0.90357549739325949</c:v>
                </c:pt>
                <c:pt idx="4">
                  <c:v>0.90357549739325949</c:v>
                </c:pt>
                <c:pt idx="5">
                  <c:v>0.90357549739325949</c:v>
                </c:pt>
                <c:pt idx="6">
                  <c:v>0.90357549739325949</c:v>
                </c:pt>
                <c:pt idx="7">
                  <c:v>0.90357549739325949</c:v>
                </c:pt>
                <c:pt idx="8">
                  <c:v>0.90357549739325949</c:v>
                </c:pt>
                <c:pt idx="9">
                  <c:v>0.90357549739325949</c:v>
                </c:pt>
                <c:pt idx="10">
                  <c:v>0.90357549739325949</c:v>
                </c:pt>
                <c:pt idx="11">
                  <c:v>0.90357549739325949</c:v>
                </c:pt>
                <c:pt idx="12">
                  <c:v>0.90357549739325949</c:v>
                </c:pt>
                <c:pt idx="13">
                  <c:v>0.90357549739325949</c:v>
                </c:pt>
                <c:pt idx="14">
                  <c:v>0.90357549739325949</c:v>
                </c:pt>
                <c:pt idx="15">
                  <c:v>0.90357549739325949</c:v>
                </c:pt>
                <c:pt idx="16">
                  <c:v>0.90357549739325949</c:v>
                </c:pt>
                <c:pt idx="17">
                  <c:v>0.90357549739325949</c:v>
                </c:pt>
                <c:pt idx="18">
                  <c:v>0.90357549739325949</c:v>
                </c:pt>
                <c:pt idx="19">
                  <c:v>0.90357549739325949</c:v>
                </c:pt>
              </c:numCache>
            </c:numRef>
          </c:val>
          <c:smooth val="0"/>
          <c:extLst>
            <c:ext xmlns:c16="http://schemas.microsoft.com/office/drawing/2014/chart" uri="{C3380CC4-5D6E-409C-BE32-E72D297353CC}">
              <c16:uniqueId val="{0000002D-E6BD-407D-8DB5-88274B443806}"/>
            </c:ext>
          </c:extLst>
        </c:ser>
        <c:dLbls>
          <c:showLegendKey val="0"/>
          <c:showVal val="0"/>
          <c:showCatName val="0"/>
          <c:showSerName val="0"/>
          <c:showPercent val="0"/>
          <c:showBubbleSize val="0"/>
        </c:dLbls>
        <c:marker val="1"/>
        <c:smooth val="0"/>
        <c:axId val="-2095912192"/>
        <c:axId val="-2095908384"/>
      </c:lineChart>
      <c:catAx>
        <c:axId val="-2095912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8384"/>
        <c:crosses val="autoZero"/>
        <c:auto val="1"/>
        <c:lblAlgn val="ctr"/>
        <c:lblOffset val="100"/>
        <c:noMultiLvlLbl val="0"/>
      </c:catAx>
      <c:valAx>
        <c:axId val="-209590838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2192"/>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3.4031883739083509E-2"/>
          <c:y val="0.92138013884745984"/>
          <c:w val="0.9"/>
          <c:h val="3.502878694392572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b="1"/>
              <a:t>Porcentaje de solicitudes en el tramo de edad de 65 a 79 años sobre la población de dicha edad</a:t>
            </a:r>
          </a:p>
        </c:rich>
      </c:tx>
      <c:layout>
        <c:manualLayout>
          <c:xMode val="edge"/>
          <c:yMode val="edge"/>
          <c:x val="0.19044017897157861"/>
          <c:y val="2.664480441089028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7314-4816-B3D7-5F2E4F941FE1}"/>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7314-4816-B3D7-5F2E4F941FE1}"/>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7314-4816-B3D7-5F2E4F941FE1}"/>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7314-4816-B3D7-5F2E4F941FE1}"/>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7314-4816-B3D7-5F2E4F941FE1}"/>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7314-4816-B3D7-5F2E4F941FE1}"/>
              </c:ext>
            </c:extLst>
          </c:dPt>
          <c:dPt>
            <c:idx val="6"/>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1-7314-4816-B3D7-5F2E4F941FE1}"/>
              </c:ext>
            </c:extLst>
          </c:dPt>
          <c:dPt>
            <c:idx val="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2-7314-4816-B3D7-5F2E4F941FE1}"/>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7314-4816-B3D7-5F2E4F941FE1}"/>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7314-4816-B3D7-5F2E4F941FE1}"/>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7314-4816-B3D7-5F2E4F941FE1}"/>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7314-4816-B3D7-5F2E4F941FE1}"/>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7314-4816-B3D7-5F2E4F941FE1}"/>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7314-4816-B3D7-5F2E4F941FE1}"/>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7314-4816-B3D7-5F2E4F941FE1}"/>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7314-4816-B3D7-5F2E4F941FE1}"/>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7314-4816-B3D7-5F2E4F941FE1}"/>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7314-4816-B3D7-5F2E4F941FE1}"/>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3-7314-4816-B3D7-5F2E4F941FE1}"/>
              </c:ext>
            </c:extLst>
          </c:dPt>
          <c:dLbls>
            <c:dLbl>
              <c:idx val="0"/>
              <c:layout>
                <c:manualLayout>
                  <c:x val="1.1180970799702669E-2"/>
                  <c:y val="7.220216606498183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314-4816-B3D7-5F2E4F941FE1}"/>
                </c:ext>
              </c:extLst>
            </c:dLbl>
            <c:dLbl>
              <c:idx val="1"/>
              <c:layout>
                <c:manualLayout>
                  <c:x val="8.3857938810280291E-3"/>
                  <c:y val="-1.1030759053880138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314-4816-B3D7-5F2E4F941FE1}"/>
                </c:ext>
              </c:extLst>
            </c:dLbl>
            <c:dLbl>
              <c:idx val="2"/>
              <c:layout>
                <c:manualLayout>
                  <c:x val="2.7951769186746085E-3"/>
                  <c:y val="-4.813477737665485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314-4816-B3D7-5F2E4F941FE1}"/>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314-4816-B3D7-5F2E4F941FE1}"/>
                </c:ext>
              </c:extLst>
            </c:dLbl>
            <c:dLbl>
              <c:idx val="4"/>
              <c:layout>
                <c:manualLayout>
                  <c:x val="3.9510850617357042E-3"/>
                  <c:y val="9.626955475330904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314-4816-B3D7-5F2E4F941FE1}"/>
                </c:ext>
              </c:extLst>
            </c:dLbl>
            <c:dLbl>
              <c:idx val="5"/>
              <c:layout>
                <c:manualLayout>
                  <c:x val="1.890771971153297E-3"/>
                  <c:y val="1.396685826171042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314-4816-B3D7-5F2E4F941FE1}"/>
                </c:ext>
              </c:extLst>
            </c:dLbl>
            <c:dLbl>
              <c:idx val="6"/>
              <c:layout>
                <c:manualLayout>
                  <c:x val="6.6833751044276749E-3"/>
                  <c:y val="7.220216606498195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314-4816-B3D7-5F2E4F941FE1}"/>
                </c:ext>
              </c:extLst>
            </c:dLbl>
            <c:dLbl>
              <c:idx val="7"/>
              <c:layout>
                <c:manualLayout>
                  <c:x val="4.1191817942982543E-3"/>
                  <c:y val="6.273025940407334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314-4816-B3D7-5F2E4F941FE1}"/>
                </c:ext>
              </c:extLst>
            </c:dLbl>
            <c:dLbl>
              <c:idx val="8"/>
              <c:layout>
                <c:manualLayout>
                  <c:x val="-6.126356406866763E-17"/>
                  <c:y val="-2.4067388688327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314-4816-B3D7-5F2E4F941FE1}"/>
                </c:ext>
              </c:extLst>
            </c:dLbl>
            <c:dLbl>
              <c:idx val="9"/>
              <c:layout>
                <c:manualLayout>
                  <c:x val="0"/>
                  <c:y val="7.2202166064981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314-4816-B3D7-5F2E4F941FE1}"/>
                </c:ext>
              </c:extLst>
            </c:dLbl>
            <c:dLbl>
              <c:idx val="10"/>
              <c:layout>
                <c:manualLayout>
                  <c:x val="1.3441682047946591E-3"/>
                  <c:y val="9.626840123245463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314-4816-B3D7-5F2E4F941FE1}"/>
                </c:ext>
              </c:extLst>
            </c:dLbl>
            <c:dLbl>
              <c:idx val="11"/>
              <c:layout>
                <c:manualLayout>
                  <c:x val="-1.0725461119237562E-3"/>
                  <c:y val="-4.1689640053575094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7314-4816-B3D7-5F2E4F941FE1}"/>
                </c:ext>
              </c:extLst>
            </c:dLbl>
            <c:dLbl>
              <c:idx val="12"/>
              <c:layout>
                <c:manualLayout>
                  <c:x val="3.3416875522137455E-3"/>
                  <c:y val="9.62695547533092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314-4816-B3D7-5F2E4F941FE1}"/>
                </c:ext>
              </c:extLst>
            </c:dLbl>
            <c:dLbl>
              <c:idx val="13"/>
              <c:layout>
                <c:manualLayout>
                  <c:x val="-6.4167989781507416E-4"/>
                  <c:y val="7.220310275860826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314-4816-B3D7-5F2E4F941FE1}"/>
                </c:ext>
              </c:extLst>
            </c:dLbl>
            <c:dLbl>
              <c:idx val="14"/>
              <c:layout>
                <c:manualLayout>
                  <c:x val="0"/>
                  <c:y val="9.626955475330838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314-4816-B3D7-5F2E4F941FE1}"/>
                </c:ext>
              </c:extLst>
            </c:dLbl>
            <c:dLbl>
              <c:idx val="15"/>
              <c:layout>
                <c:manualLayout>
                  <c:x val="5.5904961565338921E-3"/>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314-4816-B3D7-5F2E4F941FE1}"/>
                </c:ext>
              </c:extLst>
            </c:dLbl>
            <c:dLbl>
              <c:idx val="16"/>
              <c:layout>
                <c:manualLayout>
                  <c:x val="1.4916537938736033E-3"/>
                  <c:y val="7.220310275860826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314-4816-B3D7-5F2E4F941FE1}"/>
                </c:ext>
              </c:extLst>
            </c:dLbl>
            <c:dLbl>
              <c:idx val="17"/>
              <c:layout>
                <c:manualLayout>
                  <c:x val="6.5560535947176641E-3"/>
                  <c:y val="9.62684012324540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314-4816-B3D7-5F2E4F941FE1}"/>
                </c:ext>
              </c:extLst>
            </c:dLbl>
            <c:dLbl>
              <c:idx val="18"/>
              <c:layout>
                <c:manualLayout>
                  <c:x val="8.385744234800839E-3"/>
                  <c:y val="4.8134777376653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314-4816-B3D7-5F2E4F941FE1}"/>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'24asolcasaad_pobl'!$AQ$11:$AQ$29</c:f>
              <c:strCache>
                <c:ptCount val="19"/>
                <c:pt idx="0">
                  <c:v>Murcia, Región de</c:v>
                </c:pt>
                <c:pt idx="1">
                  <c:v>Andalucía</c:v>
                </c:pt>
                <c:pt idx="2">
                  <c:v>Cataluña</c:v>
                </c:pt>
                <c:pt idx="3">
                  <c:v>Extremadura</c:v>
                </c:pt>
                <c:pt idx="4">
                  <c:v>Balears, Illes</c:v>
                </c:pt>
                <c:pt idx="5">
                  <c:v>Castilla - La Mancha</c:v>
                </c:pt>
                <c:pt idx="6">
                  <c:v>TOTAL</c:v>
                </c:pt>
                <c:pt idx="7">
                  <c:v>Castilla y León</c:v>
                </c:pt>
                <c:pt idx="8">
                  <c:v>Comunitat Valenciana</c:v>
                </c:pt>
                <c:pt idx="9">
                  <c:v>Ceuta y Melilla</c:v>
                </c:pt>
                <c:pt idx="10">
                  <c:v>País Vasco</c:v>
                </c:pt>
                <c:pt idx="11">
                  <c:v>Canarias</c:v>
                </c:pt>
                <c:pt idx="12">
                  <c:v>Madrid, Comunidad de</c:v>
                </c:pt>
                <c:pt idx="13">
                  <c:v>Aragón</c:v>
                </c:pt>
                <c:pt idx="14">
                  <c:v>Asturias, Principado de</c:v>
                </c:pt>
                <c:pt idx="15">
                  <c:v>Rioja, La</c:v>
                </c:pt>
                <c:pt idx="16">
                  <c:v>Cantabria</c:v>
                </c:pt>
                <c:pt idx="17">
                  <c:v>Navarra, Comunidad Foral de</c:v>
                </c:pt>
                <c:pt idx="18">
                  <c:v>Galicia</c:v>
                </c:pt>
              </c:strCache>
            </c:strRef>
          </c:cat>
          <c:val>
            <c:numRef>
              <c:f>'24asolcasaad_pobl'!$AR$11:$AR$29</c:f>
              <c:numCache>
                <c:formatCode>0.00</c:formatCode>
                <c:ptCount val="19"/>
                <c:pt idx="0">
                  <c:v>9.3883876154309949</c:v>
                </c:pt>
                <c:pt idx="1">
                  <c:v>9.2341210843030392</c:v>
                </c:pt>
                <c:pt idx="2">
                  <c:v>8.792604275085333</c:v>
                </c:pt>
                <c:pt idx="3">
                  <c:v>8.4701520299595749</c:v>
                </c:pt>
                <c:pt idx="4">
                  <c:v>7.8897987600702848</c:v>
                </c:pt>
                <c:pt idx="5">
                  <c:v>7.3503098503718558</c:v>
                </c:pt>
                <c:pt idx="6">
                  <c:v>7.2210341914956491</c:v>
                </c:pt>
                <c:pt idx="7">
                  <c:v>6.9644643102606523</c:v>
                </c:pt>
                <c:pt idx="8">
                  <c:v>6.8050719876666479</c:v>
                </c:pt>
                <c:pt idx="9">
                  <c:v>6.7012173074605279</c:v>
                </c:pt>
                <c:pt idx="10">
                  <c:v>6.6014237778514984</c:v>
                </c:pt>
                <c:pt idx="11">
                  <c:v>6.3051986984727941</c:v>
                </c:pt>
                <c:pt idx="12">
                  <c:v>5.9855297293507226</c:v>
                </c:pt>
                <c:pt idx="13">
                  <c:v>5.9248906765877463</c:v>
                </c:pt>
                <c:pt idx="14">
                  <c:v>5.8178705124892991</c:v>
                </c:pt>
                <c:pt idx="15">
                  <c:v>5.7058034080279798</c:v>
                </c:pt>
                <c:pt idx="16">
                  <c:v>5.1218081881342625</c:v>
                </c:pt>
                <c:pt idx="17">
                  <c:v>4.7171645839090344</c:v>
                </c:pt>
                <c:pt idx="18">
                  <c:v>3.6566588880230477</c:v>
                </c:pt>
              </c:numCache>
            </c:numRef>
          </c:val>
          <c:extLst>
            <c:ext xmlns:c16="http://schemas.microsoft.com/office/drawing/2014/chart" uri="{C3380CC4-5D6E-409C-BE32-E72D297353CC}">
              <c16:uniqueId val="{00000014-7314-4816-B3D7-5F2E4F941FE1}"/>
            </c:ext>
          </c:extLst>
        </c:ser>
        <c:dLbls>
          <c:showLegendKey val="0"/>
          <c:showVal val="0"/>
          <c:showCatName val="0"/>
          <c:showSerName val="0"/>
          <c:showPercent val="0"/>
          <c:showBubbleSize val="0"/>
        </c:dLbls>
        <c:gapWidth val="20"/>
        <c:axId val="711919168"/>
        <c:axId val="711920800"/>
      </c:barChart>
      <c:catAx>
        <c:axId val="711919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a:pPr>
            <a:endParaRPr lang="es-ES"/>
          </a:p>
        </c:txPr>
        <c:crossAx val="711920800"/>
        <c:crosses val="autoZero"/>
        <c:auto val="1"/>
        <c:lblAlgn val="ctr"/>
        <c:lblOffset val="100"/>
        <c:tickLblSkip val="1"/>
        <c:tickMarkSkip val="1"/>
        <c:noMultiLvlLbl val="0"/>
      </c:catAx>
      <c:valAx>
        <c:axId val="711920800"/>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a:pPr>
            <a:endParaRPr lang="es-ES"/>
          </a:p>
        </c:txPr>
        <c:crossAx val="71191916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b="1"/>
              <a:t>Porcentaje de solicitudes en el tramo de edad de 80 años y más sobre la población de dicha edad</a:t>
            </a:r>
          </a:p>
        </c:rich>
      </c:tx>
      <c:layout>
        <c:manualLayout>
          <c:xMode val="edge"/>
          <c:yMode val="edge"/>
          <c:x val="0.19266250090332473"/>
          <c:y val="2.639854995704012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36CB-4173-AF6F-681B1F338D13}"/>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36CB-4173-AF6F-681B1F338D13}"/>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36CB-4173-AF6F-681B1F338D13}"/>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36CB-4173-AF6F-681B1F338D13}"/>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36CB-4173-AF6F-681B1F338D13}"/>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36CB-4173-AF6F-681B1F338D13}"/>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0-36CB-4173-AF6F-681B1F338D13}"/>
              </c:ext>
            </c:extLst>
          </c:dPt>
          <c:dPt>
            <c:idx val="7"/>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2-36CB-4173-AF6F-681B1F338D13}"/>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36CB-4173-AF6F-681B1F338D13}"/>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36CB-4173-AF6F-681B1F338D13}"/>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36CB-4173-AF6F-681B1F338D13}"/>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36CB-4173-AF6F-681B1F338D13}"/>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36CB-4173-AF6F-681B1F338D13}"/>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36CB-4173-AF6F-681B1F338D13}"/>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36CB-4173-AF6F-681B1F338D13}"/>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36CB-4173-AF6F-681B1F338D13}"/>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36CB-4173-AF6F-681B1F338D13}"/>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3-36CB-4173-AF6F-681B1F338D13}"/>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4-36CB-4173-AF6F-681B1F338D13}"/>
              </c:ext>
            </c:extLst>
          </c:dPt>
          <c:dLbls>
            <c:dLbl>
              <c:idx val="0"/>
              <c:layout>
                <c:manualLayout>
                  <c:x val="1.1180970799702669E-2"/>
                  <c:y val="7.220216606498183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6CB-4173-AF6F-681B1F338D13}"/>
                </c:ext>
              </c:extLst>
            </c:dLbl>
            <c:dLbl>
              <c:idx val="1"/>
              <c:layout>
                <c:manualLayout>
                  <c:x val="5.0608932739970736E-3"/>
                  <c:y val="-9.044172169061840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6CB-4173-AF6F-681B1F338D13}"/>
                </c:ext>
              </c:extLst>
            </c:dLbl>
            <c:dLbl>
              <c:idx val="2"/>
              <c:layout>
                <c:manualLayout>
                  <c:x val="-3.2942403202763893E-4"/>
                  <c:y val="3.57237856478702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6CB-4173-AF6F-681B1F338D13}"/>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6CB-4173-AF6F-681B1F338D13}"/>
                </c:ext>
              </c:extLst>
            </c:dLbl>
            <c:dLbl>
              <c:idx val="4"/>
              <c:layout>
                <c:manualLayout>
                  <c:x val="3.1434811816521309E-3"/>
                  <c:y val="9.627014112025234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6CB-4173-AF6F-681B1F338D13}"/>
                </c:ext>
              </c:extLst>
            </c:dLbl>
            <c:dLbl>
              <c:idx val="5"/>
              <c:layout>
                <c:manualLayout>
                  <c:x val="3.4017503765091709E-3"/>
                  <c:y val="8.968609865470851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6CB-4173-AF6F-681B1F338D13}"/>
                </c:ext>
              </c:extLst>
            </c:dLbl>
            <c:dLbl>
              <c:idx val="6"/>
              <c:layout>
                <c:manualLayout>
                  <c:x val="1.3978400945800899E-3"/>
                  <c:y val="7.220319433164970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6CB-4173-AF6F-681B1F338D13}"/>
                </c:ext>
              </c:extLst>
            </c:dLbl>
            <c:dLbl>
              <c:idx val="7"/>
              <c:layout>
                <c:manualLayout>
                  <c:x val="6.1644805187192507E-4"/>
                  <c:y val="5.396231300683827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6CB-4173-AF6F-681B1F338D13}"/>
                </c:ext>
              </c:extLst>
            </c:dLbl>
            <c:dLbl>
              <c:idx val="8"/>
              <c:layout>
                <c:manualLayout>
                  <c:x val="5.5973763075024162E-3"/>
                  <c:y val="4.813389357720391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6CB-4173-AF6F-681B1F338D13}"/>
                </c:ext>
              </c:extLst>
            </c:dLbl>
            <c:dLbl>
              <c:idx val="9"/>
              <c:layout>
                <c:manualLayout>
                  <c:x val="6.7167115864762185E-3"/>
                  <c:y val="3.57237856478702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6CB-4173-AF6F-681B1F338D13}"/>
                </c:ext>
              </c:extLst>
            </c:dLbl>
            <c:dLbl>
              <c:idx val="10"/>
              <c:layout>
                <c:manualLayout>
                  <c:x val="9.7668440156788716E-3"/>
                  <c:y val="1.261655073384882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6CB-4173-AF6F-681B1F338D13}"/>
                </c:ext>
              </c:extLst>
            </c:dLbl>
            <c:dLbl>
              <c:idx val="11"/>
              <c:layout>
                <c:manualLayout>
                  <c:x val="9.7668440156789497E-3"/>
                  <c:y val="9.6270141120252343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9.8830277794223084E-2"/>
                      <c:h val="2.9350275258913931E-2"/>
                    </c:manualLayout>
                  </c15:layout>
                </c:ext>
                <c:ext xmlns:c16="http://schemas.microsoft.com/office/drawing/2014/chart" uri="{C3380CC4-5D6E-409C-BE32-E72D297353CC}">
                  <c16:uniqueId val="{0000000D-36CB-4173-AF6F-681B1F338D13}"/>
                </c:ext>
              </c:extLst>
            </c:dLbl>
            <c:dLbl>
              <c:idx val="12"/>
              <c:layout>
                <c:manualLayout>
                  <c:x val="1.0225417242081061E-2"/>
                  <c:y val="1.26165507338488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6CB-4173-AF6F-681B1F338D13}"/>
                </c:ext>
              </c:extLst>
            </c:dLbl>
            <c:dLbl>
              <c:idx val="13"/>
              <c:layout>
                <c:manualLayout>
                  <c:x val="3.3583557932380277E-3"/>
                  <c:y val="7.22031943316502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6CB-4173-AF6F-681B1F338D13}"/>
                </c:ext>
              </c:extLst>
            </c:dLbl>
            <c:dLbl>
              <c:idx val="14"/>
              <c:layout>
                <c:manualLayout>
                  <c:x val="3.4363214497924424E-3"/>
                  <c:y val="6.5840424655432765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6CB-4173-AF6F-681B1F338D13}"/>
                </c:ext>
              </c:extLst>
            </c:dLbl>
            <c:dLbl>
              <c:idx val="15"/>
              <c:layout>
                <c:manualLayout>
                  <c:x val="1.1023623976137179E-4"/>
                  <c:y val="1.261655073384879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6CB-4173-AF6F-681B1F338D13}"/>
                </c:ext>
              </c:extLst>
            </c:dLbl>
            <c:dLbl>
              <c:idx val="16"/>
              <c:layout>
                <c:manualLayout>
                  <c:x val="3.3583557932379462E-3"/>
                  <c:y val="4.155220507750432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6CB-4173-AF6F-681B1F338D13}"/>
                </c:ext>
              </c:extLst>
            </c:dLbl>
            <c:dLbl>
              <c:idx val="17"/>
              <c:layout>
                <c:manualLayout>
                  <c:x val="1.0111637814809766E-2"/>
                  <c:y val="9.627014112025234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6CB-4173-AF6F-681B1F338D13}"/>
                </c:ext>
              </c:extLst>
            </c:dLbl>
            <c:dLbl>
              <c:idx val="18"/>
              <c:layout>
                <c:manualLayout>
                  <c:x val="8.385744234800839E-3"/>
                  <c:y val="4.8134777376653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6CB-4173-AF6F-681B1F338D13}"/>
                </c:ext>
              </c:extLst>
            </c:dLbl>
            <c:spPr>
              <a:noFill/>
              <a:ln w="25400">
                <a:noFill/>
              </a:ln>
            </c:spPr>
            <c:txPr>
              <a:bodyPr/>
              <a:lstStyle/>
              <a:p>
                <a:pPr>
                  <a:defRPr sz="8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'24asolcasaad_pobl'!$AW$11:$AW$29</c:f>
              <c:strCache>
                <c:ptCount val="19"/>
                <c:pt idx="0">
                  <c:v>Andalucía</c:v>
                </c:pt>
                <c:pt idx="1">
                  <c:v>Cataluña</c:v>
                </c:pt>
                <c:pt idx="2">
                  <c:v>Extremadura</c:v>
                </c:pt>
                <c:pt idx="3">
                  <c:v>Castilla y León</c:v>
                </c:pt>
                <c:pt idx="4">
                  <c:v>Murcia, Región de</c:v>
                </c:pt>
                <c:pt idx="5">
                  <c:v>Castilla - La Mancha</c:v>
                </c:pt>
                <c:pt idx="6">
                  <c:v>Balears, Illes</c:v>
                </c:pt>
                <c:pt idx="7">
                  <c:v>TOTAL</c:v>
                </c:pt>
                <c:pt idx="8">
                  <c:v>Comunitat Valenciana</c:v>
                </c:pt>
                <c:pt idx="9">
                  <c:v>País Vasco</c:v>
                </c:pt>
                <c:pt idx="10">
                  <c:v>Madrid, Comunidad de</c:v>
                </c:pt>
                <c:pt idx="11">
                  <c:v>Rioja, La</c:v>
                </c:pt>
                <c:pt idx="12">
                  <c:v>Aragón</c:v>
                </c:pt>
                <c:pt idx="13">
                  <c:v>Ceuta y Melilla</c:v>
                </c:pt>
                <c:pt idx="14">
                  <c:v>Asturias, Principado de</c:v>
                </c:pt>
                <c:pt idx="15">
                  <c:v>Navarra, Comunidad Foral de</c:v>
                </c:pt>
                <c:pt idx="16">
                  <c:v>Canarias</c:v>
                </c:pt>
                <c:pt idx="17">
                  <c:v>Cantabria</c:v>
                </c:pt>
                <c:pt idx="18">
                  <c:v>Galicia</c:v>
                </c:pt>
              </c:strCache>
            </c:strRef>
          </c:cat>
          <c:val>
            <c:numRef>
              <c:f>'24asolcasaad_pobl'!$AX$11:$AX$29</c:f>
              <c:numCache>
                <c:formatCode>0.00</c:formatCode>
                <c:ptCount val="19"/>
                <c:pt idx="0">
                  <c:v>48.746411614693265</c:v>
                </c:pt>
                <c:pt idx="1">
                  <c:v>46.370564865288792</c:v>
                </c:pt>
                <c:pt idx="2">
                  <c:v>45.465989902101271</c:v>
                </c:pt>
                <c:pt idx="3">
                  <c:v>45.250316856780735</c:v>
                </c:pt>
                <c:pt idx="4">
                  <c:v>43.84511282348717</c:v>
                </c:pt>
                <c:pt idx="5">
                  <c:v>43.835060533415501</c:v>
                </c:pt>
                <c:pt idx="6">
                  <c:v>43.6753125172091</c:v>
                </c:pt>
                <c:pt idx="7">
                  <c:v>41.055722649616975</c:v>
                </c:pt>
                <c:pt idx="8">
                  <c:v>40.632073684315493</c:v>
                </c:pt>
                <c:pt idx="9">
                  <c:v>40.291530504434995</c:v>
                </c:pt>
                <c:pt idx="10">
                  <c:v>40.240062616162412</c:v>
                </c:pt>
                <c:pt idx="11">
                  <c:v>39.044320099475975</c:v>
                </c:pt>
                <c:pt idx="12">
                  <c:v>38.353840935023285</c:v>
                </c:pt>
                <c:pt idx="13">
                  <c:v>33.598045204642638</c:v>
                </c:pt>
                <c:pt idx="14">
                  <c:v>33.090862085174393</c:v>
                </c:pt>
                <c:pt idx="15">
                  <c:v>32.417556789029341</c:v>
                </c:pt>
                <c:pt idx="16">
                  <c:v>32.318766370600862</c:v>
                </c:pt>
                <c:pt idx="17">
                  <c:v>29.415182029434547</c:v>
                </c:pt>
                <c:pt idx="18">
                  <c:v>22.52290345313601</c:v>
                </c:pt>
              </c:numCache>
            </c:numRef>
          </c:val>
          <c:extLst>
            <c:ext xmlns:c16="http://schemas.microsoft.com/office/drawing/2014/chart" uri="{C3380CC4-5D6E-409C-BE32-E72D297353CC}">
              <c16:uniqueId val="{00000015-36CB-4173-AF6F-681B1F338D13}"/>
            </c:ext>
          </c:extLst>
        </c:ser>
        <c:dLbls>
          <c:showLegendKey val="0"/>
          <c:showVal val="0"/>
          <c:showCatName val="0"/>
          <c:showSerName val="0"/>
          <c:showPercent val="0"/>
          <c:showBubbleSize val="0"/>
        </c:dLbls>
        <c:gapWidth val="20"/>
        <c:axId val="882167072"/>
        <c:axId val="882167616"/>
      </c:barChart>
      <c:catAx>
        <c:axId val="88216707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b="1"/>
            </a:pPr>
            <a:endParaRPr lang="es-ES"/>
          </a:p>
        </c:txPr>
        <c:crossAx val="882167616"/>
        <c:crosses val="autoZero"/>
        <c:auto val="1"/>
        <c:lblAlgn val="ctr"/>
        <c:lblOffset val="100"/>
        <c:tickLblSkip val="1"/>
        <c:tickMarkSkip val="1"/>
        <c:noMultiLvlLbl val="0"/>
      </c:catAx>
      <c:valAx>
        <c:axId val="8821676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a:pPr>
            <a:endParaRPr lang="es-ES"/>
          </a:p>
        </c:txPr>
        <c:crossAx val="88216707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accent1">
                    <a:lumMod val="50000"/>
                  </a:schemeClr>
                </a:solidFill>
                <a:latin typeface="+mn-lt"/>
                <a:ea typeface="+mn-ea"/>
                <a:cs typeface="+mn-cs"/>
              </a:defRPr>
            </a:pPr>
            <a:r>
              <a:rPr lang="en-US" sz="1200" b="1">
                <a:solidFill>
                  <a:schemeClr val="accent1">
                    <a:lumMod val="50000"/>
                  </a:schemeClr>
                </a:solidFill>
              </a:rPr>
              <a:t>Evolución de las Altas y Bajas de Solicitudes. </a:t>
            </a:r>
          </a:p>
          <a:p>
            <a:pPr>
              <a:defRPr sz="1200" b="1">
                <a:solidFill>
                  <a:schemeClr val="accent1">
                    <a:lumMod val="50000"/>
                  </a:schemeClr>
                </a:solidFill>
              </a:defRPr>
            </a:pPr>
            <a:r>
              <a:rPr lang="en-US" sz="1200" b="1">
                <a:solidFill>
                  <a:schemeClr val="accent1">
                    <a:lumMod val="50000"/>
                  </a:schemeClr>
                </a:solidFill>
              </a:rPr>
              <a:t>Total nacional</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accent1">
                  <a:lumMod val="50000"/>
                </a:schemeClr>
              </a:solidFill>
              <a:latin typeface="+mn-lt"/>
              <a:ea typeface="+mn-ea"/>
              <a:cs typeface="+mn-cs"/>
            </a:defRPr>
          </a:pPr>
          <a:endParaRPr lang="es-ES"/>
        </a:p>
      </c:txPr>
    </c:title>
    <c:autoTitleDeleted val="0"/>
    <c:plotArea>
      <c:layout/>
      <c:lineChart>
        <c:grouping val="standard"/>
        <c:varyColors val="0"/>
        <c:ser>
          <c:idx val="0"/>
          <c:order val="0"/>
          <c:tx>
            <c:strRef>
              <c:f>'25solaltabaja'!$AB$10</c:f>
              <c:strCache>
                <c:ptCount val="1"/>
                <c:pt idx="0">
                  <c:v>Altas Solicitudes</c:v>
                </c:pt>
              </c:strCache>
            </c:strRef>
          </c:tx>
          <c:spPr>
            <a:ln w="28575" cap="rnd">
              <a:solidFill>
                <a:schemeClr val="accent1"/>
              </a:solidFill>
              <a:round/>
            </a:ln>
            <a:effectLst/>
          </c:spPr>
          <c:marker>
            <c:symbol val="none"/>
          </c:marker>
          <c:cat>
            <c:numRef>
              <c:f>'25solaltabaja'!$AA$11:$AA$67</c:f>
              <c:numCache>
                <c:formatCode>m/d/yyyy</c:formatCode>
                <c:ptCount val="57"/>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pt idx="43">
                  <c:v>45596</c:v>
                </c:pt>
                <c:pt idx="44">
                  <c:v>45626</c:v>
                </c:pt>
                <c:pt idx="45">
                  <c:v>45657</c:v>
                </c:pt>
                <c:pt idx="46">
                  <c:v>45688</c:v>
                </c:pt>
                <c:pt idx="47">
                  <c:v>45716</c:v>
                </c:pt>
                <c:pt idx="48">
                  <c:v>45747</c:v>
                </c:pt>
                <c:pt idx="49">
                  <c:v>45777</c:v>
                </c:pt>
                <c:pt idx="50">
                  <c:v>45808</c:v>
                </c:pt>
                <c:pt idx="51">
                  <c:v>45838</c:v>
                </c:pt>
                <c:pt idx="52">
                  <c:v>45869</c:v>
                </c:pt>
                <c:pt idx="53">
                  <c:v>45900</c:v>
                </c:pt>
                <c:pt idx="54">
                  <c:v>45930</c:v>
                </c:pt>
                <c:pt idx="55">
                  <c:v>45961</c:v>
                </c:pt>
                <c:pt idx="56">
                  <c:v>45991</c:v>
                </c:pt>
              </c:numCache>
            </c:numRef>
          </c:cat>
          <c:val>
            <c:numRef>
              <c:f>'25solaltabaja'!$AB$11:$AB$67</c:f>
              <c:numCache>
                <c:formatCode>0</c:formatCode>
                <c:ptCount val="57"/>
                <c:pt idx="0">
                  <c:v>27728</c:v>
                </c:pt>
                <c:pt idx="1">
                  <c:v>26001</c:v>
                </c:pt>
                <c:pt idx="2">
                  <c:v>27218</c:v>
                </c:pt>
                <c:pt idx="3">
                  <c:v>28579</c:v>
                </c:pt>
                <c:pt idx="4">
                  <c:v>30723</c:v>
                </c:pt>
                <c:pt idx="5">
                  <c:v>23332</c:v>
                </c:pt>
                <c:pt idx="6">
                  <c:v>26490</c:v>
                </c:pt>
                <c:pt idx="7">
                  <c:v>29231</c:v>
                </c:pt>
                <c:pt idx="8">
                  <c:v>29856</c:v>
                </c:pt>
                <c:pt idx="9">
                  <c:v>24104</c:v>
                </c:pt>
                <c:pt idx="10">
                  <c:v>22642</c:v>
                </c:pt>
                <c:pt idx="11">
                  <c:v>24889</c:v>
                </c:pt>
                <c:pt idx="12">
                  <c:v>30256</c:v>
                </c:pt>
                <c:pt idx="13">
                  <c:v>32696</c:v>
                </c:pt>
                <c:pt idx="14">
                  <c:v>38586</c:v>
                </c:pt>
                <c:pt idx="15">
                  <c:v>41750</c:v>
                </c:pt>
                <c:pt idx="16">
                  <c:v>30827</c:v>
                </c:pt>
                <c:pt idx="17">
                  <c:v>26047</c:v>
                </c:pt>
                <c:pt idx="18">
                  <c:v>32379</c:v>
                </c:pt>
                <c:pt idx="19">
                  <c:v>29932</c:v>
                </c:pt>
                <c:pt idx="20">
                  <c:v>32038</c:v>
                </c:pt>
                <c:pt idx="21">
                  <c:v>25446</c:v>
                </c:pt>
                <c:pt idx="22">
                  <c:v>28819</c:v>
                </c:pt>
                <c:pt idx="23">
                  <c:v>34747</c:v>
                </c:pt>
                <c:pt idx="24">
                  <c:v>39866</c:v>
                </c:pt>
                <c:pt idx="25">
                  <c:v>35704</c:v>
                </c:pt>
                <c:pt idx="26">
                  <c:v>38659</c:v>
                </c:pt>
                <c:pt idx="27">
                  <c:v>38600</c:v>
                </c:pt>
                <c:pt idx="28">
                  <c:v>27853</c:v>
                </c:pt>
                <c:pt idx="29">
                  <c:v>23854</c:v>
                </c:pt>
                <c:pt idx="30">
                  <c:v>30663</c:v>
                </c:pt>
                <c:pt idx="31">
                  <c:v>29848</c:v>
                </c:pt>
                <c:pt idx="32">
                  <c:v>25851</c:v>
                </c:pt>
                <c:pt idx="33">
                  <c:v>20461</c:v>
                </c:pt>
                <c:pt idx="34">
                  <c:v>31387</c:v>
                </c:pt>
                <c:pt idx="35">
                  <c:v>32616</c:v>
                </c:pt>
                <c:pt idx="36">
                  <c:v>37480</c:v>
                </c:pt>
                <c:pt idx="37">
                  <c:v>30764</c:v>
                </c:pt>
                <c:pt idx="38">
                  <c:v>29722</c:v>
                </c:pt>
                <c:pt idx="39">
                  <c:v>31629</c:v>
                </c:pt>
                <c:pt idx="40">
                  <c:v>35840</c:v>
                </c:pt>
                <c:pt idx="41">
                  <c:v>29604</c:v>
                </c:pt>
                <c:pt idx="42">
                  <c:v>23701</c:v>
                </c:pt>
                <c:pt idx="43">
                  <c:v>33448</c:v>
                </c:pt>
                <c:pt idx="44">
                  <c:v>38672</c:v>
                </c:pt>
                <c:pt idx="45">
                  <c:v>24521</c:v>
                </c:pt>
                <c:pt idx="46">
                  <c:v>34073</c:v>
                </c:pt>
                <c:pt idx="47">
                  <c:v>32194</c:v>
                </c:pt>
                <c:pt idx="48">
                  <c:v>38750</c:v>
                </c:pt>
                <c:pt idx="49">
                  <c:v>40829</c:v>
                </c:pt>
                <c:pt idx="50">
                  <c:v>37634</c:v>
                </c:pt>
                <c:pt idx="51">
                  <c:v>35197</c:v>
                </c:pt>
                <c:pt idx="52">
                  <c:v>36966</c:v>
                </c:pt>
                <c:pt idx="53">
                  <c:v>29522</c:v>
                </c:pt>
                <c:pt idx="54">
                  <c:v>34640</c:v>
                </c:pt>
                <c:pt idx="55">
                  <c:v>40684</c:v>
                </c:pt>
                <c:pt idx="56">
                  <c:v>45245</c:v>
                </c:pt>
              </c:numCache>
            </c:numRef>
          </c:val>
          <c:smooth val="0"/>
          <c:extLst>
            <c:ext xmlns:c16="http://schemas.microsoft.com/office/drawing/2014/chart" uri="{C3380CC4-5D6E-409C-BE32-E72D297353CC}">
              <c16:uniqueId val="{00000000-22DF-4F0C-8D28-D21338AA45F9}"/>
            </c:ext>
          </c:extLst>
        </c:ser>
        <c:ser>
          <c:idx val="1"/>
          <c:order val="1"/>
          <c:tx>
            <c:strRef>
              <c:f>'25solaltabaja'!$AC$10</c:f>
              <c:strCache>
                <c:ptCount val="1"/>
                <c:pt idx="0">
                  <c:v>Bajas Solicitudes</c:v>
                </c:pt>
              </c:strCache>
            </c:strRef>
          </c:tx>
          <c:spPr>
            <a:ln w="28575" cap="rnd">
              <a:solidFill>
                <a:schemeClr val="accent1">
                  <a:lumMod val="50000"/>
                </a:schemeClr>
              </a:solidFill>
              <a:round/>
            </a:ln>
            <a:effectLst/>
          </c:spPr>
          <c:marker>
            <c:symbol val="none"/>
          </c:marker>
          <c:cat>
            <c:numRef>
              <c:f>'25solaltabaja'!$AA$11:$AA$67</c:f>
              <c:numCache>
                <c:formatCode>m/d/yyyy</c:formatCode>
                <c:ptCount val="57"/>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pt idx="43">
                  <c:v>45596</c:v>
                </c:pt>
                <c:pt idx="44">
                  <c:v>45626</c:v>
                </c:pt>
                <c:pt idx="45">
                  <c:v>45657</c:v>
                </c:pt>
                <c:pt idx="46">
                  <c:v>45688</c:v>
                </c:pt>
                <c:pt idx="47">
                  <c:v>45716</c:v>
                </c:pt>
                <c:pt idx="48">
                  <c:v>45747</c:v>
                </c:pt>
                <c:pt idx="49">
                  <c:v>45777</c:v>
                </c:pt>
                <c:pt idx="50">
                  <c:v>45808</c:v>
                </c:pt>
                <c:pt idx="51">
                  <c:v>45838</c:v>
                </c:pt>
                <c:pt idx="52">
                  <c:v>45869</c:v>
                </c:pt>
                <c:pt idx="53">
                  <c:v>45900</c:v>
                </c:pt>
                <c:pt idx="54">
                  <c:v>45930</c:v>
                </c:pt>
                <c:pt idx="55">
                  <c:v>45961</c:v>
                </c:pt>
                <c:pt idx="56">
                  <c:v>45991</c:v>
                </c:pt>
              </c:numCache>
            </c:numRef>
          </c:cat>
          <c:val>
            <c:numRef>
              <c:f>'25solaltabaja'!$AC$11:$AC$67</c:f>
              <c:numCache>
                <c:formatCode>0</c:formatCode>
                <c:ptCount val="57"/>
                <c:pt idx="0">
                  <c:v>26286</c:v>
                </c:pt>
                <c:pt idx="1">
                  <c:v>20329</c:v>
                </c:pt>
                <c:pt idx="2">
                  <c:v>17469</c:v>
                </c:pt>
                <c:pt idx="3">
                  <c:v>20931</c:v>
                </c:pt>
                <c:pt idx="4">
                  <c:v>25882</c:v>
                </c:pt>
                <c:pt idx="5">
                  <c:v>22391</c:v>
                </c:pt>
                <c:pt idx="6">
                  <c:v>22335</c:v>
                </c:pt>
                <c:pt idx="7">
                  <c:v>19576</c:v>
                </c:pt>
                <c:pt idx="8">
                  <c:v>21916</c:v>
                </c:pt>
                <c:pt idx="9">
                  <c:v>29010</c:v>
                </c:pt>
                <c:pt idx="10">
                  <c:v>24609</c:v>
                </c:pt>
                <c:pt idx="11">
                  <c:v>26478</c:v>
                </c:pt>
                <c:pt idx="12">
                  <c:v>24903</c:v>
                </c:pt>
                <c:pt idx="13">
                  <c:v>22635</c:v>
                </c:pt>
                <c:pt idx="14">
                  <c:v>22335</c:v>
                </c:pt>
                <c:pt idx="15">
                  <c:v>23105</c:v>
                </c:pt>
                <c:pt idx="16">
                  <c:v>22962</c:v>
                </c:pt>
                <c:pt idx="17">
                  <c:v>23877</c:v>
                </c:pt>
                <c:pt idx="18">
                  <c:v>24010</c:v>
                </c:pt>
                <c:pt idx="19">
                  <c:v>19815</c:v>
                </c:pt>
                <c:pt idx="20">
                  <c:v>20330</c:v>
                </c:pt>
                <c:pt idx="21">
                  <c:v>23015</c:v>
                </c:pt>
                <c:pt idx="22">
                  <c:v>24165</c:v>
                </c:pt>
                <c:pt idx="23">
                  <c:v>23214</c:v>
                </c:pt>
                <c:pt idx="24">
                  <c:v>28170</c:v>
                </c:pt>
                <c:pt idx="25">
                  <c:v>24597</c:v>
                </c:pt>
                <c:pt idx="26">
                  <c:v>21489</c:v>
                </c:pt>
                <c:pt idx="27">
                  <c:v>21018</c:v>
                </c:pt>
                <c:pt idx="28">
                  <c:v>19454</c:v>
                </c:pt>
                <c:pt idx="29">
                  <c:v>17588</c:v>
                </c:pt>
                <c:pt idx="30">
                  <c:v>23194</c:v>
                </c:pt>
                <c:pt idx="31">
                  <c:v>22671</c:v>
                </c:pt>
                <c:pt idx="32">
                  <c:v>49513</c:v>
                </c:pt>
                <c:pt idx="33">
                  <c:v>20498</c:v>
                </c:pt>
                <c:pt idx="34">
                  <c:v>25158</c:v>
                </c:pt>
                <c:pt idx="35">
                  <c:v>29865</c:v>
                </c:pt>
                <c:pt idx="36">
                  <c:v>24763</c:v>
                </c:pt>
                <c:pt idx="37">
                  <c:v>22655</c:v>
                </c:pt>
                <c:pt idx="38">
                  <c:v>24266</c:v>
                </c:pt>
                <c:pt idx="39">
                  <c:v>22269</c:v>
                </c:pt>
                <c:pt idx="40">
                  <c:v>19983</c:v>
                </c:pt>
                <c:pt idx="41">
                  <c:v>21249</c:v>
                </c:pt>
                <c:pt idx="42">
                  <c:v>20835</c:v>
                </c:pt>
                <c:pt idx="43">
                  <c:v>20199</c:v>
                </c:pt>
                <c:pt idx="44">
                  <c:v>23837</c:v>
                </c:pt>
                <c:pt idx="45">
                  <c:v>20029</c:v>
                </c:pt>
                <c:pt idx="46">
                  <c:v>22714</c:v>
                </c:pt>
                <c:pt idx="47">
                  <c:v>29041</c:v>
                </c:pt>
                <c:pt idx="48">
                  <c:v>23815</c:v>
                </c:pt>
                <c:pt idx="49">
                  <c:v>25297</c:v>
                </c:pt>
                <c:pt idx="50">
                  <c:v>22544</c:v>
                </c:pt>
                <c:pt idx="51">
                  <c:v>21765</c:v>
                </c:pt>
                <c:pt idx="52">
                  <c:v>24142</c:v>
                </c:pt>
                <c:pt idx="53">
                  <c:v>21903</c:v>
                </c:pt>
                <c:pt idx="54">
                  <c:v>21667</c:v>
                </c:pt>
                <c:pt idx="55">
                  <c:v>20752</c:v>
                </c:pt>
                <c:pt idx="56">
                  <c:v>24541</c:v>
                </c:pt>
              </c:numCache>
            </c:numRef>
          </c:val>
          <c:smooth val="0"/>
          <c:extLst>
            <c:ext xmlns:c16="http://schemas.microsoft.com/office/drawing/2014/chart" uri="{C3380CC4-5D6E-409C-BE32-E72D297353CC}">
              <c16:uniqueId val="{00000001-22DF-4F0C-8D28-D21338AA45F9}"/>
            </c:ext>
          </c:extLst>
        </c:ser>
        <c:dLbls>
          <c:showLegendKey val="0"/>
          <c:showVal val="0"/>
          <c:showCatName val="0"/>
          <c:showSerName val="0"/>
          <c:showPercent val="0"/>
          <c:showBubbleSize val="0"/>
        </c:dLbls>
        <c:smooth val="0"/>
        <c:axId val="882170336"/>
        <c:axId val="267592496"/>
      </c:lineChart>
      <c:catAx>
        <c:axId val="882170336"/>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es-ES"/>
          </a:p>
        </c:txPr>
        <c:crossAx val="267592496"/>
        <c:crosses val="autoZero"/>
        <c:auto val="0"/>
        <c:lblAlgn val="ctr"/>
        <c:lblOffset val="100"/>
        <c:noMultiLvlLbl val="1"/>
      </c:catAx>
      <c:valAx>
        <c:axId val="2675924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es-ES"/>
          </a:p>
        </c:txPr>
        <c:crossAx val="882170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50000"/>
                  </a:schemeClr>
                </a:solidFill>
                <a:latin typeface="+mn-lt"/>
                <a:ea typeface="Verdana"/>
                <a:cs typeface="Verdana"/>
              </a:defRPr>
            </a:pPr>
            <a:r>
              <a:rPr lang="es-ES" sz="1100">
                <a:solidFill>
                  <a:schemeClr val="accent1">
                    <a:lumMod val="50000"/>
                  </a:schemeClr>
                </a:solidFill>
                <a:latin typeface="+mn-lt"/>
              </a:rPr>
              <a:t>Solicitantes por tramo de edad</a:t>
            </a:r>
          </a:p>
        </c:rich>
      </c:tx>
      <c:layout>
        <c:manualLayout>
          <c:xMode val="edge"/>
          <c:yMode val="edge"/>
          <c:x val="0.31840026685627504"/>
          <c:y val="3.2828083989501308E-2"/>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1840009250007225"/>
          <c:y val="0.13131345514089945"/>
          <c:w val="0.84640066125051661"/>
          <c:h val="0.78283021333997671"/>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E97C-4186-8665-C176523AD953}"/>
              </c:ext>
            </c:extLst>
          </c:dPt>
          <c:dPt>
            <c:idx val="1"/>
            <c:invertIfNegative val="0"/>
            <c:bubble3D val="0"/>
            <c:spPr>
              <a:solidFill>
                <a:srgbClr val="993366"/>
              </a:solidFill>
              <a:ln w="25400">
                <a:noFill/>
              </a:ln>
            </c:spPr>
            <c:extLst>
              <c:ext xmlns:c16="http://schemas.microsoft.com/office/drawing/2014/chart" uri="{C3380CC4-5D6E-409C-BE32-E72D297353CC}">
                <c16:uniqueId val="{00000002-E97C-4186-8665-C176523AD953}"/>
              </c:ext>
            </c:extLst>
          </c:dPt>
          <c:dPt>
            <c:idx val="2"/>
            <c:invertIfNegative val="0"/>
            <c:bubble3D val="0"/>
            <c:spPr>
              <a:solidFill>
                <a:srgbClr val="CCFFFF"/>
              </a:solidFill>
              <a:ln w="25400">
                <a:noFill/>
              </a:ln>
            </c:spPr>
            <c:extLst>
              <c:ext xmlns:c16="http://schemas.microsoft.com/office/drawing/2014/chart" uri="{C3380CC4-5D6E-409C-BE32-E72D297353CC}">
                <c16:uniqueId val="{00000004-E97C-4186-8665-C176523AD953}"/>
              </c:ext>
            </c:extLst>
          </c:dPt>
          <c:dPt>
            <c:idx val="3"/>
            <c:invertIfNegative val="0"/>
            <c:bubble3D val="0"/>
            <c:spPr>
              <a:solidFill>
                <a:srgbClr val="660066"/>
              </a:solidFill>
              <a:ln w="25400">
                <a:noFill/>
              </a:ln>
            </c:spPr>
            <c:extLst>
              <c:ext xmlns:c16="http://schemas.microsoft.com/office/drawing/2014/chart" uri="{C3380CC4-5D6E-409C-BE32-E72D297353CC}">
                <c16:uniqueId val="{00000006-E97C-4186-8665-C176523AD953}"/>
              </c:ext>
            </c:extLst>
          </c:dPt>
          <c:dPt>
            <c:idx val="4"/>
            <c:invertIfNegative val="0"/>
            <c:bubble3D val="0"/>
            <c:spPr>
              <a:solidFill>
                <a:srgbClr val="0066CC"/>
              </a:solidFill>
              <a:ln w="25400">
                <a:noFill/>
              </a:ln>
            </c:spPr>
            <c:extLst>
              <c:ext xmlns:c16="http://schemas.microsoft.com/office/drawing/2014/chart" uri="{C3380CC4-5D6E-409C-BE32-E72D297353CC}">
                <c16:uniqueId val="{00000008-E97C-4186-8665-C176523AD953}"/>
              </c:ext>
            </c:extLst>
          </c:dPt>
          <c:dPt>
            <c:idx val="5"/>
            <c:invertIfNegative val="0"/>
            <c:bubble3D val="0"/>
            <c:spPr>
              <a:solidFill>
                <a:srgbClr val="CCCCFF"/>
              </a:solidFill>
              <a:ln w="25400">
                <a:noFill/>
              </a:ln>
            </c:spPr>
            <c:extLst>
              <c:ext xmlns:c16="http://schemas.microsoft.com/office/drawing/2014/chart" uri="{C3380CC4-5D6E-409C-BE32-E72D297353CC}">
                <c16:uniqueId val="{0000000A-E97C-4186-8665-C176523AD953}"/>
              </c:ext>
            </c:extLst>
          </c:dPt>
          <c:dPt>
            <c:idx val="6"/>
            <c:invertIfNegative val="0"/>
            <c:bubble3D val="0"/>
            <c:spPr>
              <a:solidFill>
                <a:srgbClr val="9966FF"/>
              </a:solidFill>
              <a:ln w="25400">
                <a:noFill/>
              </a:ln>
            </c:spPr>
            <c:extLst>
              <c:ext xmlns:c16="http://schemas.microsoft.com/office/drawing/2014/chart" uri="{C3380CC4-5D6E-409C-BE32-E72D297353CC}">
                <c16:uniqueId val="{0000000C-E97C-4186-8665-C176523AD953}"/>
              </c:ext>
            </c:extLst>
          </c:dPt>
          <c:dPt>
            <c:idx val="7"/>
            <c:invertIfNegative val="0"/>
            <c:bubble3D val="0"/>
            <c:spPr>
              <a:solidFill>
                <a:srgbClr val="99CCFF"/>
              </a:solidFill>
              <a:ln w="25400">
                <a:noFill/>
              </a:ln>
            </c:spPr>
            <c:extLst>
              <c:ext xmlns:c16="http://schemas.microsoft.com/office/drawing/2014/chart" uri="{C3380CC4-5D6E-409C-BE32-E72D297353CC}">
                <c16:uniqueId val="{0000000E-E97C-4186-8665-C176523AD953}"/>
              </c:ext>
            </c:extLst>
          </c:dPt>
          <c:dLbls>
            <c:dLbl>
              <c:idx val="0"/>
              <c:layout>
                <c:manualLayout>
                  <c:x val="2.0628974396438727E-2"/>
                  <c:y val="-8.648322970716942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97C-4186-8665-C176523AD953}"/>
                </c:ext>
              </c:extLst>
            </c:dLbl>
            <c:dLbl>
              <c:idx val="1"/>
              <c:layout>
                <c:manualLayout>
                  <c:x val="1.4545175879429165E-2"/>
                  <c:y val="-6.05893893321185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97C-4186-8665-C176523AD953}"/>
                </c:ext>
              </c:extLst>
            </c:dLbl>
            <c:dLbl>
              <c:idx val="2"/>
              <c:layout>
                <c:manualLayout>
                  <c:x val="2.158835575159853E-2"/>
                  <c:y val="-8.338306620237120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97C-4186-8665-C176523AD953}"/>
                </c:ext>
              </c:extLst>
            </c:dLbl>
            <c:dLbl>
              <c:idx val="3"/>
              <c:layout>
                <c:manualLayout>
                  <c:x val="2.271002780218297E-2"/>
                  <c:y val="-6.2194718459632994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97C-4186-8665-C176523AD953}"/>
                </c:ext>
              </c:extLst>
            </c:dLbl>
            <c:dLbl>
              <c:idx val="4"/>
              <c:layout>
                <c:manualLayout>
                  <c:x val="2.1528945705840546E-2"/>
                  <c:y val="-7.332959234459215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97C-4186-8665-C176523AD953}"/>
                </c:ext>
              </c:extLst>
            </c:dLbl>
            <c:dLbl>
              <c:idx val="5"/>
              <c:layout>
                <c:manualLayout>
                  <c:x val="2.1050616506424119E-2"/>
                  <c:y val="-5.7238418473257474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97C-4186-8665-C176523AD953}"/>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97C-4186-8665-C176523AD953}"/>
                </c:ext>
              </c:extLst>
            </c:dLbl>
            <c:dLbl>
              <c:idx val="7"/>
              <c:layout>
                <c:manualLayout>
                  <c:x val="1.5659955257270531E-2"/>
                  <c:y val="-6.2500000000000014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97C-4186-8665-C176523AD953}"/>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('26perfsaad'!$E$18:$F$18,'26perfsaad'!$H$18:$I$18,'26perfsaad'!$K$18:$L$18,'26perfsaad'!$N$18:$O$18)</c:f>
              <c:strCache>
                <c:ptCount val="8"/>
                <c:pt idx="0">
                  <c:v>menores de 3</c:v>
                </c:pt>
                <c:pt idx="1">
                  <c:v>3 a 18</c:v>
                </c:pt>
                <c:pt idx="2">
                  <c:v>19 a 30</c:v>
                </c:pt>
                <c:pt idx="3">
                  <c:v>31 a 45</c:v>
                </c:pt>
                <c:pt idx="4">
                  <c:v>46 a 54</c:v>
                </c:pt>
                <c:pt idx="5">
                  <c:v>55 a 64</c:v>
                </c:pt>
                <c:pt idx="6">
                  <c:v>65 a 79</c:v>
                </c:pt>
                <c:pt idx="7">
                  <c:v>80 y +</c:v>
                </c:pt>
              </c:strCache>
            </c:strRef>
          </c:cat>
          <c:val>
            <c:numRef>
              <c:f>('26perfsaad'!$E$19:$F$19,'26perfsaad'!$H$19:$I$19,'26perfsaad'!$K$19:$L$19,'26perfsaad'!$N$19:$O$19)</c:f>
              <c:numCache>
                <c:formatCode>#,##0</c:formatCode>
                <c:ptCount val="8"/>
                <c:pt idx="0" formatCode="General">
                  <c:v>6467</c:v>
                </c:pt>
                <c:pt idx="1">
                  <c:v>156270</c:v>
                </c:pt>
                <c:pt idx="2">
                  <c:v>76562</c:v>
                </c:pt>
                <c:pt idx="3">
                  <c:v>88177</c:v>
                </c:pt>
                <c:pt idx="4">
                  <c:v>101697</c:v>
                </c:pt>
                <c:pt idx="5">
                  <c:v>168827</c:v>
                </c:pt>
                <c:pt idx="6">
                  <c:v>503879</c:v>
                </c:pt>
                <c:pt idx="7">
                  <c:v>1211322</c:v>
                </c:pt>
              </c:numCache>
            </c:numRef>
          </c:val>
          <c:shape val="cylinder"/>
          <c:extLst>
            <c:ext xmlns:c16="http://schemas.microsoft.com/office/drawing/2014/chart" uri="{C3380CC4-5D6E-409C-BE32-E72D297353CC}">
              <c16:uniqueId val="{0000000F-E97C-4186-8665-C176523AD953}"/>
            </c:ext>
          </c:extLst>
        </c:ser>
        <c:dLbls>
          <c:showLegendKey val="0"/>
          <c:showVal val="0"/>
          <c:showCatName val="0"/>
          <c:showSerName val="0"/>
          <c:showPercent val="0"/>
          <c:showBubbleSize val="0"/>
        </c:dLbls>
        <c:gapWidth val="30"/>
        <c:shape val="box"/>
        <c:axId val="267593584"/>
        <c:axId val="267593040"/>
        <c:axId val="0"/>
      </c:bar3DChart>
      <c:catAx>
        <c:axId val="26759358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1050" b="0" i="0" u="none" strike="noStrike" baseline="0">
                <a:solidFill>
                  <a:schemeClr val="accent1">
                    <a:lumMod val="50000"/>
                  </a:schemeClr>
                </a:solidFill>
                <a:latin typeface="+mn-lt"/>
                <a:ea typeface="Verdana"/>
                <a:cs typeface="Verdana"/>
              </a:defRPr>
            </a:pPr>
            <a:endParaRPr lang="es-ES"/>
          </a:p>
        </c:txPr>
        <c:crossAx val="267593040"/>
        <c:crosses val="autoZero"/>
        <c:auto val="1"/>
        <c:lblAlgn val="ctr"/>
        <c:lblOffset val="100"/>
        <c:tickLblSkip val="1"/>
        <c:tickMarkSkip val="1"/>
        <c:noMultiLvlLbl val="0"/>
      </c:catAx>
      <c:valAx>
        <c:axId val="26759304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50" b="0" i="0" u="none" strike="noStrike" baseline="0">
                <a:solidFill>
                  <a:schemeClr val="accent1">
                    <a:lumMod val="50000"/>
                  </a:schemeClr>
                </a:solidFill>
                <a:latin typeface="+mn-lt"/>
                <a:ea typeface="Verdana"/>
                <a:cs typeface="Verdana"/>
              </a:defRPr>
            </a:pPr>
            <a:endParaRPr lang="es-ES"/>
          </a:p>
        </c:txPr>
        <c:crossAx val="26759358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00.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101.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2.xml"/><Relationship Id="rId1" Type="http://schemas.openxmlformats.org/officeDocument/2006/relationships/chart" Target="../charts/chart1.xml"/></Relationships>
</file>

<file path=xl/drawings/_rels/drawing13.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3.xml"/></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7.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5" Type="http://schemas.openxmlformats.org/officeDocument/2006/relationships/image" Target="../media/image9.jpeg"/><Relationship Id="rId4" Type="http://schemas.openxmlformats.org/officeDocument/2006/relationships/chart" Target="../charts/chart7.xml"/></Relationships>
</file>

<file path=xl/drawings/_rels/drawing18.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chart" Target="../charts/chart8.xml"/></Relationships>
</file>

<file path=xl/drawings/_rels/drawing19.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10.xml"/><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13.jpeg"/><Relationship Id="rId1" Type="http://schemas.openxmlformats.org/officeDocument/2006/relationships/chart" Target="../charts/chart11.xml"/></Relationships>
</file>

<file path=xl/drawings/_rels/drawing22.xml.rels><?xml version="1.0" encoding="UTF-8" standalone="yes"?>
<Relationships xmlns="http://schemas.openxmlformats.org/package/2006/relationships"><Relationship Id="rId2" Type="http://schemas.openxmlformats.org/officeDocument/2006/relationships/image" Target="../media/image13.jpeg"/><Relationship Id="rId1" Type="http://schemas.openxmlformats.org/officeDocument/2006/relationships/chart" Target="../charts/chart12.xml"/></Relationships>
</file>

<file path=xl/drawings/_rels/drawing2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3.xml"/></Relationships>
</file>

<file path=xl/drawings/_rels/drawing2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31.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5" Type="http://schemas.openxmlformats.org/officeDocument/2006/relationships/image" Target="../media/image2.jpeg"/><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image" Target="../media/image14.jpeg"/><Relationship Id="rId1" Type="http://schemas.openxmlformats.org/officeDocument/2006/relationships/chart" Target="../charts/chart18.xml"/></Relationships>
</file>

<file path=xl/drawings/_rels/drawing33.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chart" Target="../charts/chart20.xml"/><Relationship Id="rId1" Type="http://schemas.openxmlformats.org/officeDocument/2006/relationships/chart" Target="../charts/chart19.xml"/></Relationships>
</file>

<file path=xl/drawings/_rels/drawing34.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chart" Target="../charts/chart22.xml"/><Relationship Id="rId1" Type="http://schemas.openxmlformats.org/officeDocument/2006/relationships/chart" Target="../charts/chart21.xml"/></Relationships>
</file>

<file path=xl/drawings/_rels/drawing35.xml.rels><?xml version="1.0" encoding="UTF-8" standalone="yes"?>
<Relationships xmlns="http://schemas.openxmlformats.org/package/2006/relationships"><Relationship Id="rId3" Type="http://schemas.openxmlformats.org/officeDocument/2006/relationships/image" Target="../media/image16.jpeg"/><Relationship Id="rId2" Type="http://schemas.openxmlformats.org/officeDocument/2006/relationships/chart" Target="../charts/chart24.xml"/><Relationship Id="rId1" Type="http://schemas.openxmlformats.org/officeDocument/2006/relationships/chart" Target="../charts/chart23.xml"/></Relationships>
</file>

<file path=xl/drawings/_rels/drawing36.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37.xml.rels><?xml version="1.0" encoding="UTF-8" standalone="yes"?>
<Relationships xmlns="http://schemas.openxmlformats.org/package/2006/relationships"><Relationship Id="rId2" Type="http://schemas.openxmlformats.org/officeDocument/2006/relationships/image" Target="../media/image17.jpeg"/><Relationship Id="rId1" Type="http://schemas.openxmlformats.org/officeDocument/2006/relationships/chart" Target="../charts/chart25.xml"/></Relationships>
</file>

<file path=xl/drawings/_rels/drawing38.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39.xml.rels><?xml version="1.0" encoding="UTF-8" standalone="yes"?>
<Relationships xmlns="http://schemas.openxmlformats.org/package/2006/relationships"><Relationship Id="rId2" Type="http://schemas.openxmlformats.org/officeDocument/2006/relationships/image" Target="../media/image19.jpeg"/><Relationship Id="rId1" Type="http://schemas.openxmlformats.org/officeDocument/2006/relationships/chart" Target="../charts/chart26.xml"/></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20.jpeg"/></Relationships>
</file>

<file path=xl/drawings/_rels/drawing41.xml.rels><?xml version="1.0" encoding="UTF-8" standalone="yes"?>
<Relationships xmlns="http://schemas.openxmlformats.org/package/2006/relationships"><Relationship Id="rId2" Type="http://schemas.openxmlformats.org/officeDocument/2006/relationships/image" Target="../media/image21.jpeg"/><Relationship Id="rId1" Type="http://schemas.openxmlformats.org/officeDocument/2006/relationships/chart" Target="../charts/chart27.xml"/></Relationships>
</file>

<file path=xl/drawings/_rels/drawing42.xml.rels><?xml version="1.0" encoding="UTF-8" standalone="yes"?>
<Relationships xmlns="http://schemas.openxmlformats.org/package/2006/relationships"><Relationship Id="rId1" Type="http://schemas.openxmlformats.org/officeDocument/2006/relationships/image" Target="../media/image22.jpeg"/></Relationships>
</file>

<file path=xl/drawings/_rels/drawing43.xml.rels><?xml version="1.0" encoding="UTF-8" standalone="yes"?>
<Relationships xmlns="http://schemas.openxmlformats.org/package/2006/relationships"><Relationship Id="rId2" Type="http://schemas.openxmlformats.org/officeDocument/2006/relationships/image" Target="../media/image23.jpeg"/><Relationship Id="rId1" Type="http://schemas.openxmlformats.org/officeDocument/2006/relationships/chart" Target="../charts/chart28.xml"/></Relationships>
</file>

<file path=xl/drawings/_rels/drawing44.xml.rels><?xml version="1.0" encoding="UTF-8" standalone="yes"?>
<Relationships xmlns="http://schemas.openxmlformats.org/package/2006/relationships"><Relationship Id="rId2" Type="http://schemas.openxmlformats.org/officeDocument/2006/relationships/image" Target="../media/image15.jpeg"/><Relationship Id="rId1" Type="http://schemas.openxmlformats.org/officeDocument/2006/relationships/chart" Target="../charts/chart29.xml"/></Relationships>
</file>

<file path=xl/drawings/_rels/drawing45.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0.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5" Type="http://schemas.openxmlformats.org/officeDocument/2006/relationships/image" Target="../media/image15.jpeg"/><Relationship Id="rId4" Type="http://schemas.openxmlformats.org/officeDocument/2006/relationships/chart" Target="../charts/chart33.xml"/></Relationships>
</file>

<file path=xl/drawings/_rels/drawing51.xml.rels><?xml version="1.0" encoding="UTF-8" standalone="yes"?>
<Relationships xmlns="http://schemas.openxmlformats.org/package/2006/relationships"><Relationship Id="rId2" Type="http://schemas.openxmlformats.org/officeDocument/2006/relationships/image" Target="../media/image24.jpeg"/><Relationship Id="rId1" Type="http://schemas.openxmlformats.org/officeDocument/2006/relationships/chart" Target="../charts/chart34.xml"/></Relationships>
</file>

<file path=xl/drawings/_rels/drawing52.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chart" Target="../charts/chart36.xml"/><Relationship Id="rId1" Type="http://schemas.openxmlformats.org/officeDocument/2006/relationships/chart" Target="../charts/chart35.xml"/></Relationships>
</file>

<file path=xl/drawings/_rels/drawing5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54.xml.rels><?xml version="1.0" encoding="UTF-8" standalone="yes"?>
<Relationships xmlns="http://schemas.openxmlformats.org/package/2006/relationships"><Relationship Id="rId3" Type="http://schemas.openxmlformats.org/officeDocument/2006/relationships/image" Target="../media/image25.jpeg"/><Relationship Id="rId2" Type="http://schemas.openxmlformats.org/officeDocument/2006/relationships/chart" Target="../charts/chart38.xml"/><Relationship Id="rId1" Type="http://schemas.openxmlformats.org/officeDocument/2006/relationships/chart" Target="../charts/chart37.xml"/></Relationships>
</file>

<file path=xl/drawings/_rels/drawing55.xml.rels><?xml version="1.0" encoding="UTF-8" standalone="yes"?>
<Relationships xmlns="http://schemas.openxmlformats.org/package/2006/relationships"><Relationship Id="rId1" Type="http://schemas.openxmlformats.org/officeDocument/2006/relationships/image" Target="../media/image26.jpeg"/></Relationships>
</file>

<file path=xl/drawings/_rels/drawing56.xml.rels><?xml version="1.0" encoding="UTF-8" standalone="yes"?>
<Relationships xmlns="http://schemas.openxmlformats.org/package/2006/relationships"><Relationship Id="rId1" Type="http://schemas.openxmlformats.org/officeDocument/2006/relationships/image" Target="../media/image27.jpeg"/></Relationships>
</file>

<file path=xl/drawings/_rels/drawing57.xml.rels><?xml version="1.0" encoding="UTF-8" standalone="yes"?>
<Relationships xmlns="http://schemas.openxmlformats.org/package/2006/relationships"><Relationship Id="rId1" Type="http://schemas.openxmlformats.org/officeDocument/2006/relationships/image" Target="../media/image28.jpeg"/></Relationships>
</file>

<file path=xl/drawings/_rels/drawing58.xml.rels><?xml version="1.0" encoding="UTF-8" standalone="yes"?>
<Relationships xmlns="http://schemas.openxmlformats.org/package/2006/relationships"><Relationship Id="rId1" Type="http://schemas.openxmlformats.org/officeDocument/2006/relationships/image" Target="../media/image28.jpeg"/></Relationships>
</file>

<file path=xl/drawings/_rels/drawing59.xml.rels><?xml version="1.0" encoding="UTF-8" standalone="yes"?>
<Relationships xmlns="http://schemas.openxmlformats.org/package/2006/relationships"><Relationship Id="rId1" Type="http://schemas.openxmlformats.org/officeDocument/2006/relationships/image" Target="../media/image29.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60.xml.rels><?xml version="1.0" encoding="UTF-8" standalone="yes"?>
<Relationships xmlns="http://schemas.openxmlformats.org/package/2006/relationships"><Relationship Id="rId1" Type="http://schemas.openxmlformats.org/officeDocument/2006/relationships/image" Target="../media/image30.jpeg"/></Relationships>
</file>

<file path=xl/drawings/_rels/drawing61.xml.rels><?xml version="1.0" encoding="UTF-8" standalone="yes"?>
<Relationships xmlns="http://schemas.openxmlformats.org/package/2006/relationships"><Relationship Id="rId1" Type="http://schemas.openxmlformats.org/officeDocument/2006/relationships/image" Target="../media/image31.jpeg"/></Relationships>
</file>

<file path=xl/drawings/_rels/drawing62.xml.rels><?xml version="1.0" encoding="UTF-8" standalone="yes"?>
<Relationships xmlns="http://schemas.openxmlformats.org/package/2006/relationships"><Relationship Id="rId1" Type="http://schemas.openxmlformats.org/officeDocument/2006/relationships/image" Target="../media/image28.jpeg"/></Relationships>
</file>

<file path=xl/drawings/_rels/drawing63.xml.rels><?xml version="1.0" encoding="UTF-8" standalone="yes"?>
<Relationships xmlns="http://schemas.openxmlformats.org/package/2006/relationships"><Relationship Id="rId1" Type="http://schemas.openxmlformats.org/officeDocument/2006/relationships/image" Target="../media/image32.jpeg"/></Relationships>
</file>

<file path=xl/drawings/_rels/drawing64.xml.rels><?xml version="1.0" encoding="UTF-8" standalone="yes"?>
<Relationships xmlns="http://schemas.openxmlformats.org/package/2006/relationships"><Relationship Id="rId1" Type="http://schemas.openxmlformats.org/officeDocument/2006/relationships/image" Target="../media/image33.jpeg"/></Relationships>
</file>

<file path=xl/drawings/_rels/drawing65.xml.rels><?xml version="1.0" encoding="UTF-8" standalone="yes"?>
<Relationships xmlns="http://schemas.openxmlformats.org/package/2006/relationships"><Relationship Id="rId1" Type="http://schemas.openxmlformats.org/officeDocument/2006/relationships/image" Target="../media/image34.jpeg"/></Relationships>
</file>

<file path=xl/drawings/_rels/drawing66.xml.rels><?xml version="1.0" encoding="UTF-8" standalone="yes"?>
<Relationships xmlns="http://schemas.openxmlformats.org/package/2006/relationships"><Relationship Id="rId1" Type="http://schemas.openxmlformats.org/officeDocument/2006/relationships/image" Target="../media/image31.jpeg"/></Relationships>
</file>

<file path=xl/drawings/_rels/drawing67.xml.rels><?xml version="1.0" encoding="UTF-8" standalone="yes"?>
<Relationships xmlns="http://schemas.openxmlformats.org/package/2006/relationships"><Relationship Id="rId1" Type="http://schemas.openxmlformats.org/officeDocument/2006/relationships/image" Target="../media/image32.jpeg"/></Relationships>
</file>

<file path=xl/drawings/_rels/drawing68.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chart" Target="../charts/chart40.xml"/><Relationship Id="rId1" Type="http://schemas.openxmlformats.org/officeDocument/2006/relationships/chart" Target="../charts/chart39.xml"/><Relationship Id="rId4" Type="http://schemas.openxmlformats.org/officeDocument/2006/relationships/image" Target="../media/image15.jpeg"/></Relationships>
</file>

<file path=xl/drawings/_rels/drawing69.xml.rels><?xml version="1.0" encoding="UTF-8" standalone="yes"?>
<Relationships xmlns="http://schemas.openxmlformats.org/package/2006/relationships"><Relationship Id="rId2" Type="http://schemas.openxmlformats.org/officeDocument/2006/relationships/image" Target="../media/image15.jpeg"/><Relationship Id="rId1" Type="http://schemas.openxmlformats.org/officeDocument/2006/relationships/chart" Target="../charts/chart42.xml"/></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1.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72.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73.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4" Type="http://schemas.openxmlformats.org/officeDocument/2006/relationships/image" Target="../media/image15.jpeg"/></Relationships>
</file>

<file path=xl/drawings/_rels/drawing74.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75.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76.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77.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chart" Target="../charts/chart47.xml"/><Relationship Id="rId1" Type="http://schemas.openxmlformats.org/officeDocument/2006/relationships/chart" Target="../charts/chart46.xml"/><Relationship Id="rId4" Type="http://schemas.openxmlformats.org/officeDocument/2006/relationships/image" Target="../media/image36.jpeg"/></Relationships>
</file>

<file path=xl/drawings/_rels/drawing78.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79.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0.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81.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82.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83.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84.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85.xml.rels><?xml version="1.0" encoding="UTF-8" standalone="yes"?>
<Relationships xmlns="http://schemas.openxmlformats.org/package/2006/relationships"><Relationship Id="rId2" Type="http://schemas.openxmlformats.org/officeDocument/2006/relationships/image" Target="../media/image15.jpeg"/><Relationship Id="rId1" Type="http://schemas.openxmlformats.org/officeDocument/2006/relationships/chart" Target="../charts/chart49.xml"/></Relationships>
</file>

<file path=xl/drawings/_rels/drawing86.xml.rels><?xml version="1.0" encoding="UTF-8" standalone="yes"?>
<Relationships xmlns="http://schemas.openxmlformats.org/package/2006/relationships"><Relationship Id="rId1" Type="http://schemas.openxmlformats.org/officeDocument/2006/relationships/image" Target="../media/image37.jpeg"/></Relationships>
</file>

<file path=xl/drawings/_rels/drawing87.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88.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89.xml.rels><?xml version="1.0" encoding="UTF-8" standalone="yes"?>
<Relationships xmlns="http://schemas.openxmlformats.org/package/2006/relationships"><Relationship Id="rId2" Type="http://schemas.openxmlformats.org/officeDocument/2006/relationships/image" Target="../media/image15.jpeg"/><Relationship Id="rId1" Type="http://schemas.openxmlformats.org/officeDocument/2006/relationships/chart" Target="../charts/chart50.xml"/></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1.xml.rels><?xml version="1.0" encoding="UTF-8" standalone="yes"?>
<Relationships xmlns="http://schemas.openxmlformats.org/package/2006/relationships"><Relationship Id="rId2" Type="http://schemas.openxmlformats.org/officeDocument/2006/relationships/image" Target="../media/image15.jpeg"/><Relationship Id="rId1" Type="http://schemas.openxmlformats.org/officeDocument/2006/relationships/chart" Target="../charts/chart51.xml"/></Relationships>
</file>

<file path=xl/drawings/_rels/drawing93.xml.rels><?xml version="1.0" encoding="UTF-8" standalone="yes"?>
<Relationships xmlns="http://schemas.openxmlformats.org/package/2006/relationships"><Relationship Id="rId2" Type="http://schemas.openxmlformats.org/officeDocument/2006/relationships/image" Target="../media/image15.jpeg"/><Relationship Id="rId1" Type="http://schemas.openxmlformats.org/officeDocument/2006/relationships/chart" Target="../charts/chart52.xml"/></Relationships>
</file>

<file path=xl/drawings/_rels/drawing95.xml.rels><?xml version="1.0" encoding="UTF-8" standalone="yes"?>
<Relationships xmlns="http://schemas.openxmlformats.org/package/2006/relationships"><Relationship Id="rId2" Type="http://schemas.openxmlformats.org/officeDocument/2006/relationships/image" Target="../media/image15.jpeg"/><Relationship Id="rId1" Type="http://schemas.openxmlformats.org/officeDocument/2006/relationships/chart" Target="../charts/chart53.xml"/></Relationships>
</file>

<file path=xl/drawings/_rels/drawing97.xml.rels><?xml version="1.0" encoding="UTF-8" standalone="yes"?>
<Relationships xmlns="http://schemas.openxmlformats.org/package/2006/relationships"><Relationship Id="rId1" Type="http://schemas.openxmlformats.org/officeDocument/2006/relationships/image" Target="../media/image38.jpeg"/></Relationships>
</file>

<file path=xl/drawings/_rels/drawing98.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99.xml.rels><?xml version="1.0" encoding="UTF-8" standalone="yes"?>
<Relationships xmlns="http://schemas.openxmlformats.org/package/2006/relationships"><Relationship Id="rId1" Type="http://schemas.openxmlformats.org/officeDocument/2006/relationships/image" Target="../media/image13.jpeg"/></Relationships>
</file>

<file path=xl/drawings/drawing1.xml><?xml version="1.0" encoding="utf-8"?>
<xdr:wsDr xmlns:xdr="http://schemas.openxmlformats.org/drawingml/2006/spreadsheetDrawing" xmlns:a="http://schemas.openxmlformats.org/drawingml/2006/main">
  <xdr:oneCellAnchor>
    <xdr:from>
      <xdr:col>15</xdr:col>
      <xdr:colOff>438150</xdr:colOff>
      <xdr:row>1</xdr:row>
      <xdr:rowOff>9525</xdr:rowOff>
    </xdr:from>
    <xdr:ext cx="1943100" cy="533400"/>
    <xdr:pic>
      <xdr:nvPicPr>
        <xdr:cNvPr id="2" name="Picture 3" descr="Sistema para la Autonomía y Atención a la Dependencia (SAAD)">
          <a:extLst>
            <a:ext uri="{FF2B5EF4-FFF2-40B4-BE49-F238E27FC236}">
              <a16:creationId xmlns:a16="http://schemas.microsoft.com/office/drawing/2014/main" id="{04F01D4B-4CFB-4DC0-A2A2-847410F1CD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68150" y="17145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3619500" cy="842621"/>
    <xdr:pic>
      <xdr:nvPicPr>
        <xdr:cNvPr id="3" name="Imagen 2">
          <a:extLst>
            <a:ext uri="{FF2B5EF4-FFF2-40B4-BE49-F238E27FC236}">
              <a16:creationId xmlns:a16="http://schemas.microsoft.com/office/drawing/2014/main" id="{235921C8-7B31-4971-BB31-7F78FA70460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oneCellAnchor>
  <xdr:twoCellAnchor editAs="oneCell">
    <xdr:from>
      <xdr:col>0</xdr:col>
      <xdr:colOff>0</xdr:colOff>
      <xdr:row>0</xdr:row>
      <xdr:rowOff>0</xdr:rowOff>
    </xdr:from>
    <xdr:to>
      <xdr:col>22</xdr:col>
      <xdr:colOff>164</xdr:colOff>
      <xdr:row>19</xdr:row>
      <xdr:rowOff>25420</xdr:rowOff>
    </xdr:to>
    <xdr:pic>
      <xdr:nvPicPr>
        <xdr:cNvPr id="4" name="Imagen 3">
          <a:extLst>
            <a:ext uri="{FF2B5EF4-FFF2-40B4-BE49-F238E27FC236}">
              <a16:creationId xmlns:a16="http://schemas.microsoft.com/office/drawing/2014/main" id="{4A30D57E-5E28-443E-B384-18D5B7F4A299}"/>
            </a:ext>
          </a:extLst>
        </xdr:cNvPr>
        <xdr:cNvPicPr>
          <a:picLocks noChangeAspect="1"/>
        </xdr:cNvPicPr>
      </xdr:nvPicPr>
      <xdr:blipFill>
        <a:blip xmlns:r="http://schemas.openxmlformats.org/officeDocument/2006/relationships" r:embed="rId3"/>
        <a:stretch>
          <a:fillRect/>
        </a:stretch>
      </xdr:blipFill>
      <xdr:spPr>
        <a:xfrm>
          <a:off x="0" y="0"/>
          <a:ext cx="10687214" cy="7778770"/>
        </a:xfrm>
        <a:prstGeom prst="rect">
          <a:avLst/>
        </a:prstGeom>
      </xdr:spPr>
    </xdr:pic>
    <xdr:clientData/>
  </xdr:twoCellAnchor>
  <xdr:twoCellAnchor>
    <xdr:from>
      <xdr:col>13</xdr:col>
      <xdr:colOff>349250</xdr:colOff>
      <xdr:row>6</xdr:row>
      <xdr:rowOff>733425</xdr:rowOff>
    </xdr:from>
    <xdr:to>
      <xdr:col>22</xdr:col>
      <xdr:colOff>116205</xdr:colOff>
      <xdr:row>11</xdr:row>
      <xdr:rowOff>79374</xdr:rowOff>
    </xdr:to>
    <xdr:sp macro="" textlink="">
      <xdr:nvSpPr>
        <xdr:cNvPr id="5" name="Cuadro de texto 2">
          <a:extLst>
            <a:ext uri="{FF2B5EF4-FFF2-40B4-BE49-F238E27FC236}">
              <a16:creationId xmlns:a16="http://schemas.microsoft.com/office/drawing/2014/main" id="{30691BB6-A0E9-456A-AF28-7FA1D56074FA}"/>
            </a:ext>
          </a:extLst>
        </xdr:cNvPr>
        <xdr:cNvSpPr txBox="1"/>
      </xdr:nvSpPr>
      <xdr:spPr>
        <a:xfrm>
          <a:off x="6473825" y="3686175"/>
          <a:ext cx="4329430" cy="1822449"/>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lnSpc>
              <a:spcPct val="107000"/>
            </a:lnSpc>
            <a:spcAft>
              <a:spcPts val="800"/>
            </a:spcAft>
          </a:pPr>
          <a:r>
            <a:rPr lang="es-ES" sz="2600" b="1" kern="10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INFORMACIÓN ESTADÍSTICA DEL SISTEMA PARA LA AUTONOMÍA Y ATENCIÓN A LA DEPENDENCIA</a:t>
          </a:r>
        </a:p>
      </xdr:txBody>
    </xdr:sp>
    <xdr:clientData/>
  </xdr:twoCellAnchor>
  <xdr:twoCellAnchor editAs="oneCell">
    <xdr:from>
      <xdr:col>24</xdr:col>
      <xdr:colOff>685800</xdr:colOff>
      <xdr:row>29</xdr:row>
      <xdr:rowOff>104775</xdr:rowOff>
    </xdr:from>
    <xdr:to>
      <xdr:col>29</xdr:col>
      <xdr:colOff>446405</xdr:colOff>
      <xdr:row>29</xdr:row>
      <xdr:rowOff>159385</xdr:rowOff>
    </xdr:to>
    <xdr:pic>
      <xdr:nvPicPr>
        <xdr:cNvPr id="6" name="Imagen 5">
          <a:extLst>
            <a:ext uri="{FF2B5EF4-FFF2-40B4-BE49-F238E27FC236}">
              <a16:creationId xmlns:a16="http://schemas.microsoft.com/office/drawing/2014/main" id="{2B21974A-4C41-4604-A94E-153173BE576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973050" y="9763125"/>
          <a:ext cx="3761105" cy="54610"/>
        </a:xfrm>
        <a:prstGeom prst="rect">
          <a:avLst/>
        </a:prstGeom>
      </xdr:spPr>
    </xdr:pic>
    <xdr:clientData/>
  </xdr:twoCellAnchor>
  <xdr:twoCellAnchor editAs="oneCell">
    <xdr:from>
      <xdr:col>13</xdr:col>
      <xdr:colOff>317500</xdr:colOff>
      <xdr:row>11</xdr:row>
      <xdr:rowOff>190500</xdr:rowOff>
    </xdr:from>
    <xdr:to>
      <xdr:col>21</xdr:col>
      <xdr:colOff>326662</xdr:colOff>
      <xdr:row>11</xdr:row>
      <xdr:rowOff>248285</xdr:rowOff>
    </xdr:to>
    <xdr:pic>
      <xdr:nvPicPr>
        <xdr:cNvPr id="7" name="Imagen 6">
          <a:extLst>
            <a:ext uri="{FF2B5EF4-FFF2-40B4-BE49-F238E27FC236}">
              <a16:creationId xmlns:a16="http://schemas.microsoft.com/office/drawing/2014/main" id="{C437FF46-255B-4E78-8BCC-990D3256867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31643" y="5606143"/>
          <a:ext cx="3773805" cy="57785"/>
        </a:xfrm>
        <a:prstGeom prst="rect">
          <a:avLst/>
        </a:prstGeom>
      </xdr:spPr>
    </xdr:pic>
    <xdr:clientData/>
  </xdr:twoCellAnchor>
  <xdr:twoCellAnchor>
    <xdr:from>
      <xdr:col>13</xdr:col>
      <xdr:colOff>328385</xdr:colOff>
      <xdr:row>11</xdr:row>
      <xdr:rowOff>400957</xdr:rowOff>
    </xdr:from>
    <xdr:to>
      <xdr:col>21</xdr:col>
      <xdr:colOff>566782</xdr:colOff>
      <xdr:row>11</xdr:row>
      <xdr:rowOff>710656</xdr:rowOff>
    </xdr:to>
    <xdr:sp macro="" textlink="">
      <xdr:nvSpPr>
        <xdr:cNvPr id="8" name="Cuadro de texto 2">
          <a:extLst>
            <a:ext uri="{FF2B5EF4-FFF2-40B4-BE49-F238E27FC236}">
              <a16:creationId xmlns:a16="http://schemas.microsoft.com/office/drawing/2014/main" id="{672AB097-AFFF-4E18-B453-76A9706296C2}"/>
            </a:ext>
          </a:extLst>
        </xdr:cNvPr>
        <xdr:cNvSpPr txBox="1"/>
      </xdr:nvSpPr>
      <xdr:spPr>
        <a:xfrm>
          <a:off x="6442528" y="5816600"/>
          <a:ext cx="4003040" cy="309699"/>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pPr>
          <a:r>
            <a:rPr lang="es-ES" sz="1500" b="1" kern="10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30 de noviembre de 2025</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342900</xdr:colOff>
      <xdr:row>2</xdr:row>
      <xdr:rowOff>26646</xdr:rowOff>
    </xdr:to>
    <xdr:pic>
      <xdr:nvPicPr>
        <xdr:cNvPr id="2" name="Imagen 1">
          <a:extLst>
            <a:ext uri="{FF2B5EF4-FFF2-40B4-BE49-F238E27FC236}">
              <a16:creationId xmlns:a16="http://schemas.microsoft.com/office/drawing/2014/main" id="{F9480355-CCCD-4587-95ED-A89872D3C99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0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104775</xdr:colOff>
      <xdr:row>1</xdr:row>
      <xdr:rowOff>618407</xdr:rowOff>
    </xdr:to>
    <xdr:pic>
      <xdr:nvPicPr>
        <xdr:cNvPr id="2" name="Imagen 1">
          <a:extLst>
            <a:ext uri="{FF2B5EF4-FFF2-40B4-BE49-F238E27FC236}">
              <a16:creationId xmlns:a16="http://schemas.microsoft.com/office/drawing/2014/main" id="{00775DCD-537A-49A4-8777-8394EE68503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267075" cy="732707"/>
        </a:xfrm>
        <a:prstGeom prst="rect">
          <a:avLst/>
        </a:prstGeom>
      </xdr:spPr>
    </xdr:pic>
    <xdr:clientData/>
  </xdr:twoCellAnchor>
</xdr:wsDr>
</file>

<file path=xl/drawings/drawing10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101600</xdr:colOff>
      <xdr:row>1</xdr:row>
      <xdr:rowOff>618407</xdr:rowOff>
    </xdr:to>
    <xdr:pic>
      <xdr:nvPicPr>
        <xdr:cNvPr id="2" name="Imagen 1">
          <a:extLst>
            <a:ext uri="{FF2B5EF4-FFF2-40B4-BE49-F238E27FC236}">
              <a16:creationId xmlns:a16="http://schemas.microsoft.com/office/drawing/2014/main" id="{C3E560CE-3393-40CD-A86B-04E36C6B423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263900" cy="73270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64029</xdr:colOff>
      <xdr:row>1</xdr:row>
      <xdr:rowOff>655296</xdr:rowOff>
    </xdr:to>
    <xdr:pic>
      <xdr:nvPicPr>
        <xdr:cNvPr id="3" name="Imagen 2">
          <a:extLst>
            <a:ext uri="{FF2B5EF4-FFF2-40B4-BE49-F238E27FC236}">
              <a16:creationId xmlns:a16="http://schemas.microsoft.com/office/drawing/2014/main" id="{E832303D-9427-44A1-AF46-25A1497FC8A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0</xdr:colOff>
      <xdr:row>5</xdr:row>
      <xdr:rowOff>133350</xdr:rowOff>
    </xdr:from>
    <xdr:to>
      <xdr:col>13</xdr:col>
      <xdr:colOff>0</xdr:colOff>
      <xdr:row>30</xdr:row>
      <xdr:rowOff>0</xdr:rowOff>
    </xdr:to>
    <xdr:graphicFrame macro="">
      <xdr:nvGraphicFramePr>
        <xdr:cNvPr id="4166" name="Chart 3">
          <a:extLst>
            <a:ext uri="{FF2B5EF4-FFF2-40B4-BE49-F238E27FC236}">
              <a16:creationId xmlns:a16="http://schemas.microsoft.com/office/drawing/2014/main" id="{00000000-0008-0000-1900-000046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6</xdr:row>
      <xdr:rowOff>114300</xdr:rowOff>
    </xdr:from>
    <xdr:to>
      <xdr:col>15</xdr:col>
      <xdr:colOff>466725</xdr:colOff>
      <xdr:row>29</xdr:row>
      <xdr:rowOff>28575</xdr:rowOff>
    </xdr:to>
    <xdr:graphicFrame macro="">
      <xdr:nvGraphicFramePr>
        <xdr:cNvPr id="4168" name="Gráfico 1">
          <a:extLst>
            <a:ext uri="{FF2B5EF4-FFF2-40B4-BE49-F238E27FC236}">
              <a16:creationId xmlns:a16="http://schemas.microsoft.com/office/drawing/2014/main" id="{00000000-0008-0000-1900-000048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4</xdr:col>
      <xdr:colOff>607219</xdr:colOff>
      <xdr:row>2</xdr:row>
      <xdr:rowOff>464796</xdr:rowOff>
    </xdr:to>
    <xdr:pic>
      <xdr:nvPicPr>
        <xdr:cNvPr id="3" name="Imagen 2">
          <a:extLst>
            <a:ext uri="{FF2B5EF4-FFF2-40B4-BE49-F238E27FC236}">
              <a16:creationId xmlns:a16="http://schemas.microsoft.com/office/drawing/2014/main" id="{667B55C2-8BF3-4C48-83FF-64DA8DBA840F}"/>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57150</xdr:colOff>
      <xdr:row>6</xdr:row>
      <xdr:rowOff>114300</xdr:rowOff>
    </xdr:from>
    <xdr:to>
      <xdr:col>20</xdr:col>
      <xdr:colOff>1085850</xdr:colOff>
      <xdr:row>30</xdr:row>
      <xdr:rowOff>38100</xdr:rowOff>
    </xdr:to>
    <xdr:graphicFrame macro="">
      <xdr:nvGraphicFramePr>
        <xdr:cNvPr id="2" name="Chart 16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264583</xdr:colOff>
      <xdr:row>1</xdr:row>
      <xdr:rowOff>655296</xdr:rowOff>
    </xdr:to>
    <xdr:pic>
      <xdr:nvPicPr>
        <xdr:cNvPr id="4" name="Imagen 3">
          <a:extLst>
            <a:ext uri="{FF2B5EF4-FFF2-40B4-BE49-F238E27FC236}">
              <a16:creationId xmlns:a16="http://schemas.microsoft.com/office/drawing/2014/main" id="{48ACFE8F-D5A1-4BA0-ABEB-8A8C35F9E62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74083" y="0"/>
          <a:ext cx="3619500" cy="84262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142875</xdr:colOff>
      <xdr:row>1</xdr:row>
      <xdr:rowOff>658471</xdr:rowOff>
    </xdr:to>
    <xdr:pic>
      <xdr:nvPicPr>
        <xdr:cNvPr id="3" name="Imagen 2">
          <a:extLst>
            <a:ext uri="{FF2B5EF4-FFF2-40B4-BE49-F238E27FC236}">
              <a16:creationId xmlns:a16="http://schemas.microsoft.com/office/drawing/2014/main" id="{B87A04B7-E281-4B64-8A92-57529A2E0A7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9375" y="0"/>
          <a:ext cx="3619500" cy="84262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514350</xdr:colOff>
      <xdr:row>1</xdr:row>
      <xdr:rowOff>655296</xdr:rowOff>
    </xdr:to>
    <xdr:pic>
      <xdr:nvPicPr>
        <xdr:cNvPr id="3" name="Imagen 2">
          <a:extLst>
            <a:ext uri="{FF2B5EF4-FFF2-40B4-BE49-F238E27FC236}">
              <a16:creationId xmlns:a16="http://schemas.microsoft.com/office/drawing/2014/main" id="{929D86E9-CAAE-4614-A46D-1546E8DFB32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5168" name="Imagen 1">
          <a:extLst>
            <a:ext uri="{FF2B5EF4-FFF2-40B4-BE49-F238E27FC236}">
              <a16:creationId xmlns:a16="http://schemas.microsoft.com/office/drawing/2014/main" id="{00000000-0008-0000-1D00-0000301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5</xdr:row>
      <xdr:rowOff>66675</xdr:rowOff>
    </xdr:from>
    <xdr:to>
      <xdr:col>12</xdr:col>
      <xdr:colOff>152400</xdr:colOff>
      <xdr:row>23</xdr:row>
      <xdr:rowOff>0</xdr:rowOff>
    </xdr:to>
    <xdr:graphicFrame macro="">
      <xdr:nvGraphicFramePr>
        <xdr:cNvPr id="2" name="Chart 16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19050</xdr:colOff>
      <xdr:row>5</xdr:row>
      <xdr:rowOff>28575</xdr:rowOff>
    </xdr:from>
    <xdr:to>
      <xdr:col>25</xdr:col>
      <xdr:colOff>400051</xdr:colOff>
      <xdr:row>23</xdr:row>
      <xdr:rowOff>9525</xdr:rowOff>
    </xdr:to>
    <xdr:graphicFrame macro="">
      <xdr:nvGraphicFramePr>
        <xdr:cNvPr id="4" name="Chart 161">
          <a:extLst>
            <a:ext uri="{FF2B5EF4-FFF2-40B4-BE49-F238E27FC236}">
              <a16:creationId xmlns:a16="http://schemas.microsoft.com/office/drawing/2014/main" id="{00000000-0008-0000-1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57150</xdr:colOff>
      <xdr:row>22</xdr:row>
      <xdr:rowOff>180975</xdr:rowOff>
    </xdr:from>
    <xdr:to>
      <xdr:col>12</xdr:col>
      <xdr:colOff>200024</xdr:colOff>
      <xdr:row>45</xdr:row>
      <xdr:rowOff>57150</xdr:rowOff>
    </xdr:to>
    <xdr:graphicFrame macro="">
      <xdr:nvGraphicFramePr>
        <xdr:cNvPr id="5" name="Chart 161">
          <a:extLst>
            <a:ext uri="{FF2B5EF4-FFF2-40B4-BE49-F238E27FC236}">
              <a16:creationId xmlns:a16="http://schemas.microsoft.com/office/drawing/2014/main" id="{00000000-0008-0000-1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34925</xdr:colOff>
      <xdr:row>22</xdr:row>
      <xdr:rowOff>142875</xdr:rowOff>
    </xdr:from>
    <xdr:to>
      <xdr:col>25</xdr:col>
      <xdr:colOff>434974</xdr:colOff>
      <xdr:row>45</xdr:row>
      <xdr:rowOff>104775</xdr:rowOff>
    </xdr:to>
    <xdr:graphicFrame macro="">
      <xdr:nvGraphicFramePr>
        <xdr:cNvPr id="6" name="Chart 161">
          <a:extLst>
            <a:ext uri="{FF2B5EF4-FFF2-40B4-BE49-F238E27FC236}">
              <a16:creationId xmlns:a16="http://schemas.microsoft.com/office/drawing/2014/main" id="{00000000-0008-0000-1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6</xdr:col>
      <xdr:colOff>257175</xdr:colOff>
      <xdr:row>1</xdr:row>
      <xdr:rowOff>652121</xdr:rowOff>
    </xdr:to>
    <xdr:pic>
      <xdr:nvPicPr>
        <xdr:cNvPr id="7" name="Imagen 6">
          <a:extLst>
            <a:ext uri="{FF2B5EF4-FFF2-40B4-BE49-F238E27FC236}">
              <a16:creationId xmlns:a16="http://schemas.microsoft.com/office/drawing/2014/main" id="{96E49622-B09C-4403-B624-5BFC5062E8AA}"/>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1066800</xdr:colOff>
      <xdr:row>33</xdr:row>
      <xdr:rowOff>139700</xdr:rowOff>
    </xdr:from>
    <xdr:to>
      <xdr:col>9</xdr:col>
      <xdr:colOff>317500</xdr:colOff>
      <xdr:row>48</xdr:row>
      <xdr:rowOff>59904</xdr:rowOff>
    </xdr:to>
    <xdr:graphicFrame macro="">
      <xdr:nvGraphicFramePr>
        <xdr:cNvPr id="3" name="Gráfico 2">
          <a:extLst>
            <a:ext uri="{FF2B5EF4-FFF2-40B4-BE49-F238E27FC236}">
              <a16:creationId xmlns:a16="http://schemas.microsoft.com/office/drawing/2014/main" id="{00000000-0008-0000-1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400050</xdr:colOff>
      <xdr:row>3</xdr:row>
      <xdr:rowOff>44638</xdr:rowOff>
    </xdr:to>
    <xdr:pic>
      <xdr:nvPicPr>
        <xdr:cNvPr id="2" name="Imagen 1">
          <a:extLst>
            <a:ext uri="{FF2B5EF4-FFF2-40B4-BE49-F238E27FC236}">
              <a16:creationId xmlns:a16="http://schemas.microsoft.com/office/drawing/2014/main" id="{EB94EA35-34C5-45CF-A225-CDE2D63547D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11</xdr:col>
      <xdr:colOff>171450</xdr:colOff>
      <xdr:row>15</xdr:row>
      <xdr:rowOff>38100</xdr:rowOff>
    </xdr:from>
    <xdr:to>
      <xdr:col>29</xdr:col>
      <xdr:colOff>285750</xdr:colOff>
      <xdr:row>36</xdr:row>
      <xdr:rowOff>9525</xdr:rowOff>
    </xdr:to>
    <xdr:graphicFrame macro="">
      <xdr:nvGraphicFramePr>
        <xdr:cNvPr id="2" name="Chart 5">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15</xdr:row>
      <xdr:rowOff>47625</xdr:rowOff>
    </xdr:from>
    <xdr:to>
      <xdr:col>11</xdr:col>
      <xdr:colOff>247650</xdr:colOff>
      <xdr:row>34</xdr:row>
      <xdr:rowOff>133350</xdr:rowOff>
    </xdr:to>
    <xdr:graphicFrame macro="">
      <xdr:nvGraphicFramePr>
        <xdr:cNvPr id="3" name="Chart 23">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11</xdr:col>
      <xdr:colOff>278342</xdr:colOff>
      <xdr:row>3</xdr:row>
      <xdr:rowOff>45696</xdr:rowOff>
    </xdr:to>
    <xdr:pic>
      <xdr:nvPicPr>
        <xdr:cNvPr id="5" name="Imagen 4">
          <a:extLst>
            <a:ext uri="{FF2B5EF4-FFF2-40B4-BE49-F238E27FC236}">
              <a16:creationId xmlns:a16="http://schemas.microsoft.com/office/drawing/2014/main" id="{6CB6B402-DF3E-44CA-96F1-1B0B1FCE426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371475</xdr:colOff>
      <xdr:row>0</xdr:row>
      <xdr:rowOff>0</xdr:rowOff>
    </xdr:from>
    <xdr:to>
      <xdr:col>19</xdr:col>
      <xdr:colOff>361950</xdr:colOff>
      <xdr:row>1</xdr:row>
      <xdr:rowOff>361950</xdr:rowOff>
    </xdr:to>
    <xdr:pic>
      <xdr:nvPicPr>
        <xdr:cNvPr id="2" name="Picture 1" descr="Sistema para la Autonomía y Atención a la Dependencia (SAAD)">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3" name="Picture 1" descr="Sistema para la Autonomía y Atención a la Dependencia (SAAD)">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4" name="Picture 1" descr="Sistema para la Autonomía y Atención a la Dependencia (SAAD)">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8" name="Picture 1" descr="Sistema para la Autonomía y Atención a la Dependencia (SAAD)">
          <a:extLst>
            <a:ext uri="{FF2B5EF4-FFF2-40B4-BE49-F238E27FC236}">
              <a16:creationId xmlns:a16="http://schemas.microsoft.com/office/drawing/2014/main" id="{00000000-0008-0000-0F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9" name="Picture 1" descr="Sistema para la Autonomía y Atención a la Dependencia (SAAD)">
          <a:extLst>
            <a:ext uri="{FF2B5EF4-FFF2-40B4-BE49-F238E27FC236}">
              <a16:creationId xmlns:a16="http://schemas.microsoft.com/office/drawing/2014/main" id="{00000000-0008-0000-0F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10" name="Picture 1" descr="Sistema para la Autonomía y Atención a la Dependencia (SAAD)">
          <a:extLst>
            <a:ext uri="{FF2B5EF4-FFF2-40B4-BE49-F238E27FC236}">
              <a16:creationId xmlns:a16="http://schemas.microsoft.com/office/drawing/2014/main" id="{00000000-0008-0000-0F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9</xdr:col>
      <xdr:colOff>6350</xdr:colOff>
      <xdr:row>1</xdr:row>
      <xdr:rowOff>674346</xdr:rowOff>
    </xdr:to>
    <xdr:pic>
      <xdr:nvPicPr>
        <xdr:cNvPr id="5" name="Imagen 4">
          <a:extLst>
            <a:ext uri="{FF2B5EF4-FFF2-40B4-BE49-F238E27FC236}">
              <a16:creationId xmlns:a16="http://schemas.microsoft.com/office/drawing/2014/main" id="{3A3B333E-71C2-4342-A2E5-B5AD88EA9DF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33350" y="0"/>
          <a:ext cx="3619500" cy="84262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7</xdr:col>
      <xdr:colOff>352425</xdr:colOff>
      <xdr:row>3</xdr:row>
      <xdr:rowOff>45696</xdr:rowOff>
    </xdr:to>
    <xdr:pic>
      <xdr:nvPicPr>
        <xdr:cNvPr id="3" name="Imagen 2">
          <a:extLst>
            <a:ext uri="{FF2B5EF4-FFF2-40B4-BE49-F238E27FC236}">
              <a16:creationId xmlns:a16="http://schemas.microsoft.com/office/drawing/2014/main" id="{B8AE84F3-ABE6-4B9D-8E8E-644C0133394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63500" y="0"/>
          <a:ext cx="3619500" cy="84262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47625</xdr:colOff>
      <xdr:row>4</xdr:row>
      <xdr:rowOff>57150</xdr:rowOff>
    </xdr:from>
    <xdr:to>
      <xdr:col>21</xdr:col>
      <xdr:colOff>527050</xdr:colOff>
      <xdr:row>31</xdr:row>
      <xdr:rowOff>47625</xdr:rowOff>
    </xdr:to>
    <xdr:graphicFrame macro="">
      <xdr:nvGraphicFramePr>
        <xdr:cNvPr id="3" name="Gráfico 2">
          <a:extLst>
            <a:ext uri="{FF2B5EF4-FFF2-40B4-BE49-F238E27FC236}">
              <a16:creationId xmlns:a16="http://schemas.microsoft.com/office/drawing/2014/main" id="{00000000-0008-0000-2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7</xdr:col>
      <xdr:colOff>47625</xdr:colOff>
      <xdr:row>1</xdr:row>
      <xdr:rowOff>615233</xdr:rowOff>
    </xdr:to>
    <xdr:pic>
      <xdr:nvPicPr>
        <xdr:cNvPr id="4" name="Imagen 3">
          <a:extLst>
            <a:ext uri="{FF2B5EF4-FFF2-40B4-BE49-F238E27FC236}">
              <a16:creationId xmlns:a16="http://schemas.microsoft.com/office/drawing/2014/main" id="{720544D7-7A70-4906-A6B2-2F095C9E8DA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1"/>
          <a:ext cx="3133725" cy="72953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5</xdr:row>
      <xdr:rowOff>28575</xdr:rowOff>
    </xdr:from>
    <xdr:to>
      <xdr:col>21</xdr:col>
      <xdr:colOff>479425</xdr:colOff>
      <xdr:row>31</xdr:row>
      <xdr:rowOff>85725</xdr:rowOff>
    </xdr:to>
    <xdr:graphicFrame macro="">
      <xdr:nvGraphicFramePr>
        <xdr:cNvPr id="3" name="Gráfico 2">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7</xdr:col>
      <xdr:colOff>47625</xdr:colOff>
      <xdr:row>1</xdr:row>
      <xdr:rowOff>615233</xdr:rowOff>
    </xdr:to>
    <xdr:pic>
      <xdr:nvPicPr>
        <xdr:cNvPr id="4" name="Imagen 3">
          <a:extLst>
            <a:ext uri="{FF2B5EF4-FFF2-40B4-BE49-F238E27FC236}">
              <a16:creationId xmlns:a16="http://schemas.microsoft.com/office/drawing/2014/main" id="{EFBED90E-2D3C-4434-B4F5-9EADFB602D1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1"/>
          <a:ext cx="3133725" cy="729532"/>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12</xdr:col>
      <xdr:colOff>57150</xdr:colOff>
      <xdr:row>7</xdr:row>
      <xdr:rowOff>47625</xdr:rowOff>
    </xdr:from>
    <xdr:to>
      <xdr:col>18</xdr:col>
      <xdr:colOff>257175</xdr:colOff>
      <xdr:row>31</xdr:row>
      <xdr:rowOff>9525</xdr:rowOff>
    </xdr:to>
    <xdr:graphicFrame macro="">
      <xdr:nvGraphicFramePr>
        <xdr:cNvPr id="8239" name="Chart 113">
          <a:extLst>
            <a:ext uri="{FF2B5EF4-FFF2-40B4-BE49-F238E27FC236}">
              <a16:creationId xmlns:a16="http://schemas.microsoft.com/office/drawing/2014/main" id="{00000000-0008-0000-2400-00002F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9525</xdr:colOff>
      <xdr:row>0</xdr:row>
      <xdr:rowOff>0</xdr:rowOff>
    </xdr:from>
    <xdr:to>
      <xdr:col>6</xdr:col>
      <xdr:colOff>273050</xdr:colOff>
      <xdr:row>3</xdr:row>
      <xdr:rowOff>10771</xdr:rowOff>
    </xdr:to>
    <xdr:pic>
      <xdr:nvPicPr>
        <xdr:cNvPr id="3" name="Imagen 2">
          <a:extLst>
            <a:ext uri="{FF2B5EF4-FFF2-40B4-BE49-F238E27FC236}">
              <a16:creationId xmlns:a16="http://schemas.microsoft.com/office/drawing/2014/main" id="{F204D2B8-9494-4161-A76F-2E6C2EB329A2}"/>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9525" y="0"/>
          <a:ext cx="3619500" cy="84262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139700</xdr:colOff>
      <xdr:row>1</xdr:row>
      <xdr:rowOff>655296</xdr:rowOff>
    </xdr:to>
    <xdr:pic>
      <xdr:nvPicPr>
        <xdr:cNvPr id="4" name="Imagen 3">
          <a:extLst>
            <a:ext uri="{FF2B5EF4-FFF2-40B4-BE49-F238E27FC236}">
              <a16:creationId xmlns:a16="http://schemas.microsoft.com/office/drawing/2014/main" id="{A4104DDB-761D-4532-9B69-076985004BB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139700</xdr:colOff>
      <xdr:row>1</xdr:row>
      <xdr:rowOff>655296</xdr:rowOff>
    </xdr:to>
    <xdr:pic>
      <xdr:nvPicPr>
        <xdr:cNvPr id="3" name="Imagen 2">
          <a:extLst>
            <a:ext uri="{FF2B5EF4-FFF2-40B4-BE49-F238E27FC236}">
              <a16:creationId xmlns:a16="http://schemas.microsoft.com/office/drawing/2014/main" id="{2DA9FC8E-DC24-441C-B3B9-96671CF24DA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139700</xdr:colOff>
      <xdr:row>1</xdr:row>
      <xdr:rowOff>655296</xdr:rowOff>
    </xdr:to>
    <xdr:pic>
      <xdr:nvPicPr>
        <xdr:cNvPr id="3" name="Imagen 2">
          <a:extLst>
            <a:ext uri="{FF2B5EF4-FFF2-40B4-BE49-F238E27FC236}">
              <a16:creationId xmlns:a16="http://schemas.microsoft.com/office/drawing/2014/main" id="{02100D47-7A35-4781-8886-B9579FCFAD2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139700</xdr:colOff>
      <xdr:row>1</xdr:row>
      <xdr:rowOff>655296</xdr:rowOff>
    </xdr:to>
    <xdr:pic>
      <xdr:nvPicPr>
        <xdr:cNvPr id="3" name="Imagen 2">
          <a:extLst>
            <a:ext uri="{FF2B5EF4-FFF2-40B4-BE49-F238E27FC236}">
              <a16:creationId xmlns:a16="http://schemas.microsoft.com/office/drawing/2014/main" id="{4B814F53-D0C1-4B5F-86CD-6A094486853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139700</xdr:colOff>
      <xdr:row>1</xdr:row>
      <xdr:rowOff>655296</xdr:rowOff>
    </xdr:to>
    <xdr:pic>
      <xdr:nvPicPr>
        <xdr:cNvPr id="3" name="Imagen 2">
          <a:extLst>
            <a:ext uri="{FF2B5EF4-FFF2-40B4-BE49-F238E27FC236}">
              <a16:creationId xmlns:a16="http://schemas.microsoft.com/office/drawing/2014/main" id="{B15C72A1-23EE-4E6D-AA11-A489AF278CA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6350</xdr:colOff>
      <xdr:row>1</xdr:row>
      <xdr:rowOff>655296</xdr:rowOff>
    </xdr:to>
    <xdr:pic>
      <xdr:nvPicPr>
        <xdr:cNvPr id="3" name="Imagen 2">
          <a:extLst>
            <a:ext uri="{FF2B5EF4-FFF2-40B4-BE49-F238E27FC236}">
              <a16:creationId xmlns:a16="http://schemas.microsoft.com/office/drawing/2014/main" id="{3BF7D98A-E90A-48C1-B14B-C0937DF338F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371475</xdr:colOff>
      <xdr:row>0</xdr:row>
      <xdr:rowOff>0</xdr:rowOff>
    </xdr:from>
    <xdr:to>
      <xdr:col>19</xdr:col>
      <xdr:colOff>361950</xdr:colOff>
      <xdr:row>1</xdr:row>
      <xdr:rowOff>361950</xdr:rowOff>
    </xdr:to>
    <xdr:pic>
      <xdr:nvPicPr>
        <xdr:cNvPr id="2" name="Picture 1" descr="Sistema para la Autonomía y Atención a la Dependencia (SAAD)">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3" name="Picture 1" descr="Sistema para la Autonomía y Atención a la Dependencia (SAAD)">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4" name="Picture 1" descr="Sistema para la Autonomía y Atención a la Dependencia (SAAD)">
          <a:extLst>
            <a:ext uri="{FF2B5EF4-FFF2-40B4-BE49-F238E27FC236}">
              <a16:creationId xmlns:a16="http://schemas.microsoft.com/office/drawing/2014/main" id="{00000000-0008-0000-1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9</xdr:col>
      <xdr:colOff>9525</xdr:colOff>
      <xdr:row>1</xdr:row>
      <xdr:rowOff>677521</xdr:rowOff>
    </xdr:to>
    <xdr:pic>
      <xdr:nvPicPr>
        <xdr:cNvPr id="5" name="Imagen 4">
          <a:extLst>
            <a:ext uri="{FF2B5EF4-FFF2-40B4-BE49-F238E27FC236}">
              <a16:creationId xmlns:a16="http://schemas.microsoft.com/office/drawing/2014/main" id="{D99821C8-8ED3-4406-8E5B-B66CBBD09C0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33350" y="0"/>
          <a:ext cx="3619500" cy="84262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3" name="Imagen 1">
          <a:extLst>
            <a:ext uri="{FF2B5EF4-FFF2-40B4-BE49-F238E27FC236}">
              <a16:creationId xmlns:a16="http://schemas.microsoft.com/office/drawing/2014/main" id="{00000000-0008-0000-2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5</xdr:row>
      <xdr:rowOff>9525</xdr:rowOff>
    </xdr:from>
    <xdr:to>
      <xdr:col>12</xdr:col>
      <xdr:colOff>152400</xdr:colOff>
      <xdr:row>24</xdr:row>
      <xdr:rowOff>9525</xdr:rowOff>
    </xdr:to>
    <xdr:graphicFrame macro="">
      <xdr:nvGraphicFramePr>
        <xdr:cNvPr id="2" name="Chart 161">
          <a:extLst>
            <a:ext uri="{FF2B5EF4-FFF2-40B4-BE49-F238E27FC236}">
              <a16:creationId xmlns:a16="http://schemas.microsoft.com/office/drawing/2014/main" id="{00000000-0008-0000-2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28574</xdr:colOff>
      <xdr:row>5</xdr:row>
      <xdr:rowOff>0</xdr:rowOff>
    </xdr:from>
    <xdr:to>
      <xdr:col>25</xdr:col>
      <xdr:colOff>441325</xdr:colOff>
      <xdr:row>24</xdr:row>
      <xdr:rowOff>38100</xdr:rowOff>
    </xdr:to>
    <xdr:graphicFrame macro="">
      <xdr:nvGraphicFramePr>
        <xdr:cNvPr id="4" name="Chart 161">
          <a:extLst>
            <a:ext uri="{FF2B5EF4-FFF2-40B4-BE49-F238E27FC236}">
              <a16:creationId xmlns:a16="http://schemas.microsoft.com/office/drawing/2014/main" id="{00000000-0008-0000-2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171450</xdr:rowOff>
    </xdr:from>
    <xdr:to>
      <xdr:col>12</xdr:col>
      <xdr:colOff>123825</xdr:colOff>
      <xdr:row>45</xdr:row>
      <xdr:rowOff>79375</xdr:rowOff>
    </xdr:to>
    <xdr:graphicFrame macro="">
      <xdr:nvGraphicFramePr>
        <xdr:cNvPr id="5" name="Chart 161">
          <a:extLst>
            <a:ext uri="{FF2B5EF4-FFF2-40B4-BE49-F238E27FC236}">
              <a16:creationId xmlns:a16="http://schemas.microsoft.com/office/drawing/2014/main" id="{00000000-0008-0000-2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38100</xdr:colOff>
      <xdr:row>23</xdr:row>
      <xdr:rowOff>177800</xdr:rowOff>
    </xdr:from>
    <xdr:to>
      <xdr:col>25</xdr:col>
      <xdr:colOff>457200</xdr:colOff>
      <xdr:row>45</xdr:row>
      <xdr:rowOff>53975</xdr:rowOff>
    </xdr:to>
    <xdr:graphicFrame macro="">
      <xdr:nvGraphicFramePr>
        <xdr:cNvPr id="6" name="Chart 161">
          <a:extLst>
            <a:ext uri="{FF2B5EF4-FFF2-40B4-BE49-F238E27FC236}">
              <a16:creationId xmlns:a16="http://schemas.microsoft.com/office/drawing/2014/main" id="{00000000-0008-0000-2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0</xdr:row>
      <xdr:rowOff>0</xdr:rowOff>
    </xdr:from>
    <xdr:to>
      <xdr:col>6</xdr:col>
      <xdr:colOff>333375</xdr:colOff>
      <xdr:row>1</xdr:row>
      <xdr:rowOff>652121</xdr:rowOff>
    </xdr:to>
    <xdr:pic>
      <xdr:nvPicPr>
        <xdr:cNvPr id="7" name="Imagen 6">
          <a:extLst>
            <a:ext uri="{FF2B5EF4-FFF2-40B4-BE49-F238E27FC236}">
              <a16:creationId xmlns:a16="http://schemas.microsoft.com/office/drawing/2014/main" id="{ED5FC412-2EFC-4279-A45B-F85C7298BFE7}"/>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xdr:from>
      <xdr:col>1</xdr:col>
      <xdr:colOff>1438276</xdr:colOff>
      <xdr:row>34</xdr:row>
      <xdr:rowOff>15874</xdr:rowOff>
    </xdr:from>
    <xdr:to>
      <xdr:col>9</xdr:col>
      <xdr:colOff>323851</xdr:colOff>
      <xdr:row>48</xdr:row>
      <xdr:rowOff>158749</xdr:rowOff>
    </xdr:to>
    <xdr:graphicFrame macro="">
      <xdr:nvGraphicFramePr>
        <xdr:cNvPr id="3" name="Gráfico 2">
          <a:extLst>
            <a:ext uri="{FF2B5EF4-FFF2-40B4-BE49-F238E27FC236}">
              <a16:creationId xmlns:a16="http://schemas.microsoft.com/office/drawing/2014/main" id="{00000000-0008-0000-2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5</xdr:col>
      <xdr:colOff>544841</xdr:colOff>
      <xdr:row>3</xdr:row>
      <xdr:rowOff>2183</xdr:rowOff>
    </xdr:to>
    <xdr:pic>
      <xdr:nvPicPr>
        <xdr:cNvPr id="2" name="Imagen 1">
          <a:extLst>
            <a:ext uri="{FF2B5EF4-FFF2-40B4-BE49-F238E27FC236}">
              <a16:creationId xmlns:a16="http://schemas.microsoft.com/office/drawing/2014/main" id="{9CB5E360-2A33-4C88-96EF-47341C4884F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231321" y="1"/>
          <a:ext cx="3565072" cy="82995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xdr:from>
      <xdr:col>11</xdr:col>
      <xdr:colOff>171450</xdr:colOff>
      <xdr:row>23</xdr:row>
      <xdr:rowOff>38100</xdr:rowOff>
    </xdr:from>
    <xdr:to>
      <xdr:col>29</xdr:col>
      <xdr:colOff>304800</xdr:colOff>
      <xdr:row>38</xdr:row>
      <xdr:rowOff>66675</xdr:rowOff>
    </xdr:to>
    <xdr:graphicFrame macro="">
      <xdr:nvGraphicFramePr>
        <xdr:cNvPr id="2" name="Chart 5">
          <a:extLst>
            <a:ext uri="{FF2B5EF4-FFF2-40B4-BE49-F238E27FC236}">
              <a16:creationId xmlns:a16="http://schemas.microsoft.com/office/drawing/2014/main" id="{00000000-0008-0000-2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219076</xdr:colOff>
      <xdr:row>24</xdr:row>
      <xdr:rowOff>28575</xdr:rowOff>
    </xdr:from>
    <xdr:to>
      <xdr:col>8</xdr:col>
      <xdr:colOff>371476</xdr:colOff>
      <xdr:row>35</xdr:row>
      <xdr:rowOff>180975</xdr:rowOff>
    </xdr:to>
    <xdr:graphicFrame macro="">
      <xdr:nvGraphicFramePr>
        <xdr:cNvPr id="5" name="Chart 23">
          <a:extLst>
            <a:ext uri="{FF2B5EF4-FFF2-40B4-BE49-F238E27FC236}">
              <a16:creationId xmlns:a16="http://schemas.microsoft.com/office/drawing/2014/main" id="{00000000-0008-0000-2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10</xdr:col>
      <xdr:colOff>350921</xdr:colOff>
      <xdr:row>3</xdr:row>
      <xdr:rowOff>107766</xdr:rowOff>
    </xdr:to>
    <xdr:pic>
      <xdr:nvPicPr>
        <xdr:cNvPr id="4" name="Imagen 3">
          <a:extLst>
            <a:ext uri="{FF2B5EF4-FFF2-40B4-BE49-F238E27FC236}">
              <a16:creationId xmlns:a16="http://schemas.microsoft.com/office/drawing/2014/main" id="{355180C2-993B-4A5C-98AD-0E458BA0D0C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80211" y="0"/>
          <a:ext cx="3479131" cy="809943"/>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xdr:from>
      <xdr:col>3</xdr:col>
      <xdr:colOff>276225</xdr:colOff>
      <xdr:row>7</xdr:row>
      <xdr:rowOff>60325</xdr:rowOff>
    </xdr:from>
    <xdr:to>
      <xdr:col>27</xdr:col>
      <xdr:colOff>57150</xdr:colOff>
      <xdr:row>17</xdr:row>
      <xdr:rowOff>171450</xdr:rowOff>
    </xdr:to>
    <xdr:graphicFrame macro="">
      <xdr:nvGraphicFramePr>
        <xdr:cNvPr id="2" name="Chart 5">
          <a:extLst>
            <a:ext uri="{FF2B5EF4-FFF2-40B4-BE49-F238E27FC236}">
              <a16:creationId xmlns:a16="http://schemas.microsoft.com/office/drawing/2014/main" id="{00000000-0008-0000-2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266700</xdr:colOff>
      <xdr:row>17</xdr:row>
      <xdr:rowOff>257175</xdr:rowOff>
    </xdr:from>
    <xdr:to>
      <xdr:col>27</xdr:col>
      <xdr:colOff>57150</xdr:colOff>
      <xdr:row>32</xdr:row>
      <xdr:rowOff>28575</xdr:rowOff>
    </xdr:to>
    <xdr:graphicFrame macro="">
      <xdr:nvGraphicFramePr>
        <xdr:cNvPr id="5" name="Chart 5">
          <a:extLst>
            <a:ext uri="{FF2B5EF4-FFF2-40B4-BE49-F238E27FC236}">
              <a16:creationId xmlns:a16="http://schemas.microsoft.com/office/drawing/2014/main" id="{00000000-0008-0000-2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12</xdr:col>
      <xdr:colOff>183481</xdr:colOff>
      <xdr:row>4</xdr:row>
      <xdr:rowOff>318</xdr:rowOff>
    </xdr:to>
    <xdr:pic>
      <xdr:nvPicPr>
        <xdr:cNvPr id="4" name="Imagen 3">
          <a:extLst>
            <a:ext uri="{FF2B5EF4-FFF2-40B4-BE49-F238E27FC236}">
              <a16:creationId xmlns:a16="http://schemas.microsoft.com/office/drawing/2014/main" id="{6B141886-CF76-494A-8E6F-7032F36ACC0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76200" y="0"/>
          <a:ext cx="3479131" cy="809943"/>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xdr:from>
      <xdr:col>3</xdr:col>
      <xdr:colOff>295275</xdr:colOff>
      <xdr:row>7</xdr:row>
      <xdr:rowOff>60325</xdr:rowOff>
    </xdr:from>
    <xdr:to>
      <xdr:col>27</xdr:col>
      <xdr:colOff>76200</xdr:colOff>
      <xdr:row>17</xdr:row>
      <xdr:rowOff>76200</xdr:rowOff>
    </xdr:to>
    <xdr:graphicFrame macro="">
      <xdr:nvGraphicFramePr>
        <xdr:cNvPr id="2" name="Chart 5">
          <a:extLst>
            <a:ext uri="{FF2B5EF4-FFF2-40B4-BE49-F238E27FC236}">
              <a16:creationId xmlns:a16="http://schemas.microsoft.com/office/drawing/2014/main" id="{00000000-0008-0000-3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295275</xdr:colOff>
      <xdr:row>17</xdr:row>
      <xdr:rowOff>95250</xdr:rowOff>
    </xdr:from>
    <xdr:to>
      <xdr:col>27</xdr:col>
      <xdr:colOff>85725</xdr:colOff>
      <xdr:row>30</xdr:row>
      <xdr:rowOff>152400</xdr:rowOff>
    </xdr:to>
    <xdr:graphicFrame macro="">
      <xdr:nvGraphicFramePr>
        <xdr:cNvPr id="4" name="Chart 5">
          <a:extLst>
            <a:ext uri="{FF2B5EF4-FFF2-40B4-BE49-F238E27FC236}">
              <a16:creationId xmlns:a16="http://schemas.microsoft.com/office/drawing/2014/main" id="{00000000-0008-0000-3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xdr:colOff>
      <xdr:row>0</xdr:row>
      <xdr:rowOff>0</xdr:rowOff>
    </xdr:from>
    <xdr:to>
      <xdr:col>11</xdr:col>
      <xdr:colOff>19051</xdr:colOff>
      <xdr:row>3</xdr:row>
      <xdr:rowOff>2658</xdr:rowOff>
    </xdr:to>
    <xdr:pic>
      <xdr:nvPicPr>
        <xdr:cNvPr id="5" name="Imagen 4">
          <a:extLst>
            <a:ext uri="{FF2B5EF4-FFF2-40B4-BE49-F238E27FC236}">
              <a16:creationId xmlns:a16="http://schemas.microsoft.com/office/drawing/2014/main" id="{641D931B-87E5-4140-B471-11EA868578E5}"/>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1" y="0"/>
          <a:ext cx="3352800" cy="780533"/>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7</xdr:col>
      <xdr:colOff>152400</xdr:colOff>
      <xdr:row>1</xdr:row>
      <xdr:rowOff>618408</xdr:rowOff>
    </xdr:to>
    <xdr:pic>
      <xdr:nvPicPr>
        <xdr:cNvPr id="3" name="Imagen 2">
          <a:extLst>
            <a:ext uri="{FF2B5EF4-FFF2-40B4-BE49-F238E27FC236}">
              <a16:creationId xmlns:a16="http://schemas.microsoft.com/office/drawing/2014/main" id="{51DB7DC5-CADE-4637-9D8D-B300FE8C89C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47625" y="1"/>
          <a:ext cx="3133725" cy="729532"/>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xdr:from>
      <xdr:col>1</xdr:col>
      <xdr:colOff>180975</xdr:colOff>
      <xdr:row>4</xdr:row>
      <xdr:rowOff>57150</xdr:rowOff>
    </xdr:from>
    <xdr:to>
      <xdr:col>22</xdr:col>
      <xdr:colOff>88900</xdr:colOff>
      <xdr:row>31</xdr:row>
      <xdr:rowOff>200025</xdr:rowOff>
    </xdr:to>
    <xdr:graphicFrame macro="">
      <xdr:nvGraphicFramePr>
        <xdr:cNvPr id="3" name="Gráfico 2">
          <a:extLst>
            <a:ext uri="{FF2B5EF4-FFF2-40B4-BE49-F238E27FC236}">
              <a16:creationId xmlns:a16="http://schemas.microsoft.com/office/drawing/2014/main" id="{00000000-0008-0000-3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7</xdr:col>
      <xdr:colOff>105261</xdr:colOff>
      <xdr:row>2</xdr:row>
      <xdr:rowOff>1</xdr:rowOff>
    </xdr:to>
    <xdr:pic>
      <xdr:nvPicPr>
        <xdr:cNvPr id="4" name="Imagen 3">
          <a:extLst>
            <a:ext uri="{FF2B5EF4-FFF2-40B4-BE49-F238E27FC236}">
              <a16:creationId xmlns:a16="http://schemas.microsoft.com/office/drawing/2014/main" id="{4B5FFB35-E946-404F-BC22-7C8F7FE7ACC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1"/>
          <a:ext cx="3191361" cy="74295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7</xdr:col>
      <xdr:colOff>86931</xdr:colOff>
      <xdr:row>1</xdr:row>
      <xdr:rowOff>609601</xdr:rowOff>
    </xdr:to>
    <xdr:pic>
      <xdr:nvPicPr>
        <xdr:cNvPr id="3" name="Imagen 2">
          <a:extLst>
            <a:ext uri="{FF2B5EF4-FFF2-40B4-BE49-F238E27FC236}">
              <a16:creationId xmlns:a16="http://schemas.microsoft.com/office/drawing/2014/main" id="{EEB9E603-2E73-4D7F-A268-62D0D438916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1"/>
          <a:ext cx="3109531" cy="72390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xdr:from>
      <xdr:col>1</xdr:col>
      <xdr:colOff>85725</xdr:colOff>
      <xdr:row>4</xdr:row>
      <xdr:rowOff>57150</xdr:rowOff>
    </xdr:from>
    <xdr:to>
      <xdr:col>21</xdr:col>
      <xdr:colOff>565150</xdr:colOff>
      <xdr:row>31</xdr:row>
      <xdr:rowOff>200025</xdr:rowOff>
    </xdr:to>
    <xdr:graphicFrame macro="">
      <xdr:nvGraphicFramePr>
        <xdr:cNvPr id="3" name="Gráfico 2">
          <a:extLst>
            <a:ext uri="{FF2B5EF4-FFF2-40B4-BE49-F238E27FC236}">
              <a16:creationId xmlns:a16="http://schemas.microsoft.com/office/drawing/2014/main" id="{00000000-0008-0000-3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1</xdr:rowOff>
    </xdr:from>
    <xdr:to>
      <xdr:col>7</xdr:col>
      <xdr:colOff>76200</xdr:colOff>
      <xdr:row>2</xdr:row>
      <xdr:rowOff>4323</xdr:rowOff>
    </xdr:to>
    <xdr:pic>
      <xdr:nvPicPr>
        <xdr:cNvPr id="4" name="Imagen 3">
          <a:extLst>
            <a:ext uri="{FF2B5EF4-FFF2-40B4-BE49-F238E27FC236}">
              <a16:creationId xmlns:a16="http://schemas.microsoft.com/office/drawing/2014/main" id="{11A16023-F7D7-42CB-87C2-DCADA47D339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1"/>
          <a:ext cx="3209925" cy="7472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596900</xdr:colOff>
      <xdr:row>2</xdr:row>
      <xdr:rowOff>29821</xdr:rowOff>
    </xdr:to>
    <xdr:pic>
      <xdr:nvPicPr>
        <xdr:cNvPr id="2" name="Imagen 1">
          <a:extLst>
            <a:ext uri="{FF2B5EF4-FFF2-40B4-BE49-F238E27FC236}">
              <a16:creationId xmlns:a16="http://schemas.microsoft.com/office/drawing/2014/main" id="{FF74D374-AB9B-4475-BE33-C9644C5EA23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23825" y="0"/>
          <a:ext cx="3619500" cy="842621"/>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95250</xdr:colOff>
      <xdr:row>1</xdr:row>
      <xdr:rowOff>616190</xdr:rowOff>
    </xdr:to>
    <xdr:pic>
      <xdr:nvPicPr>
        <xdr:cNvPr id="3" name="Imagen 2">
          <a:extLst>
            <a:ext uri="{FF2B5EF4-FFF2-40B4-BE49-F238E27FC236}">
              <a16:creationId xmlns:a16="http://schemas.microsoft.com/office/drawing/2014/main" id="{0B82EEC6-B654-4B28-AD67-6700808D5A1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111500" cy="72414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xdr:from>
      <xdr:col>1</xdr:col>
      <xdr:colOff>171450</xdr:colOff>
      <xdr:row>4</xdr:row>
      <xdr:rowOff>19050</xdr:rowOff>
    </xdr:from>
    <xdr:to>
      <xdr:col>22</xdr:col>
      <xdr:colOff>79375</xdr:colOff>
      <xdr:row>31</xdr:row>
      <xdr:rowOff>161925</xdr:rowOff>
    </xdr:to>
    <xdr:graphicFrame macro="">
      <xdr:nvGraphicFramePr>
        <xdr:cNvPr id="3" name="Gráfico 2">
          <a:extLst>
            <a:ext uri="{FF2B5EF4-FFF2-40B4-BE49-F238E27FC236}">
              <a16:creationId xmlns:a16="http://schemas.microsoft.com/office/drawing/2014/main" id="{00000000-0008-0000-3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xdr:colOff>
      <xdr:row>0</xdr:row>
      <xdr:rowOff>0</xdr:rowOff>
    </xdr:from>
    <xdr:to>
      <xdr:col>7</xdr:col>
      <xdr:colOff>28576</xdr:colOff>
      <xdr:row>1</xdr:row>
      <xdr:rowOff>621885</xdr:rowOff>
    </xdr:to>
    <xdr:pic>
      <xdr:nvPicPr>
        <xdr:cNvPr id="4" name="Imagen 3">
          <a:extLst>
            <a:ext uri="{FF2B5EF4-FFF2-40B4-BE49-F238E27FC236}">
              <a16:creationId xmlns:a16="http://schemas.microsoft.com/office/drawing/2014/main" id="{094F1DAC-CFE6-4740-8DB5-01832810844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 y="0"/>
          <a:ext cx="3162300" cy="736185"/>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7</xdr:col>
      <xdr:colOff>177801</xdr:colOff>
      <xdr:row>1</xdr:row>
      <xdr:rowOff>618710</xdr:rowOff>
    </xdr:to>
    <xdr:pic>
      <xdr:nvPicPr>
        <xdr:cNvPr id="3" name="Imagen 2">
          <a:extLst>
            <a:ext uri="{FF2B5EF4-FFF2-40B4-BE49-F238E27FC236}">
              <a16:creationId xmlns:a16="http://schemas.microsoft.com/office/drawing/2014/main" id="{08565FC8-D551-46BB-848C-8B6E8AEEAB9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47626" y="0"/>
          <a:ext cx="3162300" cy="736185"/>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xdr:from>
      <xdr:col>1</xdr:col>
      <xdr:colOff>114300</xdr:colOff>
      <xdr:row>4</xdr:row>
      <xdr:rowOff>38100</xdr:rowOff>
    </xdr:from>
    <xdr:to>
      <xdr:col>22</xdr:col>
      <xdr:colOff>22225</xdr:colOff>
      <xdr:row>31</xdr:row>
      <xdr:rowOff>180975</xdr:rowOff>
    </xdr:to>
    <xdr:graphicFrame macro="">
      <xdr:nvGraphicFramePr>
        <xdr:cNvPr id="3" name="Gráfico 2">
          <a:extLst>
            <a:ext uri="{FF2B5EF4-FFF2-40B4-BE49-F238E27FC236}">
              <a16:creationId xmlns:a16="http://schemas.microsoft.com/office/drawing/2014/main" id="{00000000-0008-0000-3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xdr:colOff>
      <xdr:row>0</xdr:row>
      <xdr:rowOff>0</xdr:rowOff>
    </xdr:from>
    <xdr:to>
      <xdr:col>6</xdr:col>
      <xdr:colOff>361951</xdr:colOff>
      <xdr:row>1</xdr:row>
      <xdr:rowOff>613015</xdr:rowOff>
    </xdr:to>
    <xdr:pic>
      <xdr:nvPicPr>
        <xdr:cNvPr id="4" name="Imagen 3">
          <a:extLst>
            <a:ext uri="{FF2B5EF4-FFF2-40B4-BE49-F238E27FC236}">
              <a16:creationId xmlns:a16="http://schemas.microsoft.com/office/drawing/2014/main" id="{E74A332B-953A-441C-9E7B-1919F5BD4B7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 y="0"/>
          <a:ext cx="3124200" cy="727315"/>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xdr:from>
      <xdr:col>11</xdr:col>
      <xdr:colOff>19050</xdr:colOff>
      <xdr:row>7</xdr:row>
      <xdr:rowOff>47625</xdr:rowOff>
    </xdr:from>
    <xdr:to>
      <xdr:col>17</xdr:col>
      <xdr:colOff>219075</xdr:colOff>
      <xdr:row>31</xdr:row>
      <xdr:rowOff>9525</xdr:rowOff>
    </xdr:to>
    <xdr:graphicFrame macro="">
      <xdr:nvGraphicFramePr>
        <xdr:cNvPr id="12335" name="Chart 113">
          <a:extLst>
            <a:ext uri="{FF2B5EF4-FFF2-40B4-BE49-F238E27FC236}">
              <a16:creationId xmlns:a16="http://schemas.microsoft.com/office/drawing/2014/main" id="{00000000-0008-0000-3900-00002F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2506</xdr:colOff>
      <xdr:row>2</xdr:row>
      <xdr:rowOff>63818</xdr:rowOff>
    </xdr:to>
    <xdr:pic>
      <xdr:nvPicPr>
        <xdr:cNvPr id="3" name="Imagen 2">
          <a:extLst>
            <a:ext uri="{FF2B5EF4-FFF2-40B4-BE49-F238E27FC236}">
              <a16:creationId xmlns:a16="http://schemas.microsoft.com/office/drawing/2014/main" id="{85436745-544D-4FEB-9FF0-7DFBFE24723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688306</xdr:colOff>
      <xdr:row>1</xdr:row>
      <xdr:rowOff>616268</xdr:rowOff>
    </xdr:to>
    <xdr:pic>
      <xdr:nvPicPr>
        <xdr:cNvPr id="3" name="Imagen 2">
          <a:extLst>
            <a:ext uri="{FF2B5EF4-FFF2-40B4-BE49-F238E27FC236}">
              <a16:creationId xmlns:a16="http://schemas.microsoft.com/office/drawing/2014/main" id="{068B11A0-DEA1-4A92-8824-FDC214D9976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692842</xdr:colOff>
      <xdr:row>1</xdr:row>
      <xdr:rowOff>620350</xdr:rowOff>
    </xdr:to>
    <xdr:pic>
      <xdr:nvPicPr>
        <xdr:cNvPr id="3" name="Imagen 2">
          <a:extLst>
            <a:ext uri="{FF2B5EF4-FFF2-40B4-BE49-F238E27FC236}">
              <a16:creationId xmlns:a16="http://schemas.microsoft.com/office/drawing/2014/main" id="{99AF442C-3222-4BE1-9A5C-750A630C200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688306</xdr:colOff>
      <xdr:row>1</xdr:row>
      <xdr:rowOff>616268</xdr:rowOff>
    </xdr:to>
    <xdr:pic>
      <xdr:nvPicPr>
        <xdr:cNvPr id="3" name="Imagen 2">
          <a:extLst>
            <a:ext uri="{FF2B5EF4-FFF2-40B4-BE49-F238E27FC236}">
              <a16:creationId xmlns:a16="http://schemas.microsoft.com/office/drawing/2014/main" id="{D1B38D82-24B9-421A-8C39-F9A2C9575C5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688306</xdr:colOff>
      <xdr:row>1</xdr:row>
      <xdr:rowOff>616268</xdr:rowOff>
    </xdr:to>
    <xdr:pic>
      <xdr:nvPicPr>
        <xdr:cNvPr id="3" name="Imagen 2">
          <a:extLst>
            <a:ext uri="{FF2B5EF4-FFF2-40B4-BE49-F238E27FC236}">
              <a16:creationId xmlns:a16="http://schemas.microsoft.com/office/drawing/2014/main" id="{7354A1D8-CCD8-4EC8-B88F-F32BDAB5018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372102</xdr:colOff>
      <xdr:row>1</xdr:row>
      <xdr:rowOff>618730</xdr:rowOff>
    </xdr:to>
    <xdr:pic>
      <xdr:nvPicPr>
        <xdr:cNvPr id="3" name="Imagen 2">
          <a:extLst>
            <a:ext uri="{FF2B5EF4-FFF2-40B4-BE49-F238E27FC236}">
              <a16:creationId xmlns:a16="http://schemas.microsoft.com/office/drawing/2014/main" id="{BEBD67F1-496C-4FA3-8CB8-82E252337EE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463550</xdr:colOff>
      <xdr:row>2</xdr:row>
      <xdr:rowOff>29821</xdr:rowOff>
    </xdr:to>
    <xdr:pic>
      <xdr:nvPicPr>
        <xdr:cNvPr id="2" name="Imagen 1">
          <a:extLst>
            <a:ext uri="{FF2B5EF4-FFF2-40B4-BE49-F238E27FC236}">
              <a16:creationId xmlns:a16="http://schemas.microsoft.com/office/drawing/2014/main" id="{63BDDDD2-3B05-4251-824F-645BDC06FE5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23825" y="0"/>
          <a:ext cx="3619500" cy="842621"/>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xdr:from>
      <xdr:col>0</xdr:col>
      <xdr:colOff>0</xdr:colOff>
      <xdr:row>5</xdr:row>
      <xdr:rowOff>28575</xdr:rowOff>
    </xdr:from>
    <xdr:to>
      <xdr:col>12</xdr:col>
      <xdr:colOff>47625</xdr:colOff>
      <xdr:row>24</xdr:row>
      <xdr:rowOff>19050</xdr:rowOff>
    </xdr:to>
    <xdr:graphicFrame macro="">
      <xdr:nvGraphicFramePr>
        <xdr:cNvPr id="2" name="Chart 161">
          <a:extLst>
            <a:ext uri="{FF2B5EF4-FFF2-40B4-BE49-F238E27FC236}">
              <a16:creationId xmlns:a16="http://schemas.microsoft.com/office/drawing/2014/main" id="{00000000-0008-0000-3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323850</xdr:colOff>
      <xdr:row>4</xdr:row>
      <xdr:rowOff>200026</xdr:rowOff>
    </xdr:from>
    <xdr:to>
      <xdr:col>25</xdr:col>
      <xdr:colOff>314325</xdr:colOff>
      <xdr:row>24</xdr:row>
      <xdr:rowOff>38100</xdr:rowOff>
    </xdr:to>
    <xdr:graphicFrame macro="">
      <xdr:nvGraphicFramePr>
        <xdr:cNvPr id="4" name="Chart 161">
          <a:extLst>
            <a:ext uri="{FF2B5EF4-FFF2-40B4-BE49-F238E27FC236}">
              <a16:creationId xmlns:a16="http://schemas.microsoft.com/office/drawing/2014/main" id="{00000000-0008-0000-3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190500</xdr:rowOff>
    </xdr:from>
    <xdr:to>
      <xdr:col>12</xdr:col>
      <xdr:colOff>114300</xdr:colOff>
      <xdr:row>47</xdr:row>
      <xdr:rowOff>85725</xdr:rowOff>
    </xdr:to>
    <xdr:graphicFrame macro="">
      <xdr:nvGraphicFramePr>
        <xdr:cNvPr id="5" name="Chart 161">
          <a:extLst>
            <a:ext uri="{FF2B5EF4-FFF2-40B4-BE49-F238E27FC236}">
              <a16:creationId xmlns:a16="http://schemas.microsoft.com/office/drawing/2014/main" id="{00000000-0008-0000-3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406400</xdr:colOff>
      <xdr:row>23</xdr:row>
      <xdr:rowOff>206375</xdr:rowOff>
    </xdr:from>
    <xdr:to>
      <xdr:col>25</xdr:col>
      <xdr:colOff>460375</xdr:colOff>
      <xdr:row>47</xdr:row>
      <xdr:rowOff>63500</xdr:rowOff>
    </xdr:to>
    <xdr:graphicFrame macro="">
      <xdr:nvGraphicFramePr>
        <xdr:cNvPr id="6" name="Chart 161">
          <a:extLst>
            <a:ext uri="{FF2B5EF4-FFF2-40B4-BE49-F238E27FC236}">
              <a16:creationId xmlns:a16="http://schemas.microsoft.com/office/drawing/2014/main" id="{00000000-0008-0000-3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0</xdr:row>
      <xdr:rowOff>0</xdr:rowOff>
    </xdr:from>
    <xdr:to>
      <xdr:col>6</xdr:col>
      <xdr:colOff>190738</xdr:colOff>
      <xdr:row>3</xdr:row>
      <xdr:rowOff>4854</xdr:rowOff>
    </xdr:to>
    <xdr:pic>
      <xdr:nvPicPr>
        <xdr:cNvPr id="7" name="Imagen 6">
          <a:extLst>
            <a:ext uri="{FF2B5EF4-FFF2-40B4-BE49-F238E27FC236}">
              <a16:creationId xmlns:a16="http://schemas.microsoft.com/office/drawing/2014/main" id="{E67EAE85-050A-4A3F-B512-9E89CDB897B6}"/>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156"/>
        <a:stretch/>
      </xdr:blipFill>
      <xdr:spPr>
        <a:xfrm>
          <a:off x="79375" y="0"/>
          <a:ext cx="3479131" cy="809943"/>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xdr:from>
      <xdr:col>1</xdr:col>
      <xdr:colOff>1619250</xdr:colOff>
      <xdr:row>34</xdr:row>
      <xdr:rowOff>6350</xdr:rowOff>
    </xdr:from>
    <xdr:to>
      <xdr:col>9</xdr:col>
      <xdr:colOff>571500</xdr:colOff>
      <xdr:row>48</xdr:row>
      <xdr:rowOff>184150</xdr:rowOff>
    </xdr:to>
    <xdr:graphicFrame macro="">
      <xdr:nvGraphicFramePr>
        <xdr:cNvPr id="3" name="Gráfico 2">
          <a:extLst>
            <a:ext uri="{FF2B5EF4-FFF2-40B4-BE49-F238E27FC236}">
              <a16:creationId xmlns:a16="http://schemas.microsoft.com/office/drawing/2014/main" id="{00000000-0008-0000-4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xdr:colOff>
      <xdr:row>0</xdr:row>
      <xdr:rowOff>1</xdr:rowOff>
    </xdr:from>
    <xdr:to>
      <xdr:col>3</xdr:col>
      <xdr:colOff>1047751</xdr:colOff>
      <xdr:row>2</xdr:row>
      <xdr:rowOff>428714</xdr:rowOff>
    </xdr:to>
    <xdr:pic>
      <xdr:nvPicPr>
        <xdr:cNvPr id="2" name="Imagen 1">
          <a:extLst>
            <a:ext uri="{FF2B5EF4-FFF2-40B4-BE49-F238E27FC236}">
              <a16:creationId xmlns:a16="http://schemas.microsoft.com/office/drawing/2014/main" id="{AF63E54F-A713-488D-8755-5568F3BF136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272144" y="1"/>
          <a:ext cx="3238500" cy="753924"/>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xdr:from>
      <xdr:col>11</xdr:col>
      <xdr:colOff>171450</xdr:colOff>
      <xdr:row>21</xdr:row>
      <xdr:rowOff>38100</xdr:rowOff>
    </xdr:from>
    <xdr:to>
      <xdr:col>29</xdr:col>
      <xdr:colOff>304800</xdr:colOff>
      <xdr:row>36</xdr:row>
      <xdr:rowOff>66675</xdr:rowOff>
    </xdr:to>
    <xdr:graphicFrame macro="">
      <xdr:nvGraphicFramePr>
        <xdr:cNvPr id="2" name="Chart 5">
          <a:extLst>
            <a:ext uri="{FF2B5EF4-FFF2-40B4-BE49-F238E27FC236}">
              <a16:creationId xmlns:a16="http://schemas.microsoft.com/office/drawing/2014/main" id="{00000000-0008-0000-4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219076</xdr:colOff>
      <xdr:row>22</xdr:row>
      <xdr:rowOff>28575</xdr:rowOff>
    </xdr:from>
    <xdr:to>
      <xdr:col>8</xdr:col>
      <xdr:colOff>371476</xdr:colOff>
      <xdr:row>33</xdr:row>
      <xdr:rowOff>180975</xdr:rowOff>
    </xdr:to>
    <xdr:graphicFrame macro="">
      <xdr:nvGraphicFramePr>
        <xdr:cNvPr id="4" name="Chart 23">
          <a:extLst>
            <a:ext uri="{FF2B5EF4-FFF2-40B4-BE49-F238E27FC236}">
              <a16:creationId xmlns:a16="http://schemas.microsoft.com/office/drawing/2014/main" id="{00000000-0008-0000-4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10</xdr:col>
      <xdr:colOff>278731</xdr:colOff>
      <xdr:row>3</xdr:row>
      <xdr:rowOff>19368</xdr:rowOff>
    </xdr:to>
    <xdr:pic>
      <xdr:nvPicPr>
        <xdr:cNvPr id="5" name="Imagen 4">
          <a:extLst>
            <a:ext uri="{FF2B5EF4-FFF2-40B4-BE49-F238E27FC236}">
              <a16:creationId xmlns:a16="http://schemas.microsoft.com/office/drawing/2014/main" id="{B8D6CE56-17B6-4113-80F4-4D5DD54FE5F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3" name="Imagen 1">
          <a:extLst>
            <a:ext uri="{FF2B5EF4-FFF2-40B4-BE49-F238E27FC236}">
              <a16:creationId xmlns:a16="http://schemas.microsoft.com/office/drawing/2014/main" id="{00000000-0008-0000-4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4.xml><?xml version="1.0" encoding="utf-8"?>
<xdr:wsDr xmlns:xdr="http://schemas.openxmlformats.org/drawingml/2006/spreadsheetDrawing" xmlns:a="http://schemas.openxmlformats.org/drawingml/2006/main">
  <xdr:twoCellAnchor>
    <xdr:from>
      <xdr:col>3</xdr:col>
      <xdr:colOff>285749</xdr:colOff>
      <xdr:row>7</xdr:row>
      <xdr:rowOff>9525</xdr:rowOff>
    </xdr:from>
    <xdr:to>
      <xdr:col>26</xdr:col>
      <xdr:colOff>333374</xdr:colOff>
      <xdr:row>17</xdr:row>
      <xdr:rowOff>9525</xdr:rowOff>
    </xdr:to>
    <xdr:graphicFrame macro="">
      <xdr:nvGraphicFramePr>
        <xdr:cNvPr id="2" name="Chart 5">
          <a:extLst>
            <a:ext uri="{FF2B5EF4-FFF2-40B4-BE49-F238E27FC236}">
              <a16:creationId xmlns:a16="http://schemas.microsoft.com/office/drawing/2014/main" id="{00000000-0008-0000-4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285749</xdr:colOff>
      <xdr:row>17</xdr:row>
      <xdr:rowOff>104776</xdr:rowOff>
    </xdr:from>
    <xdr:to>
      <xdr:col>26</xdr:col>
      <xdr:colOff>342900</xdr:colOff>
      <xdr:row>31</xdr:row>
      <xdr:rowOff>180976</xdr:rowOff>
    </xdr:to>
    <xdr:graphicFrame macro="">
      <xdr:nvGraphicFramePr>
        <xdr:cNvPr id="4" name="Chart 5">
          <a:extLst>
            <a:ext uri="{FF2B5EF4-FFF2-40B4-BE49-F238E27FC236}">
              <a16:creationId xmlns:a16="http://schemas.microsoft.com/office/drawing/2014/main" id="{00000000-0008-0000-4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12</xdr:col>
      <xdr:colOff>9525</xdr:colOff>
      <xdr:row>2</xdr:row>
      <xdr:rowOff>596685</xdr:rowOff>
    </xdr:to>
    <xdr:pic>
      <xdr:nvPicPr>
        <xdr:cNvPr id="5" name="Imagen 4">
          <a:extLst>
            <a:ext uri="{FF2B5EF4-FFF2-40B4-BE49-F238E27FC236}">
              <a16:creationId xmlns:a16="http://schemas.microsoft.com/office/drawing/2014/main" id="{2E3FFD83-3319-42DA-B6DF-59BF7003E78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381375" cy="787185"/>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463550</xdr:colOff>
      <xdr:row>1</xdr:row>
      <xdr:rowOff>627882</xdr:rowOff>
    </xdr:to>
    <xdr:pic>
      <xdr:nvPicPr>
        <xdr:cNvPr id="3" name="Imagen 2">
          <a:extLst>
            <a:ext uri="{FF2B5EF4-FFF2-40B4-BE49-F238E27FC236}">
              <a16:creationId xmlns:a16="http://schemas.microsoft.com/office/drawing/2014/main" id="{C15D364A-58BE-447C-918F-66C0B4B4A25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228975" cy="751707"/>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4</xdr:col>
      <xdr:colOff>520700</xdr:colOff>
      <xdr:row>2</xdr:row>
      <xdr:rowOff>29017</xdr:rowOff>
    </xdr:to>
    <xdr:pic>
      <xdr:nvPicPr>
        <xdr:cNvPr id="3" name="Imagen 2">
          <a:extLst>
            <a:ext uri="{FF2B5EF4-FFF2-40B4-BE49-F238E27FC236}">
              <a16:creationId xmlns:a16="http://schemas.microsoft.com/office/drawing/2014/main" id="{BBF16610-A31C-4D3D-8FE1-428A15950E2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1"/>
          <a:ext cx="3343275" cy="778316"/>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381001</xdr:colOff>
      <xdr:row>1</xdr:row>
      <xdr:rowOff>618055</xdr:rowOff>
    </xdr:to>
    <xdr:pic>
      <xdr:nvPicPr>
        <xdr:cNvPr id="3" name="Imagen 2">
          <a:extLst>
            <a:ext uri="{FF2B5EF4-FFF2-40B4-BE49-F238E27FC236}">
              <a16:creationId xmlns:a16="http://schemas.microsoft.com/office/drawing/2014/main" id="{50B92C11-5C32-4F99-8324-4BAD2567013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00400" cy="745054"/>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381001</xdr:colOff>
      <xdr:row>1</xdr:row>
      <xdr:rowOff>618055</xdr:rowOff>
    </xdr:to>
    <xdr:pic>
      <xdr:nvPicPr>
        <xdr:cNvPr id="3" name="Imagen 2">
          <a:extLst>
            <a:ext uri="{FF2B5EF4-FFF2-40B4-BE49-F238E27FC236}">
              <a16:creationId xmlns:a16="http://schemas.microsoft.com/office/drawing/2014/main" id="{9770068C-D26D-4C52-898E-5B10ADF7BF1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00400" cy="745054"/>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438151</xdr:colOff>
      <xdr:row>2</xdr:row>
      <xdr:rowOff>9059</xdr:rowOff>
    </xdr:to>
    <xdr:pic>
      <xdr:nvPicPr>
        <xdr:cNvPr id="3" name="Imagen 2">
          <a:extLst>
            <a:ext uri="{FF2B5EF4-FFF2-40B4-BE49-F238E27FC236}">
              <a16:creationId xmlns:a16="http://schemas.microsoft.com/office/drawing/2014/main" id="{355E5B71-AB1A-4F51-BCBA-D00EABE6A9A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0"/>
          <a:ext cx="3257550" cy="7583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466725</xdr:colOff>
      <xdr:row>2</xdr:row>
      <xdr:rowOff>26646</xdr:rowOff>
    </xdr:to>
    <xdr:pic>
      <xdr:nvPicPr>
        <xdr:cNvPr id="2" name="Imagen 1">
          <a:extLst>
            <a:ext uri="{FF2B5EF4-FFF2-40B4-BE49-F238E27FC236}">
              <a16:creationId xmlns:a16="http://schemas.microsoft.com/office/drawing/2014/main" id="{8E69049A-3F3D-4E20-8574-D45E7D9100D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23825" y="0"/>
          <a:ext cx="3619500" cy="842621"/>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501650</xdr:colOff>
      <xdr:row>2</xdr:row>
      <xdr:rowOff>21406</xdr:rowOff>
    </xdr:to>
    <xdr:pic>
      <xdr:nvPicPr>
        <xdr:cNvPr id="3" name="Imagen 2">
          <a:extLst>
            <a:ext uri="{FF2B5EF4-FFF2-40B4-BE49-F238E27FC236}">
              <a16:creationId xmlns:a16="http://schemas.microsoft.com/office/drawing/2014/main" id="{3746503C-B49D-4FFF-9C37-9153F26F98F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324225" cy="773881"/>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476251</xdr:colOff>
      <xdr:row>2</xdr:row>
      <xdr:rowOff>11579</xdr:rowOff>
    </xdr:to>
    <xdr:pic>
      <xdr:nvPicPr>
        <xdr:cNvPr id="3" name="Imagen 2">
          <a:extLst>
            <a:ext uri="{FF2B5EF4-FFF2-40B4-BE49-F238E27FC236}">
              <a16:creationId xmlns:a16="http://schemas.microsoft.com/office/drawing/2014/main" id="{9C101895-DC12-4574-81DC-96D5EBA9ED9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0"/>
          <a:ext cx="3295650" cy="767229"/>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381001</xdr:colOff>
      <xdr:row>1</xdr:row>
      <xdr:rowOff>618055</xdr:rowOff>
    </xdr:to>
    <xdr:pic>
      <xdr:nvPicPr>
        <xdr:cNvPr id="3" name="Imagen 2">
          <a:extLst>
            <a:ext uri="{FF2B5EF4-FFF2-40B4-BE49-F238E27FC236}">
              <a16:creationId xmlns:a16="http://schemas.microsoft.com/office/drawing/2014/main" id="{2A7887EE-AE0B-4060-A9D3-A6C819B9E16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00400" cy="745054"/>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457201</xdr:colOff>
      <xdr:row>2</xdr:row>
      <xdr:rowOff>7145</xdr:rowOff>
    </xdr:to>
    <xdr:pic>
      <xdr:nvPicPr>
        <xdr:cNvPr id="3" name="Imagen 2">
          <a:extLst>
            <a:ext uri="{FF2B5EF4-FFF2-40B4-BE49-F238E27FC236}">
              <a16:creationId xmlns:a16="http://schemas.microsoft.com/office/drawing/2014/main" id="{7974B24A-51E0-4190-BB35-C10A387D5BE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76600" cy="762794"/>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27260</xdr:colOff>
      <xdr:row>2</xdr:row>
      <xdr:rowOff>19050</xdr:rowOff>
    </xdr:to>
    <xdr:pic>
      <xdr:nvPicPr>
        <xdr:cNvPr id="3" name="Imagen 2">
          <a:extLst>
            <a:ext uri="{FF2B5EF4-FFF2-40B4-BE49-F238E27FC236}">
              <a16:creationId xmlns:a16="http://schemas.microsoft.com/office/drawing/2014/main" id="{D1EE4D5F-DFE7-4C3C-802B-498DCE5A7A7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395935" cy="790575"/>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533401</xdr:colOff>
      <xdr:row>2</xdr:row>
      <xdr:rowOff>7749</xdr:rowOff>
    </xdr:to>
    <xdr:pic>
      <xdr:nvPicPr>
        <xdr:cNvPr id="3" name="Imagen 2">
          <a:extLst>
            <a:ext uri="{FF2B5EF4-FFF2-40B4-BE49-F238E27FC236}">
              <a16:creationId xmlns:a16="http://schemas.microsoft.com/office/drawing/2014/main" id="{2A0BC9DC-E463-49B8-A297-D7C408EDD25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333750" cy="776098"/>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495301</xdr:colOff>
      <xdr:row>1</xdr:row>
      <xdr:rowOff>602129</xdr:rowOff>
    </xdr:to>
    <xdr:pic>
      <xdr:nvPicPr>
        <xdr:cNvPr id="3" name="Imagen 2">
          <a:extLst>
            <a:ext uri="{FF2B5EF4-FFF2-40B4-BE49-F238E27FC236}">
              <a16:creationId xmlns:a16="http://schemas.microsoft.com/office/drawing/2014/main" id="{7A7AA380-4236-4A40-AE09-8B359A7A3FF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0"/>
          <a:ext cx="3295650" cy="767229"/>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447098</xdr:colOff>
      <xdr:row>1</xdr:row>
      <xdr:rowOff>597695</xdr:rowOff>
    </xdr:to>
    <xdr:pic>
      <xdr:nvPicPr>
        <xdr:cNvPr id="3" name="Imagen 2">
          <a:extLst>
            <a:ext uri="{FF2B5EF4-FFF2-40B4-BE49-F238E27FC236}">
              <a16:creationId xmlns:a16="http://schemas.microsoft.com/office/drawing/2014/main" id="{C127589B-D427-4693-A50C-54FACB15964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76600" cy="762794"/>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xdr:from>
      <xdr:col>0</xdr:col>
      <xdr:colOff>0</xdr:colOff>
      <xdr:row>6</xdr:row>
      <xdr:rowOff>3174</xdr:rowOff>
    </xdr:from>
    <xdr:to>
      <xdr:col>5</xdr:col>
      <xdr:colOff>682625</xdr:colOff>
      <xdr:row>20</xdr:row>
      <xdr:rowOff>165099</xdr:rowOff>
    </xdr:to>
    <xdr:graphicFrame macro="">
      <xdr:nvGraphicFramePr>
        <xdr:cNvPr id="2" name="Gráfico 1">
          <a:extLst>
            <a:ext uri="{FF2B5EF4-FFF2-40B4-BE49-F238E27FC236}">
              <a16:creationId xmlns:a16="http://schemas.microsoft.com/office/drawing/2014/main" id="{00000000-0008-0000-5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638175</xdr:colOff>
      <xdr:row>6</xdr:row>
      <xdr:rowOff>47625</xdr:rowOff>
    </xdr:from>
    <xdr:to>
      <xdr:col>11</xdr:col>
      <xdr:colOff>638175</xdr:colOff>
      <xdr:row>19</xdr:row>
      <xdr:rowOff>38099</xdr:rowOff>
    </xdr:to>
    <xdr:graphicFrame macro="">
      <xdr:nvGraphicFramePr>
        <xdr:cNvPr id="4" name="Gráfico 3">
          <a:extLst>
            <a:ext uri="{FF2B5EF4-FFF2-40B4-BE49-F238E27FC236}">
              <a16:creationId xmlns:a16="http://schemas.microsoft.com/office/drawing/2014/main" id="{00000000-0008-0000-5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333375</xdr:colOff>
      <xdr:row>20</xdr:row>
      <xdr:rowOff>73026</xdr:rowOff>
    </xdr:from>
    <xdr:to>
      <xdr:col>4</xdr:col>
      <xdr:colOff>247650</xdr:colOff>
      <xdr:row>34</xdr:row>
      <xdr:rowOff>15876</xdr:rowOff>
    </xdr:to>
    <xdr:graphicFrame macro="">
      <xdr:nvGraphicFramePr>
        <xdr:cNvPr id="5" name="Chart 23">
          <a:extLst>
            <a:ext uri="{FF2B5EF4-FFF2-40B4-BE49-F238E27FC236}">
              <a16:creationId xmlns:a16="http://schemas.microsoft.com/office/drawing/2014/main" id="{00000000-0008-0000-5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4</xdr:col>
      <xdr:colOff>199356</xdr:colOff>
      <xdr:row>3</xdr:row>
      <xdr:rowOff>318</xdr:rowOff>
    </xdr:to>
    <xdr:pic>
      <xdr:nvPicPr>
        <xdr:cNvPr id="6" name="Imagen 5">
          <a:extLst>
            <a:ext uri="{FF2B5EF4-FFF2-40B4-BE49-F238E27FC236}">
              <a16:creationId xmlns:a16="http://schemas.microsoft.com/office/drawing/2014/main" id="{E54C830A-6D97-44E3-95DF-E643B4E2BF6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xdr:from>
      <xdr:col>0</xdr:col>
      <xdr:colOff>114300</xdr:colOff>
      <xdr:row>8</xdr:row>
      <xdr:rowOff>28575</xdr:rowOff>
    </xdr:from>
    <xdr:to>
      <xdr:col>13</xdr:col>
      <xdr:colOff>555625</xdr:colOff>
      <xdr:row>42</xdr:row>
      <xdr:rowOff>95250</xdr:rowOff>
    </xdr:to>
    <xdr:graphicFrame macro="">
      <xdr:nvGraphicFramePr>
        <xdr:cNvPr id="3" name="Gráfico 2">
          <a:extLst>
            <a:ext uri="{FF2B5EF4-FFF2-40B4-BE49-F238E27FC236}">
              <a16:creationId xmlns:a16="http://schemas.microsoft.com/office/drawing/2014/main" id="{00000000-0008-0000-5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288256</xdr:colOff>
      <xdr:row>4</xdr:row>
      <xdr:rowOff>44768</xdr:rowOff>
    </xdr:to>
    <xdr:pic>
      <xdr:nvPicPr>
        <xdr:cNvPr id="4" name="Imagen 3">
          <a:extLst>
            <a:ext uri="{FF2B5EF4-FFF2-40B4-BE49-F238E27FC236}">
              <a16:creationId xmlns:a16="http://schemas.microsoft.com/office/drawing/2014/main" id="{58CEBD58-138E-45F2-8782-4441A42F4B9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459441</xdr:colOff>
      <xdr:row>2</xdr:row>
      <xdr:rowOff>35797</xdr:rowOff>
    </xdr:to>
    <xdr:pic>
      <xdr:nvPicPr>
        <xdr:cNvPr id="2" name="Imagen 1">
          <a:extLst>
            <a:ext uri="{FF2B5EF4-FFF2-40B4-BE49-F238E27FC236}">
              <a16:creationId xmlns:a16="http://schemas.microsoft.com/office/drawing/2014/main" id="{3B4997DA-EBE2-4566-9FE8-0998C519FE0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23265" y="0"/>
          <a:ext cx="3619500" cy="842621"/>
        </a:xfrm>
        <a:prstGeom prst="rect">
          <a:avLst/>
        </a:prstGeom>
      </xdr:spPr>
    </xdr:pic>
    <xdr:clientData/>
  </xdr:twoCellAnchor>
</xdr:wsDr>
</file>

<file path=xl/drawings/drawing70.xml><?xml version="1.0" encoding="utf-8"?>
<c:userShapes xmlns:c="http://schemas.openxmlformats.org/drawingml/2006/chart">
  <cdr:relSizeAnchor xmlns:cdr="http://schemas.openxmlformats.org/drawingml/2006/chartDrawing">
    <cdr:from>
      <cdr:x>0.90568</cdr:x>
      <cdr:y>0.51558</cdr:y>
    </cdr:from>
    <cdr:to>
      <cdr:x>0.99602</cdr:x>
      <cdr:y>0.6215</cdr:y>
    </cdr:to>
    <cdr:sp macro="" textlink="">
      <cdr:nvSpPr>
        <cdr:cNvPr id="2" name="CuadroTexto 1"/>
        <cdr:cNvSpPr txBox="1"/>
      </cdr:nvSpPr>
      <cdr:spPr>
        <a:xfrm xmlns:a="http://schemas.openxmlformats.org/drawingml/2006/main">
          <a:off x="8963025" y="3152775"/>
          <a:ext cx="894061" cy="647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b="1">
              <a:solidFill>
                <a:schemeClr val="accent1"/>
              </a:solidFill>
            </a:rPr>
            <a:t>TOTAL</a:t>
          </a:r>
        </a:p>
        <a:p xmlns:a="http://schemas.openxmlformats.org/drawingml/2006/main">
          <a:r>
            <a:rPr lang="es-ES" sz="900">
              <a:solidFill>
                <a:schemeClr val="accent1"/>
              </a:solidFill>
            </a:rPr>
            <a:t>Hombre:</a:t>
          </a:r>
        </a:p>
        <a:p xmlns:a="http://schemas.openxmlformats.org/drawingml/2006/main">
          <a:r>
            <a:rPr lang="es-ES" sz="900">
              <a:solidFill>
                <a:schemeClr val="accent1"/>
              </a:solidFill>
            </a:rPr>
            <a:t>Mujer:</a:t>
          </a:r>
        </a:p>
      </cdr:txBody>
    </cdr:sp>
  </cdr:relSizeAnchor>
  <cdr:relSizeAnchor xmlns:cdr="http://schemas.openxmlformats.org/drawingml/2006/chartDrawing">
    <cdr:from>
      <cdr:x>0.94946</cdr:x>
      <cdr:y>0.53894</cdr:y>
    </cdr:from>
    <cdr:to>
      <cdr:x>0.99779</cdr:x>
      <cdr:y>0.57788</cdr:y>
    </cdr:to>
    <cdr:sp macro="" textlink="'61aperfcuidadorCCAA'!$G$32">
      <cdr:nvSpPr>
        <cdr:cNvPr id="3" name="CuadroTexto 2"/>
        <cdr:cNvSpPr txBox="1"/>
      </cdr:nvSpPr>
      <cdr:spPr>
        <a:xfrm xmlns:a="http://schemas.openxmlformats.org/drawingml/2006/main">
          <a:off x="9544051" y="3295650"/>
          <a:ext cx="48577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A9F41B8F-CC7A-4639-9ADE-B4476DD7AB6C}" type="TxLink">
            <a:rPr lang="en-US" sz="900" b="1" i="0" u="none" strike="noStrike">
              <a:solidFill>
                <a:srgbClr val="006600"/>
              </a:solidFill>
              <a:latin typeface="+mn-lt"/>
              <a:cs typeface="Arial"/>
            </a:rPr>
            <a:pPr/>
            <a:t>27,7%</a:t>
          </a:fld>
          <a:endParaRPr lang="es-ES" sz="900">
            <a:solidFill>
              <a:srgbClr val="006600"/>
            </a:solidFill>
            <a:latin typeface="+mn-lt"/>
          </a:endParaRPr>
        </a:p>
      </cdr:txBody>
    </cdr:sp>
  </cdr:relSizeAnchor>
  <cdr:relSizeAnchor xmlns:cdr="http://schemas.openxmlformats.org/drawingml/2006/chartDrawing">
    <cdr:from>
      <cdr:x>0.94094</cdr:x>
      <cdr:y>0.56282</cdr:y>
    </cdr:from>
    <cdr:to>
      <cdr:x>0.98863</cdr:x>
      <cdr:y>0.60177</cdr:y>
    </cdr:to>
    <cdr:sp macro="" textlink="'61aperfcuidadorCCAA'!$H$32">
      <cdr:nvSpPr>
        <cdr:cNvPr id="4" name="CuadroTexto 1"/>
        <cdr:cNvSpPr txBox="1"/>
      </cdr:nvSpPr>
      <cdr:spPr>
        <a:xfrm xmlns:a="http://schemas.openxmlformats.org/drawingml/2006/main">
          <a:off x="9458326" y="3441700"/>
          <a:ext cx="479424"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FEB691C6-3594-4BDE-AE50-6FC41503F95E}" type="TxLink">
            <a:rPr lang="en-US" sz="900" b="1" i="0" u="none" strike="noStrike">
              <a:solidFill>
                <a:srgbClr val="006600"/>
              </a:solidFill>
              <a:latin typeface="+mn-lt"/>
              <a:cs typeface="Arial"/>
            </a:rPr>
            <a:pPr/>
            <a:t>72,3%</a:t>
          </a:fld>
          <a:endParaRPr lang="es-ES" sz="900">
            <a:solidFill>
              <a:srgbClr val="006600"/>
            </a:solidFill>
            <a:latin typeface="+mn-lt"/>
          </a:endParaRPr>
        </a:p>
      </cdr:txBody>
    </cdr:sp>
  </cdr:relSizeAnchor>
</c:userShapes>
</file>

<file path=xl/drawings/drawing7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580356</xdr:colOff>
      <xdr:row>2</xdr:row>
      <xdr:rowOff>57468</xdr:rowOff>
    </xdr:to>
    <xdr:pic>
      <xdr:nvPicPr>
        <xdr:cNvPr id="3" name="Imagen 2">
          <a:extLst>
            <a:ext uri="{FF2B5EF4-FFF2-40B4-BE49-F238E27FC236}">
              <a16:creationId xmlns:a16="http://schemas.microsoft.com/office/drawing/2014/main" id="{2FC1A749-4D99-495B-94F9-D07233FD178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580356</xdr:colOff>
      <xdr:row>2</xdr:row>
      <xdr:rowOff>57468</xdr:rowOff>
    </xdr:to>
    <xdr:pic>
      <xdr:nvPicPr>
        <xdr:cNvPr id="3" name="Imagen 2">
          <a:extLst>
            <a:ext uri="{FF2B5EF4-FFF2-40B4-BE49-F238E27FC236}">
              <a16:creationId xmlns:a16="http://schemas.microsoft.com/office/drawing/2014/main" id="{3EA5EDC4-E6EF-4008-AC18-52CBDC2F1CF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xdr:from>
      <xdr:col>1</xdr:col>
      <xdr:colOff>0</xdr:colOff>
      <xdr:row>20</xdr:row>
      <xdr:rowOff>0</xdr:rowOff>
    </xdr:from>
    <xdr:to>
      <xdr:col>7</xdr:col>
      <xdr:colOff>57150</xdr:colOff>
      <xdr:row>35</xdr:row>
      <xdr:rowOff>57150</xdr:rowOff>
    </xdr:to>
    <xdr:graphicFrame macro="">
      <xdr:nvGraphicFramePr>
        <xdr:cNvPr id="266253" name="Gráfico 1">
          <a:extLst>
            <a:ext uri="{FF2B5EF4-FFF2-40B4-BE49-F238E27FC236}">
              <a16:creationId xmlns:a16="http://schemas.microsoft.com/office/drawing/2014/main" id="{00000000-0008-0000-5500-00000D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19050</xdr:colOff>
      <xdr:row>20</xdr:row>
      <xdr:rowOff>57150</xdr:rowOff>
    </xdr:from>
    <xdr:to>
      <xdr:col>12</xdr:col>
      <xdr:colOff>95250</xdr:colOff>
      <xdr:row>38</xdr:row>
      <xdr:rowOff>9525</xdr:rowOff>
    </xdr:to>
    <xdr:graphicFrame macro="">
      <xdr:nvGraphicFramePr>
        <xdr:cNvPr id="266254" name="Gráfico 2">
          <a:extLst>
            <a:ext uri="{FF2B5EF4-FFF2-40B4-BE49-F238E27FC236}">
              <a16:creationId xmlns:a16="http://schemas.microsoft.com/office/drawing/2014/main" id="{00000000-0008-0000-5500-00000E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104775</xdr:colOff>
      <xdr:row>20</xdr:row>
      <xdr:rowOff>19050</xdr:rowOff>
    </xdr:from>
    <xdr:to>
      <xdr:col>18</xdr:col>
      <xdr:colOff>171450</xdr:colOff>
      <xdr:row>35</xdr:row>
      <xdr:rowOff>76200</xdr:rowOff>
    </xdr:to>
    <xdr:graphicFrame macro="">
      <xdr:nvGraphicFramePr>
        <xdr:cNvPr id="266255" name="Gráfico 3">
          <a:extLst>
            <a:ext uri="{FF2B5EF4-FFF2-40B4-BE49-F238E27FC236}">
              <a16:creationId xmlns:a16="http://schemas.microsoft.com/office/drawing/2014/main" id="{00000000-0008-0000-5500-00000F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6</xdr:col>
      <xdr:colOff>154906</xdr:colOff>
      <xdr:row>2</xdr:row>
      <xdr:rowOff>425768</xdr:rowOff>
    </xdr:to>
    <xdr:pic>
      <xdr:nvPicPr>
        <xdr:cNvPr id="3" name="Imagen 2">
          <a:extLst>
            <a:ext uri="{FF2B5EF4-FFF2-40B4-BE49-F238E27FC236}">
              <a16:creationId xmlns:a16="http://schemas.microsoft.com/office/drawing/2014/main" id="{43015B1D-0EA3-4472-8922-E546F2C6D18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44768</xdr:rowOff>
    </xdr:to>
    <xdr:pic>
      <xdr:nvPicPr>
        <xdr:cNvPr id="3" name="Imagen 2">
          <a:extLst>
            <a:ext uri="{FF2B5EF4-FFF2-40B4-BE49-F238E27FC236}">
              <a16:creationId xmlns:a16="http://schemas.microsoft.com/office/drawing/2014/main" id="{43E12CC9-789C-4C08-8AF7-0CD6F2B6CA8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5</xdr:row>
      <xdr:rowOff>63818</xdr:rowOff>
    </xdr:to>
    <xdr:pic>
      <xdr:nvPicPr>
        <xdr:cNvPr id="3" name="Imagen 2">
          <a:extLst>
            <a:ext uri="{FF2B5EF4-FFF2-40B4-BE49-F238E27FC236}">
              <a16:creationId xmlns:a16="http://schemas.microsoft.com/office/drawing/2014/main" id="{51228529-E6AE-4C21-A919-D9C21E2135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159068</xdr:rowOff>
    </xdr:to>
    <xdr:pic>
      <xdr:nvPicPr>
        <xdr:cNvPr id="3" name="Imagen 2">
          <a:extLst>
            <a:ext uri="{FF2B5EF4-FFF2-40B4-BE49-F238E27FC236}">
              <a16:creationId xmlns:a16="http://schemas.microsoft.com/office/drawing/2014/main" id="{412A63B5-4009-47DA-A726-3138954D2D4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xdr:from>
      <xdr:col>13</xdr:col>
      <xdr:colOff>158480</xdr:colOff>
      <xdr:row>4</xdr:row>
      <xdr:rowOff>190500</xdr:rowOff>
    </xdr:from>
    <xdr:to>
      <xdr:col>21</xdr:col>
      <xdr:colOff>190500</xdr:colOff>
      <xdr:row>15</xdr:row>
      <xdr:rowOff>179294</xdr:rowOff>
    </xdr:to>
    <xdr:graphicFrame macro="">
      <xdr:nvGraphicFramePr>
        <xdr:cNvPr id="2" name="Gráfico 1">
          <a:extLst>
            <a:ext uri="{FF2B5EF4-FFF2-40B4-BE49-F238E27FC236}">
              <a16:creationId xmlns:a16="http://schemas.microsoft.com/office/drawing/2014/main" id="{00000000-0008-0000-5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175931</xdr:colOff>
      <xdr:row>15</xdr:row>
      <xdr:rowOff>118780</xdr:rowOff>
    </xdr:from>
    <xdr:to>
      <xdr:col>22</xdr:col>
      <xdr:colOff>313764</xdr:colOff>
      <xdr:row>28</xdr:row>
      <xdr:rowOff>44823</xdr:rowOff>
    </xdr:to>
    <xdr:graphicFrame macro="">
      <xdr:nvGraphicFramePr>
        <xdr:cNvPr id="3" name="Gráfico 2">
          <a:extLst>
            <a:ext uri="{FF2B5EF4-FFF2-40B4-BE49-F238E27FC236}">
              <a16:creationId xmlns:a16="http://schemas.microsoft.com/office/drawing/2014/main" id="{00000000-0008-0000-5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151278</xdr:colOff>
      <xdr:row>26</xdr:row>
      <xdr:rowOff>168088</xdr:rowOff>
    </xdr:from>
    <xdr:to>
      <xdr:col>21</xdr:col>
      <xdr:colOff>201706</xdr:colOff>
      <xdr:row>38</xdr:row>
      <xdr:rowOff>78438</xdr:rowOff>
    </xdr:to>
    <xdr:graphicFrame macro="">
      <xdr:nvGraphicFramePr>
        <xdr:cNvPr id="4" name="Gráfico 3">
          <a:extLst>
            <a:ext uri="{FF2B5EF4-FFF2-40B4-BE49-F238E27FC236}">
              <a16:creationId xmlns:a16="http://schemas.microsoft.com/office/drawing/2014/main" id="{00000000-0008-0000-5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7</xdr:col>
      <xdr:colOff>198531</xdr:colOff>
      <xdr:row>2</xdr:row>
      <xdr:rowOff>477273</xdr:rowOff>
    </xdr:to>
    <xdr:pic>
      <xdr:nvPicPr>
        <xdr:cNvPr id="6" name="Imagen 5">
          <a:extLst>
            <a:ext uri="{FF2B5EF4-FFF2-40B4-BE49-F238E27FC236}">
              <a16:creationId xmlns:a16="http://schemas.microsoft.com/office/drawing/2014/main" id="{808BCFBC-87B8-4CB3-B749-734E339B8F2D}"/>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0156"/>
        <a:stretch/>
      </xdr:blipFill>
      <xdr:spPr>
        <a:xfrm>
          <a:off x="0" y="0"/>
          <a:ext cx="3686735" cy="858273"/>
        </a:xfrm>
        <a:prstGeom prst="rect">
          <a:avLst/>
        </a:prstGeom>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159068</xdr:rowOff>
    </xdr:to>
    <xdr:pic>
      <xdr:nvPicPr>
        <xdr:cNvPr id="3" name="Imagen 2">
          <a:extLst>
            <a:ext uri="{FF2B5EF4-FFF2-40B4-BE49-F238E27FC236}">
              <a16:creationId xmlns:a16="http://schemas.microsoft.com/office/drawing/2014/main" id="{7BEE0910-F980-48EF-ABBB-81B30839B1D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159068</xdr:rowOff>
    </xdr:to>
    <xdr:pic>
      <xdr:nvPicPr>
        <xdr:cNvPr id="3" name="Imagen 2">
          <a:extLst>
            <a:ext uri="{FF2B5EF4-FFF2-40B4-BE49-F238E27FC236}">
              <a16:creationId xmlns:a16="http://schemas.microsoft.com/office/drawing/2014/main" id="{1837285F-76C5-4DDC-8B0E-04F535B1845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342900</xdr:colOff>
      <xdr:row>2</xdr:row>
      <xdr:rowOff>29821</xdr:rowOff>
    </xdr:to>
    <xdr:pic>
      <xdr:nvPicPr>
        <xdr:cNvPr id="2" name="Imagen 1">
          <a:extLst>
            <a:ext uri="{FF2B5EF4-FFF2-40B4-BE49-F238E27FC236}">
              <a16:creationId xmlns:a16="http://schemas.microsoft.com/office/drawing/2014/main" id="{24DB6A22-576E-493C-9CE0-D99EF22D771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159068</xdr:rowOff>
    </xdr:to>
    <xdr:pic>
      <xdr:nvPicPr>
        <xdr:cNvPr id="3" name="Imagen 2">
          <a:extLst>
            <a:ext uri="{FF2B5EF4-FFF2-40B4-BE49-F238E27FC236}">
              <a16:creationId xmlns:a16="http://schemas.microsoft.com/office/drawing/2014/main" id="{7AE59979-9519-4CA9-908D-A841577B363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159068</xdr:rowOff>
    </xdr:to>
    <xdr:pic>
      <xdr:nvPicPr>
        <xdr:cNvPr id="3" name="Imagen 2">
          <a:extLst>
            <a:ext uri="{FF2B5EF4-FFF2-40B4-BE49-F238E27FC236}">
              <a16:creationId xmlns:a16="http://schemas.microsoft.com/office/drawing/2014/main" id="{BE75291C-8DAE-4BC2-89A3-A878131D11F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5</xdr:row>
      <xdr:rowOff>63818</xdr:rowOff>
    </xdr:to>
    <xdr:pic>
      <xdr:nvPicPr>
        <xdr:cNvPr id="3" name="Imagen 2">
          <a:extLst>
            <a:ext uri="{FF2B5EF4-FFF2-40B4-BE49-F238E27FC236}">
              <a16:creationId xmlns:a16="http://schemas.microsoft.com/office/drawing/2014/main" id="{22D3FF23-8F77-454B-A74F-9B3160C1465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159068</xdr:rowOff>
    </xdr:to>
    <xdr:pic>
      <xdr:nvPicPr>
        <xdr:cNvPr id="3" name="Imagen 2">
          <a:extLst>
            <a:ext uri="{FF2B5EF4-FFF2-40B4-BE49-F238E27FC236}">
              <a16:creationId xmlns:a16="http://schemas.microsoft.com/office/drawing/2014/main" id="{07EDC6CD-72B6-4FC8-BA9B-12FB297CE67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159068</xdr:rowOff>
    </xdr:to>
    <xdr:pic>
      <xdr:nvPicPr>
        <xdr:cNvPr id="3" name="Imagen 2">
          <a:extLst>
            <a:ext uri="{FF2B5EF4-FFF2-40B4-BE49-F238E27FC236}">
              <a16:creationId xmlns:a16="http://schemas.microsoft.com/office/drawing/2014/main" id="{5E6A59FB-EA69-4801-A0A8-BE2E9CAF205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5.xml><?xml version="1.0" encoding="utf-8"?>
<xdr:wsDr xmlns:xdr="http://schemas.openxmlformats.org/drawingml/2006/spreadsheetDrawing" xmlns:a="http://schemas.openxmlformats.org/drawingml/2006/main">
  <xdr:twoCellAnchor>
    <xdr:from>
      <xdr:col>11</xdr:col>
      <xdr:colOff>21431</xdr:colOff>
      <xdr:row>7</xdr:row>
      <xdr:rowOff>335756</xdr:rowOff>
    </xdr:from>
    <xdr:to>
      <xdr:col>17</xdr:col>
      <xdr:colOff>221456</xdr:colOff>
      <xdr:row>33</xdr:row>
      <xdr:rowOff>95250</xdr:rowOff>
    </xdr:to>
    <xdr:graphicFrame macro="">
      <xdr:nvGraphicFramePr>
        <xdr:cNvPr id="2" name="Chart 113">
          <a:extLst>
            <a:ext uri="{FF2B5EF4-FFF2-40B4-BE49-F238E27FC236}">
              <a16:creationId xmlns:a16="http://schemas.microsoft.com/office/drawing/2014/main" id="{00000000-0008-0000-6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2506</xdr:colOff>
      <xdr:row>2</xdr:row>
      <xdr:rowOff>59849</xdr:rowOff>
    </xdr:to>
    <xdr:pic>
      <xdr:nvPicPr>
        <xdr:cNvPr id="4" name="Imagen 3">
          <a:extLst>
            <a:ext uri="{FF2B5EF4-FFF2-40B4-BE49-F238E27FC236}">
              <a16:creationId xmlns:a16="http://schemas.microsoft.com/office/drawing/2014/main" id="{AFD9EE0D-6654-4CFD-9271-FD57C2528AF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0"/>
          <a:ext cx="3479131" cy="809943"/>
        </a:xfrm>
        <a:prstGeom prst="rect">
          <a:avLst/>
        </a:prstGeom>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250156</xdr:colOff>
      <xdr:row>4</xdr:row>
      <xdr:rowOff>44768</xdr:rowOff>
    </xdr:to>
    <xdr:pic>
      <xdr:nvPicPr>
        <xdr:cNvPr id="3" name="Imagen 2">
          <a:extLst>
            <a:ext uri="{FF2B5EF4-FFF2-40B4-BE49-F238E27FC236}">
              <a16:creationId xmlns:a16="http://schemas.microsoft.com/office/drawing/2014/main" id="{9076BBC6-D4D4-48E7-AFE4-68A0ECB555C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250156</xdr:colOff>
      <xdr:row>4</xdr:row>
      <xdr:rowOff>159068</xdr:rowOff>
    </xdr:to>
    <xdr:pic>
      <xdr:nvPicPr>
        <xdr:cNvPr id="3" name="Imagen 2">
          <a:extLst>
            <a:ext uri="{FF2B5EF4-FFF2-40B4-BE49-F238E27FC236}">
              <a16:creationId xmlns:a16="http://schemas.microsoft.com/office/drawing/2014/main" id="{7B5C9CA9-45F4-4E0B-BB54-FC9177ABD47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469231</xdr:colOff>
      <xdr:row>4</xdr:row>
      <xdr:rowOff>47943</xdr:rowOff>
    </xdr:to>
    <xdr:pic>
      <xdr:nvPicPr>
        <xdr:cNvPr id="3" name="Imagen 2">
          <a:extLst>
            <a:ext uri="{FF2B5EF4-FFF2-40B4-BE49-F238E27FC236}">
              <a16:creationId xmlns:a16="http://schemas.microsoft.com/office/drawing/2014/main" id="{EAC7DB41-7EFD-4739-951B-3B8348D60E9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9.xml><?xml version="1.0" encoding="utf-8"?>
<xdr:wsDr xmlns:xdr="http://schemas.openxmlformats.org/drawingml/2006/spreadsheetDrawing" xmlns:a="http://schemas.openxmlformats.org/drawingml/2006/main">
  <xdr:twoCellAnchor>
    <xdr:from>
      <xdr:col>1</xdr:col>
      <xdr:colOff>400050</xdr:colOff>
      <xdr:row>8</xdr:row>
      <xdr:rowOff>38100</xdr:rowOff>
    </xdr:from>
    <xdr:to>
      <xdr:col>13</xdr:col>
      <xdr:colOff>393700</xdr:colOff>
      <xdr:row>42</xdr:row>
      <xdr:rowOff>104775</xdr:rowOff>
    </xdr:to>
    <xdr:graphicFrame macro="">
      <xdr:nvGraphicFramePr>
        <xdr:cNvPr id="3" name="Gráfico 2">
          <a:extLst>
            <a:ext uri="{FF2B5EF4-FFF2-40B4-BE49-F238E27FC236}">
              <a16:creationId xmlns:a16="http://schemas.microsoft.com/office/drawing/2014/main" id="{00000000-0008-0000-6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618456</xdr:colOff>
      <xdr:row>4</xdr:row>
      <xdr:rowOff>159068</xdr:rowOff>
    </xdr:to>
    <xdr:pic>
      <xdr:nvPicPr>
        <xdr:cNvPr id="2" name="Imagen 1">
          <a:extLst>
            <a:ext uri="{FF2B5EF4-FFF2-40B4-BE49-F238E27FC236}">
              <a16:creationId xmlns:a16="http://schemas.microsoft.com/office/drawing/2014/main" id="{4EEF560E-5BE0-4265-B629-307FB174850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342339</xdr:colOff>
      <xdr:row>2</xdr:row>
      <xdr:rowOff>29821</xdr:rowOff>
    </xdr:to>
    <xdr:pic>
      <xdr:nvPicPr>
        <xdr:cNvPr id="2" name="Imagen 1">
          <a:extLst>
            <a:ext uri="{FF2B5EF4-FFF2-40B4-BE49-F238E27FC236}">
              <a16:creationId xmlns:a16="http://schemas.microsoft.com/office/drawing/2014/main" id="{1A2A3E85-DC34-4B74-9CFA-793CC576510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90.xml><?xml version="1.0" encoding="utf-8"?>
<c:userShapes xmlns:c="http://schemas.openxmlformats.org/drawingml/2006/chart">
  <cdr:relSizeAnchor xmlns:cdr="http://schemas.openxmlformats.org/drawingml/2006/chartDrawing">
    <cdr:from>
      <cdr:x>0</cdr:x>
      <cdr:y>0.94237</cdr:y>
    </cdr:from>
    <cdr:to>
      <cdr:x>0.98087</cdr:x>
      <cdr:y>0.99221</cdr:y>
    </cdr:to>
    <cdr:sp macro="" textlink="">
      <cdr:nvSpPr>
        <cdr:cNvPr id="2" name="CuadroTexto 1"/>
        <cdr:cNvSpPr txBox="1"/>
      </cdr:nvSpPr>
      <cdr:spPr>
        <a:xfrm xmlns:a="http://schemas.openxmlformats.org/drawingml/2006/main">
          <a:off x="0" y="5762651"/>
          <a:ext cx="8953504" cy="3047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1.xml><?xml version="1.0" encoding="utf-8"?>
<xdr:wsDr xmlns:xdr="http://schemas.openxmlformats.org/drawingml/2006/spreadsheetDrawing" xmlns:a="http://schemas.openxmlformats.org/drawingml/2006/main">
  <xdr:twoCellAnchor>
    <xdr:from>
      <xdr:col>1</xdr:col>
      <xdr:colOff>304800</xdr:colOff>
      <xdr:row>8</xdr:row>
      <xdr:rowOff>0</xdr:rowOff>
    </xdr:from>
    <xdr:to>
      <xdr:col>13</xdr:col>
      <xdr:colOff>295275</xdr:colOff>
      <xdr:row>42</xdr:row>
      <xdr:rowOff>63500</xdr:rowOff>
    </xdr:to>
    <xdr:graphicFrame macro="">
      <xdr:nvGraphicFramePr>
        <xdr:cNvPr id="3" name="Gráfico 2">
          <a:extLst>
            <a:ext uri="{FF2B5EF4-FFF2-40B4-BE49-F238E27FC236}">
              <a16:creationId xmlns:a16="http://schemas.microsoft.com/office/drawing/2014/main" id="{00000000-0008-0000-6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618456</xdr:colOff>
      <xdr:row>4</xdr:row>
      <xdr:rowOff>44768</xdr:rowOff>
    </xdr:to>
    <xdr:pic>
      <xdr:nvPicPr>
        <xdr:cNvPr id="4" name="Imagen 3">
          <a:extLst>
            <a:ext uri="{FF2B5EF4-FFF2-40B4-BE49-F238E27FC236}">
              <a16:creationId xmlns:a16="http://schemas.microsoft.com/office/drawing/2014/main" id="{0DFB2852-0690-403E-B237-0F6710FDFB1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2.xml><?xml version="1.0" encoding="utf-8"?>
<c:userShapes xmlns:c="http://schemas.openxmlformats.org/drawingml/2006/chart">
  <cdr:relSizeAnchor xmlns:cdr="http://schemas.openxmlformats.org/drawingml/2006/chartDrawing">
    <cdr:from>
      <cdr:x>0</cdr:x>
      <cdr:y>0.94704</cdr:y>
    </cdr:from>
    <cdr:to>
      <cdr:x>0.98087</cdr:x>
      <cdr:y>1</cdr:y>
    </cdr:to>
    <cdr:sp macro="" textlink="">
      <cdr:nvSpPr>
        <cdr:cNvPr id="2" name="CuadroTexto 1"/>
        <cdr:cNvSpPr txBox="1"/>
      </cdr:nvSpPr>
      <cdr:spPr>
        <a:xfrm xmlns:a="http://schemas.openxmlformats.org/drawingml/2006/main">
          <a:off x="0" y="5791200"/>
          <a:ext cx="8953504" cy="323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3.xml><?xml version="1.0" encoding="utf-8"?>
<xdr:wsDr xmlns:xdr="http://schemas.openxmlformats.org/drawingml/2006/spreadsheetDrawing" xmlns:a="http://schemas.openxmlformats.org/drawingml/2006/main">
  <xdr:twoCellAnchor>
    <xdr:from>
      <xdr:col>1</xdr:col>
      <xdr:colOff>412750</xdr:colOff>
      <xdr:row>8</xdr:row>
      <xdr:rowOff>19050</xdr:rowOff>
    </xdr:from>
    <xdr:to>
      <xdr:col>13</xdr:col>
      <xdr:colOff>406400</xdr:colOff>
      <xdr:row>42</xdr:row>
      <xdr:rowOff>85725</xdr:rowOff>
    </xdr:to>
    <xdr:graphicFrame macro="">
      <xdr:nvGraphicFramePr>
        <xdr:cNvPr id="3" name="Gráfico 2">
          <a:extLst>
            <a:ext uri="{FF2B5EF4-FFF2-40B4-BE49-F238E27FC236}">
              <a16:creationId xmlns:a16="http://schemas.microsoft.com/office/drawing/2014/main" id="{00000000-0008-0000-6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618456</xdr:colOff>
      <xdr:row>4</xdr:row>
      <xdr:rowOff>159068</xdr:rowOff>
    </xdr:to>
    <xdr:pic>
      <xdr:nvPicPr>
        <xdr:cNvPr id="4" name="Imagen 3">
          <a:extLst>
            <a:ext uri="{FF2B5EF4-FFF2-40B4-BE49-F238E27FC236}">
              <a16:creationId xmlns:a16="http://schemas.microsoft.com/office/drawing/2014/main" id="{D84A30CA-9100-4D3D-8BEC-8717D0C4D93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4.xml><?xml version="1.0" encoding="utf-8"?>
<c:userShapes xmlns:c="http://schemas.openxmlformats.org/drawingml/2006/chart">
  <cdr:relSizeAnchor xmlns:cdr="http://schemas.openxmlformats.org/drawingml/2006/chartDrawing">
    <cdr:from>
      <cdr:x>0.01913</cdr:x>
      <cdr:y>0.94237</cdr:y>
    </cdr:from>
    <cdr:to>
      <cdr:x>1</cdr:x>
      <cdr:y>0.99377</cdr:y>
    </cdr:to>
    <cdr:sp macro="" textlink="">
      <cdr:nvSpPr>
        <cdr:cNvPr id="2" name="CuadroTexto 1"/>
        <cdr:cNvSpPr txBox="1"/>
      </cdr:nvSpPr>
      <cdr:spPr>
        <a:xfrm xmlns:a="http://schemas.openxmlformats.org/drawingml/2006/main">
          <a:off x="174621" y="5762636"/>
          <a:ext cx="8953504" cy="3143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5.xml><?xml version="1.0" encoding="utf-8"?>
<xdr:wsDr xmlns:xdr="http://schemas.openxmlformats.org/drawingml/2006/spreadsheetDrawing" xmlns:a="http://schemas.openxmlformats.org/drawingml/2006/main">
  <xdr:twoCellAnchor>
    <xdr:from>
      <xdr:col>1</xdr:col>
      <xdr:colOff>333375</xdr:colOff>
      <xdr:row>8</xdr:row>
      <xdr:rowOff>9525</xdr:rowOff>
    </xdr:from>
    <xdr:to>
      <xdr:col>13</xdr:col>
      <xdr:colOff>333375</xdr:colOff>
      <xdr:row>42</xdr:row>
      <xdr:rowOff>76200</xdr:rowOff>
    </xdr:to>
    <xdr:graphicFrame macro="">
      <xdr:nvGraphicFramePr>
        <xdr:cNvPr id="3" name="Gráfico 2">
          <a:extLst>
            <a:ext uri="{FF2B5EF4-FFF2-40B4-BE49-F238E27FC236}">
              <a16:creationId xmlns:a16="http://schemas.microsoft.com/office/drawing/2014/main" id="{00000000-0008-0000-6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621631</xdr:colOff>
      <xdr:row>4</xdr:row>
      <xdr:rowOff>162243</xdr:rowOff>
    </xdr:to>
    <xdr:pic>
      <xdr:nvPicPr>
        <xdr:cNvPr id="4" name="Imagen 3">
          <a:extLst>
            <a:ext uri="{FF2B5EF4-FFF2-40B4-BE49-F238E27FC236}">
              <a16:creationId xmlns:a16="http://schemas.microsoft.com/office/drawing/2014/main" id="{4E273285-0ECE-4620-8F53-0DFBF43C42D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6.xml><?xml version="1.0" encoding="utf-8"?>
<c:userShapes xmlns:c="http://schemas.openxmlformats.org/drawingml/2006/chart">
  <cdr:relSizeAnchor xmlns:cdr="http://schemas.openxmlformats.org/drawingml/2006/chartDrawing">
    <cdr:from>
      <cdr:x>0.01297</cdr:x>
      <cdr:y>0.95019</cdr:y>
    </cdr:from>
    <cdr:to>
      <cdr:x>0.99384</cdr:x>
      <cdr:y>1</cdr:y>
    </cdr:to>
    <cdr:sp macro="" textlink="">
      <cdr:nvSpPr>
        <cdr:cNvPr id="2" name="CuadroTexto 1"/>
        <cdr:cNvSpPr txBox="1"/>
      </cdr:nvSpPr>
      <cdr:spPr>
        <a:xfrm xmlns:a="http://schemas.openxmlformats.org/drawingml/2006/main">
          <a:off x="123825" y="5813451"/>
          <a:ext cx="9361472" cy="3047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293812</xdr:colOff>
      <xdr:row>2</xdr:row>
      <xdr:rowOff>428943</xdr:rowOff>
    </xdr:to>
    <xdr:pic>
      <xdr:nvPicPr>
        <xdr:cNvPr id="3" name="Imagen 2">
          <a:extLst>
            <a:ext uri="{FF2B5EF4-FFF2-40B4-BE49-F238E27FC236}">
              <a16:creationId xmlns:a16="http://schemas.microsoft.com/office/drawing/2014/main" id="{FC3FB447-7C8B-4F45-BDB9-99D6ACF2C94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8.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7</xdr:col>
      <xdr:colOff>152400</xdr:colOff>
      <xdr:row>1</xdr:row>
      <xdr:rowOff>621583</xdr:rowOff>
    </xdr:to>
    <xdr:pic>
      <xdr:nvPicPr>
        <xdr:cNvPr id="2" name="Imagen 1">
          <a:extLst>
            <a:ext uri="{FF2B5EF4-FFF2-40B4-BE49-F238E27FC236}">
              <a16:creationId xmlns:a16="http://schemas.microsoft.com/office/drawing/2014/main" id="{B9392D4D-1A65-4413-8EF1-96EDBF5E960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47625" y="1"/>
          <a:ext cx="3267075" cy="735882"/>
        </a:xfrm>
        <a:prstGeom prst="rect">
          <a:avLst/>
        </a:prstGeom>
      </xdr:spPr>
    </xdr:pic>
    <xdr:clientData/>
  </xdr:twoCellAnchor>
</xdr:wsDr>
</file>

<file path=xl/drawings/drawing9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101600</xdr:colOff>
      <xdr:row>1</xdr:row>
      <xdr:rowOff>618407</xdr:rowOff>
    </xdr:to>
    <xdr:pic>
      <xdr:nvPicPr>
        <xdr:cNvPr id="2" name="Imagen 1">
          <a:extLst>
            <a:ext uri="{FF2B5EF4-FFF2-40B4-BE49-F238E27FC236}">
              <a16:creationId xmlns:a16="http://schemas.microsoft.com/office/drawing/2014/main" id="{75BD7CA7-0599-4F53-B570-C13E0160DDC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267075" cy="735882"/>
        </a:xfrm>
        <a:prstGeom prst="rect">
          <a:avLst/>
        </a:prstGeom>
      </xdr:spPr>
    </xdr:pic>
    <xdr:clientData/>
  </xdr:twoCellAnchor>
</xdr:wsDr>
</file>

<file path=xl/theme/theme1.xml><?xml version="1.0" encoding="utf-8"?>
<a:theme xmlns:a="http://schemas.openxmlformats.org/drawingml/2006/main" name="TemaDependencia">
  <a:themeElements>
    <a:clrScheme name="Violeta">
      <a:dk1>
        <a:sysClr val="windowText" lastClr="000000"/>
      </a:dk1>
      <a:lt1>
        <a:sysClr val="window" lastClr="FFFFFF"/>
      </a:lt1>
      <a:dk2>
        <a:srgbClr val="373545"/>
      </a:dk2>
      <a:lt2>
        <a:srgbClr val="DCD8DC"/>
      </a:lt2>
      <a:accent1>
        <a:srgbClr val="AD84C6"/>
      </a:accent1>
      <a:accent2>
        <a:srgbClr val="8784C7"/>
      </a:accent2>
      <a:accent3>
        <a:srgbClr val="5D739A"/>
      </a:accent3>
      <a:accent4>
        <a:srgbClr val="6997AF"/>
      </a:accent4>
      <a:accent5>
        <a:srgbClr val="84ACB6"/>
      </a:accent5>
      <a:accent6>
        <a:srgbClr val="6F8183"/>
      </a:accent6>
      <a:hlink>
        <a:srgbClr val="69A020"/>
      </a:hlink>
      <a:folHlink>
        <a:srgbClr val="8C8C8C"/>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95.xml"/><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98.xml"/><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2" Type="http://schemas.openxmlformats.org/officeDocument/2006/relationships/drawing" Target="../drawings/drawing99.xml"/><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2" Type="http://schemas.openxmlformats.org/officeDocument/2006/relationships/drawing" Target="../drawings/drawing100.xml"/><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2" Type="http://schemas.openxmlformats.org/officeDocument/2006/relationships/drawing" Target="../drawings/drawing101.xml"/><Relationship Id="rId1" Type="http://schemas.openxmlformats.org/officeDocument/2006/relationships/printerSettings" Target="../printerSettings/printerSettings9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B70C2-5106-43FE-8A39-F81FD989AADD}">
  <sheetPr codeName="Hoja12">
    <tabColor theme="0"/>
    <pageSetUpPr fitToPage="1"/>
  </sheetPr>
  <dimension ref="A1:U12"/>
  <sheetViews>
    <sheetView showGridLines="0" tabSelected="1" zoomScale="70" zoomScaleNormal="70" workbookViewId="0"/>
  </sheetViews>
  <sheetFormatPr baseColWidth="10" defaultColWidth="11.453125" defaultRowHeight="15" x14ac:dyDescent="0.25"/>
  <cols>
    <col min="1" max="1" width="0.54296875" style="1" customWidth="1"/>
    <col min="2" max="2" width="15.26953125" style="1" customWidth="1"/>
    <col min="3" max="3" width="0.81640625" style="1" customWidth="1"/>
    <col min="4" max="4" width="13.453125" style="1" customWidth="1"/>
    <col min="5" max="5" width="0.81640625" style="1" customWidth="1"/>
    <col min="6" max="6" width="7" style="1" customWidth="1"/>
    <col min="7" max="7" width="7.1796875" style="1" customWidth="1"/>
    <col min="8" max="8" width="7" style="1" customWidth="1"/>
    <col min="9" max="9" width="7.1796875" style="1" customWidth="1"/>
    <col min="10" max="10" width="7" style="1" customWidth="1"/>
    <col min="11" max="11" width="7.1796875" style="1" customWidth="1"/>
    <col min="12" max="12" width="7" style="1" customWidth="1"/>
    <col min="13" max="13" width="7.1796875" style="1" customWidth="1"/>
    <col min="14" max="14" width="7" style="1" customWidth="1"/>
    <col min="15" max="15" width="7.1796875" style="1" customWidth="1"/>
    <col min="16" max="16" width="7" style="2" customWidth="1"/>
    <col min="17" max="17" width="7.1796875" style="1" customWidth="1"/>
    <col min="18" max="18" width="7" style="2" customWidth="1"/>
    <col min="19" max="19" width="7.1796875" style="1" customWidth="1"/>
    <col min="20" max="20" width="9.1796875" style="1" customWidth="1"/>
    <col min="21" max="21" width="2.1796875" style="1" customWidth="1"/>
    <col min="22" max="16384" width="11.453125" style="1"/>
  </cols>
  <sheetData>
    <row r="1" spans="1:21" s="2" customFormat="1" ht="14" x14ac:dyDescent="0.25">
      <c r="B1" s="6"/>
      <c r="H1"/>
    </row>
    <row r="2" spans="1:21" s="1334" customFormat="1" ht="93.75" customHeight="1" x14ac:dyDescent="0.3">
      <c r="A2" s="1335"/>
      <c r="B2" s="1407"/>
      <c r="C2" s="1407"/>
      <c r="D2" s="1407"/>
      <c r="E2" s="1407"/>
      <c r="F2" s="1407"/>
      <c r="G2" s="1407"/>
      <c r="H2" s="1407"/>
      <c r="I2" s="1407"/>
      <c r="J2" s="1407"/>
      <c r="K2" s="1407"/>
      <c r="L2" s="1407"/>
      <c r="M2" s="1407"/>
      <c r="N2" s="1407"/>
      <c r="O2" s="1407"/>
      <c r="P2" s="1407"/>
      <c r="Q2" s="1407"/>
      <c r="R2" s="1407"/>
      <c r="S2" s="1407"/>
      <c r="T2" s="1407"/>
      <c r="U2" s="1335"/>
    </row>
    <row r="3" spans="1:21" s="4" customFormat="1" ht="45.75" customHeight="1" x14ac:dyDescent="0.25">
      <c r="A3" s="5"/>
      <c r="B3" s="1408" t="s">
        <v>487</v>
      </c>
      <c r="C3" s="1408"/>
      <c r="D3" s="1408"/>
      <c r="E3" s="1408"/>
      <c r="F3" s="1408"/>
      <c r="G3" s="1408"/>
      <c r="H3" s="1408"/>
      <c r="I3" s="1408"/>
      <c r="J3" s="1408"/>
      <c r="K3" s="1408"/>
      <c r="L3" s="1408"/>
      <c r="M3" s="1408"/>
      <c r="N3" s="1408"/>
      <c r="O3" s="1408"/>
      <c r="P3" s="1408"/>
      <c r="Q3" s="1408"/>
      <c r="R3" s="1408"/>
      <c r="S3" s="1408"/>
      <c r="T3" s="1408"/>
      <c r="U3" s="5"/>
    </row>
    <row r="4" spans="1:21" s="4" customFormat="1" ht="45.75" customHeight="1" x14ac:dyDescent="0.25">
      <c r="A4" s="5"/>
      <c r="B4" s="1408" t="s">
        <v>486</v>
      </c>
      <c r="C4" s="1408"/>
      <c r="D4" s="1408"/>
      <c r="E4" s="1408"/>
      <c r="F4" s="1408"/>
      <c r="G4" s="1408"/>
      <c r="H4" s="1408"/>
      <c r="I4" s="1408"/>
      <c r="J4" s="1408"/>
      <c r="K4" s="1408"/>
      <c r="L4" s="1408"/>
      <c r="M4" s="1408"/>
      <c r="N4" s="1408"/>
      <c r="O4" s="1408"/>
      <c r="P4" s="1408"/>
      <c r="Q4" s="1408"/>
      <c r="R4" s="1408"/>
      <c r="S4" s="1408"/>
      <c r="T4" s="1408"/>
      <c r="U4" s="5"/>
    </row>
    <row r="5" spans="1:21" s="1331" customFormat="1" ht="9.75" customHeight="1" x14ac:dyDescent="0.25">
      <c r="A5" s="1332"/>
      <c r="B5" s="1333"/>
      <c r="C5" s="1333"/>
      <c r="D5" s="1333"/>
      <c r="E5" s="1333"/>
      <c r="F5" s="1333"/>
      <c r="G5" s="1333"/>
      <c r="H5" s="1333"/>
      <c r="I5" s="1333"/>
      <c r="J5" s="1333"/>
      <c r="K5" s="1333"/>
      <c r="L5" s="1333"/>
      <c r="M5" s="1333"/>
      <c r="N5" s="1333"/>
      <c r="O5" s="1333"/>
      <c r="P5" s="1333"/>
      <c r="Q5" s="1333"/>
      <c r="R5" s="1333"/>
      <c r="S5" s="1333"/>
      <c r="T5" s="1333"/>
      <c r="U5" s="1332"/>
    </row>
    <row r="6" spans="1:21" ht="23.25" customHeight="1" x14ac:dyDescent="0.25">
      <c r="B6" s="1409" t="s">
        <v>499</v>
      </c>
      <c r="C6" s="1409"/>
      <c r="D6" s="1409"/>
      <c r="E6" s="1409"/>
      <c r="F6" s="1409"/>
      <c r="G6" s="1409"/>
      <c r="H6" s="1409"/>
      <c r="I6" s="1409"/>
      <c r="J6" s="1409"/>
      <c r="K6" s="1409"/>
      <c r="L6" s="1409"/>
      <c r="M6" s="1409"/>
      <c r="N6" s="1409"/>
      <c r="O6" s="1409"/>
      <c r="P6" s="1409"/>
      <c r="Q6" s="1409"/>
      <c r="R6" s="1409"/>
      <c r="S6" s="1409"/>
      <c r="T6" s="1409"/>
      <c r="U6" s="1409"/>
    </row>
    <row r="7" spans="1:21" ht="74.150000000000006" customHeight="1" x14ac:dyDescent="0.35">
      <c r="B7" s="1410"/>
      <c r="C7" s="1410"/>
      <c r="D7" s="1410"/>
      <c r="E7" s="1410"/>
      <c r="F7" s="1410"/>
      <c r="G7" s="1410"/>
      <c r="H7" s="1410"/>
      <c r="I7" s="1410"/>
      <c r="J7" s="1410"/>
      <c r="K7" s="1410"/>
      <c r="L7" s="1410"/>
      <c r="M7" s="1410"/>
      <c r="N7" s="1410"/>
      <c r="O7" s="1410"/>
      <c r="P7" s="1410"/>
      <c r="Q7" s="1410"/>
      <c r="R7" s="1410"/>
      <c r="S7" s="1410"/>
      <c r="T7" s="1410"/>
      <c r="U7" s="1410"/>
    </row>
    <row r="8" spans="1:21" ht="48" customHeight="1" x14ac:dyDescent="0.35">
      <c r="B8" s="1330"/>
      <c r="C8" s="1330"/>
      <c r="D8" s="1330"/>
      <c r="E8" s="1330"/>
      <c r="F8" s="1330"/>
      <c r="G8" s="1330"/>
      <c r="H8" s="1330"/>
      <c r="I8" s="1330"/>
      <c r="J8" s="1330"/>
      <c r="K8" s="1330"/>
      <c r="L8" s="1330"/>
      <c r="M8" s="1330"/>
      <c r="N8" s="1330"/>
      <c r="O8" s="1330"/>
      <c r="P8" s="1330"/>
      <c r="Q8" s="1330"/>
      <c r="R8" s="1330"/>
      <c r="S8" s="1330"/>
      <c r="T8" s="1330"/>
      <c r="U8" s="1330"/>
    </row>
    <row r="9" spans="1:21" ht="15" customHeight="1" x14ac:dyDescent="0.25">
      <c r="B9" s="1411" t="s">
        <v>485</v>
      </c>
      <c r="C9" s="1411"/>
      <c r="D9" s="1411"/>
      <c r="E9" s="1411"/>
      <c r="F9" s="1411"/>
      <c r="G9" s="1411"/>
      <c r="H9" s="1411"/>
      <c r="I9" s="1411"/>
      <c r="J9" s="1411"/>
      <c r="K9" s="1411"/>
      <c r="L9" s="1411"/>
      <c r="M9" s="1411"/>
      <c r="N9" s="1411"/>
      <c r="O9" s="1411"/>
      <c r="P9" s="1411"/>
      <c r="Q9" s="1411"/>
      <c r="R9" s="1411"/>
      <c r="S9" s="1411"/>
    </row>
    <row r="10" spans="1:21" x14ac:dyDescent="0.25">
      <c r="B10" s="1411"/>
      <c r="C10" s="1411"/>
      <c r="D10" s="1411"/>
      <c r="E10" s="1411"/>
      <c r="F10" s="1411"/>
      <c r="G10" s="1411"/>
      <c r="H10" s="1411"/>
      <c r="I10" s="1411"/>
      <c r="J10" s="1411"/>
      <c r="K10" s="1411"/>
      <c r="L10" s="1411"/>
      <c r="M10" s="1411"/>
      <c r="N10" s="1411"/>
      <c r="O10" s="1411"/>
      <c r="P10" s="1411"/>
      <c r="Q10" s="1411"/>
      <c r="R10" s="1411"/>
      <c r="S10" s="1411"/>
    </row>
    <row r="11" spans="1:21" ht="42.65" customHeight="1" x14ac:dyDescent="0.25">
      <c r="B11" s="1329"/>
      <c r="C11" s="1329"/>
      <c r="D11" s="1329"/>
      <c r="E11" s="1329"/>
      <c r="F11" s="1329"/>
      <c r="G11" s="1329"/>
      <c r="H11" s="1329"/>
      <c r="I11" s="1329"/>
      <c r="J11" s="1329"/>
      <c r="K11" s="1329"/>
      <c r="L11" s="1329"/>
      <c r="M11" s="1329"/>
      <c r="N11" s="1329"/>
      <c r="O11" s="1329"/>
      <c r="P11" s="1329"/>
      <c r="Q11" s="1329"/>
      <c r="R11" s="1329"/>
      <c r="S11" s="1329"/>
    </row>
    <row r="12" spans="1:21" s="3" customFormat="1" ht="78" customHeight="1" x14ac:dyDescent="0.35">
      <c r="B12" s="1406" t="s">
        <v>484</v>
      </c>
      <c r="C12" s="1406"/>
      <c r="D12" s="1406"/>
      <c r="E12" s="1406"/>
      <c r="F12" s="1406"/>
      <c r="G12" s="1406"/>
      <c r="H12" s="1406"/>
      <c r="I12" s="1406"/>
      <c r="J12" s="1406"/>
      <c r="K12" s="1406"/>
      <c r="L12" s="1406"/>
      <c r="M12" s="1406"/>
      <c r="N12" s="1406"/>
      <c r="O12" s="1406"/>
      <c r="P12" s="1406"/>
      <c r="Q12" s="1406"/>
      <c r="R12" s="1406"/>
      <c r="S12" s="1406"/>
      <c r="T12" s="1406"/>
    </row>
  </sheetData>
  <mergeCells count="7">
    <mergeCell ref="B12:T12"/>
    <mergeCell ref="B2:T2"/>
    <mergeCell ref="B3:T3"/>
    <mergeCell ref="B4:T4"/>
    <mergeCell ref="B6:U6"/>
    <mergeCell ref="B7:U7"/>
    <mergeCell ref="B9:S10"/>
  </mergeCells>
  <printOptions horizontalCentered="1"/>
  <pageMargins left="0" right="0" top="0.43307086614173229" bottom="0.43307086614173229" header="0" footer="0"/>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113">
    <tabColor theme="0"/>
    <pageSetUpPr fitToPage="1"/>
  </sheetPr>
  <dimension ref="A1:AE28"/>
  <sheetViews>
    <sheetView zoomScaleNormal="100" workbookViewId="0"/>
  </sheetViews>
  <sheetFormatPr baseColWidth="10" defaultColWidth="11.453125" defaultRowHeight="14.5" x14ac:dyDescent="0.35"/>
  <cols>
    <col min="1" max="1" width="1.81640625" style="220" customWidth="1"/>
    <col min="2" max="2" width="24.54296875" style="220" customWidth="1"/>
    <col min="3" max="3" width="1" style="220" customWidth="1"/>
    <col min="4" max="11" width="10.81640625" style="220" customWidth="1"/>
    <col min="12" max="12" width="7.1796875" style="220" customWidth="1"/>
    <col min="13" max="13" width="1.1796875" style="220" customWidth="1"/>
    <col min="14" max="14" width="7.1796875" style="220" customWidth="1"/>
    <col min="15" max="15" width="7.7265625" style="220" customWidth="1"/>
    <col min="16" max="25" width="8.26953125" style="220" customWidth="1"/>
    <col min="26" max="27" width="7.7265625" style="220" customWidth="1"/>
    <col min="28" max="28" width="11.453125" style="220" customWidth="1"/>
    <col min="29" max="29" width="11.453125" style="220"/>
    <col min="30" max="30" width="11.81640625" style="220" bestFit="1" customWidth="1"/>
    <col min="31" max="16384" width="11.453125" style="220"/>
  </cols>
  <sheetData>
    <row r="1" spans="1:29" x14ac:dyDescent="0.35">
      <c r="A1" s="219"/>
      <c r="B1" s="219"/>
      <c r="K1" s="221"/>
      <c r="L1" s="221"/>
    </row>
    <row r="2" spans="1:29" ht="48.75" customHeight="1" x14ac:dyDescent="0.35">
      <c r="A2" s="219"/>
      <c r="B2" s="219"/>
      <c r="K2" s="221"/>
      <c r="L2" s="221"/>
    </row>
    <row r="3" spans="1:29" ht="24" customHeight="1" x14ac:dyDescent="0.35">
      <c r="A3" s="219"/>
      <c r="B3" s="1429" t="s">
        <v>370</v>
      </c>
      <c r="C3" s="1429"/>
      <c r="D3" s="1429"/>
      <c r="E3" s="1429"/>
      <c r="F3" s="1429"/>
      <c r="G3" s="1429"/>
      <c r="H3" s="1429"/>
      <c r="I3" s="1429"/>
      <c r="J3" s="1429"/>
      <c r="K3" s="1429"/>
      <c r="L3" s="1429"/>
      <c r="M3" s="1429"/>
      <c r="N3" s="1429"/>
      <c r="O3" s="1429"/>
      <c r="P3" s="1429"/>
      <c r="Q3" s="1429"/>
      <c r="R3" s="1429"/>
      <c r="S3" s="1429"/>
      <c r="T3" s="1429"/>
      <c r="U3" s="1429"/>
      <c r="V3" s="1429"/>
      <c r="W3" s="1429"/>
      <c r="X3" s="1429"/>
      <c r="Y3" s="1429"/>
      <c r="Z3" s="1429"/>
    </row>
    <row r="5" spans="1:29" x14ac:dyDescent="0.35">
      <c r="B5" s="219"/>
      <c r="C5" s="219"/>
      <c r="D5" s="1436" t="s">
        <v>365</v>
      </c>
      <c r="E5" s="1436"/>
      <c r="F5" s="1436"/>
      <c r="G5" s="1436"/>
      <c r="H5" s="1436"/>
      <c r="I5" s="1436"/>
      <c r="J5" s="1436"/>
      <c r="K5" s="1436"/>
      <c r="L5" s="1436"/>
      <c r="M5" s="219"/>
      <c r="N5" s="1431" t="s">
        <v>339</v>
      </c>
      <c r="O5" s="1431"/>
      <c r="P5" s="1431"/>
      <c r="Q5" s="1431"/>
      <c r="R5" s="1431"/>
      <c r="S5" s="1431"/>
      <c r="T5" s="1431"/>
      <c r="U5" s="1431"/>
      <c r="V5" s="1431"/>
      <c r="W5" s="1431"/>
      <c r="X5" s="1431"/>
      <c r="Y5" s="1431"/>
      <c r="Z5" s="1431"/>
      <c r="AA5" s="1431"/>
    </row>
    <row r="6" spans="1:29" ht="21" customHeight="1" x14ac:dyDescent="0.35">
      <c r="B6" s="219"/>
      <c r="C6" s="219"/>
      <c r="D6" s="1437"/>
      <c r="E6" s="1437"/>
      <c r="F6" s="1437"/>
      <c r="G6" s="1437"/>
      <c r="H6" s="1437"/>
      <c r="I6" s="1437"/>
      <c r="J6" s="1437"/>
      <c r="K6" s="1437"/>
      <c r="L6" s="1437"/>
      <c r="M6" s="219"/>
      <c r="N6" s="1432">
        <v>43830</v>
      </c>
      <c r="O6" s="1433"/>
      <c r="P6" s="1420">
        <v>44196</v>
      </c>
      <c r="Q6" s="1421"/>
      <c r="R6" s="1420">
        <v>44561</v>
      </c>
      <c r="S6" s="1421"/>
      <c r="T6" s="1422">
        <v>44926</v>
      </c>
      <c r="U6" s="1423"/>
      <c r="V6" s="1424">
        <v>45291</v>
      </c>
      <c r="W6" s="1425"/>
      <c r="X6" s="1438">
        <v>45657</v>
      </c>
      <c r="Y6" s="1435"/>
      <c r="Z6" s="1424">
        <v>45991</v>
      </c>
      <c r="AA6" s="1426"/>
    </row>
    <row r="7" spans="1:29" x14ac:dyDescent="0.35">
      <c r="B7" s="225"/>
      <c r="C7" s="219"/>
      <c r="D7" s="226">
        <v>43465</v>
      </c>
      <c r="E7" s="227">
        <v>43830</v>
      </c>
      <c r="F7" s="228">
        <v>44196</v>
      </c>
      <c r="G7" s="228">
        <v>44561</v>
      </c>
      <c r="H7" s="228">
        <v>44926</v>
      </c>
      <c r="I7" s="228">
        <v>45291</v>
      </c>
      <c r="J7" s="228">
        <v>45657</v>
      </c>
      <c r="K7" s="228">
        <v>45991</v>
      </c>
      <c r="L7" s="229"/>
      <c r="M7" s="219"/>
      <c r="N7" s="230" t="s">
        <v>28</v>
      </c>
      <c r="O7" s="231" t="s">
        <v>340</v>
      </c>
      <c r="P7" s="232" t="s">
        <v>28</v>
      </c>
      <c r="Q7" s="233" t="s">
        <v>340</v>
      </c>
      <c r="R7" s="231" t="s">
        <v>28</v>
      </c>
      <c r="S7" s="232" t="s">
        <v>340</v>
      </c>
      <c r="T7" s="232" t="s">
        <v>28</v>
      </c>
      <c r="U7" s="232" t="s">
        <v>340</v>
      </c>
      <c r="V7" s="232" t="s">
        <v>28</v>
      </c>
      <c r="W7" s="227" t="s">
        <v>340</v>
      </c>
      <c r="X7" s="227" t="s">
        <v>28</v>
      </c>
      <c r="Y7" s="227" t="s">
        <v>340</v>
      </c>
      <c r="Z7" s="231" t="s">
        <v>28</v>
      </c>
      <c r="AA7" s="229" t="s">
        <v>340</v>
      </c>
    </row>
    <row r="8" spans="1:29" ht="8.25" customHeight="1" x14ac:dyDescent="0.35">
      <c r="B8" s="225"/>
      <c r="C8" s="219"/>
      <c r="D8" s="234"/>
      <c r="E8" s="234"/>
      <c r="F8" s="234"/>
      <c r="G8" s="297"/>
      <c r="H8" s="297"/>
      <c r="I8" s="297"/>
      <c r="J8" s="1357"/>
      <c r="K8" s="234"/>
      <c r="L8" s="234"/>
      <c r="M8" s="219"/>
    </row>
    <row r="9" spans="1:29" ht="15" customHeight="1" x14ac:dyDescent="0.35">
      <c r="B9" s="298" t="s">
        <v>8</v>
      </c>
      <c r="C9" s="219"/>
      <c r="D9" s="299">
        <v>279274</v>
      </c>
      <c r="E9" s="300">
        <v>293661</v>
      </c>
      <c r="F9" s="300">
        <v>310424</v>
      </c>
      <c r="G9" s="254">
        <v>359285</v>
      </c>
      <c r="H9" s="254">
        <v>390413</v>
      </c>
      <c r="I9" s="254">
        <v>421261</v>
      </c>
      <c r="J9" s="254">
        <v>442241</v>
      </c>
      <c r="K9" s="301">
        <v>511929</v>
      </c>
      <c r="L9" s="302"/>
      <c r="M9" s="222"/>
      <c r="N9" s="278">
        <v>5.1515715748691182E-2</v>
      </c>
      <c r="O9" s="279">
        <v>14387</v>
      </c>
      <c r="P9" s="280">
        <v>5.7082826796884811E-2</v>
      </c>
      <c r="Q9" s="279">
        <v>16763</v>
      </c>
      <c r="R9" s="280">
        <v>0.15740084529546694</v>
      </c>
      <c r="S9" s="279">
        <v>48861</v>
      </c>
      <c r="T9" s="280">
        <v>8.6638740832486683E-2</v>
      </c>
      <c r="U9" s="279">
        <v>31128</v>
      </c>
      <c r="V9" s="280">
        <v>7.9013762349102068E-2</v>
      </c>
      <c r="W9" s="279">
        <v>30848</v>
      </c>
      <c r="X9" s="280">
        <v>4.9802853812719539E-2</v>
      </c>
      <c r="Y9" s="276">
        <v>20980</v>
      </c>
      <c r="Z9" s="280">
        <v>0.18265005798561207</v>
      </c>
      <c r="AA9" s="279">
        <v>79063</v>
      </c>
    </row>
    <row r="10" spans="1:29" x14ac:dyDescent="0.35">
      <c r="B10" s="303" t="s">
        <v>7</v>
      </c>
      <c r="C10" s="219"/>
      <c r="D10" s="253">
        <v>34548</v>
      </c>
      <c r="E10" s="254">
        <v>39164</v>
      </c>
      <c r="F10" s="254">
        <v>37313</v>
      </c>
      <c r="G10" s="254">
        <v>41449</v>
      </c>
      <c r="H10" s="254">
        <v>43712</v>
      </c>
      <c r="I10" s="254">
        <v>51888</v>
      </c>
      <c r="J10" s="254">
        <v>59918</v>
      </c>
      <c r="K10" s="257">
        <v>64753</v>
      </c>
      <c r="L10" s="304"/>
      <c r="M10" s="219"/>
      <c r="N10" s="256">
        <v>0.13361120759522982</v>
      </c>
      <c r="O10" s="257">
        <v>4616</v>
      </c>
      <c r="P10" s="258">
        <v>-4.726279236033093E-2</v>
      </c>
      <c r="Q10" s="257">
        <v>-1851</v>
      </c>
      <c r="R10" s="258">
        <v>0.11084608581459543</v>
      </c>
      <c r="S10" s="257">
        <v>4136</v>
      </c>
      <c r="T10" s="258">
        <v>5.4597215855629821E-2</v>
      </c>
      <c r="U10" s="257">
        <v>2263</v>
      </c>
      <c r="V10" s="258">
        <v>0.18704245973645683</v>
      </c>
      <c r="W10" s="257">
        <v>8176</v>
      </c>
      <c r="X10" s="258">
        <v>0.15475639839654631</v>
      </c>
      <c r="Y10" s="254">
        <v>8030</v>
      </c>
      <c r="Z10" s="258">
        <v>8.8633345101797323E-2</v>
      </c>
      <c r="AA10" s="257">
        <v>5272</v>
      </c>
    </row>
    <row r="11" spans="1:29" x14ac:dyDescent="0.35">
      <c r="B11" s="303" t="s">
        <v>37</v>
      </c>
      <c r="C11" s="219"/>
      <c r="D11" s="253">
        <v>28413</v>
      </c>
      <c r="E11" s="254">
        <v>27579</v>
      </c>
      <c r="F11" s="254">
        <v>30931</v>
      </c>
      <c r="G11" s="254">
        <v>35120</v>
      </c>
      <c r="H11" s="254">
        <v>36982</v>
      </c>
      <c r="I11" s="254">
        <v>40207</v>
      </c>
      <c r="J11" s="254">
        <v>45532</v>
      </c>
      <c r="K11" s="257">
        <v>48222</v>
      </c>
      <c r="M11" s="222"/>
      <c r="N11" s="256">
        <v>-2.9352761060078114E-2</v>
      </c>
      <c r="O11" s="257">
        <v>-834</v>
      </c>
      <c r="P11" s="258">
        <v>0.12154175278291457</v>
      </c>
      <c r="Q11" s="257">
        <v>3352</v>
      </c>
      <c r="R11" s="258">
        <v>0.13543047428146515</v>
      </c>
      <c r="S11" s="257">
        <v>4189</v>
      </c>
      <c r="T11" s="258">
        <v>5.3018223234624129E-2</v>
      </c>
      <c r="U11" s="257">
        <v>1862</v>
      </c>
      <c r="V11" s="258">
        <v>8.7204586014818064E-2</v>
      </c>
      <c r="W11" s="257">
        <v>3225</v>
      </c>
      <c r="X11" s="258">
        <v>0.13243962494093076</v>
      </c>
      <c r="Y11" s="254">
        <v>5325</v>
      </c>
      <c r="Z11" s="258">
        <v>7.5879610004239151E-2</v>
      </c>
      <c r="AA11" s="257">
        <v>3401</v>
      </c>
    </row>
    <row r="12" spans="1:29" x14ac:dyDescent="0.35">
      <c r="B12" s="303" t="s">
        <v>38</v>
      </c>
      <c r="C12" s="219"/>
      <c r="D12" s="253">
        <v>22115</v>
      </c>
      <c r="E12" s="254">
        <v>28653</v>
      </c>
      <c r="F12" s="254">
        <v>36929</v>
      </c>
      <c r="G12" s="254">
        <v>39491</v>
      </c>
      <c r="H12" s="254">
        <v>42042</v>
      </c>
      <c r="I12" s="254">
        <v>47979</v>
      </c>
      <c r="J12" s="254">
        <v>52870</v>
      </c>
      <c r="K12" s="257">
        <v>56284</v>
      </c>
      <c r="M12" s="222"/>
      <c r="N12" s="256">
        <v>0.29563644585123217</v>
      </c>
      <c r="O12" s="257">
        <v>6538</v>
      </c>
      <c r="P12" s="258">
        <v>0.28883537500436263</v>
      </c>
      <c r="Q12" s="257">
        <v>8276</v>
      </c>
      <c r="R12" s="258">
        <v>6.9376370873839077E-2</v>
      </c>
      <c r="S12" s="257">
        <v>2562</v>
      </c>
      <c r="T12" s="258">
        <v>6.4596996784077376E-2</v>
      </c>
      <c r="U12" s="257">
        <v>2551</v>
      </c>
      <c r="V12" s="258">
        <v>0.14121592693021268</v>
      </c>
      <c r="W12" s="257">
        <v>5937</v>
      </c>
      <c r="X12" s="258">
        <v>0.10194043227245264</v>
      </c>
      <c r="Y12" s="254">
        <v>4891</v>
      </c>
      <c r="Z12" s="258">
        <v>6.3607846101515486E-2</v>
      </c>
      <c r="AA12" s="257">
        <v>3366</v>
      </c>
    </row>
    <row r="13" spans="1:29" x14ac:dyDescent="0.35">
      <c r="B13" s="303" t="s">
        <v>6</v>
      </c>
      <c r="C13" s="219"/>
      <c r="D13" s="253">
        <v>22532</v>
      </c>
      <c r="E13" s="254">
        <v>24418</v>
      </c>
      <c r="F13" s="254">
        <v>26624</v>
      </c>
      <c r="G13" s="254">
        <v>28747</v>
      </c>
      <c r="H13" s="254">
        <v>38665</v>
      </c>
      <c r="I13" s="254">
        <v>45957</v>
      </c>
      <c r="J13" s="254">
        <v>62165</v>
      </c>
      <c r="K13" s="257">
        <v>71935</v>
      </c>
      <c r="L13" s="304"/>
      <c r="M13" s="219"/>
      <c r="N13" s="256">
        <v>8.3703177702822762E-2</v>
      </c>
      <c r="O13" s="257">
        <v>1886</v>
      </c>
      <c r="P13" s="258">
        <v>9.0343189450405426E-2</v>
      </c>
      <c r="Q13" s="257">
        <v>2206</v>
      </c>
      <c r="R13" s="258">
        <v>7.9740084134615419E-2</v>
      </c>
      <c r="S13" s="257">
        <v>2123</v>
      </c>
      <c r="T13" s="258">
        <v>0.34500991407799075</v>
      </c>
      <c r="U13" s="257">
        <v>9918</v>
      </c>
      <c r="V13" s="258">
        <v>0.1885943359627571</v>
      </c>
      <c r="W13" s="257">
        <v>7292</v>
      </c>
      <c r="X13" s="258">
        <v>0.35267750288312993</v>
      </c>
      <c r="Y13" s="254">
        <v>16208</v>
      </c>
      <c r="Z13" s="258">
        <v>0.22398802130302364</v>
      </c>
      <c r="AA13" s="257">
        <v>13164</v>
      </c>
      <c r="AC13" s="224"/>
    </row>
    <row r="14" spans="1:29" x14ac:dyDescent="0.35">
      <c r="B14" s="303" t="s">
        <v>5</v>
      </c>
      <c r="C14" s="219"/>
      <c r="D14" s="253">
        <v>18016</v>
      </c>
      <c r="E14" s="254">
        <v>26271</v>
      </c>
      <c r="F14" s="254">
        <v>26136</v>
      </c>
      <c r="G14" s="254">
        <v>26969</v>
      </c>
      <c r="H14" s="254">
        <v>27567</v>
      </c>
      <c r="I14" s="254">
        <v>26847</v>
      </c>
      <c r="J14" s="254">
        <v>28654</v>
      </c>
      <c r="K14" s="257">
        <v>29239</v>
      </c>
      <c r="M14" s="222"/>
      <c r="N14" s="256">
        <v>0.45820381882770866</v>
      </c>
      <c r="O14" s="257">
        <v>8255</v>
      </c>
      <c r="P14" s="258">
        <v>-5.1387461459403427E-3</v>
      </c>
      <c r="Q14" s="257">
        <v>-135</v>
      </c>
      <c r="R14" s="258">
        <v>3.1871747780838788E-2</v>
      </c>
      <c r="S14" s="257">
        <v>833</v>
      </c>
      <c r="T14" s="258">
        <v>2.2173606733657092E-2</v>
      </c>
      <c r="U14" s="257">
        <v>598</v>
      </c>
      <c r="V14" s="258">
        <v>-2.611818478615735E-2</v>
      </c>
      <c r="W14" s="257">
        <v>-720</v>
      </c>
      <c r="X14" s="258">
        <v>6.7307334152791665E-2</v>
      </c>
      <c r="Y14" s="254">
        <v>1807</v>
      </c>
      <c r="Z14" s="258">
        <v>1.3624072661720943E-2</v>
      </c>
      <c r="AA14" s="257">
        <v>393</v>
      </c>
      <c r="AC14" s="224"/>
    </row>
    <row r="15" spans="1:29" x14ac:dyDescent="0.35">
      <c r="B15" s="303" t="s">
        <v>4</v>
      </c>
      <c r="C15" s="219"/>
      <c r="D15" s="253">
        <v>125565</v>
      </c>
      <c r="E15" s="254">
        <v>139852</v>
      </c>
      <c r="F15" s="254">
        <v>141310</v>
      </c>
      <c r="G15" s="254">
        <v>148050</v>
      </c>
      <c r="H15" s="254">
        <v>153910</v>
      </c>
      <c r="I15" s="254">
        <v>168591</v>
      </c>
      <c r="J15" s="254">
        <v>177785</v>
      </c>
      <c r="K15" s="257">
        <v>180769</v>
      </c>
      <c r="M15" s="222"/>
      <c r="N15" s="256">
        <v>0.11378170668578025</v>
      </c>
      <c r="O15" s="257">
        <v>14287</v>
      </c>
      <c r="P15" s="258">
        <v>1.0425306752853025E-2</v>
      </c>
      <c r="Q15" s="257">
        <v>1458</v>
      </c>
      <c r="R15" s="258">
        <v>4.7696553676314535E-2</v>
      </c>
      <c r="S15" s="257">
        <v>6740</v>
      </c>
      <c r="T15" s="258">
        <v>3.9581222559945894E-2</v>
      </c>
      <c r="U15" s="257">
        <v>5860</v>
      </c>
      <c r="V15" s="258">
        <v>9.5386914430511283E-2</v>
      </c>
      <c r="W15" s="257">
        <v>14681</v>
      </c>
      <c r="X15" s="258">
        <v>5.4534346436049264E-2</v>
      </c>
      <c r="Y15" s="254">
        <v>9194</v>
      </c>
      <c r="Z15" s="258">
        <v>4.408069909955703E-2</v>
      </c>
      <c r="AA15" s="257">
        <v>7632</v>
      </c>
      <c r="AC15" s="224"/>
    </row>
    <row r="16" spans="1:29" x14ac:dyDescent="0.35">
      <c r="B16" s="303" t="s">
        <v>40</v>
      </c>
      <c r="C16" s="219"/>
      <c r="D16" s="253">
        <v>69490</v>
      </c>
      <c r="E16" s="254">
        <v>75685</v>
      </c>
      <c r="F16" s="254">
        <v>73889</v>
      </c>
      <c r="G16" s="254">
        <v>80243</v>
      </c>
      <c r="H16" s="254">
        <v>85666</v>
      </c>
      <c r="I16" s="254">
        <v>97263</v>
      </c>
      <c r="J16" s="254">
        <v>106527</v>
      </c>
      <c r="K16" s="257">
        <v>116397</v>
      </c>
      <c r="M16" s="222"/>
      <c r="N16" s="256">
        <v>8.9149517916246923E-2</v>
      </c>
      <c r="O16" s="257">
        <v>6195</v>
      </c>
      <c r="P16" s="258">
        <v>-2.372993327607853E-2</v>
      </c>
      <c r="Q16" s="257">
        <v>-1796</v>
      </c>
      <c r="R16" s="258">
        <v>8.5993855648337281E-2</v>
      </c>
      <c r="S16" s="257">
        <v>6354</v>
      </c>
      <c r="T16" s="258">
        <v>6.7582219009757916E-2</v>
      </c>
      <c r="U16" s="257">
        <v>5423</v>
      </c>
      <c r="V16" s="258">
        <v>0.13537459435481991</v>
      </c>
      <c r="W16" s="257">
        <v>11597</v>
      </c>
      <c r="X16" s="258">
        <v>9.5246907868356878E-2</v>
      </c>
      <c r="Y16" s="254">
        <v>9264</v>
      </c>
      <c r="Z16" s="258">
        <v>0.11184662998624484</v>
      </c>
      <c r="AA16" s="257">
        <v>11709</v>
      </c>
      <c r="AC16" s="224"/>
    </row>
    <row r="17" spans="2:31" x14ac:dyDescent="0.35">
      <c r="B17" s="303" t="s">
        <v>41</v>
      </c>
      <c r="C17" s="219"/>
      <c r="D17" s="253">
        <v>192995</v>
      </c>
      <c r="E17" s="254">
        <v>203003</v>
      </c>
      <c r="F17" s="254">
        <v>193486</v>
      </c>
      <c r="G17" s="254">
        <v>203102</v>
      </c>
      <c r="H17" s="254">
        <v>227045</v>
      </c>
      <c r="I17" s="254">
        <v>245461</v>
      </c>
      <c r="J17" s="254">
        <v>282812</v>
      </c>
      <c r="K17" s="257">
        <v>304646</v>
      </c>
      <c r="M17" s="222"/>
      <c r="N17" s="256">
        <v>5.1856265706365479E-2</v>
      </c>
      <c r="O17" s="257">
        <v>10008</v>
      </c>
      <c r="P17" s="258">
        <v>-4.6881080575163936E-2</v>
      </c>
      <c r="Q17" s="257">
        <v>-9517</v>
      </c>
      <c r="R17" s="258">
        <v>4.9698686209854959E-2</v>
      </c>
      <c r="S17" s="257">
        <v>9616</v>
      </c>
      <c r="T17" s="258">
        <v>0.11788657915727074</v>
      </c>
      <c r="U17" s="257">
        <v>23943</v>
      </c>
      <c r="V17" s="258">
        <v>8.1111673897245051E-2</v>
      </c>
      <c r="W17" s="257">
        <v>18416</v>
      </c>
      <c r="X17" s="258">
        <v>0.15216673931907709</v>
      </c>
      <c r="Y17" s="254">
        <v>37351</v>
      </c>
      <c r="Z17" s="258">
        <v>8.9075498071347736E-2</v>
      </c>
      <c r="AA17" s="257">
        <v>24917</v>
      </c>
      <c r="AC17" s="224"/>
    </row>
    <row r="18" spans="2:31" x14ac:dyDescent="0.35">
      <c r="B18" s="303" t="s">
        <v>3</v>
      </c>
      <c r="C18" s="219"/>
      <c r="D18" s="253">
        <v>77342</v>
      </c>
      <c r="E18" s="254">
        <v>94194</v>
      </c>
      <c r="F18" s="254">
        <v>109857</v>
      </c>
      <c r="G18" s="254">
        <v>128089</v>
      </c>
      <c r="H18" s="254">
        <v>169532</v>
      </c>
      <c r="I18" s="254">
        <v>200429</v>
      </c>
      <c r="J18" s="254">
        <v>249660</v>
      </c>
      <c r="K18" s="257">
        <v>270051</v>
      </c>
      <c r="M18" s="222"/>
      <c r="N18" s="256">
        <v>0.21788937446665457</v>
      </c>
      <c r="O18" s="257">
        <v>16852</v>
      </c>
      <c r="P18" s="258">
        <v>0.1662844767182623</v>
      </c>
      <c r="Q18" s="257">
        <v>15663</v>
      </c>
      <c r="R18" s="258">
        <v>0.16596120411079851</v>
      </c>
      <c r="S18" s="257">
        <v>18232</v>
      </c>
      <c r="T18" s="258">
        <v>0.32354847020431099</v>
      </c>
      <c r="U18" s="257">
        <v>41443</v>
      </c>
      <c r="V18" s="258">
        <v>0.18224877899157677</v>
      </c>
      <c r="W18" s="257">
        <v>30897</v>
      </c>
      <c r="X18" s="258">
        <v>0.24562812766615605</v>
      </c>
      <c r="Y18" s="254">
        <v>49231</v>
      </c>
      <c r="Z18" s="258">
        <v>9.1062251527198601E-2</v>
      </c>
      <c r="AA18" s="257">
        <v>22539</v>
      </c>
      <c r="AC18" s="224"/>
    </row>
    <row r="19" spans="2:31" x14ac:dyDescent="0.35">
      <c r="B19" s="303" t="s">
        <v>2</v>
      </c>
      <c r="C19" s="219"/>
      <c r="D19" s="253">
        <v>31925</v>
      </c>
      <c r="E19" s="254">
        <v>31136</v>
      </c>
      <c r="F19" s="254">
        <v>31717</v>
      </c>
      <c r="G19" s="254">
        <v>33614</v>
      </c>
      <c r="H19" s="254">
        <v>36559</v>
      </c>
      <c r="I19" s="254">
        <v>40743</v>
      </c>
      <c r="J19" s="254">
        <v>44548</v>
      </c>
      <c r="K19" s="257">
        <v>44772</v>
      </c>
      <c r="L19" s="304"/>
      <c r="M19" s="219"/>
      <c r="N19" s="256">
        <v>-2.4714173844949117E-2</v>
      </c>
      <c r="O19" s="257">
        <v>-789</v>
      </c>
      <c r="P19" s="258">
        <v>1.8660071942446121E-2</v>
      </c>
      <c r="Q19" s="257">
        <v>581</v>
      </c>
      <c r="R19" s="258">
        <v>5.9810196424630258E-2</v>
      </c>
      <c r="S19" s="257">
        <v>1897</v>
      </c>
      <c r="T19" s="258">
        <v>8.7612304396977425E-2</v>
      </c>
      <c r="U19" s="257">
        <v>2945</v>
      </c>
      <c r="V19" s="258">
        <v>0.11444514346672507</v>
      </c>
      <c r="W19" s="257">
        <v>4184</v>
      </c>
      <c r="X19" s="258">
        <v>9.3390275630169661E-2</v>
      </c>
      <c r="Y19" s="254">
        <v>3805</v>
      </c>
      <c r="Z19" s="258">
        <v>4.2167593755606525E-3</v>
      </c>
      <c r="AA19" s="257">
        <v>188</v>
      </c>
      <c r="AC19" s="224"/>
    </row>
    <row r="20" spans="2:31" x14ac:dyDescent="0.35">
      <c r="B20" s="303" t="s">
        <v>35</v>
      </c>
      <c r="C20" s="219"/>
      <c r="D20" s="253">
        <v>70220</v>
      </c>
      <c r="E20" s="254">
        <v>72627</v>
      </c>
      <c r="F20" s="254">
        <v>73730</v>
      </c>
      <c r="G20" s="254">
        <v>77158</v>
      </c>
      <c r="H20" s="254">
        <v>82694</v>
      </c>
      <c r="I20" s="254">
        <v>89704</v>
      </c>
      <c r="J20" s="254">
        <v>105321</v>
      </c>
      <c r="K20" s="257">
        <v>145126</v>
      </c>
      <c r="M20" s="222"/>
      <c r="N20" s="256">
        <v>3.4277983480489826E-2</v>
      </c>
      <c r="O20" s="257">
        <v>2407</v>
      </c>
      <c r="P20" s="258">
        <v>1.518718933729879E-2</v>
      </c>
      <c r="Q20" s="257">
        <v>1103</v>
      </c>
      <c r="R20" s="258">
        <v>4.6493964464939586E-2</v>
      </c>
      <c r="S20" s="257">
        <v>3428</v>
      </c>
      <c r="T20" s="258">
        <v>7.1748878923766801E-2</v>
      </c>
      <c r="U20" s="257">
        <v>5536</v>
      </c>
      <c r="V20" s="258">
        <v>8.4770358188018369E-2</v>
      </c>
      <c r="W20" s="257">
        <v>7010</v>
      </c>
      <c r="X20" s="258">
        <v>0.17409480067778471</v>
      </c>
      <c r="Y20" s="254">
        <v>15617</v>
      </c>
      <c r="Z20" s="258">
        <v>0.38804828127092228</v>
      </c>
      <c r="AA20" s="257">
        <v>40572</v>
      </c>
      <c r="AC20" s="224"/>
    </row>
    <row r="21" spans="2:31" x14ac:dyDescent="0.35">
      <c r="B21" s="303" t="s">
        <v>42</v>
      </c>
      <c r="C21" s="219"/>
      <c r="D21" s="253">
        <v>187101</v>
      </c>
      <c r="E21" s="254">
        <v>187165</v>
      </c>
      <c r="F21" s="254">
        <v>169910</v>
      </c>
      <c r="G21" s="254">
        <v>198080</v>
      </c>
      <c r="H21" s="254">
        <v>218173</v>
      </c>
      <c r="I21" s="254">
        <v>243836</v>
      </c>
      <c r="J21" s="254">
        <v>265876</v>
      </c>
      <c r="K21" s="257">
        <v>296050</v>
      </c>
      <c r="M21" s="222"/>
      <c r="N21" s="256">
        <v>3.4206123965141444E-4</v>
      </c>
      <c r="O21" s="257">
        <v>64</v>
      </c>
      <c r="P21" s="258">
        <v>-9.2191381935725181E-2</v>
      </c>
      <c r="Q21" s="257">
        <v>-17255</v>
      </c>
      <c r="R21" s="258">
        <v>0.16579365546465774</v>
      </c>
      <c r="S21" s="257">
        <v>28170</v>
      </c>
      <c r="T21" s="258">
        <v>0.10143881260096932</v>
      </c>
      <c r="U21" s="257">
        <v>20093</v>
      </c>
      <c r="V21" s="258">
        <v>0.11762683741801228</v>
      </c>
      <c r="W21" s="257">
        <v>25663</v>
      </c>
      <c r="X21" s="258">
        <v>9.0388621860594931E-2</v>
      </c>
      <c r="Y21" s="254">
        <v>22040</v>
      </c>
      <c r="Z21" s="258">
        <v>0.12404130913509004</v>
      </c>
      <c r="AA21" s="257">
        <v>32670</v>
      </c>
      <c r="AC21" s="224"/>
    </row>
    <row r="22" spans="2:31" x14ac:dyDescent="0.35">
      <c r="B22" s="303" t="s">
        <v>43</v>
      </c>
      <c r="C22" s="219"/>
      <c r="D22" s="253">
        <v>43902</v>
      </c>
      <c r="E22" s="254">
        <v>44054</v>
      </c>
      <c r="F22" s="254">
        <v>44045</v>
      </c>
      <c r="G22" s="254">
        <v>46064</v>
      </c>
      <c r="H22" s="254">
        <v>47227</v>
      </c>
      <c r="I22" s="254">
        <v>50551</v>
      </c>
      <c r="J22" s="254">
        <v>57972</v>
      </c>
      <c r="K22" s="257">
        <v>65576</v>
      </c>
      <c r="M22" s="222"/>
      <c r="N22" s="256">
        <v>3.4622568447906232E-3</v>
      </c>
      <c r="O22" s="257">
        <v>152</v>
      </c>
      <c r="P22" s="258">
        <v>-2.0429472919603064E-4</v>
      </c>
      <c r="Q22" s="257">
        <v>-9</v>
      </c>
      <c r="R22" s="258">
        <v>4.5839482347598937E-2</v>
      </c>
      <c r="S22" s="257">
        <v>2019</v>
      </c>
      <c r="T22" s="258">
        <v>2.5247481764501645E-2</v>
      </c>
      <c r="U22" s="257">
        <v>1163</v>
      </c>
      <c r="V22" s="258">
        <v>7.0383467084506712E-2</v>
      </c>
      <c r="W22" s="257">
        <v>3324</v>
      </c>
      <c r="X22" s="258">
        <v>0.14680223932266423</v>
      </c>
      <c r="Y22" s="254">
        <v>7421</v>
      </c>
      <c r="Z22" s="258">
        <v>0.14200132353453387</v>
      </c>
      <c r="AA22" s="257">
        <v>8154</v>
      </c>
      <c r="AC22" s="224"/>
    </row>
    <row r="23" spans="2:31" x14ac:dyDescent="0.35">
      <c r="B23" s="303" t="s">
        <v>44</v>
      </c>
      <c r="C23" s="219"/>
      <c r="D23" s="253">
        <v>17706</v>
      </c>
      <c r="E23" s="254">
        <v>17755</v>
      </c>
      <c r="F23" s="254">
        <v>17268</v>
      </c>
      <c r="G23" s="254">
        <v>18123</v>
      </c>
      <c r="H23" s="254">
        <v>20187</v>
      </c>
      <c r="I23" s="254">
        <v>22154</v>
      </c>
      <c r="J23" s="254">
        <v>23151</v>
      </c>
      <c r="K23" s="257">
        <v>25441</v>
      </c>
      <c r="L23" s="304"/>
      <c r="M23" s="219"/>
      <c r="N23" s="256">
        <v>2.7674234722692148E-3</v>
      </c>
      <c r="O23" s="257">
        <v>49</v>
      </c>
      <c r="P23" s="258">
        <v>-2.7428893269501597E-2</v>
      </c>
      <c r="Q23" s="257">
        <v>-487</v>
      </c>
      <c r="R23" s="258">
        <v>4.9513551077136952E-2</v>
      </c>
      <c r="S23" s="257">
        <v>855</v>
      </c>
      <c r="T23" s="258">
        <v>0.11388842906803509</v>
      </c>
      <c r="U23" s="257">
        <v>2064</v>
      </c>
      <c r="V23" s="258">
        <v>9.743894585624413E-2</v>
      </c>
      <c r="W23" s="257">
        <v>1967</v>
      </c>
      <c r="X23" s="258">
        <v>4.5003159700279793E-2</v>
      </c>
      <c r="Y23" s="254">
        <v>997</v>
      </c>
      <c r="Z23" s="258">
        <v>0.1238183585122361</v>
      </c>
      <c r="AA23" s="257">
        <v>2803</v>
      </c>
      <c r="AC23" s="224"/>
    </row>
    <row r="24" spans="2:31" x14ac:dyDescent="0.35">
      <c r="B24" s="303" t="s">
        <v>45</v>
      </c>
      <c r="C24" s="219"/>
      <c r="D24" s="253">
        <v>84144</v>
      </c>
      <c r="E24" s="254">
        <v>89779</v>
      </c>
      <c r="F24" s="254">
        <v>88748</v>
      </c>
      <c r="G24" s="254">
        <v>89865</v>
      </c>
      <c r="H24" s="254">
        <v>89904</v>
      </c>
      <c r="I24" s="254">
        <v>94658</v>
      </c>
      <c r="J24" s="254">
        <v>100969</v>
      </c>
      <c r="K24" s="257">
        <v>107336</v>
      </c>
      <c r="M24" s="222"/>
      <c r="N24" s="256">
        <v>6.6968530138809657E-2</v>
      </c>
      <c r="O24" s="257">
        <v>5635</v>
      </c>
      <c r="P24" s="258">
        <v>-1.1483754552846448E-2</v>
      </c>
      <c r="Q24" s="257">
        <v>-1031</v>
      </c>
      <c r="R24" s="258">
        <v>1.2586199125614206E-2</v>
      </c>
      <c r="S24" s="257">
        <v>1117</v>
      </c>
      <c r="T24" s="258">
        <v>4.3398430979801894E-4</v>
      </c>
      <c r="U24" s="257">
        <v>39</v>
      </c>
      <c r="V24" s="258">
        <v>5.2878626090051561E-2</v>
      </c>
      <c r="W24" s="257">
        <v>4754</v>
      </c>
      <c r="X24" s="258">
        <v>6.6671596695472068E-2</v>
      </c>
      <c r="Y24" s="254">
        <v>6311</v>
      </c>
      <c r="Z24" s="258">
        <v>6.788176653766187E-2</v>
      </c>
      <c r="AA24" s="257">
        <v>6823</v>
      </c>
      <c r="AC24" s="224"/>
    </row>
    <row r="25" spans="2:31" x14ac:dyDescent="0.35">
      <c r="B25" s="303" t="s">
        <v>46</v>
      </c>
      <c r="C25" s="219"/>
      <c r="D25" s="253">
        <v>11661</v>
      </c>
      <c r="E25" s="254">
        <v>12152</v>
      </c>
      <c r="F25" s="254">
        <v>11213</v>
      </c>
      <c r="G25" s="254">
        <v>11764</v>
      </c>
      <c r="H25" s="254">
        <v>12841</v>
      </c>
      <c r="I25" s="254">
        <v>13957</v>
      </c>
      <c r="J25" s="254">
        <v>14234</v>
      </c>
      <c r="K25" s="257">
        <v>14688</v>
      </c>
      <c r="M25" s="222"/>
      <c r="N25" s="256">
        <v>4.2106165851985233E-2</v>
      </c>
      <c r="O25" s="257">
        <v>491</v>
      </c>
      <c r="P25" s="258">
        <v>-7.7271231073074431E-2</v>
      </c>
      <c r="Q25" s="257">
        <v>-939</v>
      </c>
      <c r="R25" s="258">
        <v>4.9139391777401231E-2</v>
      </c>
      <c r="S25" s="257">
        <v>551</v>
      </c>
      <c r="T25" s="258">
        <v>9.1550493029581848E-2</v>
      </c>
      <c r="U25" s="257">
        <v>1077</v>
      </c>
      <c r="V25" s="258">
        <v>8.6909119227474463E-2</v>
      </c>
      <c r="W25" s="257">
        <v>1116</v>
      </c>
      <c r="X25" s="258">
        <v>1.9846671920899839E-2</v>
      </c>
      <c r="Y25" s="254">
        <v>277</v>
      </c>
      <c r="Z25" s="258">
        <v>3.2693524572874999E-2</v>
      </c>
      <c r="AA25" s="257">
        <v>465</v>
      </c>
      <c r="AC25" s="224"/>
    </row>
    <row r="26" spans="2:31" x14ac:dyDescent="0.35">
      <c r="B26" s="305" t="s">
        <v>1</v>
      </c>
      <c r="C26" s="219"/>
      <c r="D26" s="260">
        <v>3710</v>
      </c>
      <c r="E26" s="261">
        <v>3873</v>
      </c>
      <c r="F26" s="261">
        <v>3677</v>
      </c>
      <c r="G26" s="261">
        <v>3992</v>
      </c>
      <c r="H26" s="261">
        <v>4310</v>
      </c>
      <c r="I26" s="261">
        <v>4565</v>
      </c>
      <c r="J26" s="261">
        <v>4910</v>
      </c>
      <c r="K26" s="265">
        <v>5223</v>
      </c>
      <c r="L26" s="1221"/>
      <c r="M26" s="219"/>
      <c r="N26" s="264">
        <v>4.3935309973045733E-2</v>
      </c>
      <c r="O26" s="265">
        <v>163</v>
      </c>
      <c r="P26" s="266">
        <v>-5.060676478182291E-2</v>
      </c>
      <c r="Q26" s="265">
        <v>-196</v>
      </c>
      <c r="R26" s="266">
        <v>8.5667663856404674E-2</v>
      </c>
      <c r="S26" s="265">
        <v>315</v>
      </c>
      <c r="T26" s="266">
        <v>7.965931863727449E-2</v>
      </c>
      <c r="U26" s="265">
        <v>318</v>
      </c>
      <c r="V26" s="266">
        <v>5.9164733178654227E-2</v>
      </c>
      <c r="W26" s="265">
        <v>255</v>
      </c>
      <c r="X26" s="266">
        <v>7.5575027382256188E-2</v>
      </c>
      <c r="Y26" s="261">
        <v>345</v>
      </c>
      <c r="Z26" s="266">
        <v>5.9432048681541616E-2</v>
      </c>
      <c r="AA26" s="265">
        <v>293</v>
      </c>
      <c r="AC26" s="224"/>
      <c r="AD26" s="224"/>
      <c r="AE26" s="286"/>
    </row>
    <row r="27" spans="2:31" x14ac:dyDescent="0.35">
      <c r="B27" s="235" t="s">
        <v>0</v>
      </c>
      <c r="C27" s="219"/>
      <c r="D27" s="1222">
        <f t="shared" ref="D27:K27" si="0">SUM(D9:D26)</f>
        <v>1320659</v>
      </c>
      <c r="E27" s="306">
        <f t="shared" si="0"/>
        <v>1411021</v>
      </c>
      <c r="F27" s="307">
        <f t="shared" si="0"/>
        <v>1427207</v>
      </c>
      <c r="G27" s="306">
        <f t="shared" si="0"/>
        <v>1569205</v>
      </c>
      <c r="H27" s="307">
        <v>1727429</v>
      </c>
      <c r="I27" s="306">
        <v>1906051</v>
      </c>
      <c r="J27" s="306">
        <v>2125145</v>
      </c>
      <c r="K27" s="306">
        <f t="shared" si="0"/>
        <v>2358437</v>
      </c>
      <c r="L27" s="308"/>
      <c r="M27" s="222"/>
      <c r="N27" s="240">
        <f t="shared" ref="N27" si="1">E27/D27-1</f>
        <v>6.842190149008931E-2</v>
      </c>
      <c r="O27" s="241">
        <f t="shared" ref="O27" si="2">E27-D27</f>
        <v>90362</v>
      </c>
      <c r="P27" s="242">
        <f t="shared" ref="P27" si="3">F27/E27-1</f>
        <v>1.1471126227037054E-2</v>
      </c>
      <c r="Q27" s="243">
        <f t="shared" ref="Q27" si="4">F27-E27</f>
        <v>16186</v>
      </c>
      <c r="R27" s="242">
        <f t="shared" ref="R27" si="5">G27/F27-1</f>
        <v>9.9493626362538778E-2</v>
      </c>
      <c r="S27" s="237">
        <f t="shared" ref="S27" si="6">G27-F27</f>
        <v>141998</v>
      </c>
      <c r="T27" s="242">
        <f t="shared" ref="T27" si="7">H27/G27-1</f>
        <v>0.10083067540569912</v>
      </c>
      <c r="U27" s="243">
        <f t="shared" ref="U27" si="8">H27-G27</f>
        <v>158224</v>
      </c>
      <c r="V27" s="309">
        <f>I27/H27-1</f>
        <v>0.10340338155721596</v>
      </c>
      <c r="W27" s="237">
        <f>I27-H27</f>
        <v>178622</v>
      </c>
      <c r="X27" s="309">
        <v>0.11494655704385659</v>
      </c>
      <c r="Y27" s="237">
        <v>219094</v>
      </c>
      <c r="Z27" s="242">
        <v>0.1257385992354223</v>
      </c>
      <c r="AA27" s="243">
        <v>263424</v>
      </c>
    </row>
    <row r="28" spans="2:31" x14ac:dyDescent="0.35">
      <c r="D28" s="296"/>
      <c r="F28" s="296"/>
      <c r="H28" s="296"/>
      <c r="I28" s="296"/>
      <c r="L28" s="296"/>
    </row>
  </sheetData>
  <mergeCells count="10">
    <mergeCell ref="B3:Z3"/>
    <mergeCell ref="D5:L6"/>
    <mergeCell ref="N5:AA5"/>
    <mergeCell ref="N6:O6"/>
    <mergeCell ref="P6:Q6"/>
    <mergeCell ref="Z6:AA6"/>
    <mergeCell ref="R6:S6"/>
    <mergeCell ref="T6:U6"/>
    <mergeCell ref="V6:W6"/>
    <mergeCell ref="X6:Y6"/>
  </mergeCells>
  <pageMargins left="0.7" right="0.7" top="0.75" bottom="0.75" header="0.3" footer="0.3"/>
  <pageSetup paperSize="9" scale="56"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700-000007000000}">
          <x14:colorSeries rgb="FF376092"/>
          <x14:colorNegative rgb="FFD00000"/>
          <x14:colorAxis rgb="FF000000"/>
          <x14:colorMarkers rgb="FFD00000"/>
          <x14:colorFirst rgb="FFD00000"/>
          <x14:colorLast rgb="FFD00000"/>
          <x14:colorHigh rgb="FFD00000"/>
          <x14:colorLow rgb="FFD00000"/>
          <x14:sparklines>
            <x14:sparkline>
              <xm:f>EVO_prest!D9:K9</xm:f>
              <xm:sqref>L9</xm:sqref>
            </x14:sparkline>
            <x14:sparkline>
              <xm:f>EVO_prest!D10:K10</xm:f>
              <xm:sqref>L10</xm:sqref>
            </x14:sparkline>
            <x14:sparkline>
              <xm:f>EVO_prest!D11:K11</xm:f>
              <xm:sqref>L11</xm:sqref>
            </x14:sparkline>
            <x14:sparkline>
              <xm:f>EVO_prest!D12:K12</xm:f>
              <xm:sqref>L12</xm:sqref>
            </x14:sparkline>
            <x14:sparkline>
              <xm:f>EVO_prest!D13:K13</xm:f>
              <xm:sqref>L13</xm:sqref>
            </x14:sparkline>
            <x14:sparkline>
              <xm:f>EVO_prest!D14:K14</xm:f>
              <xm:sqref>L14</xm:sqref>
            </x14:sparkline>
            <x14:sparkline>
              <xm:f>EVO_prest!D15:K15</xm:f>
              <xm:sqref>L15</xm:sqref>
            </x14:sparkline>
            <x14:sparkline>
              <xm:f>EVO_prest!D16:K16</xm:f>
              <xm:sqref>L16</xm:sqref>
            </x14:sparkline>
            <x14:sparkline>
              <xm:f>EVO_prest!D17:K17</xm:f>
              <xm:sqref>L17</xm:sqref>
            </x14:sparkline>
            <x14:sparkline>
              <xm:f>EVO_prest!D18:K18</xm:f>
              <xm:sqref>L18</xm:sqref>
            </x14:sparkline>
            <x14:sparkline>
              <xm:f>EVO_prest!D19:K19</xm:f>
              <xm:sqref>L19</xm:sqref>
            </x14:sparkline>
            <x14:sparkline>
              <xm:f>EVO_prest!D20:K20</xm:f>
              <xm:sqref>L20</xm:sqref>
            </x14:sparkline>
            <x14:sparkline>
              <xm:f>EVO_prest!D21:K21</xm:f>
              <xm:sqref>L21</xm:sqref>
            </x14:sparkline>
            <x14:sparkline>
              <xm:f>EVO_prest!D22:K22</xm:f>
              <xm:sqref>L22</xm:sqref>
            </x14:sparkline>
            <x14:sparkline>
              <xm:f>EVO_prest!D23:K23</xm:f>
              <xm:sqref>L23</xm:sqref>
            </x14:sparkline>
            <x14:sparkline>
              <xm:f>EVO_prest!D24:K24</xm:f>
              <xm:sqref>L24</xm:sqref>
            </x14:sparkline>
            <x14:sparkline>
              <xm:f>EVO_prest!D25:K25</xm:f>
              <xm:sqref>L25</xm:sqref>
            </x14:sparkline>
            <x14:sparkline>
              <xm:f>EVO_prest!D26:K26</xm:f>
              <xm:sqref>L26</xm:sqref>
            </x14:sparkline>
            <x14:sparkline>
              <xm:f>EVO_prest!D27:K27</xm:f>
              <xm:sqref>L27</xm:sqref>
            </x14:sparkline>
          </x14:sparklines>
        </x14:sparklineGroup>
      </x14:sparklineGroup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86">
    <tabColor theme="0"/>
    <pageSetUpPr fitToPage="1"/>
  </sheetPr>
  <dimension ref="A1:BA46"/>
  <sheetViews>
    <sheetView showGridLines="0" zoomScaleNormal="100"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439"/>
      <c r="C2" s="1439"/>
    </row>
    <row r="3" spans="1:53" s="345" customFormat="1" ht="4.5" customHeight="1" x14ac:dyDescent="0.25">
      <c r="B3" s="1440"/>
      <c r="C3" s="1440"/>
    </row>
    <row r="4" spans="1:53" s="345" customFormat="1" ht="17.25" customHeight="1" x14ac:dyDescent="0.25">
      <c r="A4" s="1441" t="s">
        <v>390</v>
      </c>
      <c r="B4" s="1441"/>
      <c r="C4" s="1441"/>
      <c r="D4" s="1441"/>
      <c r="E4" s="1441"/>
      <c r="F4" s="1441"/>
      <c r="G4" s="1441"/>
      <c r="H4" s="1441"/>
      <c r="I4" s="1441"/>
      <c r="J4" s="1441"/>
      <c r="K4" s="1441"/>
      <c r="L4" s="1441"/>
      <c r="M4" s="1441"/>
      <c r="N4" s="1441"/>
      <c r="O4" s="1441"/>
      <c r="P4" s="1441"/>
      <c r="Q4" s="1441"/>
      <c r="R4" s="1441"/>
      <c r="S4" s="1441"/>
      <c r="T4" s="1441"/>
      <c r="U4" s="1441"/>
      <c r="V4" s="1441"/>
      <c r="W4" s="1441"/>
      <c r="X4" s="1441"/>
      <c r="Y4" s="1441"/>
      <c r="Z4" s="1441"/>
      <c r="AA4" s="1441"/>
      <c r="AB4" s="1441"/>
      <c r="AC4" s="1441"/>
    </row>
    <row r="5" spans="1:53" s="345" customFormat="1" ht="17.25" customHeight="1" x14ac:dyDescent="0.25">
      <c r="B5" s="1442"/>
      <c r="C5" s="1442"/>
      <c r="D5" s="1442"/>
      <c r="E5" s="1442"/>
      <c r="F5" s="1442"/>
      <c r="G5" s="1442"/>
      <c r="H5" s="1442"/>
      <c r="I5" s="1442"/>
      <c r="J5" s="1442"/>
      <c r="K5" s="1442"/>
      <c r="L5" s="1442"/>
      <c r="M5" s="1442"/>
      <c r="N5" s="1442"/>
      <c r="O5" s="1442"/>
      <c r="P5" s="1442"/>
      <c r="Q5" s="1442"/>
      <c r="R5" s="1442"/>
      <c r="S5" s="1442"/>
      <c r="T5" s="1442"/>
      <c r="U5" s="1442"/>
      <c r="V5" s="1442"/>
      <c r="W5" s="1442"/>
      <c r="X5" s="1442"/>
      <c r="Y5" s="1442"/>
      <c r="Z5" s="1442"/>
      <c r="AA5" s="1442"/>
      <c r="AB5" s="1442"/>
      <c r="AC5" s="1442"/>
    </row>
    <row r="6" spans="1:53" s="345" customFormat="1" ht="6" customHeight="1" x14ac:dyDescent="0.25"/>
    <row r="7" spans="1:53" s="322" customFormat="1" ht="12.75" customHeight="1" x14ac:dyDescent="0.25">
      <c r="A7" s="316"/>
      <c r="B7" s="1443" t="s">
        <v>12</v>
      </c>
      <c r="C7" s="317"/>
      <c r="D7" s="1446" t="s">
        <v>472</v>
      </c>
      <c r="E7" s="1447"/>
      <c r="F7" s="1447"/>
      <c r="G7" s="1447"/>
      <c r="H7" s="1447"/>
      <c r="I7" s="318"/>
      <c r="J7" s="1450"/>
      <c r="K7" s="1450"/>
      <c r="L7" s="1450"/>
      <c r="M7" s="1450"/>
      <c r="N7" s="1450"/>
      <c r="O7" s="1450"/>
      <c r="P7" s="318"/>
      <c r="Q7" s="1450"/>
      <c r="R7" s="1450"/>
      <c r="S7" s="1450"/>
      <c r="T7" s="1450"/>
      <c r="U7" s="1450"/>
      <c r="V7" s="1450"/>
      <c r="W7" s="318"/>
      <c r="X7" s="1450"/>
      <c r="Y7" s="1450"/>
      <c r="Z7" s="1450"/>
      <c r="AA7" s="1450"/>
      <c r="AB7" s="1450"/>
      <c r="AC7" s="1451"/>
      <c r="AD7" s="319"/>
      <c r="AE7" s="319"/>
      <c r="AF7" s="320"/>
      <c r="AG7" s="320"/>
      <c r="AH7" s="320"/>
      <c r="AI7" s="320"/>
      <c r="AJ7" s="320"/>
      <c r="AK7" s="320"/>
      <c r="AL7" s="321"/>
    </row>
    <row r="8" spans="1:53" s="322" customFormat="1" ht="33.75" customHeight="1" x14ac:dyDescent="0.25">
      <c r="A8" s="316"/>
      <c r="B8" s="1444"/>
      <c r="C8" s="317"/>
      <c r="D8" s="1448"/>
      <c r="E8" s="1449"/>
      <c r="F8" s="1449"/>
      <c r="G8" s="1449"/>
      <c r="H8" s="1449"/>
      <c r="I8" s="323"/>
      <c r="J8" s="1452" t="s">
        <v>213</v>
      </c>
      <c r="K8" s="1453"/>
      <c r="L8" s="1453"/>
      <c r="M8" s="1453"/>
      <c r="N8" s="1453"/>
      <c r="O8" s="1454"/>
      <c r="P8" s="317"/>
      <c r="Q8" s="1452" t="s">
        <v>214</v>
      </c>
      <c r="R8" s="1453"/>
      <c r="S8" s="1453"/>
      <c r="T8" s="1453"/>
      <c r="U8" s="1453"/>
      <c r="V8" s="1454"/>
      <c r="W8" s="317"/>
      <c r="X8" s="1452" t="s">
        <v>215</v>
      </c>
      <c r="Y8" s="1453"/>
      <c r="Z8" s="1453"/>
      <c r="AA8" s="1453"/>
      <c r="AB8" s="1453"/>
      <c r="AC8" s="1454"/>
      <c r="AD8" s="319"/>
      <c r="AE8" s="319"/>
      <c r="AF8" s="320"/>
      <c r="AG8" s="320"/>
      <c r="AH8" s="320"/>
      <c r="AI8" s="320"/>
      <c r="AJ8" s="320"/>
      <c r="AK8" s="320"/>
      <c r="AL8" s="321"/>
    </row>
    <row r="9" spans="1:53" s="322" customFormat="1" ht="21.75" customHeight="1" x14ac:dyDescent="0.25">
      <c r="A9" s="316"/>
      <c r="B9" s="1444"/>
      <c r="C9" s="317"/>
      <c r="D9" s="1455" t="s">
        <v>9</v>
      </c>
      <c r="E9" s="1457" t="s">
        <v>24</v>
      </c>
      <c r="F9" s="1458"/>
      <c r="G9" s="1457" t="s">
        <v>23</v>
      </c>
      <c r="H9" s="1459"/>
      <c r="I9" s="323"/>
      <c r="J9" s="1460" t="s">
        <v>9</v>
      </c>
      <c r="K9" s="1463" t="s">
        <v>211</v>
      </c>
      <c r="L9" s="1465" t="s">
        <v>24</v>
      </c>
      <c r="M9" s="1466"/>
      <c r="N9" s="1461" t="s">
        <v>23</v>
      </c>
      <c r="O9" s="1462"/>
      <c r="P9" s="317"/>
      <c r="Q9" s="1460" t="s">
        <v>9</v>
      </c>
      <c r="R9" s="1463" t="s">
        <v>211</v>
      </c>
      <c r="S9" s="1465" t="s">
        <v>24</v>
      </c>
      <c r="T9" s="1466"/>
      <c r="U9" s="1461" t="s">
        <v>23</v>
      </c>
      <c r="V9" s="1462"/>
      <c r="W9" s="317"/>
      <c r="X9" s="1460" t="s">
        <v>9</v>
      </c>
      <c r="Y9" s="1463" t="s">
        <v>211</v>
      </c>
      <c r="Z9" s="1465" t="s">
        <v>24</v>
      </c>
      <c r="AA9" s="1466"/>
      <c r="AB9" s="1461" t="s">
        <v>23</v>
      </c>
      <c r="AC9" s="1462"/>
      <c r="AD9" s="319"/>
      <c r="AE9" s="319"/>
      <c r="AF9" s="320"/>
      <c r="AG9" s="320"/>
      <c r="AH9" s="320"/>
      <c r="AI9" s="320"/>
      <c r="AJ9" s="320"/>
      <c r="AK9" s="320"/>
      <c r="AL9" s="321"/>
    </row>
    <row r="10" spans="1:53" s="322" customFormat="1" ht="36.75" customHeight="1" x14ac:dyDescent="0.25">
      <c r="A10" s="316"/>
      <c r="B10" s="1445"/>
      <c r="C10" s="317"/>
      <c r="D10" s="1456"/>
      <c r="E10" s="407" t="s">
        <v>9</v>
      </c>
      <c r="F10" s="403" t="s">
        <v>211</v>
      </c>
      <c r="G10" s="406" t="s">
        <v>9</v>
      </c>
      <c r="H10" s="886" t="s">
        <v>211</v>
      </c>
      <c r="I10" s="346"/>
      <c r="J10" s="1456"/>
      <c r="K10" s="1464"/>
      <c r="L10" s="404" t="s">
        <v>9</v>
      </c>
      <c r="M10" s="403" t="s">
        <v>212</v>
      </c>
      <c r="N10" s="407" t="s">
        <v>9</v>
      </c>
      <c r="O10" s="402" t="s">
        <v>212</v>
      </c>
      <c r="P10" s="347"/>
      <c r="Q10" s="1456"/>
      <c r="R10" s="1464"/>
      <c r="S10" s="404" t="s">
        <v>9</v>
      </c>
      <c r="T10" s="403" t="s">
        <v>212</v>
      </c>
      <c r="U10" s="407" t="s">
        <v>9</v>
      </c>
      <c r="V10" s="402" t="s">
        <v>212</v>
      </c>
      <c r="W10" s="347"/>
      <c r="X10" s="1456"/>
      <c r="Y10" s="1464"/>
      <c r="Z10" s="404" t="s">
        <v>9</v>
      </c>
      <c r="AA10" s="403" t="s">
        <v>212</v>
      </c>
      <c r="AB10" s="407" t="s">
        <v>9</v>
      </c>
      <c r="AC10" s="402" t="s">
        <v>212</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8631862</v>
      </c>
      <c r="E12" s="352">
        <f>L12+S12+Z12</f>
        <v>4382507</v>
      </c>
      <c r="F12" s="353">
        <f>E12/$D12*100</f>
        <v>50.771282024666284</v>
      </c>
      <c r="G12" s="352">
        <f>N12+U12+AB12</f>
        <v>4249355</v>
      </c>
      <c r="H12" s="354">
        <f>G12/$D12*100</f>
        <v>49.228717975333716</v>
      </c>
      <c r="I12" s="350"/>
      <c r="J12" s="355">
        <f>L12+N12</f>
        <v>7018649</v>
      </c>
      <c r="K12" s="356">
        <f>J12/$D12*100</f>
        <v>81.310950059210867</v>
      </c>
      <c r="L12" s="357">
        <v>3480721</v>
      </c>
      <c r="M12" s="353">
        <v>49.592464304740133</v>
      </c>
      <c r="N12" s="357">
        <v>3537928</v>
      </c>
      <c r="O12" s="358">
        <v>50.407535695259874</v>
      </c>
      <c r="P12" s="350"/>
      <c r="Q12" s="355">
        <v>1176387</v>
      </c>
      <c r="R12" s="356">
        <v>13.628426867806736</v>
      </c>
      <c r="S12" s="357">
        <v>629059</v>
      </c>
      <c r="T12" s="353">
        <v>53.473814314507052</v>
      </c>
      <c r="U12" s="357">
        <v>547328</v>
      </c>
      <c r="V12" s="358">
        <v>46.526185685492955</v>
      </c>
      <c r="W12" s="350"/>
      <c r="X12" s="355">
        <v>436826</v>
      </c>
      <c r="Y12" s="356">
        <v>5.0606230729823993</v>
      </c>
      <c r="Z12" s="357">
        <v>272727</v>
      </c>
      <c r="AA12" s="353">
        <v>62.43378370335099</v>
      </c>
      <c r="AB12" s="357">
        <v>164099</v>
      </c>
      <c r="AC12" s="358">
        <f t="shared" ref="AC12:AC29" si="0">AB12/$X12*100</f>
        <v>37.56621629664901</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1351591</v>
      </c>
      <c r="E13" s="365">
        <f t="shared" ref="E13:E29" si="2">L13+S13+Z13</f>
        <v>683316</v>
      </c>
      <c r="F13" s="366">
        <f t="shared" ref="F13:H28" si="3">E13/$D13*100</f>
        <v>50.556418324774285</v>
      </c>
      <c r="G13" s="365">
        <f t="shared" ref="G13:G29" si="4">N13+U13+AB13</f>
        <v>668275</v>
      </c>
      <c r="H13" s="367">
        <f t="shared" si="3"/>
        <v>49.443581675225715</v>
      </c>
      <c r="I13" s="350"/>
      <c r="J13" s="368">
        <f t="shared" ref="J13:J29" si="5">L13+N13</f>
        <v>1048956</v>
      </c>
      <c r="K13" s="369">
        <f t="shared" ref="K13:K29" si="6">J13/$D13*100</f>
        <v>77.608980823340787</v>
      </c>
      <c r="L13" s="370">
        <v>513610</v>
      </c>
      <c r="M13" s="371">
        <v>48.963922223620436</v>
      </c>
      <c r="N13" s="370">
        <v>535346</v>
      </c>
      <c r="O13" s="372">
        <v>51.036077776379564</v>
      </c>
      <c r="P13" s="350"/>
      <c r="Q13" s="368">
        <v>205354</v>
      </c>
      <c r="R13" s="369">
        <v>15.193501584429017</v>
      </c>
      <c r="S13" s="370">
        <v>109015</v>
      </c>
      <c r="T13" s="371">
        <v>53.086377669779992</v>
      </c>
      <c r="U13" s="370">
        <v>96339</v>
      </c>
      <c r="V13" s="372">
        <v>46.913622330220015</v>
      </c>
      <c r="W13" s="350"/>
      <c r="X13" s="368">
        <v>97281</v>
      </c>
      <c r="Y13" s="369">
        <v>7.1975175922301942</v>
      </c>
      <c r="Z13" s="370">
        <v>60691</v>
      </c>
      <c r="AA13" s="371">
        <v>62.38731098570122</v>
      </c>
      <c r="AB13" s="370">
        <v>36590</v>
      </c>
      <c r="AC13" s="372">
        <f t="shared" si="0"/>
        <v>37.61268901429878</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1009599</v>
      </c>
      <c r="E14" s="365">
        <f t="shared" si="2"/>
        <v>528121</v>
      </c>
      <c r="F14" s="366">
        <f t="shared" si="3"/>
        <v>52.309976535238242</v>
      </c>
      <c r="G14" s="365">
        <f t="shared" si="4"/>
        <v>481478</v>
      </c>
      <c r="H14" s="367">
        <f t="shared" si="3"/>
        <v>47.690023464761751</v>
      </c>
      <c r="I14" s="350"/>
      <c r="J14" s="368">
        <f t="shared" si="5"/>
        <v>727094</v>
      </c>
      <c r="K14" s="369">
        <f t="shared" si="6"/>
        <v>72.018098274661526</v>
      </c>
      <c r="L14" s="370">
        <v>365077</v>
      </c>
      <c r="M14" s="371">
        <v>50.210426712364566</v>
      </c>
      <c r="N14" s="370">
        <v>362017</v>
      </c>
      <c r="O14" s="372">
        <v>49.789573287635434</v>
      </c>
      <c r="P14" s="350"/>
      <c r="Q14" s="368">
        <v>197409</v>
      </c>
      <c r="R14" s="369">
        <v>19.553208749216271</v>
      </c>
      <c r="S14" s="370">
        <v>107941</v>
      </c>
      <c r="T14" s="371">
        <v>54.678864692085973</v>
      </c>
      <c r="U14" s="370">
        <v>89468</v>
      </c>
      <c r="V14" s="372">
        <v>45.321135307914027</v>
      </c>
      <c r="W14" s="350"/>
      <c r="X14" s="368">
        <v>85096</v>
      </c>
      <c r="Y14" s="369">
        <v>8.4286929761222034</v>
      </c>
      <c r="Z14" s="370">
        <v>55103</v>
      </c>
      <c r="AA14" s="371">
        <v>64.753924978847422</v>
      </c>
      <c r="AB14" s="370">
        <v>29993</v>
      </c>
      <c r="AC14" s="372">
        <f t="shared" si="0"/>
        <v>35.246075021152578</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1231768</v>
      </c>
      <c r="E15" s="365">
        <f t="shared" si="2"/>
        <v>617858</v>
      </c>
      <c r="F15" s="366">
        <f t="shared" si="3"/>
        <v>50.160257451078451</v>
      </c>
      <c r="G15" s="365">
        <f t="shared" si="4"/>
        <v>613910</v>
      </c>
      <c r="H15" s="367">
        <f t="shared" si="3"/>
        <v>49.839742548921549</v>
      </c>
      <c r="I15" s="350"/>
      <c r="J15" s="368">
        <f t="shared" si="5"/>
        <v>1026476</v>
      </c>
      <c r="K15" s="369">
        <f t="shared" si="6"/>
        <v>83.333549824317572</v>
      </c>
      <c r="L15" s="370">
        <v>504010</v>
      </c>
      <c r="M15" s="371">
        <v>49.10100187437407</v>
      </c>
      <c r="N15" s="370">
        <v>522466</v>
      </c>
      <c r="O15" s="372">
        <v>50.89899812562593</v>
      </c>
      <c r="P15" s="350"/>
      <c r="Q15" s="368">
        <v>150815</v>
      </c>
      <c r="R15" s="369">
        <v>12.243782920160291</v>
      </c>
      <c r="S15" s="370">
        <v>80220</v>
      </c>
      <c r="T15" s="371">
        <v>53.190995590624283</v>
      </c>
      <c r="U15" s="370">
        <v>70595</v>
      </c>
      <c r="V15" s="372">
        <v>46.809004409375724</v>
      </c>
      <c r="W15" s="350"/>
      <c r="X15" s="368">
        <v>54477</v>
      </c>
      <c r="Y15" s="369">
        <v>4.4226672555221436</v>
      </c>
      <c r="Z15" s="370">
        <v>33628</v>
      </c>
      <c r="AA15" s="371">
        <v>61.72880298107458</v>
      </c>
      <c r="AB15" s="370">
        <v>20849</v>
      </c>
      <c r="AC15" s="372">
        <f t="shared" si="0"/>
        <v>38.27119701892542</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2238754</v>
      </c>
      <c r="E16" s="365">
        <f t="shared" si="2"/>
        <v>1133717</v>
      </c>
      <c r="F16" s="366">
        <f t="shared" si="3"/>
        <v>50.64053486894943</v>
      </c>
      <c r="G16" s="365">
        <f t="shared" si="4"/>
        <v>1105037</v>
      </c>
      <c r="H16" s="367">
        <f t="shared" si="3"/>
        <v>49.35946513105057</v>
      </c>
      <c r="I16" s="350"/>
      <c r="J16" s="368">
        <f t="shared" si="5"/>
        <v>1840318</v>
      </c>
      <c r="K16" s="369">
        <f t="shared" si="6"/>
        <v>82.202778867173436</v>
      </c>
      <c r="L16" s="370">
        <v>914813</v>
      </c>
      <c r="M16" s="371">
        <v>49.709506726554871</v>
      </c>
      <c r="N16" s="370">
        <v>925505</v>
      </c>
      <c r="O16" s="372">
        <v>50.290493273445136</v>
      </c>
      <c r="P16" s="350"/>
      <c r="Q16" s="368">
        <v>296882</v>
      </c>
      <c r="R16" s="369">
        <v>13.26103716620942</v>
      </c>
      <c r="S16" s="370">
        <v>156704</v>
      </c>
      <c r="T16" s="371">
        <v>52.783260689432169</v>
      </c>
      <c r="U16" s="370">
        <v>140178</v>
      </c>
      <c r="V16" s="372">
        <v>47.216739310567831</v>
      </c>
      <c r="W16" s="350"/>
      <c r="X16" s="368">
        <v>101554</v>
      </c>
      <c r="Y16" s="369">
        <v>4.5361839666171448</v>
      </c>
      <c r="Z16" s="370">
        <v>62200</v>
      </c>
      <c r="AA16" s="371">
        <v>61.248202926521856</v>
      </c>
      <c r="AB16" s="370">
        <v>39354</v>
      </c>
      <c r="AC16" s="372">
        <f t="shared" si="0"/>
        <v>38.751797073478151</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590851</v>
      </c>
      <c r="E17" s="375">
        <f t="shared" si="2"/>
        <v>304529</v>
      </c>
      <c r="F17" s="376">
        <f t="shared" si="3"/>
        <v>51.54074377465723</v>
      </c>
      <c r="G17" s="375">
        <f t="shared" si="4"/>
        <v>286322</v>
      </c>
      <c r="H17" s="367">
        <f t="shared" si="3"/>
        <v>48.45925622534277</v>
      </c>
      <c r="I17" s="350"/>
      <c r="J17" s="377">
        <f t="shared" si="5"/>
        <v>448930</v>
      </c>
      <c r="K17" s="378">
        <f t="shared" si="6"/>
        <v>75.980238672694128</v>
      </c>
      <c r="L17" s="375">
        <v>224087</v>
      </c>
      <c r="M17" s="376">
        <v>49.915799790613235</v>
      </c>
      <c r="N17" s="375">
        <v>224843</v>
      </c>
      <c r="O17" s="372">
        <v>50.084200209386765</v>
      </c>
      <c r="P17" s="350"/>
      <c r="Q17" s="377">
        <v>100609</v>
      </c>
      <c r="R17" s="378">
        <v>17.027812426483159</v>
      </c>
      <c r="S17" s="375">
        <v>53798</v>
      </c>
      <c r="T17" s="376">
        <v>53.472353367988944</v>
      </c>
      <c r="U17" s="375">
        <v>46811</v>
      </c>
      <c r="V17" s="372">
        <v>46.527646632011056</v>
      </c>
      <c r="W17" s="350"/>
      <c r="X17" s="377">
        <v>41312</v>
      </c>
      <c r="Y17" s="378">
        <v>6.9919489008227114</v>
      </c>
      <c r="Z17" s="375">
        <v>26644</v>
      </c>
      <c r="AA17" s="376">
        <v>64.49457784663052</v>
      </c>
      <c r="AB17" s="375">
        <v>14668</v>
      </c>
      <c r="AC17" s="372">
        <f t="shared" si="0"/>
        <v>35.50542215336948</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2391682</v>
      </c>
      <c r="E18" s="365">
        <f t="shared" si="2"/>
        <v>1214178</v>
      </c>
      <c r="F18" s="366">
        <f t="shared" si="3"/>
        <v>50.766698917330984</v>
      </c>
      <c r="G18" s="365">
        <f t="shared" si="4"/>
        <v>1177504</v>
      </c>
      <c r="H18" s="367">
        <f t="shared" si="3"/>
        <v>49.233301082669016</v>
      </c>
      <c r="I18" s="350"/>
      <c r="J18" s="368">
        <f t="shared" si="5"/>
        <v>1748820</v>
      </c>
      <c r="K18" s="369">
        <f t="shared" si="6"/>
        <v>73.120924939017812</v>
      </c>
      <c r="L18" s="370">
        <v>860199</v>
      </c>
      <c r="M18" s="371">
        <v>49.187394929152227</v>
      </c>
      <c r="N18" s="370">
        <v>888621</v>
      </c>
      <c r="O18" s="372">
        <v>50.812605070847773</v>
      </c>
      <c r="P18" s="350"/>
      <c r="Q18" s="368">
        <v>421942</v>
      </c>
      <c r="R18" s="369">
        <v>17.642061110130861</v>
      </c>
      <c r="S18" s="370">
        <v>217104</v>
      </c>
      <c r="T18" s="371">
        <v>51.453517308066033</v>
      </c>
      <c r="U18" s="370">
        <v>204838</v>
      </c>
      <c r="V18" s="372">
        <v>48.54648269193396</v>
      </c>
      <c r="W18" s="350"/>
      <c r="X18" s="368">
        <v>220920</v>
      </c>
      <c r="Y18" s="369">
        <v>9.237013950851324</v>
      </c>
      <c r="Z18" s="370">
        <v>136875</v>
      </c>
      <c r="AA18" s="371">
        <v>61.956816947311246</v>
      </c>
      <c r="AB18" s="370">
        <v>84045</v>
      </c>
      <c r="AC18" s="372">
        <f t="shared" si="0"/>
        <v>38.043183052688754</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2104433</v>
      </c>
      <c r="E19" s="365">
        <f t="shared" si="2"/>
        <v>1049210</v>
      </c>
      <c r="F19" s="366">
        <f t="shared" si="3"/>
        <v>49.85713491472525</v>
      </c>
      <c r="G19" s="365">
        <f t="shared" si="4"/>
        <v>1055223</v>
      </c>
      <c r="H19" s="367">
        <f t="shared" si="3"/>
        <v>50.14286508527475</v>
      </c>
      <c r="I19" s="350"/>
      <c r="J19" s="368">
        <f t="shared" si="5"/>
        <v>1689133</v>
      </c>
      <c r="K19" s="369">
        <f t="shared" si="6"/>
        <v>80.26546818074037</v>
      </c>
      <c r="L19" s="370">
        <v>821279</v>
      </c>
      <c r="M19" s="371">
        <v>48.621334140058835</v>
      </c>
      <c r="N19" s="370">
        <v>867854</v>
      </c>
      <c r="O19" s="372">
        <v>51.378665859941165</v>
      </c>
      <c r="P19" s="350"/>
      <c r="Q19" s="368">
        <v>282233</v>
      </c>
      <c r="R19" s="369">
        <v>13.411355932928251</v>
      </c>
      <c r="S19" s="370">
        <v>146555</v>
      </c>
      <c r="T19" s="371">
        <v>51.926953970655454</v>
      </c>
      <c r="U19" s="370">
        <v>135678</v>
      </c>
      <c r="V19" s="372">
        <v>48.073046029344546</v>
      </c>
      <c r="W19" s="350"/>
      <c r="X19" s="368">
        <v>133067</v>
      </c>
      <c r="Y19" s="369">
        <v>6.3231758863313781</v>
      </c>
      <c r="Z19" s="370">
        <v>81376</v>
      </c>
      <c r="AA19" s="371">
        <v>61.154155425462363</v>
      </c>
      <c r="AB19" s="370">
        <v>51691</v>
      </c>
      <c r="AC19" s="372">
        <f t="shared" si="0"/>
        <v>38.845844574537644</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8012231</v>
      </c>
      <c r="E20" s="365">
        <f t="shared" si="2"/>
        <v>4068533</v>
      </c>
      <c r="F20" s="366">
        <f t="shared" si="3"/>
        <v>50.779027714003753</v>
      </c>
      <c r="G20" s="365">
        <f t="shared" si="4"/>
        <v>3943698</v>
      </c>
      <c r="H20" s="367">
        <f t="shared" si="3"/>
        <v>49.220972285996247</v>
      </c>
      <c r="I20" s="350"/>
      <c r="J20" s="368">
        <f t="shared" si="5"/>
        <v>6446733</v>
      </c>
      <c r="K20" s="369">
        <f t="shared" si="6"/>
        <v>80.461147463172239</v>
      </c>
      <c r="L20" s="370">
        <v>3177216</v>
      </c>
      <c r="M20" s="371">
        <v>49.284125773473171</v>
      </c>
      <c r="N20" s="370">
        <v>3269517</v>
      </c>
      <c r="O20" s="372">
        <v>50.715874226526836</v>
      </c>
      <c r="P20" s="350"/>
      <c r="Q20" s="368">
        <v>1100095</v>
      </c>
      <c r="R20" s="369">
        <v>13.730195746977339</v>
      </c>
      <c r="S20" s="370">
        <v>598844</v>
      </c>
      <c r="T20" s="371">
        <v>54.435662374613102</v>
      </c>
      <c r="U20" s="370">
        <v>501251</v>
      </c>
      <c r="V20" s="372">
        <v>45.564337625386898</v>
      </c>
      <c r="W20" s="350"/>
      <c r="X20" s="368">
        <v>465403</v>
      </c>
      <c r="Y20" s="369">
        <v>5.8086567898504171</v>
      </c>
      <c r="Z20" s="370">
        <v>292473</v>
      </c>
      <c r="AA20" s="371">
        <v>62.842955460106623</v>
      </c>
      <c r="AB20" s="370">
        <v>172930</v>
      </c>
      <c r="AC20" s="372">
        <f t="shared" si="0"/>
        <v>37.157044539893377</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5319285</v>
      </c>
      <c r="E21" s="365">
        <f t="shared" si="2"/>
        <v>2703433</v>
      </c>
      <c r="F21" s="366">
        <f t="shared" si="3"/>
        <v>50.823240341512069</v>
      </c>
      <c r="G21" s="365">
        <f t="shared" si="4"/>
        <v>2615852</v>
      </c>
      <c r="H21" s="367">
        <f t="shared" si="3"/>
        <v>49.176759658487931</v>
      </c>
      <c r="I21" s="350"/>
      <c r="J21" s="368">
        <f t="shared" si="5"/>
        <v>4245246</v>
      </c>
      <c r="K21" s="369">
        <f t="shared" si="6"/>
        <v>79.808583296439267</v>
      </c>
      <c r="L21" s="370">
        <v>2101751</v>
      </c>
      <c r="M21" s="371">
        <v>49.508344157205499</v>
      </c>
      <c r="N21" s="370">
        <v>2143495</v>
      </c>
      <c r="O21" s="372">
        <v>50.491655842794501</v>
      </c>
      <c r="P21" s="350"/>
      <c r="Q21" s="368">
        <v>773188</v>
      </c>
      <c r="R21" s="369">
        <v>14.535562580309197</v>
      </c>
      <c r="S21" s="370">
        <v>415940</v>
      </c>
      <c r="T21" s="371">
        <v>53.795454663031506</v>
      </c>
      <c r="U21" s="370">
        <v>357248</v>
      </c>
      <c r="V21" s="372">
        <v>46.204545336968501</v>
      </c>
      <c r="W21" s="350"/>
      <c r="X21" s="368">
        <v>300851</v>
      </c>
      <c r="Y21" s="369">
        <v>5.6558541232515278</v>
      </c>
      <c r="Z21" s="370">
        <v>185742</v>
      </c>
      <c r="AA21" s="371">
        <v>61.738867412772436</v>
      </c>
      <c r="AB21" s="370">
        <v>115109</v>
      </c>
      <c r="AC21" s="372">
        <f t="shared" si="0"/>
        <v>38.261132587227564</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1054681</v>
      </c>
      <c r="E22" s="365">
        <f t="shared" si="2"/>
        <v>533004</v>
      </c>
      <c r="F22" s="366">
        <f t="shared" si="3"/>
        <v>50.536987013134784</v>
      </c>
      <c r="G22" s="365">
        <f t="shared" si="4"/>
        <v>521677</v>
      </c>
      <c r="H22" s="367">
        <f t="shared" si="3"/>
        <v>49.463012986865223</v>
      </c>
      <c r="I22" s="350"/>
      <c r="J22" s="368">
        <f t="shared" si="5"/>
        <v>818728</v>
      </c>
      <c r="K22" s="369">
        <f t="shared" si="6"/>
        <v>77.628022122328929</v>
      </c>
      <c r="L22" s="370">
        <v>403063</v>
      </c>
      <c r="M22" s="371">
        <v>49.230391534184733</v>
      </c>
      <c r="N22" s="370">
        <v>415665</v>
      </c>
      <c r="O22" s="372">
        <v>50.769608465815267</v>
      </c>
      <c r="P22" s="350"/>
      <c r="Q22" s="368">
        <v>161284</v>
      </c>
      <c r="R22" s="369">
        <v>15.292206837896957</v>
      </c>
      <c r="S22" s="370">
        <v>83374</v>
      </c>
      <c r="T22" s="371">
        <v>51.693906401130931</v>
      </c>
      <c r="U22" s="370">
        <v>77910</v>
      </c>
      <c r="V22" s="372">
        <v>48.306093598869076</v>
      </c>
      <c r="W22" s="350"/>
      <c r="X22" s="368">
        <v>74669</v>
      </c>
      <c r="Y22" s="369">
        <v>7.079771039774112</v>
      </c>
      <c r="Z22" s="370">
        <v>46567</v>
      </c>
      <c r="AA22" s="371">
        <v>62.364568964362718</v>
      </c>
      <c r="AB22" s="370">
        <v>28102</v>
      </c>
      <c r="AC22" s="372">
        <f t="shared" si="0"/>
        <v>37.635431035637282</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2705833</v>
      </c>
      <c r="E23" s="365">
        <f t="shared" si="2"/>
        <v>1404089</v>
      </c>
      <c r="F23" s="366">
        <f t="shared" si="3"/>
        <v>51.891192102395088</v>
      </c>
      <c r="G23" s="365">
        <f t="shared" si="4"/>
        <v>1301744</v>
      </c>
      <c r="H23" s="367">
        <f t="shared" si="3"/>
        <v>48.108807897604919</v>
      </c>
      <c r="I23" s="350"/>
      <c r="J23" s="368">
        <f t="shared" si="5"/>
        <v>1985942</v>
      </c>
      <c r="K23" s="369">
        <f t="shared" si="6"/>
        <v>73.394847353846302</v>
      </c>
      <c r="L23" s="370">
        <v>994026</v>
      </c>
      <c r="M23" s="371">
        <v>50.053123404409597</v>
      </c>
      <c r="N23" s="370">
        <v>991916</v>
      </c>
      <c r="O23" s="372">
        <v>49.946876595590403</v>
      </c>
      <c r="P23" s="350"/>
      <c r="Q23" s="368">
        <v>478661</v>
      </c>
      <c r="R23" s="369">
        <v>17.68996830181316</v>
      </c>
      <c r="S23" s="370">
        <v>258127</v>
      </c>
      <c r="T23" s="371">
        <v>53.926891892174211</v>
      </c>
      <c r="U23" s="370">
        <v>220534</v>
      </c>
      <c r="V23" s="372">
        <v>46.073108107825789</v>
      </c>
      <c r="W23" s="350"/>
      <c r="X23" s="368">
        <v>241230</v>
      </c>
      <c r="Y23" s="369">
        <v>8.9151843443405419</v>
      </c>
      <c r="Z23" s="370">
        <v>151936</v>
      </c>
      <c r="AA23" s="371">
        <v>62.983874310823694</v>
      </c>
      <c r="AB23" s="370">
        <v>89294</v>
      </c>
      <c r="AC23" s="372">
        <f t="shared" si="0"/>
        <v>37.016125689176306</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7009268</v>
      </c>
      <c r="E24" s="365">
        <f t="shared" si="2"/>
        <v>3653105</v>
      </c>
      <c r="F24" s="366">
        <f t="shared" si="3"/>
        <v>52.118209775970904</v>
      </c>
      <c r="G24" s="365">
        <f t="shared" si="4"/>
        <v>3356163</v>
      </c>
      <c r="H24" s="367">
        <f t="shared" si="3"/>
        <v>47.881790224029096</v>
      </c>
      <c r="I24" s="350"/>
      <c r="J24" s="368">
        <f t="shared" si="5"/>
        <v>5704269</v>
      </c>
      <c r="K24" s="369">
        <f t="shared" si="6"/>
        <v>81.38180762955561</v>
      </c>
      <c r="L24" s="370">
        <v>2891195</v>
      </c>
      <c r="M24" s="371">
        <v>50.684759081312613</v>
      </c>
      <c r="N24" s="370">
        <v>2813074</v>
      </c>
      <c r="O24" s="372">
        <v>49.315240918687394</v>
      </c>
      <c r="P24" s="350"/>
      <c r="Q24" s="368">
        <v>912768</v>
      </c>
      <c r="R24" s="369">
        <v>13.022301330181696</v>
      </c>
      <c r="S24" s="370">
        <v>511516</v>
      </c>
      <c r="T24" s="371">
        <v>56.040089047819372</v>
      </c>
      <c r="U24" s="370">
        <v>401252</v>
      </c>
      <c r="V24" s="372">
        <v>43.959910952180621</v>
      </c>
      <c r="W24" s="350"/>
      <c r="X24" s="368">
        <v>392231</v>
      </c>
      <c r="Y24" s="369">
        <v>5.5958910402626918</v>
      </c>
      <c r="Z24" s="370">
        <v>250394</v>
      </c>
      <c r="AA24" s="371">
        <v>63.838401350224736</v>
      </c>
      <c r="AB24" s="370">
        <v>141837</v>
      </c>
      <c r="AC24" s="372">
        <f t="shared" si="0"/>
        <v>36.161598649775264</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1568492</v>
      </c>
      <c r="E25" s="365">
        <f t="shared" si="2"/>
        <v>782454</v>
      </c>
      <c r="F25" s="366">
        <f t="shared" si="3"/>
        <v>49.885750134524116</v>
      </c>
      <c r="G25" s="365">
        <f t="shared" si="4"/>
        <v>786038</v>
      </c>
      <c r="H25" s="367">
        <f t="shared" si="3"/>
        <v>50.114249865475877</v>
      </c>
      <c r="I25" s="350"/>
      <c r="J25" s="368">
        <f t="shared" si="5"/>
        <v>1307004</v>
      </c>
      <c r="K25" s="369">
        <f t="shared" si="6"/>
        <v>83.328700433282407</v>
      </c>
      <c r="L25" s="370">
        <v>636950</v>
      </c>
      <c r="M25" s="371">
        <v>48.733592246083404</v>
      </c>
      <c r="N25" s="370">
        <v>670054</v>
      </c>
      <c r="O25" s="372">
        <v>51.266407753916589</v>
      </c>
      <c r="P25" s="350"/>
      <c r="Q25" s="368">
        <v>189074</v>
      </c>
      <c r="R25" s="369">
        <v>12.054508406800927</v>
      </c>
      <c r="S25" s="370">
        <v>101053</v>
      </c>
      <c r="T25" s="371">
        <v>53.446269714503316</v>
      </c>
      <c r="U25" s="370">
        <v>88021</v>
      </c>
      <c r="V25" s="372">
        <v>46.553730285496684</v>
      </c>
      <c r="W25" s="350"/>
      <c r="X25" s="368">
        <v>72414</v>
      </c>
      <c r="Y25" s="369">
        <v>4.6167911599166587</v>
      </c>
      <c r="Z25" s="370">
        <v>44451</v>
      </c>
      <c r="AA25" s="371">
        <v>61.38453890131742</v>
      </c>
      <c r="AB25" s="370">
        <v>27963</v>
      </c>
      <c r="AC25" s="372">
        <f t="shared" si="0"/>
        <v>38.615461098682573</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678333</v>
      </c>
      <c r="E26" s="380">
        <f t="shared" si="2"/>
        <v>342414</v>
      </c>
      <c r="F26" s="381">
        <f t="shared" si="3"/>
        <v>50.478747164003522</v>
      </c>
      <c r="G26" s="380">
        <f t="shared" si="4"/>
        <v>335919</v>
      </c>
      <c r="H26" s="367">
        <f t="shared" si="3"/>
        <v>49.521252835996485</v>
      </c>
      <c r="I26" s="350"/>
      <c r="J26" s="377">
        <f t="shared" si="5"/>
        <v>537748</v>
      </c>
      <c r="K26" s="378">
        <f t="shared" si="6"/>
        <v>79.27492839062819</v>
      </c>
      <c r="L26" s="375">
        <v>264471</v>
      </c>
      <c r="M26" s="376">
        <v>49.181214992896301</v>
      </c>
      <c r="N26" s="375">
        <v>273277</v>
      </c>
      <c r="O26" s="372">
        <v>50.818785007103692</v>
      </c>
      <c r="P26" s="350"/>
      <c r="Q26" s="377">
        <v>97707</v>
      </c>
      <c r="R26" s="378">
        <v>14.403987422106843</v>
      </c>
      <c r="S26" s="375">
        <v>51253</v>
      </c>
      <c r="T26" s="376">
        <v>52.455811763742624</v>
      </c>
      <c r="U26" s="375">
        <v>46454</v>
      </c>
      <c r="V26" s="372">
        <v>47.544188236257384</v>
      </c>
      <c r="W26" s="350"/>
      <c r="X26" s="377">
        <v>42878</v>
      </c>
      <c r="Y26" s="378">
        <v>6.3210841872649564</v>
      </c>
      <c r="Z26" s="375">
        <v>26690</v>
      </c>
      <c r="AA26" s="376">
        <v>62.246373431596624</v>
      </c>
      <c r="AB26" s="375">
        <v>16188</v>
      </c>
      <c r="AC26" s="372">
        <f t="shared" si="0"/>
        <v>37.753626568403376</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2227684</v>
      </c>
      <c r="E27" s="380">
        <f t="shared" si="2"/>
        <v>1144196</v>
      </c>
      <c r="F27" s="381">
        <f t="shared" si="3"/>
        <v>51.362581048299496</v>
      </c>
      <c r="G27" s="380">
        <f t="shared" si="4"/>
        <v>1083488</v>
      </c>
      <c r="H27" s="367">
        <f t="shared" si="3"/>
        <v>48.637418951700511</v>
      </c>
      <c r="I27" s="350"/>
      <c r="J27" s="377">
        <f t="shared" si="5"/>
        <v>1697134</v>
      </c>
      <c r="K27" s="378">
        <f t="shared" si="6"/>
        <v>76.183785492017719</v>
      </c>
      <c r="L27" s="375">
        <v>841578</v>
      </c>
      <c r="M27" s="376">
        <v>49.588188086503479</v>
      </c>
      <c r="N27" s="375">
        <v>855556</v>
      </c>
      <c r="O27" s="372">
        <v>50.411811913496521</v>
      </c>
      <c r="P27" s="350"/>
      <c r="Q27" s="377">
        <v>367754</v>
      </c>
      <c r="R27" s="378">
        <v>16.508355763205191</v>
      </c>
      <c r="S27" s="375">
        <v>198613</v>
      </c>
      <c r="T27" s="376">
        <v>54.007026436150255</v>
      </c>
      <c r="U27" s="375">
        <v>169141</v>
      </c>
      <c r="V27" s="372">
        <v>45.992973563849745</v>
      </c>
      <c r="W27" s="350"/>
      <c r="X27" s="377">
        <v>162796</v>
      </c>
      <c r="Y27" s="378">
        <v>7.3078587447770866</v>
      </c>
      <c r="Z27" s="375">
        <v>104005</v>
      </c>
      <c r="AA27" s="376">
        <v>63.886704833042586</v>
      </c>
      <c r="AB27" s="375">
        <v>58791</v>
      </c>
      <c r="AC27" s="372">
        <f t="shared" si="0"/>
        <v>36.113295166957421</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324184</v>
      </c>
      <c r="E28" s="380">
        <f t="shared" si="2"/>
        <v>164205</v>
      </c>
      <c r="F28" s="381">
        <f t="shared" si="3"/>
        <v>50.651790341287665</v>
      </c>
      <c r="G28" s="380">
        <f t="shared" si="4"/>
        <v>159979</v>
      </c>
      <c r="H28" s="382">
        <f t="shared" si="3"/>
        <v>49.348209658712335</v>
      </c>
      <c r="I28" s="350"/>
      <c r="J28" s="377">
        <f t="shared" si="5"/>
        <v>252488</v>
      </c>
      <c r="K28" s="378">
        <f t="shared" si="6"/>
        <v>77.884164548528005</v>
      </c>
      <c r="L28" s="375">
        <v>124588</v>
      </c>
      <c r="M28" s="376">
        <v>49.344127245651279</v>
      </c>
      <c r="N28" s="375">
        <v>127900</v>
      </c>
      <c r="O28" s="383">
        <v>50.655872754348721</v>
      </c>
      <c r="P28" s="350"/>
      <c r="Q28" s="377">
        <v>49178</v>
      </c>
      <c r="R28" s="378">
        <v>15.16978012486736</v>
      </c>
      <c r="S28" s="375">
        <v>25645</v>
      </c>
      <c r="T28" s="376">
        <v>52.147301638944242</v>
      </c>
      <c r="U28" s="375">
        <v>23533</v>
      </c>
      <c r="V28" s="383">
        <v>47.852698361055758</v>
      </c>
      <c r="W28" s="350"/>
      <c r="X28" s="377">
        <v>22518</v>
      </c>
      <c r="Y28" s="378">
        <v>6.9460553266046441</v>
      </c>
      <c r="Z28" s="375">
        <v>13972</v>
      </c>
      <c r="AA28" s="376">
        <v>62.048139266364686</v>
      </c>
      <c r="AB28" s="375">
        <v>8546</v>
      </c>
      <c r="AC28" s="383">
        <f t="shared" si="0"/>
        <v>37.951860733635314</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169164</v>
      </c>
      <c r="E29" s="386">
        <f t="shared" si="2"/>
        <v>83955</v>
      </c>
      <c r="F29" s="387">
        <f>E29/$D29*100</f>
        <v>49.629353763212031</v>
      </c>
      <c r="G29" s="386">
        <f t="shared" si="4"/>
        <v>85209</v>
      </c>
      <c r="H29" s="388">
        <f>G29/$D29*100</f>
        <v>50.370646236787962</v>
      </c>
      <c r="I29" s="350"/>
      <c r="J29" s="389">
        <f t="shared" si="5"/>
        <v>147659</v>
      </c>
      <c r="K29" s="390">
        <f t="shared" si="6"/>
        <v>87.287484334728433</v>
      </c>
      <c r="L29" s="391">
        <v>72291</v>
      </c>
      <c r="M29" s="392">
        <v>48.958072315266932</v>
      </c>
      <c r="N29" s="391">
        <v>75368</v>
      </c>
      <c r="O29" s="393">
        <v>51.041927684733068</v>
      </c>
      <c r="P29" s="350"/>
      <c r="Q29" s="389">
        <v>16594</v>
      </c>
      <c r="R29" s="390">
        <v>9.8094157149275265</v>
      </c>
      <c r="S29" s="391">
        <v>8521</v>
      </c>
      <c r="T29" s="392">
        <v>51.349885500783422</v>
      </c>
      <c r="U29" s="391">
        <v>8073</v>
      </c>
      <c r="V29" s="393">
        <v>48.650114499216585</v>
      </c>
      <c r="W29" s="350"/>
      <c r="X29" s="389">
        <v>4911</v>
      </c>
      <c r="Y29" s="390">
        <v>2.9030999503440449</v>
      </c>
      <c r="Z29" s="391">
        <v>3143</v>
      </c>
      <c r="AA29" s="392">
        <v>63.999185501934427</v>
      </c>
      <c r="AB29" s="391">
        <v>1768</v>
      </c>
      <c r="AC29" s="393">
        <f t="shared" si="0"/>
        <v>36.000814498065573</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28" t="s">
        <v>0</v>
      </c>
      <c r="C31" s="320"/>
      <c r="D31" s="1229">
        <f>J31+Q31+X31</f>
        <v>48619695</v>
      </c>
      <c r="E31" s="1230">
        <f>L31+S31+Z31</f>
        <v>24792824</v>
      </c>
      <c r="F31" s="1231">
        <f>E31/$D31*100</f>
        <v>50.993376243927493</v>
      </c>
      <c r="G31" s="1230">
        <f>N31+U31+AB31</f>
        <v>23826871</v>
      </c>
      <c r="H31" s="1232">
        <f>G31/$D31*100</f>
        <v>49.006623756072514</v>
      </c>
      <c r="I31" s="320"/>
      <c r="J31" s="1233">
        <f>L31+N31</f>
        <v>38691327</v>
      </c>
      <c r="K31" s="1234">
        <f>J31/$D31*100</f>
        <v>79.579534589840591</v>
      </c>
      <c r="L31" s="1230">
        <f>SUM(L12:L29)</f>
        <v>19190925</v>
      </c>
      <c r="M31" s="1231">
        <f>L31/$J31*100</f>
        <v>49.600069286845603</v>
      </c>
      <c r="N31" s="1230">
        <f>SUM(N12:N29)</f>
        <v>19500402</v>
      </c>
      <c r="O31" s="1235">
        <f>N31/$J31*100</f>
        <v>50.399930713154397</v>
      </c>
      <c r="P31" s="320"/>
      <c r="Q31" s="1233">
        <f>SUM(Q12:Q29)</f>
        <v>6977934</v>
      </c>
      <c r="R31" s="1234">
        <f>Q31/$D31*100</f>
        <v>14.352072755701162</v>
      </c>
      <c r="S31" s="1230">
        <f>SUM(S12:S29)</f>
        <v>3753282</v>
      </c>
      <c r="T31" s="1231">
        <f>S31/$Q31*100</f>
        <v>53.787869016817865</v>
      </c>
      <c r="U31" s="1230">
        <f>SUM(U12:U29)</f>
        <v>3224652</v>
      </c>
      <c r="V31" s="1235">
        <f>U31/$Q31*100</f>
        <v>46.212130983182128</v>
      </c>
      <c r="W31" s="320"/>
      <c r="X31" s="1233">
        <f>SUM(X12:X29)</f>
        <v>2950434</v>
      </c>
      <c r="Y31" s="1234">
        <f>X31/$D31*100</f>
        <v>6.0683926544582398</v>
      </c>
      <c r="Z31" s="1230">
        <f>SUM(Z12:Z29)</f>
        <v>1848617</v>
      </c>
      <c r="AA31" s="1231">
        <f>Z31/$X31*100</f>
        <v>62.655765219625316</v>
      </c>
      <c r="AB31" s="1230">
        <f>SUM(AB12:AB29)</f>
        <v>1101817</v>
      </c>
      <c r="AC31" s="1235">
        <f>AB31/$X31*100</f>
        <v>37.344234780374684</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c r="AD32" s="396">
        <v>38567</v>
      </c>
      <c r="AE32" s="396">
        <v>3792</v>
      </c>
      <c r="AF32" s="396">
        <v>803</v>
      </c>
      <c r="AG32" s="396">
        <v>36957</v>
      </c>
      <c r="AH32" s="396">
        <v>3894</v>
      </c>
      <c r="AI32" s="396">
        <v>1480</v>
      </c>
    </row>
    <row r="33" spans="2:15" s="396" customFormat="1" ht="5.25" customHeight="1" x14ac:dyDescent="0.25">
      <c r="B33" s="397" t="s">
        <v>47</v>
      </c>
      <c r="C33" s="398"/>
      <c r="I33" s="398"/>
    </row>
    <row r="34" spans="2:15" s="394" customFormat="1" ht="13.5" customHeight="1" x14ac:dyDescent="0.25">
      <c r="B34" s="1468" t="s">
        <v>488</v>
      </c>
      <c r="C34" s="1468"/>
      <c r="D34" s="1468"/>
      <c r="E34" s="1468"/>
      <c r="F34" s="1468"/>
      <c r="G34" s="1468"/>
      <c r="H34" s="1468"/>
      <c r="I34" s="1468"/>
      <c r="J34" s="1468"/>
      <c r="K34" s="1468"/>
      <c r="L34" s="1468"/>
      <c r="M34" s="1468"/>
      <c r="N34" s="1468"/>
      <c r="O34" s="1468"/>
    </row>
    <row r="35" spans="2:15" s="329" customFormat="1" ht="29.25" customHeight="1" x14ac:dyDescent="0.25">
      <c r="B35" s="1469"/>
      <c r="C35" s="1469"/>
      <c r="D35" s="1469"/>
      <c r="E35" s="1469"/>
      <c r="F35" s="1469"/>
      <c r="G35" s="1469"/>
      <c r="H35" s="1469"/>
      <c r="I35" s="1469"/>
      <c r="J35" s="1469"/>
      <c r="K35" s="1469"/>
      <c r="L35" s="1469"/>
      <c r="M35" s="1469"/>
    </row>
    <row r="36" spans="2:15" s="329" customFormat="1" ht="4.5" customHeight="1" x14ac:dyDescent="0.25">
      <c r="B36" s="1467"/>
      <c r="C36" s="1467"/>
      <c r="D36" s="1467"/>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14">
    <tabColor theme="0"/>
    <pageSetUpPr fitToPage="1"/>
  </sheetPr>
  <dimension ref="B1:S31"/>
  <sheetViews>
    <sheetView showGridLines="0" zoomScale="80" zoomScaleNormal="80" workbookViewId="0"/>
  </sheetViews>
  <sheetFormatPr baseColWidth="10" defaultColWidth="11.453125" defaultRowHeight="14.5" x14ac:dyDescent="0.25"/>
  <cols>
    <col min="1" max="1" width="0.453125" style="413" customWidth="1"/>
    <col min="2" max="2" width="30.7265625" style="413" customWidth="1"/>
    <col min="3" max="3" width="0.26953125" style="413" customWidth="1"/>
    <col min="4" max="4" width="13.7265625" style="413" customWidth="1"/>
    <col min="5" max="5" width="9.26953125" style="413" customWidth="1"/>
    <col min="6" max="6" width="0.453125" style="413" customWidth="1"/>
    <col min="7" max="7" width="11.26953125" style="413" customWidth="1"/>
    <col min="8" max="8" width="7.54296875" style="413" customWidth="1"/>
    <col min="9" max="9" width="0.453125" style="413" customWidth="1"/>
    <col min="10" max="10" width="9.54296875" style="413" customWidth="1"/>
    <col min="11" max="11" width="7.54296875" style="413" customWidth="1"/>
    <col min="12" max="12" width="18.453125" style="413" customWidth="1"/>
    <col min="13" max="13" width="15" style="413" customWidth="1"/>
    <col min="14" max="14" width="2" style="413" customWidth="1"/>
    <col min="15" max="16384" width="11.453125" style="413"/>
  </cols>
  <sheetData>
    <row r="1" spans="2:19" x14ac:dyDescent="0.25">
      <c r="G1" s="416" t="s">
        <v>24</v>
      </c>
      <c r="H1" s="417"/>
      <c r="I1" s="417"/>
      <c r="J1" s="416" t="s">
        <v>23</v>
      </c>
    </row>
    <row r="2" spans="2:19" s="408" customFormat="1" ht="15" customHeight="1" x14ac:dyDescent="0.25">
      <c r="C2" s="418"/>
      <c r="F2" s="418"/>
    </row>
    <row r="3" spans="2:19" s="419" customFormat="1" ht="52.5" customHeight="1" x14ac:dyDescent="0.35">
      <c r="B3" s="1470"/>
      <c r="C3" s="1470"/>
      <c r="D3" s="1470"/>
      <c r="E3" s="1470"/>
      <c r="F3" s="1470"/>
    </row>
    <row r="4" spans="2:19" s="419" customFormat="1" ht="23.25" customHeight="1" x14ac:dyDescent="0.25">
      <c r="B4" s="1429" t="s">
        <v>391</v>
      </c>
      <c r="C4" s="1429"/>
      <c r="D4" s="1429"/>
      <c r="E4" s="1429"/>
      <c r="F4" s="1429"/>
      <c r="G4" s="1429"/>
      <c r="H4" s="1429"/>
      <c r="I4" s="1429"/>
      <c r="J4" s="1429"/>
      <c r="K4" s="1429"/>
      <c r="L4" s="1429"/>
      <c r="M4" s="1429"/>
    </row>
    <row r="5" spans="2:19" s="419" customFormat="1" ht="15.75" customHeight="1" x14ac:dyDescent="0.25">
      <c r="B5" s="1475" t="str">
        <f>porsaad!$B$6</f>
        <v>Situación a 30 de noviembre de 2025</v>
      </c>
      <c r="C5" s="1475"/>
      <c r="D5" s="1475"/>
      <c r="E5" s="1475"/>
      <c r="F5" s="1475"/>
      <c r="G5" s="1475"/>
      <c r="H5" s="1475"/>
      <c r="I5" s="1475"/>
      <c r="J5" s="1475"/>
      <c r="K5" s="1475"/>
      <c r="L5" s="1475"/>
      <c r="M5" s="1475"/>
      <c r="N5" s="420"/>
      <c r="O5" s="420"/>
      <c r="P5" s="420"/>
      <c r="Q5" s="420"/>
      <c r="R5" s="420"/>
      <c r="S5" s="420"/>
    </row>
    <row r="6" spans="2:19" s="419" customFormat="1" ht="10.5" customHeight="1" x14ac:dyDescent="0.25"/>
    <row r="7" spans="2:19" s="410" customFormat="1" ht="36.75" customHeight="1" x14ac:dyDescent="0.35">
      <c r="B7" s="1473" t="s">
        <v>12</v>
      </c>
      <c r="C7" s="409"/>
      <c r="D7" s="1471" t="s">
        <v>11</v>
      </c>
      <c r="E7" s="1472"/>
      <c r="F7" s="421"/>
    </row>
    <row r="8" spans="2:19" s="410" customFormat="1" ht="30.75" customHeight="1" x14ac:dyDescent="0.35">
      <c r="B8" s="1474"/>
      <c r="D8" s="422" t="s">
        <v>9</v>
      </c>
      <c r="E8" s="423" t="s">
        <v>10</v>
      </c>
      <c r="F8" s="421"/>
      <c r="M8" s="424"/>
    </row>
    <row r="9" spans="2:19" s="412" customFormat="1" ht="4.5" customHeight="1" x14ac:dyDescent="0.35">
      <c r="B9" s="411"/>
      <c r="D9" s="411"/>
      <c r="E9" s="411"/>
      <c r="F9" s="421"/>
    </row>
    <row r="10" spans="2:19" ht="18" customHeight="1" x14ac:dyDescent="0.35">
      <c r="B10" s="425" t="s">
        <v>8</v>
      </c>
      <c r="C10" s="414">
        <f t="shared" ref="C10:C27" si="0">D10</f>
        <v>446477</v>
      </c>
      <c r="D10" s="426">
        <v>446477</v>
      </c>
      <c r="E10" s="427">
        <f t="shared" ref="E10:E27" si="1">D10*100/$D$29</f>
        <v>19.301262622660115</v>
      </c>
      <c r="F10" s="421"/>
      <c r="M10" s="412"/>
    </row>
    <row r="11" spans="2:19" ht="18" customHeight="1" x14ac:dyDescent="0.35">
      <c r="B11" s="428" t="s">
        <v>7</v>
      </c>
      <c r="C11" s="414">
        <f t="shared" si="0"/>
        <v>61070</v>
      </c>
      <c r="D11" s="429">
        <v>61070</v>
      </c>
      <c r="E11" s="430">
        <f t="shared" si="1"/>
        <v>2.6400645685351165</v>
      </c>
      <c r="F11" s="421"/>
    </row>
    <row r="12" spans="2:19" ht="18" customHeight="1" x14ac:dyDescent="0.35">
      <c r="B12" s="428" t="s">
        <v>37</v>
      </c>
      <c r="C12" s="414">
        <f t="shared" si="0"/>
        <v>50331</v>
      </c>
      <c r="D12" s="429">
        <v>50331</v>
      </c>
      <c r="E12" s="430">
        <f t="shared" si="1"/>
        <v>2.1758161093653339</v>
      </c>
      <c r="F12" s="421"/>
    </row>
    <row r="13" spans="2:19" ht="18" customHeight="1" x14ac:dyDescent="0.35">
      <c r="B13" s="428" t="s">
        <v>38</v>
      </c>
      <c r="C13" s="414">
        <f t="shared" si="0"/>
        <v>50514</v>
      </c>
      <c r="D13" s="429">
        <v>50514</v>
      </c>
      <c r="E13" s="430">
        <f t="shared" si="1"/>
        <v>2.1837272247418187</v>
      </c>
      <c r="F13" s="421"/>
    </row>
    <row r="14" spans="2:19" ht="18" customHeight="1" x14ac:dyDescent="0.35">
      <c r="B14" s="428" t="s">
        <v>6</v>
      </c>
      <c r="C14" s="414">
        <f t="shared" si="0"/>
        <v>78692</v>
      </c>
      <c r="D14" s="429">
        <v>78692</v>
      </c>
      <c r="E14" s="430">
        <f t="shared" si="1"/>
        <v>3.4018660721657996</v>
      </c>
      <c r="F14" s="421"/>
      <c r="M14" s="414"/>
    </row>
    <row r="15" spans="2:19" ht="18" customHeight="1" x14ac:dyDescent="0.35">
      <c r="B15" s="428" t="s">
        <v>5</v>
      </c>
      <c r="C15" s="414">
        <f t="shared" si="0"/>
        <v>23973</v>
      </c>
      <c r="D15" s="429">
        <v>23973</v>
      </c>
      <c r="E15" s="430">
        <f t="shared" si="1"/>
        <v>1.0363561143195079</v>
      </c>
      <c r="F15" s="421"/>
      <c r="M15" s="414"/>
    </row>
    <row r="16" spans="2:19" ht="18" customHeight="1" x14ac:dyDescent="0.35">
      <c r="B16" s="428" t="s">
        <v>4</v>
      </c>
      <c r="C16" s="414">
        <f t="shared" si="0"/>
        <v>162549</v>
      </c>
      <c r="D16" s="429">
        <v>162549</v>
      </c>
      <c r="E16" s="430">
        <f t="shared" si="1"/>
        <v>7.0270158105586153</v>
      </c>
      <c r="F16" s="421"/>
    </row>
    <row r="17" spans="2:13" ht="18" customHeight="1" x14ac:dyDescent="0.35">
      <c r="B17" s="428" t="s">
        <v>40</v>
      </c>
      <c r="C17" s="414">
        <f t="shared" si="0"/>
        <v>103200</v>
      </c>
      <c r="D17" s="429">
        <v>103200</v>
      </c>
      <c r="E17" s="430">
        <f t="shared" si="1"/>
        <v>4.4613503106733914</v>
      </c>
      <c r="F17" s="421"/>
    </row>
    <row r="18" spans="2:13" ht="18" customHeight="1" x14ac:dyDescent="0.35">
      <c r="B18" s="428" t="s">
        <v>41</v>
      </c>
      <c r="C18" s="414">
        <f t="shared" si="0"/>
        <v>418807</v>
      </c>
      <c r="D18" s="429">
        <v>418807</v>
      </c>
      <c r="E18" s="430">
        <f t="shared" si="1"/>
        <v>18.105084685680147</v>
      </c>
      <c r="F18" s="421"/>
    </row>
    <row r="19" spans="2:13" ht="18" customHeight="1" x14ac:dyDescent="0.35">
      <c r="B19" s="428" t="s">
        <v>3</v>
      </c>
      <c r="C19" s="414">
        <f t="shared" si="0"/>
        <v>236880</v>
      </c>
      <c r="D19" s="429">
        <v>236880</v>
      </c>
      <c r="E19" s="430">
        <f t="shared" si="1"/>
        <v>10.240355247987528</v>
      </c>
      <c r="F19" s="421"/>
    </row>
    <row r="20" spans="2:13" ht="18" customHeight="1" x14ac:dyDescent="0.35">
      <c r="B20" s="428" t="s">
        <v>2</v>
      </c>
      <c r="C20" s="414">
        <f t="shared" si="0"/>
        <v>62199</v>
      </c>
      <c r="D20" s="429">
        <v>62199</v>
      </c>
      <c r="E20" s="430">
        <f t="shared" si="1"/>
        <v>2.6888713950927738</v>
      </c>
      <c r="F20" s="421"/>
    </row>
    <row r="21" spans="2:13" ht="18" customHeight="1" x14ac:dyDescent="0.35">
      <c r="B21" s="428" t="s">
        <v>35</v>
      </c>
      <c r="C21" s="414">
        <f t="shared" si="0"/>
        <v>99310</v>
      </c>
      <c r="D21" s="429">
        <v>99310</v>
      </c>
      <c r="E21" s="430">
        <f t="shared" si="1"/>
        <v>4.293185071249753</v>
      </c>
      <c r="F21" s="421"/>
    </row>
    <row r="22" spans="2:13" ht="18" customHeight="1" x14ac:dyDescent="0.35">
      <c r="B22" s="428" t="s">
        <v>42</v>
      </c>
      <c r="C22" s="414">
        <f t="shared" si="0"/>
        <v>277873</v>
      </c>
      <c r="D22" s="429">
        <v>277873</v>
      </c>
      <c r="E22" s="430">
        <f t="shared" si="1"/>
        <v>12.012488322458792</v>
      </c>
      <c r="F22" s="421"/>
    </row>
    <row r="23" spans="2:13" ht="18" customHeight="1" x14ac:dyDescent="0.35">
      <c r="B23" s="428" t="s">
        <v>43</v>
      </c>
      <c r="C23" s="414">
        <f t="shared" si="0"/>
        <v>74523</v>
      </c>
      <c r="D23" s="429">
        <v>74523</v>
      </c>
      <c r="E23" s="430">
        <f t="shared" si="1"/>
        <v>3.221639624053422</v>
      </c>
      <c r="F23" s="421"/>
    </row>
    <row r="24" spans="2:13" ht="18" customHeight="1" x14ac:dyDescent="0.35">
      <c r="B24" s="428" t="s">
        <v>44</v>
      </c>
      <c r="C24" s="414">
        <f t="shared" si="0"/>
        <v>24172</v>
      </c>
      <c r="D24" s="429">
        <v>24172</v>
      </c>
      <c r="E24" s="430">
        <f t="shared" si="1"/>
        <v>1.0449589119147018</v>
      </c>
      <c r="F24" s="421"/>
    </row>
    <row r="25" spans="2:13" ht="18" customHeight="1" x14ac:dyDescent="0.35">
      <c r="B25" s="428" t="s">
        <v>45</v>
      </c>
      <c r="C25" s="414">
        <f t="shared" si="0"/>
        <v>121661</v>
      </c>
      <c r="D25" s="429">
        <v>121661</v>
      </c>
      <c r="E25" s="430">
        <f t="shared" si="1"/>
        <v>5.2594219006476308</v>
      </c>
      <c r="F25" s="421"/>
    </row>
    <row r="26" spans="2:13" ht="18" customHeight="1" x14ac:dyDescent="0.35">
      <c r="B26" s="428" t="s">
        <v>46</v>
      </c>
      <c r="C26" s="414">
        <f t="shared" si="0"/>
        <v>15053</v>
      </c>
      <c r="D26" s="429">
        <v>15053</v>
      </c>
      <c r="E26" s="431">
        <f t="shared" si="1"/>
        <v>0.65074327738921089</v>
      </c>
      <c r="F26" s="421"/>
    </row>
    <row r="27" spans="2:13" ht="18" customHeight="1" x14ac:dyDescent="0.35">
      <c r="B27" s="432" t="s">
        <v>1</v>
      </c>
      <c r="C27" s="414">
        <f t="shared" si="0"/>
        <v>5917</v>
      </c>
      <c r="D27" s="433">
        <v>5917</v>
      </c>
      <c r="E27" s="434">
        <f t="shared" si="1"/>
        <v>0.25579273050634166</v>
      </c>
      <c r="F27" s="421"/>
    </row>
    <row r="28" spans="2:13" s="412" customFormat="1" ht="3.75" customHeight="1" x14ac:dyDescent="0.35">
      <c r="B28" s="411"/>
      <c r="D28" s="411"/>
      <c r="E28" s="415"/>
      <c r="F28" s="421"/>
    </row>
    <row r="29" spans="2:13" s="412" customFormat="1" ht="18" customHeight="1" x14ac:dyDescent="0.35">
      <c r="B29" s="1224" t="s">
        <v>0</v>
      </c>
      <c r="C29" s="1225"/>
      <c r="D29" s="1226">
        <f>SUM(D10:D28)</f>
        <v>2313201</v>
      </c>
      <c r="E29" s="1227">
        <f>D29*100/$D$29</f>
        <v>100</v>
      </c>
      <c r="F29" s="421"/>
    </row>
    <row r="30" spans="2:13" s="412" customFormat="1" ht="23.25" customHeight="1" x14ac:dyDescent="0.25">
      <c r="B30" s="1468"/>
      <c r="C30" s="1468"/>
      <c r="D30" s="1468"/>
      <c r="E30" s="1468"/>
      <c r="F30" s="1468"/>
      <c r="G30" s="1468"/>
      <c r="H30" s="1468"/>
      <c r="I30" s="1468"/>
      <c r="J30" s="1468"/>
      <c r="K30" s="1468"/>
      <c r="L30" s="1468"/>
      <c r="M30" s="1468"/>
    </row>
    <row r="31" spans="2:13" ht="24" customHeight="1" x14ac:dyDescent="0.25">
      <c r="D31" s="414"/>
    </row>
  </sheetData>
  <mergeCells count="6">
    <mergeCell ref="B30:M30"/>
    <mergeCell ref="B3:F3"/>
    <mergeCell ref="D7:E7"/>
    <mergeCell ref="B7:B8"/>
    <mergeCell ref="B4:M4"/>
    <mergeCell ref="B5:M5"/>
  </mergeCells>
  <conditionalFormatting sqref="D10:D27">
    <cfRule type="cellIs" dxfId="12" priority="21" stopIfTrue="1" operator="notEqual">
      <formula>#REF!+#REF!</formula>
    </cfRule>
  </conditionalFormatting>
  <printOptions horizontalCentered="1"/>
  <pageMargins left="0" right="0" top="0.43307086614173229" bottom="0.43307086614173229" header="0" footer="0"/>
  <pageSetup paperSize="9" scale="94"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32">
    <tabColor theme="0"/>
    <pageSetUpPr fitToPage="1"/>
  </sheetPr>
  <dimension ref="A1:U37"/>
  <sheetViews>
    <sheetView showGridLines="0" zoomScale="85" zoomScaleNormal="85"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4" width="11.81640625" style="333" customWidth="1"/>
    <col min="5" max="5" width="8.54296875" style="333" customWidth="1"/>
    <col min="6" max="6" width="0.453125" style="333" customWidth="1"/>
    <col min="7" max="7" width="14.54296875" style="333" customWidth="1"/>
    <col min="8" max="8" width="9.26953125" style="333" customWidth="1"/>
    <col min="9" max="9" width="0.453125" style="333" customWidth="1"/>
    <col min="10" max="10" width="10.81640625" style="333" customWidth="1"/>
    <col min="11" max="11" width="9" style="333" customWidth="1"/>
    <col min="12" max="12" width="13.1796875" style="333" customWidth="1"/>
    <col min="13" max="13" width="4.1796875" style="333" customWidth="1"/>
    <col min="14" max="14" width="6.1796875" style="333" customWidth="1"/>
    <col min="15" max="15" width="3.7265625" style="450" customWidth="1"/>
    <col min="16" max="16" width="3.1796875" style="333" customWidth="1"/>
    <col min="17" max="17" width="7" style="333" customWidth="1"/>
    <col min="18" max="18" width="5.7265625" style="333" customWidth="1"/>
    <col min="19" max="20" width="11.453125" style="333"/>
    <col min="21" max="21" width="17.1796875" style="333" customWidth="1"/>
    <col min="22" max="16384" width="11.453125" style="333"/>
  </cols>
  <sheetData>
    <row r="1" spans="1:21" s="340" customFormat="1" ht="15" customHeight="1" x14ac:dyDescent="0.25">
      <c r="B1" s="311"/>
      <c r="C1" s="341"/>
      <c r="F1" s="341"/>
      <c r="I1" s="341"/>
      <c r="O1" s="443"/>
    </row>
    <row r="2" spans="1:21" s="343" customFormat="1" ht="52.5" customHeight="1" x14ac:dyDescent="0.35">
      <c r="B2" s="1439"/>
      <c r="C2" s="1439"/>
      <c r="D2" s="1439"/>
      <c r="E2" s="1439"/>
      <c r="F2" s="1439"/>
      <c r="G2" s="1439"/>
      <c r="H2" s="1439"/>
      <c r="I2" s="1439"/>
      <c r="O2" s="444"/>
    </row>
    <row r="3" spans="1:21" s="345" customFormat="1" ht="4.5" customHeight="1" x14ac:dyDescent="0.25">
      <c r="B3" s="1440"/>
      <c r="C3" s="1440"/>
      <c r="D3" s="1440"/>
      <c r="E3" s="1440"/>
      <c r="F3" s="1440"/>
      <c r="G3" s="1440"/>
      <c r="H3" s="1440"/>
      <c r="I3" s="1440"/>
      <c r="O3" s="444"/>
    </row>
    <row r="4" spans="1:21" s="345" customFormat="1" ht="17.25" customHeight="1" x14ac:dyDescent="0.25">
      <c r="A4" s="1477" t="s">
        <v>392</v>
      </c>
      <c r="B4" s="1477"/>
      <c r="C4" s="1477"/>
      <c r="D4" s="1477"/>
      <c r="E4" s="1477"/>
      <c r="F4" s="1477"/>
      <c r="G4" s="1477"/>
      <c r="H4" s="1477"/>
      <c r="I4" s="1477"/>
      <c r="J4" s="1477"/>
      <c r="K4" s="1477"/>
      <c r="L4" s="1477"/>
      <c r="M4" s="1477"/>
      <c r="N4" s="1477"/>
      <c r="O4" s="1477"/>
      <c r="P4" s="1477"/>
      <c r="Q4" s="1477"/>
      <c r="R4" s="1477"/>
      <c r="S4" s="1477"/>
      <c r="T4" s="1477"/>
      <c r="U4" s="1477"/>
    </row>
    <row r="5" spans="1:21" s="345" customFormat="1" ht="17.25" customHeight="1" x14ac:dyDescent="0.25">
      <c r="B5" s="1478" t="str">
        <f>porsaad!$B$6</f>
        <v>Situación a 30 de noviembre de 2025</v>
      </c>
      <c r="C5" s="1478"/>
      <c r="D5" s="1478"/>
      <c r="E5" s="1478"/>
      <c r="F5" s="1478"/>
      <c r="G5" s="1478"/>
      <c r="H5" s="1478"/>
      <c r="I5" s="1478"/>
      <c r="J5" s="1478"/>
      <c r="K5" s="1478"/>
      <c r="L5" s="1478"/>
      <c r="M5" s="1478"/>
      <c r="N5" s="1478"/>
      <c r="O5" s="1478"/>
      <c r="P5" s="1478"/>
      <c r="Q5" s="1478"/>
      <c r="R5" s="1478"/>
      <c r="S5" s="1478"/>
    </row>
    <row r="6" spans="1:21" s="345" customFormat="1" ht="6" customHeight="1" x14ac:dyDescent="0.25">
      <c r="O6" s="444"/>
    </row>
    <row r="7" spans="1:21" s="322" customFormat="1" ht="39.75" customHeight="1" x14ac:dyDescent="0.25">
      <c r="A7" s="316"/>
      <c r="B7" s="1443" t="s">
        <v>12</v>
      </c>
      <c r="C7" s="437"/>
      <c r="D7" s="1479" t="s">
        <v>473</v>
      </c>
      <c r="E7" s="1480"/>
      <c r="F7" s="437"/>
      <c r="G7" s="1479" t="s">
        <v>474</v>
      </c>
      <c r="H7" s="1480"/>
      <c r="I7" s="437"/>
      <c r="J7" s="1479" t="s">
        <v>13</v>
      </c>
      <c r="K7" s="1481"/>
      <c r="L7" s="1480"/>
      <c r="M7" s="319"/>
      <c r="N7" s="319"/>
      <c r="O7" s="320"/>
      <c r="P7" s="320"/>
      <c r="Q7" s="320"/>
      <c r="R7" s="320"/>
      <c r="S7" s="320"/>
      <c r="T7" s="320"/>
      <c r="U7" s="321"/>
    </row>
    <row r="8" spans="1:21" s="322" customFormat="1" ht="26.25" customHeight="1" x14ac:dyDescent="0.25">
      <c r="A8" s="316"/>
      <c r="B8" s="1445"/>
      <c r="C8" s="437"/>
      <c r="D8" s="454" t="s">
        <v>9</v>
      </c>
      <c r="E8" s="737" t="s">
        <v>10</v>
      </c>
      <c r="F8" s="437"/>
      <c r="G8" s="455" t="s">
        <v>9</v>
      </c>
      <c r="H8" s="737" t="s">
        <v>10</v>
      </c>
      <c r="I8" s="437"/>
      <c r="J8" s="455" t="s">
        <v>9</v>
      </c>
      <c r="K8" s="737" t="s">
        <v>111</v>
      </c>
      <c r="L8" s="737" t="s">
        <v>110</v>
      </c>
      <c r="M8" s="319"/>
      <c r="N8" s="348"/>
      <c r="O8" s="329"/>
      <c r="P8" s="329"/>
      <c r="Q8" s="329"/>
      <c r="R8" s="329"/>
      <c r="S8" s="320"/>
      <c r="T8" s="320"/>
      <c r="U8" s="320"/>
    </row>
    <row r="9" spans="1:21" s="328" customFormat="1" ht="4.5" customHeight="1" x14ac:dyDescent="0.25">
      <c r="A9" s="326"/>
      <c r="B9" s="327"/>
      <c r="D9" s="327"/>
      <c r="E9" s="327"/>
      <c r="G9" s="327"/>
      <c r="H9" s="327"/>
      <c r="J9" s="327"/>
      <c r="K9" s="327"/>
      <c r="L9" s="327"/>
      <c r="M9" s="319"/>
      <c r="N9" s="348"/>
      <c r="O9" s="329"/>
      <c r="P9" s="329"/>
      <c r="Q9" s="329"/>
      <c r="R9" s="329"/>
      <c r="S9" s="329"/>
      <c r="T9" s="329"/>
      <c r="U9" s="329"/>
    </row>
    <row r="10" spans="1:21" s="331" customFormat="1" ht="18" customHeight="1" x14ac:dyDescent="0.35">
      <c r="A10" s="330"/>
      <c r="B10" s="349" t="s">
        <v>8</v>
      </c>
      <c r="C10" s="350"/>
      <c r="D10" s="456">
        <v>8631862</v>
      </c>
      <c r="E10" s="465">
        <v>17.753838233662304</v>
      </c>
      <c r="F10" s="350"/>
      <c r="G10" s="461">
        <v>1059893</v>
      </c>
      <c r="H10" s="469">
        <v>16.24617275870235</v>
      </c>
      <c r="I10" s="350"/>
      <c r="J10" s="473">
        <v>446477</v>
      </c>
      <c r="K10" s="478">
        <f t="shared" ref="K10:K27" si="0">J10*100/D10</f>
        <v>5.1724297723944153</v>
      </c>
      <c r="L10" s="479">
        <f>J10*100/G10</f>
        <v>42.124723910809863</v>
      </c>
      <c r="M10" s="447"/>
      <c r="N10" s="360">
        <f>_xlfn.RANK.EQ(L10,L$10:L$29,0)</f>
        <v>1</v>
      </c>
      <c r="O10" s="360">
        <v>1</v>
      </c>
      <c r="P10" s="360">
        <f>MATCH(O10,N$10:N$29,0)</f>
        <v>1</v>
      </c>
      <c r="Q10" s="361" t="str">
        <f>INDEX(B$10:B$29,P10,1)</f>
        <v>Andalucía</v>
      </c>
      <c r="R10" s="362">
        <f>INDEX(L$10:L$29,P10,1)</f>
        <v>42.124723910809863</v>
      </c>
      <c r="S10" s="329"/>
      <c r="T10" s="329"/>
      <c r="U10" s="329"/>
    </row>
    <row r="11" spans="1:21" s="331" customFormat="1" ht="18" customHeight="1" x14ac:dyDescent="0.35">
      <c r="A11" s="330"/>
      <c r="B11" s="363" t="s">
        <v>7</v>
      </c>
      <c r="C11" s="350"/>
      <c r="D11" s="457">
        <v>1351591</v>
      </c>
      <c r="E11" s="466">
        <v>2.7799248843498505</v>
      </c>
      <c r="F11" s="350"/>
      <c r="G11" s="462">
        <v>185859</v>
      </c>
      <c r="H11" s="470">
        <v>2.8488700489197121</v>
      </c>
      <c r="I11" s="350"/>
      <c r="J11" s="474">
        <v>61070</v>
      </c>
      <c r="K11" s="480">
        <f t="shared" si="0"/>
        <v>4.5183787107194409</v>
      </c>
      <c r="L11" s="481">
        <f>J11*100/G11</f>
        <v>32.858242000656411</v>
      </c>
      <c r="M11" s="447"/>
      <c r="N11" s="360">
        <f t="shared" ref="N11:N26" si="1">_xlfn.RANK.EQ(L11,L$10:L$29,0)</f>
        <v>13</v>
      </c>
      <c r="O11" s="360">
        <v>2</v>
      </c>
      <c r="P11" s="360">
        <f t="shared" ref="P11:P27" si="2">MATCH(O11,N$10:N$29,0)</f>
        <v>11</v>
      </c>
      <c r="Q11" s="361" t="str">
        <f t="shared" ref="Q11:Q28" si="3">INDEX(B$10:B$29,P11,1)</f>
        <v>Extremadura</v>
      </c>
      <c r="R11" s="362">
        <f t="shared" ref="R11:R28" si="4">INDEX(L$10:L$29,P11,1)</f>
        <v>41.08283410062154</v>
      </c>
      <c r="S11" s="329"/>
      <c r="T11" s="329"/>
      <c r="U11" s="329"/>
    </row>
    <row r="12" spans="1:21" s="331" customFormat="1" ht="18" customHeight="1" x14ac:dyDescent="0.35">
      <c r="A12" s="330"/>
      <c r="B12" s="363" t="s">
        <v>37</v>
      </c>
      <c r="C12" s="350"/>
      <c r="D12" s="457">
        <v>1009599</v>
      </c>
      <c r="E12" s="466">
        <v>2.0765226931184988</v>
      </c>
      <c r="F12" s="350"/>
      <c r="G12" s="462">
        <v>187814</v>
      </c>
      <c r="H12" s="470">
        <v>2.8788365339736401</v>
      </c>
      <c r="I12" s="350"/>
      <c r="J12" s="474">
        <v>50331</v>
      </c>
      <c r="K12" s="480">
        <f t="shared" si="0"/>
        <v>4.9852466177165393</v>
      </c>
      <c r="L12" s="481">
        <f>J12*100/G12</f>
        <v>26.798321743852959</v>
      </c>
      <c r="M12" s="447"/>
      <c r="N12" s="360">
        <f t="shared" si="1"/>
        <v>17</v>
      </c>
      <c r="O12" s="360">
        <v>3</v>
      </c>
      <c r="P12" s="360">
        <f t="shared" si="2"/>
        <v>4</v>
      </c>
      <c r="Q12" s="361" t="str">
        <f t="shared" si="3"/>
        <v>Balears, Illes</v>
      </c>
      <c r="R12" s="373">
        <f t="shared" si="4"/>
        <v>40.999959417231445</v>
      </c>
      <c r="S12" s="329"/>
      <c r="T12" s="329"/>
      <c r="U12" s="329"/>
    </row>
    <row r="13" spans="1:21" s="331" customFormat="1" ht="18" customHeight="1" x14ac:dyDescent="0.35">
      <c r="A13" s="330"/>
      <c r="B13" s="363" t="s">
        <v>38</v>
      </c>
      <c r="C13" s="350"/>
      <c r="D13" s="457">
        <v>1231768</v>
      </c>
      <c r="E13" s="466">
        <v>2.533475374537006</v>
      </c>
      <c r="F13" s="350"/>
      <c r="G13" s="462">
        <v>123205</v>
      </c>
      <c r="H13" s="470">
        <v>1.8885016834113664</v>
      </c>
      <c r="I13" s="350"/>
      <c r="J13" s="474">
        <v>50514</v>
      </c>
      <c r="K13" s="480">
        <f t="shared" si="0"/>
        <v>4.1009345915789339</v>
      </c>
      <c r="L13" s="481">
        <f t="shared" ref="L13:L27" si="5">J13*100/G13</f>
        <v>40.999959417231445</v>
      </c>
      <c r="M13" s="447"/>
      <c r="N13" s="360">
        <f t="shared" si="1"/>
        <v>3</v>
      </c>
      <c r="O13" s="360">
        <v>4</v>
      </c>
      <c r="P13" s="360">
        <f t="shared" si="2"/>
        <v>7</v>
      </c>
      <c r="Q13" s="361" t="str">
        <f t="shared" si="3"/>
        <v>Castilla y León</v>
      </c>
      <c r="R13" s="362">
        <f t="shared" si="4"/>
        <v>38.911151327128579</v>
      </c>
      <c r="S13" s="329"/>
      <c r="T13" s="329"/>
      <c r="U13" s="329"/>
    </row>
    <row r="14" spans="1:21" s="331" customFormat="1" ht="18" customHeight="1" x14ac:dyDescent="0.35">
      <c r="A14" s="330"/>
      <c r="B14" s="363" t="s">
        <v>6</v>
      </c>
      <c r="C14" s="350"/>
      <c r="D14" s="457">
        <v>2238754</v>
      </c>
      <c r="E14" s="466">
        <v>4.6046237023905645</v>
      </c>
      <c r="F14" s="350"/>
      <c r="G14" s="462">
        <v>262023</v>
      </c>
      <c r="H14" s="470">
        <v>4.0163213878697812</v>
      </c>
      <c r="I14" s="350"/>
      <c r="J14" s="474">
        <v>78692</v>
      </c>
      <c r="K14" s="480">
        <f t="shared" si="0"/>
        <v>3.5149909279894085</v>
      </c>
      <c r="L14" s="481">
        <f t="shared" si="5"/>
        <v>30.032478064902698</v>
      </c>
      <c r="M14" s="447"/>
      <c r="N14" s="360">
        <f t="shared" si="1"/>
        <v>14</v>
      </c>
      <c r="O14" s="360">
        <v>5</v>
      </c>
      <c r="P14" s="360">
        <f t="shared" si="2"/>
        <v>9</v>
      </c>
      <c r="Q14" s="361" t="str">
        <f t="shared" si="3"/>
        <v>Cataluña</v>
      </c>
      <c r="R14" s="362">
        <f t="shared" si="4"/>
        <v>38.49753649299555</v>
      </c>
      <c r="S14" s="329"/>
      <c r="T14" s="329"/>
      <c r="U14" s="329"/>
    </row>
    <row r="15" spans="1:21" s="331" customFormat="1" ht="18" customHeight="1" x14ac:dyDescent="0.35">
      <c r="A15" s="330"/>
      <c r="B15" s="363" t="s">
        <v>5</v>
      </c>
      <c r="C15" s="350"/>
      <c r="D15" s="458">
        <v>590851</v>
      </c>
      <c r="E15" s="466">
        <v>1.2152503219117274</v>
      </c>
      <c r="F15" s="350"/>
      <c r="G15" s="463">
        <v>102326</v>
      </c>
      <c r="H15" s="470">
        <v>1.5684657542855522</v>
      </c>
      <c r="I15" s="350"/>
      <c r="J15" s="475">
        <v>23973</v>
      </c>
      <c r="K15" s="482">
        <f t="shared" si="0"/>
        <v>4.0573681012641085</v>
      </c>
      <c r="L15" s="481">
        <f t="shared" si="5"/>
        <v>23.428063248832164</v>
      </c>
      <c r="M15" s="447"/>
      <c r="N15" s="360">
        <f t="shared" si="1"/>
        <v>18</v>
      </c>
      <c r="O15" s="360">
        <v>6</v>
      </c>
      <c r="P15" s="360">
        <f t="shared" si="2"/>
        <v>14</v>
      </c>
      <c r="Q15" s="361" t="str">
        <f t="shared" si="3"/>
        <v>Murcia, Región de</v>
      </c>
      <c r="R15" s="362">
        <f t="shared" si="4"/>
        <v>37.371371833189578</v>
      </c>
      <c r="S15" s="329"/>
      <c r="T15" s="329"/>
      <c r="U15" s="329"/>
    </row>
    <row r="16" spans="1:21" s="331" customFormat="1" ht="18" customHeight="1" x14ac:dyDescent="0.35">
      <c r="A16" s="330"/>
      <c r="B16" s="363" t="s">
        <v>4</v>
      </c>
      <c r="C16" s="350"/>
      <c r="D16" s="457">
        <v>2391682</v>
      </c>
      <c r="E16" s="466">
        <v>4.9191629030169768</v>
      </c>
      <c r="F16" s="350"/>
      <c r="G16" s="462">
        <v>417744</v>
      </c>
      <c r="H16" s="470">
        <v>6.4032323950732337</v>
      </c>
      <c r="I16" s="350"/>
      <c r="J16" s="474">
        <v>162549</v>
      </c>
      <c r="K16" s="480">
        <f t="shared" si="0"/>
        <v>6.7964302946629189</v>
      </c>
      <c r="L16" s="481">
        <f t="shared" si="5"/>
        <v>38.911151327128579</v>
      </c>
      <c r="M16" s="447"/>
      <c r="N16" s="360">
        <f t="shared" si="1"/>
        <v>4</v>
      </c>
      <c r="O16" s="360">
        <v>7</v>
      </c>
      <c r="P16" s="360">
        <f t="shared" si="2"/>
        <v>10</v>
      </c>
      <c r="Q16" s="361" t="str">
        <f t="shared" si="3"/>
        <v>Comunitat Valenciana</v>
      </c>
      <c r="R16" s="362">
        <f t="shared" si="4"/>
        <v>36.11553678561355</v>
      </c>
      <c r="S16" s="329"/>
      <c r="T16" s="329"/>
      <c r="U16" s="329"/>
    </row>
    <row r="17" spans="1:21" s="331" customFormat="1" ht="18" customHeight="1" x14ac:dyDescent="0.35">
      <c r="A17" s="330"/>
      <c r="B17" s="363" t="s">
        <v>40</v>
      </c>
      <c r="C17" s="350"/>
      <c r="D17" s="457">
        <v>2104433</v>
      </c>
      <c r="E17" s="466">
        <v>4.3283550009929108</v>
      </c>
      <c r="F17" s="350"/>
      <c r="G17" s="462">
        <v>286422</v>
      </c>
      <c r="H17" s="470">
        <v>4.3903123182180135</v>
      </c>
      <c r="I17" s="350"/>
      <c r="J17" s="474">
        <v>103200</v>
      </c>
      <c r="K17" s="480">
        <f t="shared" si="0"/>
        <v>4.9039337436734742</v>
      </c>
      <c r="L17" s="481">
        <f t="shared" si="5"/>
        <v>36.030751827722732</v>
      </c>
      <c r="M17" s="447"/>
      <c r="N17" s="360">
        <f t="shared" si="1"/>
        <v>9</v>
      </c>
      <c r="O17" s="360">
        <v>8</v>
      </c>
      <c r="P17" s="360">
        <f t="shared" si="2"/>
        <v>16</v>
      </c>
      <c r="Q17" s="361" t="str">
        <f t="shared" si="3"/>
        <v>País Vasco</v>
      </c>
      <c r="R17" s="362">
        <f t="shared" si="4"/>
        <v>36.089621130320253</v>
      </c>
      <c r="S17" s="329"/>
      <c r="T17" s="329"/>
      <c r="U17" s="329"/>
    </row>
    <row r="18" spans="1:21" s="331" customFormat="1" ht="18" customHeight="1" x14ac:dyDescent="0.35">
      <c r="A18" s="330"/>
      <c r="B18" s="363" t="s">
        <v>41</v>
      </c>
      <c r="C18" s="350"/>
      <c r="D18" s="457">
        <v>8012231</v>
      </c>
      <c r="E18" s="466">
        <v>16.479393792988624</v>
      </c>
      <c r="F18" s="350"/>
      <c r="G18" s="462">
        <v>1087880</v>
      </c>
      <c r="H18" s="470">
        <v>16.675161002796617</v>
      </c>
      <c r="I18" s="350"/>
      <c r="J18" s="474">
        <v>418807</v>
      </c>
      <c r="K18" s="480">
        <f t="shared" si="0"/>
        <v>5.2270959237196228</v>
      </c>
      <c r="L18" s="481">
        <f t="shared" si="5"/>
        <v>38.49753649299555</v>
      </c>
      <c r="M18" s="447"/>
      <c r="N18" s="360">
        <f t="shared" si="1"/>
        <v>5</v>
      </c>
      <c r="O18" s="360">
        <v>9</v>
      </c>
      <c r="P18" s="360">
        <f t="shared" si="2"/>
        <v>8</v>
      </c>
      <c r="Q18" s="361" t="str">
        <f t="shared" si="3"/>
        <v>Castilla - La Mancha</v>
      </c>
      <c r="R18" s="362">
        <f t="shared" si="4"/>
        <v>36.030751827722732</v>
      </c>
      <c r="S18" s="329"/>
      <c r="T18" s="329"/>
      <c r="U18" s="329"/>
    </row>
    <row r="19" spans="1:21" s="331" customFormat="1" ht="18" customHeight="1" x14ac:dyDescent="0.35">
      <c r="A19" s="330"/>
      <c r="B19" s="363" t="s">
        <v>3</v>
      </c>
      <c r="C19" s="350"/>
      <c r="D19" s="457">
        <v>5319285</v>
      </c>
      <c r="E19" s="466">
        <v>10.94059722094102</v>
      </c>
      <c r="F19" s="350"/>
      <c r="G19" s="462">
        <v>655895</v>
      </c>
      <c r="H19" s="470">
        <v>10.053640774652798</v>
      </c>
      <c r="I19" s="350"/>
      <c r="J19" s="474">
        <v>236880</v>
      </c>
      <c r="K19" s="480">
        <f t="shared" si="0"/>
        <v>4.4532300863743908</v>
      </c>
      <c r="L19" s="481">
        <f t="shared" si="5"/>
        <v>36.11553678561355</v>
      </c>
      <c r="M19" s="447"/>
      <c r="N19" s="360">
        <f t="shared" si="1"/>
        <v>7</v>
      </c>
      <c r="O19" s="360">
        <v>10</v>
      </c>
      <c r="P19" s="360">
        <f t="shared" si="2"/>
        <v>20</v>
      </c>
      <c r="Q19" s="361" t="str">
        <f t="shared" si="3"/>
        <v>TOTAL</v>
      </c>
      <c r="R19" s="373">
        <f t="shared" si="4"/>
        <v>35.457034881448443</v>
      </c>
      <c r="S19" s="329"/>
      <c r="T19" s="329"/>
      <c r="U19" s="329"/>
    </row>
    <row r="20" spans="1:21" s="331" customFormat="1" ht="18" customHeight="1" x14ac:dyDescent="0.35">
      <c r="A20" s="330"/>
      <c r="B20" s="363" t="s">
        <v>2</v>
      </c>
      <c r="C20" s="350"/>
      <c r="D20" s="457">
        <v>1054681</v>
      </c>
      <c r="E20" s="466">
        <v>2.1692464339811264</v>
      </c>
      <c r="F20" s="350"/>
      <c r="G20" s="462">
        <v>151399</v>
      </c>
      <c r="H20" s="470">
        <v>2.3206628494525177</v>
      </c>
      <c r="I20" s="350"/>
      <c r="J20" s="474">
        <v>62199</v>
      </c>
      <c r="K20" s="480">
        <f t="shared" si="0"/>
        <v>5.8974230122662679</v>
      </c>
      <c r="L20" s="481">
        <f t="shared" si="5"/>
        <v>41.08283410062154</v>
      </c>
      <c r="M20" s="447"/>
      <c r="N20" s="360">
        <f t="shared" si="1"/>
        <v>2</v>
      </c>
      <c r="O20" s="360">
        <v>11</v>
      </c>
      <c r="P20" s="360">
        <f t="shared" si="2"/>
        <v>17</v>
      </c>
      <c r="Q20" s="361" t="str">
        <f t="shared" si="3"/>
        <v>Rioja, La</v>
      </c>
      <c r="R20" s="362">
        <f t="shared" si="4"/>
        <v>34.359735220269343</v>
      </c>
      <c r="S20" s="329"/>
      <c r="T20" s="329"/>
      <c r="U20" s="329"/>
    </row>
    <row r="21" spans="1:21" s="331" customFormat="1" ht="18" customHeight="1" x14ac:dyDescent="0.35">
      <c r="A21" s="330"/>
      <c r="B21" s="363" t="s">
        <v>35</v>
      </c>
      <c r="C21" s="350"/>
      <c r="D21" s="457">
        <v>2705833</v>
      </c>
      <c r="E21" s="466">
        <v>5.5653022915919159</v>
      </c>
      <c r="F21" s="350"/>
      <c r="G21" s="462">
        <v>482428</v>
      </c>
      <c r="H21" s="470">
        <v>7.3947168550365534</v>
      </c>
      <c r="I21" s="350"/>
      <c r="J21" s="474">
        <v>99310</v>
      </c>
      <c r="K21" s="480">
        <f t="shared" si="0"/>
        <v>3.6702191155182158</v>
      </c>
      <c r="L21" s="481">
        <f t="shared" si="5"/>
        <v>20.585455238916481</v>
      </c>
      <c r="M21" s="447"/>
      <c r="N21" s="360">
        <f t="shared" si="1"/>
        <v>19</v>
      </c>
      <c r="O21" s="360">
        <v>12</v>
      </c>
      <c r="P21" s="360">
        <f t="shared" si="2"/>
        <v>13</v>
      </c>
      <c r="Q21" s="361" t="str">
        <f t="shared" si="3"/>
        <v>Madrid, Comunidad de</v>
      </c>
      <c r="R21" s="362">
        <f t="shared" si="4"/>
        <v>33.280555152998836</v>
      </c>
      <c r="S21" s="329"/>
      <c r="T21" s="329"/>
      <c r="U21" s="329"/>
    </row>
    <row r="22" spans="1:21" s="331" customFormat="1" ht="18" customHeight="1" x14ac:dyDescent="0.35">
      <c r="A22" s="330"/>
      <c r="B22" s="363" t="s">
        <v>42</v>
      </c>
      <c r="C22" s="350"/>
      <c r="D22" s="457">
        <v>7009268</v>
      </c>
      <c r="E22" s="466">
        <v>14.416519889727814</v>
      </c>
      <c r="F22" s="350"/>
      <c r="G22" s="462">
        <v>834941</v>
      </c>
      <c r="H22" s="470">
        <v>12.798080305581507</v>
      </c>
      <c r="I22" s="350"/>
      <c r="J22" s="474">
        <v>277873</v>
      </c>
      <c r="K22" s="480">
        <f t="shared" si="0"/>
        <v>3.9643654658375169</v>
      </c>
      <c r="L22" s="481">
        <f t="shared" si="5"/>
        <v>33.280555152998836</v>
      </c>
      <c r="M22" s="447"/>
      <c r="N22" s="360">
        <f t="shared" si="1"/>
        <v>12</v>
      </c>
      <c r="O22" s="360">
        <v>13</v>
      </c>
      <c r="P22" s="360">
        <f t="shared" si="2"/>
        <v>2</v>
      </c>
      <c r="Q22" s="361" t="str">
        <f t="shared" si="3"/>
        <v>Aragón</v>
      </c>
      <c r="R22" s="362">
        <f t="shared" si="4"/>
        <v>32.858242000656411</v>
      </c>
      <c r="S22" s="329"/>
      <c r="T22" s="329"/>
      <c r="U22" s="329"/>
    </row>
    <row r="23" spans="1:21" ht="18" customHeight="1" x14ac:dyDescent="0.35">
      <c r="A23" s="332"/>
      <c r="B23" s="363" t="s">
        <v>43</v>
      </c>
      <c r="C23" s="350"/>
      <c r="D23" s="457">
        <v>1568492</v>
      </c>
      <c r="E23" s="466">
        <v>3.226042450492542</v>
      </c>
      <c r="F23" s="350"/>
      <c r="G23" s="462">
        <v>199412</v>
      </c>
      <c r="H23" s="470">
        <v>3.0566121317513688</v>
      </c>
      <c r="I23" s="350"/>
      <c r="J23" s="474">
        <v>74523</v>
      </c>
      <c r="K23" s="480">
        <f t="shared" si="0"/>
        <v>4.7512515205688013</v>
      </c>
      <c r="L23" s="481">
        <f t="shared" si="5"/>
        <v>37.371371833189578</v>
      </c>
      <c r="M23" s="447"/>
      <c r="N23" s="360">
        <f t="shared" si="1"/>
        <v>6</v>
      </c>
      <c r="O23" s="360">
        <v>14</v>
      </c>
      <c r="P23" s="360">
        <f t="shared" si="2"/>
        <v>5</v>
      </c>
      <c r="Q23" s="361" t="str">
        <f t="shared" si="3"/>
        <v>Canarias</v>
      </c>
      <c r="R23" s="362">
        <f t="shared" si="4"/>
        <v>30.032478064902698</v>
      </c>
      <c r="S23" s="329"/>
      <c r="T23" s="329"/>
      <c r="U23" s="329"/>
    </row>
    <row r="24" spans="1:21" s="331" customFormat="1" ht="18" customHeight="1" x14ac:dyDescent="0.35">
      <c r="B24" s="363" t="s">
        <v>44</v>
      </c>
      <c r="C24" s="350"/>
      <c r="D24" s="458">
        <v>678333</v>
      </c>
      <c r="E24" s="466">
        <v>1.3951815205751497</v>
      </c>
      <c r="F24" s="350"/>
      <c r="G24" s="463">
        <v>84373</v>
      </c>
      <c r="H24" s="470">
        <v>1.2932799199258731</v>
      </c>
      <c r="I24" s="350"/>
      <c r="J24" s="476">
        <v>24172</v>
      </c>
      <c r="K24" s="483">
        <f t="shared" si="0"/>
        <v>3.5634415545167344</v>
      </c>
      <c r="L24" s="481">
        <f t="shared" si="5"/>
        <v>28.648975383120192</v>
      </c>
      <c r="M24" s="447"/>
      <c r="N24" s="360">
        <f t="shared" si="1"/>
        <v>15</v>
      </c>
      <c r="O24" s="360">
        <v>15</v>
      </c>
      <c r="P24" s="360">
        <f t="shared" si="2"/>
        <v>15</v>
      </c>
      <c r="Q24" s="361" t="str">
        <f t="shared" si="3"/>
        <v>Navarra, Comunidad Foral de</v>
      </c>
      <c r="R24" s="362">
        <f t="shared" si="4"/>
        <v>28.648975383120192</v>
      </c>
      <c r="S24" s="329"/>
      <c r="T24" s="329"/>
      <c r="U24" s="329"/>
    </row>
    <row r="25" spans="1:21" s="331" customFormat="1" ht="18" customHeight="1" x14ac:dyDescent="0.35">
      <c r="B25" s="363" t="s">
        <v>45</v>
      </c>
      <c r="C25" s="350"/>
      <c r="D25" s="458">
        <v>2227684</v>
      </c>
      <c r="E25" s="466">
        <v>4.5818551514977628</v>
      </c>
      <c r="F25" s="350"/>
      <c r="G25" s="463">
        <v>337108</v>
      </c>
      <c r="H25" s="470">
        <v>5.1672336795701383</v>
      </c>
      <c r="I25" s="350"/>
      <c r="J25" s="476">
        <v>121661</v>
      </c>
      <c r="K25" s="483">
        <f t="shared" si="0"/>
        <v>5.4613221623892798</v>
      </c>
      <c r="L25" s="481">
        <f t="shared" si="5"/>
        <v>36.089621130320253</v>
      </c>
      <c r="M25" s="447"/>
      <c r="N25" s="360">
        <f t="shared" si="1"/>
        <v>8</v>
      </c>
      <c r="O25" s="360">
        <v>16</v>
      </c>
      <c r="P25" s="360">
        <f t="shared" si="2"/>
        <v>18</v>
      </c>
      <c r="Q25" s="361" t="str">
        <f t="shared" si="3"/>
        <v>Ceuta y Melilla</v>
      </c>
      <c r="R25" s="373">
        <f t="shared" si="4"/>
        <v>27.619847827101712</v>
      </c>
      <c r="S25" s="329"/>
      <c r="T25" s="329"/>
      <c r="U25" s="329"/>
    </row>
    <row r="26" spans="1:21" s="331" customFormat="1" ht="18" customHeight="1" x14ac:dyDescent="0.35">
      <c r="B26" s="363" t="s">
        <v>46</v>
      </c>
      <c r="C26" s="350"/>
      <c r="D26" s="458">
        <v>324184</v>
      </c>
      <c r="E26" s="467">
        <v>0.6667750589550181</v>
      </c>
      <c r="F26" s="350"/>
      <c r="G26" s="463">
        <v>43810</v>
      </c>
      <c r="H26" s="471">
        <v>0.67152517146424218</v>
      </c>
      <c r="I26" s="350"/>
      <c r="J26" s="476">
        <v>15053</v>
      </c>
      <c r="K26" s="483">
        <f t="shared" si="0"/>
        <v>4.6433506897317569</v>
      </c>
      <c r="L26" s="484">
        <f t="shared" si="5"/>
        <v>34.359735220269343</v>
      </c>
      <c r="M26" s="447"/>
      <c r="N26" s="360">
        <f t="shared" si="1"/>
        <v>11</v>
      </c>
      <c r="O26" s="360">
        <v>17</v>
      </c>
      <c r="P26" s="360">
        <f t="shared" si="2"/>
        <v>3</v>
      </c>
      <c r="Q26" s="361" t="str">
        <f t="shared" si="3"/>
        <v>Asturias, Principado de</v>
      </c>
      <c r="R26" s="362">
        <f t="shared" si="4"/>
        <v>26.798321743852959</v>
      </c>
      <c r="S26" s="329"/>
      <c r="T26" s="329"/>
      <c r="U26" s="329"/>
    </row>
    <row r="27" spans="1:21" s="331" customFormat="1" ht="18" customHeight="1" x14ac:dyDescent="0.35">
      <c r="B27" s="384" t="s">
        <v>1</v>
      </c>
      <c r="C27" s="350"/>
      <c r="D27" s="459">
        <v>169164</v>
      </c>
      <c r="E27" s="468">
        <v>0.34793307526918876</v>
      </c>
      <c r="F27" s="350"/>
      <c r="G27" s="464">
        <v>21423</v>
      </c>
      <c r="H27" s="472">
        <v>0.32837442931473315</v>
      </c>
      <c r="I27" s="350"/>
      <c r="J27" s="477">
        <v>5917</v>
      </c>
      <c r="K27" s="485">
        <f t="shared" si="0"/>
        <v>3.4977891277103876</v>
      </c>
      <c r="L27" s="486">
        <f t="shared" si="5"/>
        <v>27.619847827101712</v>
      </c>
      <c r="M27" s="447"/>
      <c r="N27" s="360">
        <f>_xlfn.RANK.EQ(L27,L$10:L$29,0)</f>
        <v>16</v>
      </c>
      <c r="O27" s="360">
        <v>18</v>
      </c>
      <c r="P27" s="360">
        <f t="shared" si="2"/>
        <v>6</v>
      </c>
      <c r="Q27" s="361" t="str">
        <f t="shared" si="3"/>
        <v>Cantabria</v>
      </c>
      <c r="R27" s="362">
        <f t="shared" si="4"/>
        <v>23.428063248832164</v>
      </c>
      <c r="S27" s="329"/>
      <c r="T27" s="329"/>
      <c r="U27" s="329"/>
    </row>
    <row r="28" spans="1:21" s="328" customFormat="1" ht="3.75" customHeight="1" x14ac:dyDescent="0.35">
      <c r="A28" s="326"/>
      <c r="B28" s="327"/>
      <c r="D28" s="460"/>
      <c r="E28" s="438"/>
      <c r="G28" s="327"/>
      <c r="H28" s="438"/>
      <c r="J28" s="327"/>
      <c r="K28" s="327"/>
      <c r="L28" s="334"/>
      <c r="M28" s="447"/>
      <c r="N28" s="329"/>
      <c r="O28" s="329"/>
      <c r="P28" s="360">
        <f>MATCH(O29,N$10:N$29,0)</f>
        <v>12</v>
      </c>
      <c r="Q28" s="361" t="str">
        <f t="shared" si="3"/>
        <v>Galicia</v>
      </c>
      <c r="R28" s="362">
        <f t="shared" si="4"/>
        <v>20.585455238916481</v>
      </c>
      <c r="S28" s="329"/>
      <c r="T28" s="329"/>
      <c r="U28" s="329"/>
    </row>
    <row r="29" spans="1:21" s="394" customFormat="1" ht="18" customHeight="1" x14ac:dyDescent="0.35">
      <c r="B29" s="1236" t="s">
        <v>0</v>
      </c>
      <c r="C29" s="320"/>
      <c r="D29" s="1237">
        <f>SUM(D10:D27)</f>
        <v>48619695</v>
      </c>
      <c r="E29" s="1238">
        <f>SUM(E10:E27)</f>
        <v>99.999999999999986</v>
      </c>
      <c r="F29" s="320"/>
      <c r="G29" s="1237">
        <f>SUM(G10:G27)</f>
        <v>6523955</v>
      </c>
      <c r="H29" s="1238">
        <f>SUM(H10:H27)</f>
        <v>100</v>
      </c>
      <c r="I29" s="320"/>
      <c r="J29" s="1237">
        <f>SUM(J10:J27)</f>
        <v>2313201</v>
      </c>
      <c r="K29" s="1239">
        <f>J29*100/D29</f>
        <v>4.7577447781192372</v>
      </c>
      <c r="L29" s="1240">
        <f>J29*100/G29</f>
        <v>35.457034881448443</v>
      </c>
      <c r="M29" s="447"/>
      <c r="N29" s="360">
        <f>_xlfn.RANK.EQ(L29,L$10:L$29,0)</f>
        <v>10</v>
      </c>
      <c r="O29" s="360">
        <v>19</v>
      </c>
      <c r="P29" s="329"/>
      <c r="Q29" s="329"/>
      <c r="R29" s="395"/>
      <c r="S29" s="329"/>
      <c r="T29" s="329"/>
      <c r="U29" s="329"/>
    </row>
    <row r="30" spans="1:21" s="328" customFormat="1" ht="5.25" customHeight="1" x14ac:dyDescent="0.25">
      <c r="B30" s="397" t="s">
        <v>39</v>
      </c>
      <c r="C30" s="449"/>
      <c r="D30" s="449"/>
      <c r="E30" s="449"/>
      <c r="F30" s="449"/>
      <c r="G30" s="449"/>
      <c r="H30" s="449"/>
      <c r="I30" s="449"/>
      <c r="O30" s="450"/>
    </row>
    <row r="31" spans="1:21" s="394" customFormat="1" ht="5.25" customHeight="1" x14ac:dyDescent="0.25">
      <c r="B31" s="397" t="s">
        <v>47</v>
      </c>
      <c r="C31" s="451"/>
      <c r="D31" s="451"/>
      <c r="E31" s="451"/>
      <c r="F31" s="451"/>
      <c r="G31" s="451"/>
      <c r="H31" s="451"/>
      <c r="I31" s="451"/>
      <c r="O31" s="450"/>
    </row>
    <row r="32" spans="1:21" s="394" customFormat="1" ht="13.5" customHeight="1" x14ac:dyDescent="0.25">
      <c r="B32" s="1482" t="s">
        <v>489</v>
      </c>
      <c r="C32" s="1482"/>
      <c r="D32" s="1482"/>
      <c r="E32" s="1482"/>
      <c r="F32" s="1482"/>
      <c r="G32" s="1482"/>
      <c r="H32" s="1482"/>
      <c r="I32" s="1482"/>
      <c r="J32" s="1482"/>
      <c r="K32" s="1482"/>
      <c r="L32" s="1482"/>
      <c r="M32" s="1241"/>
      <c r="O32" s="450"/>
    </row>
    <row r="33" spans="2:17" x14ac:dyDescent="0.25">
      <c r="B33" s="1483" t="s">
        <v>240</v>
      </c>
      <c r="C33" s="1483"/>
      <c r="D33" s="1483"/>
      <c r="E33" s="1483"/>
      <c r="F33" s="1483"/>
      <c r="G33" s="1483"/>
      <c r="H33" s="1483"/>
      <c r="I33" s="1483"/>
      <c r="J33" s="1483"/>
      <c r="K33" s="1483"/>
      <c r="L33" s="1483"/>
      <c r="M33" s="785"/>
      <c r="N33" s="785"/>
      <c r="O33" s="785"/>
      <c r="P33" s="785"/>
      <c r="Q33" s="785"/>
    </row>
    <row r="34" spans="2:17" ht="4.5" customHeight="1" x14ac:dyDescent="0.25">
      <c r="B34" s="1476"/>
      <c r="C34" s="1476"/>
      <c r="D34" s="1476"/>
      <c r="E34" s="1476"/>
      <c r="F34" s="1476"/>
      <c r="G34" s="1476"/>
      <c r="H34" s="1476"/>
      <c r="I34" s="1476"/>
      <c r="J34" s="1476"/>
      <c r="K34" s="1476"/>
      <c r="L34" s="1476"/>
      <c r="M34" s="1476"/>
      <c r="N34" s="1476"/>
      <c r="O34" s="1476"/>
      <c r="P34" s="1476"/>
      <c r="Q34" s="451"/>
    </row>
    <row r="37" spans="2:17" x14ac:dyDescent="0.25">
      <c r="L37" s="453"/>
      <c r="M37" s="453"/>
      <c r="N37" s="453"/>
    </row>
  </sheetData>
  <mergeCells count="11">
    <mergeCell ref="B34:P34"/>
    <mergeCell ref="B2:I2"/>
    <mergeCell ref="B3:I3"/>
    <mergeCell ref="A4:U4"/>
    <mergeCell ref="B5:S5"/>
    <mergeCell ref="B7:B8"/>
    <mergeCell ref="D7:E7"/>
    <mergeCell ref="G7:H7"/>
    <mergeCell ref="J7:L7"/>
    <mergeCell ref="B32:L32"/>
    <mergeCell ref="B33:L33"/>
  </mergeCells>
  <printOptions horizontalCentered="1"/>
  <pageMargins left="0" right="0" top="0.43307086614173229" bottom="0.43307086614173229" header="0" footer="0"/>
  <pageSetup paperSize="9" scale="85" orientation="landscape" r:id="rId1"/>
  <headerFooter alignWithMargins="0"/>
  <rowBreaks count="1" manualBreakCount="1">
    <brk id="33"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87">
    <tabColor theme="0"/>
    <pageSetUpPr fitToPage="1"/>
  </sheetPr>
  <dimension ref="A1:BA46"/>
  <sheetViews>
    <sheetView showGridLines="0" zoomScale="85" zoomScaleNormal="85"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7265625" style="333" bestFit="1" customWidth="1"/>
    <col min="13" max="13" width="6.81640625" style="333" customWidth="1"/>
    <col min="14" max="14" width="11.7265625" style="333" bestFit="1" customWidth="1"/>
    <col min="15" max="15" width="6.81640625" style="333" customWidth="1"/>
    <col min="16" max="16" width="0.453125" style="333" customWidth="1"/>
    <col min="17" max="17" width="10.54296875" style="333" bestFit="1" customWidth="1"/>
    <col min="18" max="18" width="6.81640625" style="333" customWidth="1"/>
    <col min="19" max="19" width="10.54296875" style="333" bestFit="1" customWidth="1"/>
    <col min="20" max="20" width="11.7265625" style="333" bestFit="1" customWidth="1"/>
    <col min="21" max="21" width="10.54296875" style="333" bestFit="1" customWidth="1"/>
    <col min="22" max="22" width="11.7265625" style="333" bestFit="1" customWidth="1"/>
    <col min="23" max="23" width="0.453125" style="333" customWidth="1"/>
    <col min="24" max="24" width="10.54296875" style="333" bestFit="1" customWidth="1"/>
    <col min="25" max="25" width="7" style="333" customWidth="1"/>
    <col min="26" max="26" width="10.54296875" style="333" bestFit="1" customWidth="1"/>
    <col min="27" max="27" width="11.81640625" style="333" bestFit="1" customWidth="1"/>
    <col min="28" max="28" width="10.54296875" style="333" bestFit="1" customWidth="1"/>
    <col min="29" max="29" width="11.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439"/>
      <c r="C2" s="1439"/>
    </row>
    <row r="3" spans="1:53" s="345" customFormat="1" ht="4.5" customHeight="1" x14ac:dyDescent="0.25">
      <c r="B3" s="1440"/>
      <c r="C3" s="1440"/>
    </row>
    <row r="4" spans="1:53" s="345" customFormat="1" ht="17.25" customHeight="1" x14ac:dyDescent="0.25">
      <c r="A4" s="1441" t="s">
        <v>393</v>
      </c>
      <c r="B4" s="1441"/>
      <c r="C4" s="1441"/>
      <c r="D4" s="1441"/>
      <c r="E4" s="1441"/>
      <c r="F4" s="1441"/>
      <c r="G4" s="1441"/>
      <c r="H4" s="1441"/>
      <c r="I4" s="1441"/>
      <c r="J4" s="1441"/>
      <c r="K4" s="1441"/>
      <c r="L4" s="1441"/>
      <c r="M4" s="1441"/>
      <c r="N4" s="1441"/>
      <c r="O4" s="1441"/>
      <c r="P4" s="1441"/>
      <c r="Q4" s="1441"/>
      <c r="R4" s="1441"/>
      <c r="S4" s="1441"/>
      <c r="T4" s="1441"/>
      <c r="U4" s="1441"/>
      <c r="V4" s="1441"/>
      <c r="W4" s="1441"/>
      <c r="X4" s="1441"/>
      <c r="Y4" s="1441"/>
      <c r="Z4" s="1441"/>
      <c r="AA4" s="1441"/>
      <c r="AB4" s="1441"/>
      <c r="AC4" s="1441"/>
    </row>
    <row r="5" spans="1:53" s="345" customFormat="1" ht="17.25" customHeight="1" x14ac:dyDescent="0.25">
      <c r="B5" s="1442" t="str">
        <f>porsaad!$B$6</f>
        <v>Situación a 30 de noviembre de 2025</v>
      </c>
      <c r="C5" s="1442"/>
      <c r="D5" s="1442"/>
      <c r="E5" s="1442"/>
      <c r="F5" s="1442"/>
      <c r="G5" s="1442"/>
      <c r="H5" s="1442"/>
      <c r="I5" s="1442"/>
      <c r="J5" s="1442"/>
      <c r="K5" s="1442"/>
      <c r="L5" s="1442"/>
      <c r="M5" s="1442"/>
      <c r="N5" s="1442"/>
      <c r="O5" s="1442"/>
      <c r="P5" s="1442"/>
      <c r="Q5" s="1442"/>
      <c r="R5" s="1442"/>
      <c r="S5" s="1442"/>
      <c r="T5" s="1442"/>
      <c r="U5" s="1442"/>
      <c r="V5" s="1442"/>
      <c r="W5" s="1442"/>
      <c r="X5" s="1442"/>
      <c r="Y5" s="1442"/>
      <c r="Z5" s="1442"/>
      <c r="AA5" s="1442"/>
      <c r="AB5" s="1442"/>
      <c r="AC5" s="1442"/>
    </row>
    <row r="6" spans="1:53" s="345" customFormat="1" ht="6" customHeight="1" x14ac:dyDescent="0.25"/>
    <row r="7" spans="1:53" s="322" customFormat="1" ht="12.75" customHeight="1" x14ac:dyDescent="0.25">
      <c r="A7" s="316"/>
      <c r="B7" s="1443" t="s">
        <v>12</v>
      </c>
      <c r="C7" s="317"/>
      <c r="D7" s="1446" t="s">
        <v>13</v>
      </c>
      <c r="E7" s="1447"/>
      <c r="F7" s="1447"/>
      <c r="G7" s="1447"/>
      <c r="H7" s="1447"/>
      <c r="I7" s="318"/>
      <c r="J7" s="1450"/>
      <c r="K7" s="1450"/>
      <c r="L7" s="1450"/>
      <c r="M7" s="1450"/>
      <c r="N7" s="1450"/>
      <c r="O7" s="1450"/>
      <c r="P7" s="318"/>
      <c r="Q7" s="1450"/>
      <c r="R7" s="1450"/>
      <c r="S7" s="1450"/>
      <c r="T7" s="1450"/>
      <c r="U7" s="1450"/>
      <c r="V7" s="1450"/>
      <c r="W7" s="318"/>
      <c r="X7" s="1450"/>
      <c r="Y7" s="1450"/>
      <c r="Z7" s="1450"/>
      <c r="AA7" s="1450"/>
      <c r="AB7" s="1450"/>
      <c r="AC7" s="1451"/>
      <c r="AD7" s="319"/>
      <c r="AE7" s="319"/>
      <c r="AF7" s="320"/>
      <c r="AG7" s="320"/>
      <c r="AH7" s="320"/>
      <c r="AI7" s="320"/>
      <c r="AJ7" s="320"/>
      <c r="AK7" s="320"/>
      <c r="AL7" s="321"/>
    </row>
    <row r="8" spans="1:53" s="322" customFormat="1" ht="33.75" customHeight="1" x14ac:dyDescent="0.25">
      <c r="A8" s="316"/>
      <c r="B8" s="1444"/>
      <c r="C8" s="317"/>
      <c r="D8" s="1448"/>
      <c r="E8" s="1449"/>
      <c r="F8" s="1449"/>
      <c r="G8" s="1449"/>
      <c r="H8" s="1449"/>
      <c r="I8" s="323"/>
      <c r="J8" s="1452" t="s">
        <v>171</v>
      </c>
      <c r="K8" s="1453"/>
      <c r="L8" s="1453"/>
      <c r="M8" s="1453"/>
      <c r="N8" s="1453"/>
      <c r="O8" s="1454"/>
      <c r="P8" s="317"/>
      <c r="Q8" s="1452" t="s">
        <v>172</v>
      </c>
      <c r="R8" s="1453"/>
      <c r="S8" s="1453"/>
      <c r="T8" s="1453"/>
      <c r="U8" s="1453"/>
      <c r="V8" s="1454"/>
      <c r="W8" s="317"/>
      <c r="X8" s="1452" t="s">
        <v>173</v>
      </c>
      <c r="Y8" s="1453"/>
      <c r="Z8" s="1453"/>
      <c r="AA8" s="1453"/>
      <c r="AB8" s="1453"/>
      <c r="AC8" s="1454"/>
      <c r="AD8" s="319"/>
      <c r="AE8" s="319"/>
      <c r="AF8" s="320"/>
      <c r="AG8" s="320"/>
      <c r="AH8" s="320"/>
      <c r="AI8" s="320"/>
      <c r="AJ8" s="320"/>
      <c r="AK8" s="320"/>
      <c r="AL8" s="321"/>
    </row>
    <row r="9" spans="1:53" s="322" customFormat="1" ht="21.75" customHeight="1" x14ac:dyDescent="0.25">
      <c r="A9" s="316"/>
      <c r="B9" s="1444"/>
      <c r="C9" s="317"/>
      <c r="D9" s="1455" t="s">
        <v>9</v>
      </c>
      <c r="E9" s="1457" t="s">
        <v>24</v>
      </c>
      <c r="F9" s="1458"/>
      <c r="G9" s="1457" t="s">
        <v>23</v>
      </c>
      <c r="H9" s="1459"/>
      <c r="I9" s="323"/>
      <c r="J9" s="1460" t="s">
        <v>9</v>
      </c>
      <c r="K9" s="1463" t="s">
        <v>211</v>
      </c>
      <c r="L9" s="1465" t="s">
        <v>24</v>
      </c>
      <c r="M9" s="1466"/>
      <c r="N9" s="1461" t="s">
        <v>23</v>
      </c>
      <c r="O9" s="1462"/>
      <c r="P9" s="317"/>
      <c r="Q9" s="1460" t="s">
        <v>9</v>
      </c>
      <c r="R9" s="1463" t="s">
        <v>211</v>
      </c>
      <c r="S9" s="1465" t="s">
        <v>24</v>
      </c>
      <c r="T9" s="1466"/>
      <c r="U9" s="1461" t="s">
        <v>23</v>
      </c>
      <c r="V9" s="1462"/>
      <c r="W9" s="317"/>
      <c r="X9" s="1460" t="s">
        <v>9</v>
      </c>
      <c r="Y9" s="1463" t="s">
        <v>211</v>
      </c>
      <c r="Z9" s="1465" t="s">
        <v>24</v>
      </c>
      <c r="AA9" s="1466"/>
      <c r="AB9" s="1461" t="s">
        <v>23</v>
      </c>
      <c r="AC9" s="1462"/>
      <c r="AD9" s="319"/>
      <c r="AE9" s="319"/>
      <c r="AF9" s="320"/>
      <c r="AG9" s="320"/>
      <c r="AH9" s="320"/>
      <c r="AI9" s="320"/>
      <c r="AJ9" s="320"/>
      <c r="AK9" s="320"/>
      <c r="AL9" s="321"/>
    </row>
    <row r="10" spans="1:53" s="322" customFormat="1" ht="36.75" customHeight="1" x14ac:dyDescent="0.25">
      <c r="A10" s="316"/>
      <c r="B10" s="1445"/>
      <c r="C10" s="317"/>
      <c r="D10" s="1456"/>
      <c r="E10" s="407" t="s">
        <v>9</v>
      </c>
      <c r="F10" s="403" t="s">
        <v>211</v>
      </c>
      <c r="G10" s="406" t="s">
        <v>9</v>
      </c>
      <c r="H10" s="886" t="s">
        <v>211</v>
      </c>
      <c r="I10" s="346"/>
      <c r="J10" s="1456"/>
      <c r="K10" s="1464"/>
      <c r="L10" s="404" t="s">
        <v>9</v>
      </c>
      <c r="M10" s="403" t="s">
        <v>212</v>
      </c>
      <c r="N10" s="407" t="s">
        <v>9</v>
      </c>
      <c r="O10" s="402" t="s">
        <v>212</v>
      </c>
      <c r="P10" s="347"/>
      <c r="Q10" s="1456"/>
      <c r="R10" s="1464"/>
      <c r="S10" s="404" t="s">
        <v>9</v>
      </c>
      <c r="T10" s="403" t="s">
        <v>212</v>
      </c>
      <c r="U10" s="407" t="s">
        <v>9</v>
      </c>
      <c r="V10" s="402" t="s">
        <v>212</v>
      </c>
      <c r="W10" s="347"/>
      <c r="X10" s="1456"/>
      <c r="Y10" s="1464"/>
      <c r="Z10" s="404" t="s">
        <v>9</v>
      </c>
      <c r="AA10" s="403" t="s">
        <v>212</v>
      </c>
      <c r="AB10" s="407" t="s">
        <v>9</v>
      </c>
      <c r="AC10" s="402" t="s">
        <v>212</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446477</v>
      </c>
      <c r="E12" s="352">
        <f>L12+S12+Z12</f>
        <v>275853</v>
      </c>
      <c r="F12" s="353">
        <f>E12/$D12*100</f>
        <v>61.784369631582372</v>
      </c>
      <c r="G12" s="352">
        <f>N12+U12+AB12</f>
        <v>170624</v>
      </c>
      <c r="H12" s="354">
        <f>G12/$D12*100</f>
        <v>38.215630368417635</v>
      </c>
      <c r="I12" s="350"/>
      <c r="J12" s="355">
        <v>124911</v>
      </c>
      <c r="K12" s="356">
        <v>27.977029051888451</v>
      </c>
      <c r="L12" s="357">
        <v>52405</v>
      </c>
      <c r="M12" s="353">
        <v>41.953871156263261</v>
      </c>
      <c r="N12" s="357">
        <v>72506</v>
      </c>
      <c r="O12" s="358">
        <v>58.046128843736746</v>
      </c>
      <c r="P12" s="350"/>
      <c r="Q12" s="355">
        <v>108629</v>
      </c>
      <c r="R12" s="356">
        <v>24.330256653758202</v>
      </c>
      <c r="S12" s="357">
        <v>71158</v>
      </c>
      <c r="T12" s="353">
        <v>65.505527989763323</v>
      </c>
      <c r="U12" s="357">
        <v>37471</v>
      </c>
      <c r="V12" s="358">
        <v>34.494472010236677</v>
      </c>
      <c r="W12" s="350"/>
      <c r="X12" s="355">
        <v>212937</v>
      </c>
      <c r="Y12" s="356">
        <v>47.692714294353351</v>
      </c>
      <c r="Z12" s="357">
        <v>152290</v>
      </c>
      <c r="AA12" s="353">
        <v>71.518806031831005</v>
      </c>
      <c r="AB12" s="357">
        <v>60647</v>
      </c>
      <c r="AC12" s="358">
        <f t="shared" ref="AC12:AC29" si="0">AB12/$X12*100</f>
        <v>28.481193968168988</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61070</v>
      </c>
      <c r="E13" s="365">
        <f t="shared" ref="E13:E29" si="2">L13+S13+Z13</f>
        <v>38910</v>
      </c>
      <c r="F13" s="366">
        <f t="shared" ref="F13:H29" si="3">E13/$D13*100</f>
        <v>63.713771082364502</v>
      </c>
      <c r="G13" s="365">
        <f t="shared" ref="G13:G29" si="4">N13+U13+AB13</f>
        <v>22160</v>
      </c>
      <c r="H13" s="367">
        <f t="shared" si="3"/>
        <v>36.286228917635498</v>
      </c>
      <c r="I13" s="350"/>
      <c r="J13" s="368">
        <v>11592</v>
      </c>
      <c r="K13" s="369">
        <v>18.981496643196333</v>
      </c>
      <c r="L13" s="370">
        <v>4899</v>
      </c>
      <c r="M13" s="371">
        <v>42.261904761904759</v>
      </c>
      <c r="N13" s="370">
        <v>6693</v>
      </c>
      <c r="O13" s="372">
        <v>57.738095238095234</v>
      </c>
      <c r="P13" s="350"/>
      <c r="Q13" s="368">
        <v>12167</v>
      </c>
      <c r="R13" s="369">
        <v>19.923039135418371</v>
      </c>
      <c r="S13" s="370">
        <v>7422</v>
      </c>
      <c r="T13" s="371">
        <v>61.001068463877708</v>
      </c>
      <c r="U13" s="370">
        <v>4745</v>
      </c>
      <c r="V13" s="372">
        <v>38.998931536122299</v>
      </c>
      <c r="W13" s="350"/>
      <c r="X13" s="368">
        <v>37311</v>
      </c>
      <c r="Y13" s="369">
        <v>61.095464221385299</v>
      </c>
      <c r="Z13" s="370">
        <v>26589</v>
      </c>
      <c r="AA13" s="371">
        <v>71.263166358446568</v>
      </c>
      <c r="AB13" s="370">
        <v>10722</v>
      </c>
      <c r="AC13" s="372">
        <f t="shared" si="0"/>
        <v>28.736833641553428</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50331</v>
      </c>
      <c r="E14" s="365">
        <f t="shared" si="2"/>
        <v>32445</v>
      </c>
      <c r="F14" s="366">
        <f t="shared" si="3"/>
        <v>64.463253263396311</v>
      </c>
      <c r="G14" s="365">
        <f t="shared" si="4"/>
        <v>17886</v>
      </c>
      <c r="H14" s="367">
        <f t="shared" si="3"/>
        <v>35.536746736603689</v>
      </c>
      <c r="I14" s="350"/>
      <c r="J14" s="368">
        <v>10687</v>
      </c>
      <c r="K14" s="369">
        <v>21.233434662534027</v>
      </c>
      <c r="L14" s="370">
        <v>4518</v>
      </c>
      <c r="M14" s="371">
        <v>42.275662019275757</v>
      </c>
      <c r="N14" s="370">
        <v>6169</v>
      </c>
      <c r="O14" s="372">
        <v>57.72433798072425</v>
      </c>
      <c r="P14" s="350"/>
      <c r="Q14" s="368">
        <v>11485</v>
      </c>
      <c r="R14" s="369">
        <v>22.818938626293932</v>
      </c>
      <c r="S14" s="370">
        <v>6926</v>
      </c>
      <c r="T14" s="371">
        <v>60.304745319982587</v>
      </c>
      <c r="U14" s="370">
        <v>4559</v>
      </c>
      <c r="V14" s="372">
        <v>39.695254680017413</v>
      </c>
      <c r="W14" s="350"/>
      <c r="X14" s="368">
        <v>28159</v>
      </c>
      <c r="Y14" s="369">
        <v>55.947626711172035</v>
      </c>
      <c r="Z14" s="370">
        <v>21001</v>
      </c>
      <c r="AA14" s="371">
        <v>74.580063212472041</v>
      </c>
      <c r="AB14" s="370">
        <v>7158</v>
      </c>
      <c r="AC14" s="372">
        <f t="shared" si="0"/>
        <v>25.419936787527963</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50514</v>
      </c>
      <c r="E15" s="365">
        <f t="shared" si="2"/>
        <v>30315</v>
      </c>
      <c r="F15" s="366">
        <f t="shared" si="3"/>
        <v>60.013065684760662</v>
      </c>
      <c r="G15" s="365">
        <f t="shared" si="4"/>
        <v>20199</v>
      </c>
      <c r="H15" s="367">
        <f t="shared" si="3"/>
        <v>39.986934315239338</v>
      </c>
      <c r="I15" s="350"/>
      <c r="J15" s="368">
        <v>14822</v>
      </c>
      <c r="K15" s="369">
        <v>29.342360533713425</v>
      </c>
      <c r="L15" s="370">
        <v>6440</v>
      </c>
      <c r="M15" s="371">
        <v>43.44892727027392</v>
      </c>
      <c r="N15" s="370">
        <v>8382</v>
      </c>
      <c r="O15" s="372">
        <v>56.55107272972608</v>
      </c>
      <c r="P15" s="350"/>
      <c r="Q15" s="368">
        <v>11899</v>
      </c>
      <c r="R15" s="369">
        <v>23.555845904105794</v>
      </c>
      <c r="S15" s="370">
        <v>7075</v>
      </c>
      <c r="T15" s="371">
        <v>59.45877804857551</v>
      </c>
      <c r="U15" s="370">
        <v>4824</v>
      </c>
      <c r="V15" s="372">
        <v>40.54122195142449</v>
      </c>
      <c r="W15" s="350"/>
      <c r="X15" s="368">
        <v>23793</v>
      </c>
      <c r="Y15" s="369">
        <v>47.101793562180781</v>
      </c>
      <c r="Z15" s="370">
        <v>16800</v>
      </c>
      <c r="AA15" s="371">
        <v>70.609002647837599</v>
      </c>
      <c r="AB15" s="370">
        <v>6993</v>
      </c>
      <c r="AC15" s="372">
        <f t="shared" si="0"/>
        <v>29.390997352162401</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78692</v>
      </c>
      <c r="E16" s="365">
        <f t="shared" si="2"/>
        <v>45915</v>
      </c>
      <c r="F16" s="366">
        <f t="shared" si="3"/>
        <v>58.347735475016513</v>
      </c>
      <c r="G16" s="365">
        <f t="shared" si="4"/>
        <v>32777</v>
      </c>
      <c r="H16" s="367">
        <f t="shared" si="3"/>
        <v>41.65226452498348</v>
      </c>
      <c r="I16" s="350"/>
      <c r="J16" s="368">
        <v>27152</v>
      </c>
      <c r="K16" s="369">
        <v>34.504142733695929</v>
      </c>
      <c r="L16" s="370">
        <v>11322</v>
      </c>
      <c r="M16" s="371">
        <v>41.69858573954037</v>
      </c>
      <c r="N16" s="370">
        <v>15830</v>
      </c>
      <c r="O16" s="372">
        <v>58.301414260459637</v>
      </c>
      <c r="P16" s="350"/>
      <c r="Q16" s="368">
        <v>18719</v>
      </c>
      <c r="R16" s="369">
        <v>23.787678544197632</v>
      </c>
      <c r="S16" s="370">
        <v>11286</v>
      </c>
      <c r="T16" s="371">
        <v>60.291682247983339</v>
      </c>
      <c r="U16" s="370">
        <v>7433</v>
      </c>
      <c r="V16" s="372">
        <v>39.708317752016669</v>
      </c>
      <c r="W16" s="350"/>
      <c r="X16" s="368">
        <v>32821</v>
      </c>
      <c r="Y16" s="369">
        <v>41.708178722106446</v>
      </c>
      <c r="Z16" s="370">
        <v>23307</v>
      </c>
      <c r="AA16" s="371">
        <v>71.012461533774101</v>
      </c>
      <c r="AB16" s="370">
        <v>9514</v>
      </c>
      <c r="AC16" s="372">
        <f t="shared" si="0"/>
        <v>28.987538466225892</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23973</v>
      </c>
      <c r="E17" s="375">
        <f t="shared" si="2"/>
        <v>14674</v>
      </c>
      <c r="F17" s="376">
        <f t="shared" si="3"/>
        <v>61.210528511241812</v>
      </c>
      <c r="G17" s="375">
        <f t="shared" si="4"/>
        <v>9299</v>
      </c>
      <c r="H17" s="367">
        <f t="shared" si="3"/>
        <v>38.789471488758188</v>
      </c>
      <c r="I17" s="350"/>
      <c r="J17" s="377">
        <v>6668</v>
      </c>
      <c r="K17" s="378">
        <v>27.814624786217827</v>
      </c>
      <c r="L17" s="375">
        <v>2829</v>
      </c>
      <c r="M17" s="376">
        <v>42.426514697060583</v>
      </c>
      <c r="N17" s="375">
        <v>3839</v>
      </c>
      <c r="O17" s="372">
        <v>57.57348530293941</v>
      </c>
      <c r="P17" s="350"/>
      <c r="Q17" s="377">
        <v>5153</v>
      </c>
      <c r="R17" s="378">
        <v>21.495015225461977</v>
      </c>
      <c r="S17" s="375">
        <v>2917</v>
      </c>
      <c r="T17" s="376">
        <v>56.607801280807301</v>
      </c>
      <c r="U17" s="375">
        <v>2236</v>
      </c>
      <c r="V17" s="372">
        <v>43.392198719192706</v>
      </c>
      <c r="W17" s="350"/>
      <c r="X17" s="377">
        <v>12152</v>
      </c>
      <c r="Y17" s="378">
        <v>50.690359988320189</v>
      </c>
      <c r="Z17" s="375">
        <v>8928</v>
      </c>
      <c r="AA17" s="376">
        <v>73.469387755102048</v>
      </c>
      <c r="AB17" s="375">
        <v>3224</v>
      </c>
      <c r="AC17" s="372">
        <f t="shared" si="0"/>
        <v>26.530612244897959</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162549</v>
      </c>
      <c r="E18" s="365">
        <f t="shared" si="2"/>
        <v>101296</v>
      </c>
      <c r="F18" s="366">
        <f t="shared" si="3"/>
        <v>62.317208964681413</v>
      </c>
      <c r="G18" s="365">
        <f t="shared" si="4"/>
        <v>61253</v>
      </c>
      <c r="H18" s="367">
        <f t="shared" si="3"/>
        <v>37.68279103531858</v>
      </c>
      <c r="I18" s="350"/>
      <c r="J18" s="368">
        <v>33196</v>
      </c>
      <c r="K18" s="369">
        <v>20.422149628727336</v>
      </c>
      <c r="L18" s="370">
        <v>14069</v>
      </c>
      <c r="M18" s="371">
        <v>42.381612242438848</v>
      </c>
      <c r="N18" s="370">
        <v>19127</v>
      </c>
      <c r="O18" s="372">
        <v>57.618387757561152</v>
      </c>
      <c r="P18" s="350"/>
      <c r="Q18" s="368">
        <v>29386</v>
      </c>
      <c r="R18" s="369">
        <v>18.078241022706997</v>
      </c>
      <c r="S18" s="370">
        <v>16775</v>
      </c>
      <c r="T18" s="371">
        <v>57.085006465663923</v>
      </c>
      <c r="U18" s="370">
        <v>12611</v>
      </c>
      <c r="V18" s="372">
        <v>42.914993534336077</v>
      </c>
      <c r="W18" s="350"/>
      <c r="X18" s="368">
        <v>99967</v>
      </c>
      <c r="Y18" s="369">
        <v>61.499609348565663</v>
      </c>
      <c r="Z18" s="370">
        <v>70452</v>
      </c>
      <c r="AA18" s="371">
        <v>70.47525683475547</v>
      </c>
      <c r="AB18" s="370">
        <v>29515</v>
      </c>
      <c r="AC18" s="372">
        <f t="shared" si="0"/>
        <v>29.524743165244534</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103200</v>
      </c>
      <c r="E19" s="365">
        <f t="shared" si="2"/>
        <v>63969</v>
      </c>
      <c r="F19" s="366">
        <f t="shared" si="3"/>
        <v>61.985465116279073</v>
      </c>
      <c r="G19" s="365">
        <f t="shared" si="4"/>
        <v>39231</v>
      </c>
      <c r="H19" s="367">
        <f t="shared" si="3"/>
        <v>38.014534883720927</v>
      </c>
      <c r="I19" s="350"/>
      <c r="J19" s="368">
        <v>24125</v>
      </c>
      <c r="K19" s="369">
        <v>23.376937984496124</v>
      </c>
      <c r="L19" s="370">
        <v>10042</v>
      </c>
      <c r="M19" s="371">
        <v>41.624870466321248</v>
      </c>
      <c r="N19" s="370">
        <v>14083</v>
      </c>
      <c r="O19" s="372">
        <v>58.375129533678759</v>
      </c>
      <c r="P19" s="350"/>
      <c r="Q19" s="368">
        <v>20745</v>
      </c>
      <c r="R19" s="369">
        <v>20.10174418604651</v>
      </c>
      <c r="S19" s="370">
        <v>12766</v>
      </c>
      <c r="T19" s="371">
        <v>61.537719932513859</v>
      </c>
      <c r="U19" s="370">
        <v>7979</v>
      </c>
      <c r="V19" s="372">
        <v>38.462280067486141</v>
      </c>
      <c r="W19" s="350"/>
      <c r="X19" s="368">
        <v>58330</v>
      </c>
      <c r="Y19" s="369">
        <v>56.521317829457359</v>
      </c>
      <c r="Z19" s="370">
        <v>41161</v>
      </c>
      <c r="AA19" s="371">
        <v>70.565746614092234</v>
      </c>
      <c r="AB19" s="370">
        <v>17169</v>
      </c>
      <c r="AC19" s="372">
        <f t="shared" si="0"/>
        <v>29.434253385907766</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418807</v>
      </c>
      <c r="E20" s="365">
        <f t="shared" si="2"/>
        <v>259283</v>
      </c>
      <c r="F20" s="366">
        <f t="shared" si="3"/>
        <v>61.909901219416106</v>
      </c>
      <c r="G20" s="365">
        <f t="shared" si="4"/>
        <v>159524</v>
      </c>
      <c r="H20" s="367">
        <f t="shared" si="3"/>
        <v>38.090098780583901</v>
      </c>
      <c r="I20" s="350"/>
      <c r="J20" s="368">
        <v>106270</v>
      </c>
      <c r="K20" s="369">
        <v>25.374456491892445</v>
      </c>
      <c r="L20" s="370">
        <v>46591</v>
      </c>
      <c r="M20" s="371">
        <v>43.84210031052978</v>
      </c>
      <c r="N20" s="370">
        <v>59679</v>
      </c>
      <c r="O20" s="372">
        <v>56.157899689470213</v>
      </c>
      <c r="P20" s="350"/>
      <c r="Q20" s="368">
        <v>96727</v>
      </c>
      <c r="R20" s="369">
        <v>23.095841282500054</v>
      </c>
      <c r="S20" s="370">
        <v>59928</v>
      </c>
      <c r="T20" s="371">
        <v>61.955813785189243</v>
      </c>
      <c r="U20" s="370">
        <v>36799</v>
      </c>
      <c r="V20" s="372">
        <v>38.044186214810757</v>
      </c>
      <c r="W20" s="350"/>
      <c r="X20" s="368">
        <v>215810</v>
      </c>
      <c r="Y20" s="369">
        <v>51.529702225607501</v>
      </c>
      <c r="Z20" s="370">
        <v>152764</v>
      </c>
      <c r="AA20" s="371">
        <v>70.786339835966828</v>
      </c>
      <c r="AB20" s="370">
        <v>63046</v>
      </c>
      <c r="AC20" s="372">
        <f t="shared" si="0"/>
        <v>29.213660164033179</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236880</v>
      </c>
      <c r="E21" s="365">
        <f t="shared" si="2"/>
        <v>145306</v>
      </c>
      <c r="F21" s="366">
        <f t="shared" si="3"/>
        <v>61.341607565011827</v>
      </c>
      <c r="G21" s="365">
        <f t="shared" si="4"/>
        <v>91574</v>
      </c>
      <c r="H21" s="367">
        <f t="shared" si="3"/>
        <v>38.65839243498818</v>
      </c>
      <c r="I21" s="350"/>
      <c r="J21" s="368">
        <v>62022</v>
      </c>
      <c r="K21" s="369">
        <v>26.182877406281662</v>
      </c>
      <c r="L21" s="370">
        <v>25294</v>
      </c>
      <c r="M21" s="371">
        <v>40.782303053755122</v>
      </c>
      <c r="N21" s="370">
        <v>36728</v>
      </c>
      <c r="O21" s="372">
        <v>59.217696946244878</v>
      </c>
      <c r="P21" s="350"/>
      <c r="Q21" s="368">
        <v>52616</v>
      </c>
      <c r="R21" s="369">
        <v>22.212090509962852</v>
      </c>
      <c r="S21" s="370">
        <v>32292</v>
      </c>
      <c r="T21" s="371">
        <v>61.372966398053819</v>
      </c>
      <c r="U21" s="370">
        <v>20324</v>
      </c>
      <c r="V21" s="372">
        <v>38.627033601946174</v>
      </c>
      <c r="W21" s="350"/>
      <c r="X21" s="368">
        <v>122242</v>
      </c>
      <c r="Y21" s="369">
        <v>51.605032083755489</v>
      </c>
      <c r="Z21" s="370">
        <v>87720</v>
      </c>
      <c r="AA21" s="371">
        <v>71.759297131918657</v>
      </c>
      <c r="AB21" s="370">
        <v>34522</v>
      </c>
      <c r="AC21" s="372">
        <f t="shared" si="0"/>
        <v>28.240702868081346</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62199</v>
      </c>
      <c r="E22" s="365">
        <f t="shared" si="2"/>
        <v>39094</v>
      </c>
      <c r="F22" s="366">
        <f t="shared" si="3"/>
        <v>62.853100532162898</v>
      </c>
      <c r="G22" s="365">
        <f t="shared" si="4"/>
        <v>23105</v>
      </c>
      <c r="H22" s="367">
        <f t="shared" si="3"/>
        <v>37.146899467837102</v>
      </c>
      <c r="I22" s="350"/>
      <c r="J22" s="368">
        <v>14589</v>
      </c>
      <c r="K22" s="369">
        <v>23.455361018665897</v>
      </c>
      <c r="L22" s="370">
        <v>6373</v>
      </c>
      <c r="M22" s="371">
        <v>43.683597230790319</v>
      </c>
      <c r="N22" s="370">
        <v>8216</v>
      </c>
      <c r="O22" s="372">
        <v>56.316402769209681</v>
      </c>
      <c r="P22" s="350"/>
      <c r="Q22" s="368">
        <v>13661</v>
      </c>
      <c r="R22" s="369">
        <v>21.963375616971334</v>
      </c>
      <c r="S22" s="370">
        <v>8495</v>
      </c>
      <c r="T22" s="371">
        <v>62.184320327940853</v>
      </c>
      <c r="U22" s="370">
        <v>5166</v>
      </c>
      <c r="V22" s="372">
        <v>37.815679672059147</v>
      </c>
      <c r="W22" s="350"/>
      <c r="X22" s="368">
        <v>33949</v>
      </c>
      <c r="Y22" s="369">
        <v>54.581263364362776</v>
      </c>
      <c r="Z22" s="370">
        <v>24226</v>
      </c>
      <c r="AA22" s="371">
        <v>71.359981148192873</v>
      </c>
      <c r="AB22" s="370">
        <v>9723</v>
      </c>
      <c r="AC22" s="372">
        <f t="shared" si="0"/>
        <v>28.64001885180712</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99310</v>
      </c>
      <c r="E23" s="365">
        <f t="shared" si="2"/>
        <v>61473</v>
      </c>
      <c r="F23" s="366">
        <f t="shared" si="3"/>
        <v>61.900110764273485</v>
      </c>
      <c r="G23" s="365">
        <f t="shared" si="4"/>
        <v>37837</v>
      </c>
      <c r="H23" s="367">
        <f t="shared" si="3"/>
        <v>38.099889235726515</v>
      </c>
      <c r="I23" s="350"/>
      <c r="J23" s="368">
        <v>27475</v>
      </c>
      <c r="K23" s="369">
        <v>27.665894673245393</v>
      </c>
      <c r="L23" s="370">
        <v>10808</v>
      </c>
      <c r="M23" s="371">
        <v>39.337579617834393</v>
      </c>
      <c r="N23" s="370">
        <v>16667</v>
      </c>
      <c r="O23" s="372">
        <v>60.662420382165607</v>
      </c>
      <c r="P23" s="350"/>
      <c r="Q23" s="368">
        <v>17503</v>
      </c>
      <c r="R23" s="369">
        <v>17.624609807672943</v>
      </c>
      <c r="S23" s="370">
        <v>10094</v>
      </c>
      <c r="T23" s="371">
        <v>57.670113694795177</v>
      </c>
      <c r="U23" s="370">
        <v>7409</v>
      </c>
      <c r="V23" s="372">
        <v>42.329886305204823</v>
      </c>
      <c r="W23" s="350"/>
      <c r="X23" s="368">
        <v>54332</v>
      </c>
      <c r="Y23" s="369">
        <v>54.709495519081663</v>
      </c>
      <c r="Z23" s="370">
        <v>40571</v>
      </c>
      <c r="AA23" s="371">
        <v>74.672384598395041</v>
      </c>
      <c r="AB23" s="370">
        <v>13761</v>
      </c>
      <c r="AC23" s="372">
        <f t="shared" si="0"/>
        <v>25.327615401604948</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277873</v>
      </c>
      <c r="E24" s="365">
        <f t="shared" si="2"/>
        <v>180828</v>
      </c>
      <c r="F24" s="366">
        <f t="shared" si="3"/>
        <v>65.075772025349707</v>
      </c>
      <c r="G24" s="365">
        <f t="shared" si="4"/>
        <v>97045</v>
      </c>
      <c r="H24" s="367">
        <f t="shared" si="3"/>
        <v>34.924227974650293</v>
      </c>
      <c r="I24" s="350"/>
      <c r="J24" s="368">
        <v>65405</v>
      </c>
      <c r="K24" s="369">
        <v>23.537731265722112</v>
      </c>
      <c r="L24" s="370">
        <v>30187</v>
      </c>
      <c r="M24" s="371">
        <v>46.153963764238206</v>
      </c>
      <c r="N24" s="370">
        <v>35218</v>
      </c>
      <c r="O24" s="372">
        <v>53.846036235761794</v>
      </c>
      <c r="P24" s="350"/>
      <c r="Q24" s="368">
        <v>54634</v>
      </c>
      <c r="R24" s="369">
        <v>19.661500037787047</v>
      </c>
      <c r="S24" s="370">
        <v>35451</v>
      </c>
      <c r="T24" s="371">
        <v>64.888164879013061</v>
      </c>
      <c r="U24" s="370">
        <v>19183</v>
      </c>
      <c r="V24" s="372">
        <v>35.111835120986932</v>
      </c>
      <c r="W24" s="350"/>
      <c r="X24" s="368">
        <v>157834</v>
      </c>
      <c r="Y24" s="369">
        <v>56.800768696490842</v>
      </c>
      <c r="Z24" s="370">
        <v>115190</v>
      </c>
      <c r="AA24" s="371">
        <v>72.981740309439033</v>
      </c>
      <c r="AB24" s="370">
        <v>42644</v>
      </c>
      <c r="AC24" s="372">
        <f t="shared" si="0"/>
        <v>27.018259690560971</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74523</v>
      </c>
      <c r="E25" s="365">
        <f t="shared" si="2"/>
        <v>42320</v>
      </c>
      <c r="F25" s="366">
        <f t="shared" si="3"/>
        <v>56.787837311970804</v>
      </c>
      <c r="G25" s="365">
        <f t="shared" si="4"/>
        <v>32203</v>
      </c>
      <c r="H25" s="367">
        <f t="shared" si="3"/>
        <v>43.212162688029196</v>
      </c>
      <c r="I25" s="350"/>
      <c r="J25" s="368">
        <v>25022</v>
      </c>
      <c r="K25" s="369">
        <v>33.576211370986137</v>
      </c>
      <c r="L25" s="370">
        <v>9509</v>
      </c>
      <c r="M25" s="371">
        <v>38.002557749180724</v>
      </c>
      <c r="N25" s="370">
        <v>15513</v>
      </c>
      <c r="O25" s="372">
        <v>61.997442250819276</v>
      </c>
      <c r="P25" s="350"/>
      <c r="Q25" s="368">
        <v>17751</v>
      </c>
      <c r="R25" s="369">
        <v>23.819491968922346</v>
      </c>
      <c r="S25" s="370">
        <v>10954</v>
      </c>
      <c r="T25" s="371">
        <v>61.709199481719338</v>
      </c>
      <c r="U25" s="370">
        <v>6797</v>
      </c>
      <c r="V25" s="372">
        <v>38.290800518280662</v>
      </c>
      <c r="W25" s="350"/>
      <c r="X25" s="368">
        <v>31750</v>
      </c>
      <c r="Y25" s="369">
        <v>42.604296660091521</v>
      </c>
      <c r="Z25" s="370">
        <v>21857</v>
      </c>
      <c r="AA25" s="371">
        <v>68.840944881889769</v>
      </c>
      <c r="AB25" s="370">
        <v>9893</v>
      </c>
      <c r="AC25" s="372">
        <f t="shared" si="0"/>
        <v>31.159055118110235</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24172</v>
      </c>
      <c r="E26" s="380">
        <f t="shared" si="2"/>
        <v>14985</v>
      </c>
      <c r="F26" s="381">
        <f t="shared" si="3"/>
        <v>61.993215290418668</v>
      </c>
      <c r="G26" s="380">
        <f t="shared" si="4"/>
        <v>9187</v>
      </c>
      <c r="H26" s="367">
        <f t="shared" si="3"/>
        <v>38.006784709581332</v>
      </c>
      <c r="I26" s="350"/>
      <c r="J26" s="377">
        <v>5663</v>
      </c>
      <c r="K26" s="378">
        <v>23.427933145788515</v>
      </c>
      <c r="L26" s="375">
        <v>2499</v>
      </c>
      <c r="M26" s="376">
        <v>44.128553770086526</v>
      </c>
      <c r="N26" s="375">
        <v>3164</v>
      </c>
      <c r="O26" s="372">
        <v>55.871446229913467</v>
      </c>
      <c r="P26" s="350"/>
      <c r="Q26" s="377">
        <v>4609</v>
      </c>
      <c r="R26" s="378">
        <v>19.067516134370347</v>
      </c>
      <c r="S26" s="375">
        <v>2556</v>
      </c>
      <c r="T26" s="376">
        <v>55.456715122586239</v>
      </c>
      <c r="U26" s="375">
        <v>2053</v>
      </c>
      <c r="V26" s="372">
        <v>44.543284877413761</v>
      </c>
      <c r="W26" s="350"/>
      <c r="X26" s="377">
        <v>13900</v>
      </c>
      <c r="Y26" s="378">
        <v>57.504550719841141</v>
      </c>
      <c r="Z26" s="375">
        <v>9930</v>
      </c>
      <c r="AA26" s="376">
        <v>71.438848920863308</v>
      </c>
      <c r="AB26" s="375">
        <v>3970</v>
      </c>
      <c r="AC26" s="372">
        <f t="shared" si="0"/>
        <v>28.561151079136692</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121661</v>
      </c>
      <c r="E27" s="380">
        <f t="shared" si="2"/>
        <v>73422</v>
      </c>
      <c r="F27" s="381">
        <f t="shared" si="3"/>
        <v>60.349660121156326</v>
      </c>
      <c r="G27" s="380">
        <f t="shared" si="4"/>
        <v>48239</v>
      </c>
      <c r="H27" s="367">
        <f t="shared" si="3"/>
        <v>39.650339878843674</v>
      </c>
      <c r="I27" s="350"/>
      <c r="J27" s="377">
        <v>31791</v>
      </c>
      <c r="K27" s="378">
        <v>26.130806092338549</v>
      </c>
      <c r="L27" s="375">
        <v>13012</v>
      </c>
      <c r="M27" s="376">
        <v>40.929822905853861</v>
      </c>
      <c r="N27" s="375">
        <v>18779</v>
      </c>
      <c r="O27" s="372">
        <v>59.070177094146139</v>
      </c>
      <c r="P27" s="350"/>
      <c r="Q27" s="377">
        <v>24277</v>
      </c>
      <c r="R27" s="378">
        <v>19.954628023770972</v>
      </c>
      <c r="S27" s="375">
        <v>13666</v>
      </c>
      <c r="T27" s="376">
        <v>56.291963586934138</v>
      </c>
      <c r="U27" s="375">
        <v>10611</v>
      </c>
      <c r="V27" s="372">
        <v>43.708036413065862</v>
      </c>
      <c r="W27" s="350"/>
      <c r="X27" s="377">
        <v>65593</v>
      </c>
      <c r="Y27" s="378">
        <v>53.914565883890489</v>
      </c>
      <c r="Z27" s="375">
        <v>46744</v>
      </c>
      <c r="AA27" s="376">
        <v>71.263701919412142</v>
      </c>
      <c r="AB27" s="375">
        <v>18849</v>
      </c>
      <c r="AC27" s="372">
        <f t="shared" si="0"/>
        <v>28.736298080587868</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15053</v>
      </c>
      <c r="E28" s="380">
        <f t="shared" si="2"/>
        <v>9319</v>
      </c>
      <c r="F28" s="381">
        <f t="shared" si="3"/>
        <v>61.907925330498905</v>
      </c>
      <c r="G28" s="380">
        <f t="shared" si="4"/>
        <v>5734</v>
      </c>
      <c r="H28" s="382">
        <f t="shared" si="3"/>
        <v>38.092074669501095</v>
      </c>
      <c r="I28" s="350"/>
      <c r="J28" s="377">
        <v>3455</v>
      </c>
      <c r="K28" s="378">
        <v>22.95223543479705</v>
      </c>
      <c r="L28" s="375">
        <v>1433</v>
      </c>
      <c r="M28" s="376">
        <v>41.476121562952244</v>
      </c>
      <c r="N28" s="375">
        <v>2022</v>
      </c>
      <c r="O28" s="383">
        <v>58.523878437047763</v>
      </c>
      <c r="P28" s="350"/>
      <c r="Q28" s="377">
        <v>2806</v>
      </c>
      <c r="R28" s="378">
        <v>18.640802497840962</v>
      </c>
      <c r="S28" s="375">
        <v>1648</v>
      </c>
      <c r="T28" s="376">
        <v>58.731290092658583</v>
      </c>
      <c r="U28" s="375">
        <v>1158</v>
      </c>
      <c r="V28" s="383">
        <v>41.26870990734141</v>
      </c>
      <c r="W28" s="350"/>
      <c r="X28" s="377">
        <v>8792</v>
      </c>
      <c r="Y28" s="378">
        <v>58.406962067361988</v>
      </c>
      <c r="Z28" s="375">
        <v>6238</v>
      </c>
      <c r="AA28" s="376">
        <v>70.950864422202002</v>
      </c>
      <c r="AB28" s="375">
        <v>2554</v>
      </c>
      <c r="AC28" s="383">
        <f t="shared" si="0"/>
        <v>29.049135577797998</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5917</v>
      </c>
      <c r="E29" s="386">
        <f t="shared" si="2"/>
        <v>3233</v>
      </c>
      <c r="F29" s="387">
        <f t="shared" si="3"/>
        <v>54.639175257731956</v>
      </c>
      <c r="G29" s="386">
        <f t="shared" si="4"/>
        <v>2684</v>
      </c>
      <c r="H29" s="388">
        <f t="shared" si="3"/>
        <v>45.360824742268044</v>
      </c>
      <c r="I29" s="350"/>
      <c r="J29" s="389">
        <v>3155</v>
      </c>
      <c r="K29" s="390">
        <v>53.320939665370972</v>
      </c>
      <c r="L29" s="391">
        <v>1217</v>
      </c>
      <c r="M29" s="392">
        <v>38.573692551505545</v>
      </c>
      <c r="N29" s="391">
        <v>1938</v>
      </c>
      <c r="O29" s="393">
        <v>61.426307448494455</v>
      </c>
      <c r="P29" s="350"/>
      <c r="Q29" s="389">
        <v>1112</v>
      </c>
      <c r="R29" s="390">
        <v>18.793307419300319</v>
      </c>
      <c r="S29" s="391">
        <v>761</v>
      </c>
      <c r="T29" s="392">
        <v>68.435251798561154</v>
      </c>
      <c r="U29" s="391">
        <v>351</v>
      </c>
      <c r="V29" s="393">
        <v>31.564748201438846</v>
      </c>
      <c r="W29" s="350"/>
      <c r="X29" s="389">
        <v>1650</v>
      </c>
      <c r="Y29" s="390">
        <v>27.885752915328716</v>
      </c>
      <c r="Z29" s="391">
        <v>1255</v>
      </c>
      <c r="AA29" s="392">
        <v>76.060606060606062</v>
      </c>
      <c r="AB29" s="391">
        <v>395</v>
      </c>
      <c r="AC29" s="393">
        <f t="shared" si="0"/>
        <v>23.939393939393938</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28" t="s">
        <v>0</v>
      </c>
      <c r="C31" s="320"/>
      <c r="D31" s="1229">
        <f>J31+Q31+X31</f>
        <v>2313201</v>
      </c>
      <c r="E31" s="1230">
        <f>L31+S31+Z31</f>
        <v>1432640</v>
      </c>
      <c r="F31" s="1231">
        <f>E31/$D31*100</f>
        <v>61.933225863208598</v>
      </c>
      <c r="G31" s="1230">
        <f>N31+U31+AB31</f>
        <v>880561</v>
      </c>
      <c r="H31" s="1232">
        <f>G31/$D31*100</f>
        <v>38.066774136791395</v>
      </c>
      <c r="I31" s="320"/>
      <c r="J31" s="1233">
        <f>SUM(J12:J29)</f>
        <v>598000</v>
      </c>
      <c r="K31" s="1234">
        <f>J31/$D31*100</f>
        <v>25.851622924250854</v>
      </c>
      <c r="L31" s="1230">
        <f>SUM(L12:L29)</f>
        <v>253447</v>
      </c>
      <c r="M31" s="1231">
        <f>L31/$J31*100</f>
        <v>42.382441471571909</v>
      </c>
      <c r="N31" s="1230">
        <f>SUM(N12:N29)</f>
        <v>344553</v>
      </c>
      <c r="O31" s="1235">
        <f>N31/$J31*100</f>
        <v>57.617558528428091</v>
      </c>
      <c r="P31" s="320"/>
      <c r="Q31" s="1233">
        <f>SUM(Q12:Q29)</f>
        <v>503879</v>
      </c>
      <c r="R31" s="1234">
        <f>Q31/$D31*100</f>
        <v>21.782759042556179</v>
      </c>
      <c r="S31" s="1230">
        <f>SUM(S12:S29)</f>
        <v>312170</v>
      </c>
      <c r="T31" s="1231">
        <f>S31/$Q31*100</f>
        <v>61.953365788215031</v>
      </c>
      <c r="U31" s="1230">
        <f>SUM(U12:U29)</f>
        <v>191709</v>
      </c>
      <c r="V31" s="1235">
        <f>U31/$Q31*100</f>
        <v>38.046634211784976</v>
      </c>
      <c r="W31" s="320"/>
      <c r="X31" s="1233">
        <f>SUM(X12:X29)</f>
        <v>1211322</v>
      </c>
      <c r="Y31" s="1234">
        <f>X31/$D31*100</f>
        <v>52.365618033192959</v>
      </c>
      <c r="Z31" s="1230">
        <f>SUM(Z12:Z29)</f>
        <v>867023</v>
      </c>
      <c r="AA31" s="1231">
        <f>Z31/$X31*100</f>
        <v>71.576591525622419</v>
      </c>
      <c r="AB31" s="1230">
        <f>SUM(AB12:AB29)</f>
        <v>344299</v>
      </c>
      <c r="AC31" s="1235">
        <f>AB31/$X31*100</f>
        <v>28.423408474377581</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30" s="396" customFormat="1" ht="5.25" customHeight="1" x14ac:dyDescent="0.25">
      <c r="B33" s="397" t="s">
        <v>47</v>
      </c>
      <c r="C33" s="398"/>
      <c r="I33" s="398"/>
    </row>
    <row r="34" spans="2:30" s="396" customFormat="1" ht="13.5" customHeight="1" x14ac:dyDescent="0.25">
      <c r="B34" s="1485"/>
      <c r="C34" s="1485"/>
      <c r="D34" s="1485"/>
      <c r="E34" s="1485"/>
      <c r="F34" s="1485"/>
      <c r="G34" s="1485"/>
      <c r="H34" s="1485"/>
      <c r="I34" s="1485"/>
      <c r="J34" s="1485"/>
      <c r="K34" s="1485"/>
      <c r="L34" s="1485"/>
      <c r="M34" s="1485"/>
      <c r="N34" s="1485"/>
      <c r="O34" s="1485"/>
    </row>
    <row r="35" spans="2:30" s="396" customFormat="1" ht="29.25" customHeight="1" x14ac:dyDescent="0.25">
      <c r="B35" s="1485"/>
      <c r="C35" s="1485"/>
      <c r="D35" s="1485"/>
      <c r="E35" s="1485"/>
      <c r="F35" s="1485"/>
      <c r="G35" s="1485"/>
      <c r="H35" s="1485"/>
      <c r="I35" s="1485"/>
      <c r="J35" s="1485"/>
      <c r="K35" s="1485"/>
      <c r="L35" s="1485"/>
      <c r="M35" s="1485"/>
      <c r="AD35" s="1404"/>
    </row>
    <row r="36" spans="2:30" s="396" customFormat="1" ht="4.5" customHeight="1" x14ac:dyDescent="0.25">
      <c r="B36" s="1484"/>
      <c r="C36" s="1484"/>
      <c r="D36" s="1484"/>
      <c r="E36" s="1326"/>
      <c r="F36" s="1326"/>
      <c r="G36" s="1326"/>
      <c r="AD36" s="1404"/>
    </row>
    <row r="37" spans="2:30" s="396" customFormat="1" x14ac:dyDescent="0.25">
      <c r="B37" s="396" t="s">
        <v>39</v>
      </c>
      <c r="L37" s="396" t="e">
        <f>GETPIVOTDATA("Cuenta número de expedientes",#REF!,"CCAA",$B37,"Sexo",L$9,"TramoEdad",L$1)</f>
        <v>#REF!</v>
      </c>
      <c r="M37" s="396" t="e">
        <f>L37/$J37*100</f>
        <v>#REF!</v>
      </c>
      <c r="N37" s="396" t="e">
        <f>GETPIVOTDATA("Cuenta número de expedientes",#REF!,"CCAA",$B37,"Sexo",N$9,"TramoEdad",N$1)</f>
        <v>#REF!</v>
      </c>
      <c r="O37" s="396" t="e">
        <f>N37/$J37*100</f>
        <v>#REF!</v>
      </c>
      <c r="Q37" s="396" t="e">
        <f>GETPIVOTDATA("Cuenta número de expedientes",#REF!,"CCAA",$B37,"TramoEdad",Q$1)</f>
        <v>#REF!</v>
      </c>
      <c r="R37" s="396" t="e">
        <f>Q37/$D37*100</f>
        <v>#REF!</v>
      </c>
      <c r="S37" s="396" t="e">
        <f>GETPIVOTDATA("Cuenta número de expedientes",#REF!,"CCAA",$B37,"Sexo",S$9,"TramoEdad",S$1)</f>
        <v>#REF!</v>
      </c>
      <c r="T37" s="396" t="e">
        <f>S37/$Q37*100</f>
        <v>#REF!</v>
      </c>
      <c r="U37" s="396" t="e">
        <f>GETPIVOTDATA("Cuenta número de expedientes",#REF!,"CCAA",$B37,"Sexo",U$9,"TramoEdad",U$1)</f>
        <v>#REF!</v>
      </c>
      <c r="V37" s="396" t="e">
        <f>U37/$Q37*100</f>
        <v>#REF!</v>
      </c>
      <c r="X37" s="396" t="e">
        <f>GETPIVOTDATA("Cuenta número de expedientes",#REF!,"CCAA",$B37,"TramoEdad",X$1)</f>
        <v>#REF!</v>
      </c>
      <c r="Y37" s="396" t="e">
        <f>X37/$D37*100</f>
        <v>#REF!</v>
      </c>
      <c r="Z37" s="396" t="e">
        <f>GETPIVOTDATA("Cuenta número de expedientes",#REF!,"CCAA",$B37,"Sexo",Z$9,"TramoEdad",Z$1)</f>
        <v>#REF!</v>
      </c>
      <c r="AA37" s="396" t="e">
        <f>Z37/$X37*100</f>
        <v>#REF!</v>
      </c>
      <c r="AB37" s="396" t="e">
        <f>GETPIVOTDATA("Cuenta número de expedientes",#REF!,"CCAA",$B37,"Sexo",AB$9,"TramoEdad",AB$1)</f>
        <v>#REF!</v>
      </c>
      <c r="AC37" s="396" t="e">
        <f>AB37/$X37*100</f>
        <v>#REF!</v>
      </c>
      <c r="AD37" s="1404"/>
    </row>
    <row r="38" spans="2:30" s="396" customFormat="1" x14ac:dyDescent="0.25">
      <c r="B38" s="396" t="s">
        <v>47</v>
      </c>
      <c r="L38" s="396" t="e">
        <f>GETPIVOTDATA("Cuenta número de expedientes",#REF!,"CCAA",$B38,"Sexo",L$9,"TramoEdad",L$1)</f>
        <v>#REF!</v>
      </c>
      <c r="M38" s="396" t="e">
        <f>L38/$J38*100</f>
        <v>#REF!</v>
      </c>
      <c r="N38" s="396" t="e">
        <f>GETPIVOTDATA("Cuenta número de expedientes",#REF!,"CCAA",$B38,"Sexo",N$9,"TramoEdad",N$1)</f>
        <v>#REF!</v>
      </c>
      <c r="O38" s="396" t="e">
        <f>N38/$J38*100</f>
        <v>#REF!</v>
      </c>
      <c r="Q38" s="396" t="e">
        <f>GETPIVOTDATA("Cuenta número de expedientes",#REF!,"CCAA",$B38,"TramoEdad",Q$1)</f>
        <v>#REF!</v>
      </c>
      <c r="R38" s="396" t="e">
        <f>Q38/$D38*100</f>
        <v>#REF!</v>
      </c>
      <c r="S38" s="396" t="e">
        <f>GETPIVOTDATA("Cuenta número de expedientes",#REF!,"CCAA",$B38,"Sexo",S$9,"TramoEdad",S$1)</f>
        <v>#REF!</v>
      </c>
      <c r="T38" s="396" t="e">
        <f>S38/$Q38*100</f>
        <v>#REF!</v>
      </c>
      <c r="U38" s="396" t="e">
        <f>GETPIVOTDATA("Cuenta número de expedientes",#REF!,"CCAA",$B38,"Sexo",U$9,"TramoEdad",U$1)</f>
        <v>#REF!</v>
      </c>
      <c r="V38" s="396" t="e">
        <f>U38/$Q38*100</f>
        <v>#REF!</v>
      </c>
      <c r="X38" s="396" t="e">
        <f>GETPIVOTDATA("Cuenta número de expedientes",#REF!,"CCAA",$B38,"TramoEdad",X$1)</f>
        <v>#REF!</v>
      </c>
      <c r="Y38" s="396" t="e">
        <f>X38/$D38*100</f>
        <v>#REF!</v>
      </c>
      <c r="Z38" s="396" t="e">
        <f>GETPIVOTDATA("Cuenta número de expedientes",#REF!,"CCAA",$B38,"Sexo",Z$9,"TramoEdad",Z$1)</f>
        <v>#REF!</v>
      </c>
      <c r="AA38" s="396" t="e">
        <f>Z38/$X38*100</f>
        <v>#REF!</v>
      </c>
      <c r="AB38" s="396" t="e">
        <f>GETPIVOTDATA("Cuenta número de expedientes",#REF!,"CCAA",$B38,"Sexo",AB$9,"TramoEdad",AB$1)</f>
        <v>#REF!</v>
      </c>
      <c r="AC38" s="396" t="e">
        <f>AB38/$X38*100</f>
        <v>#REF!</v>
      </c>
      <c r="AD38" s="1404"/>
    </row>
    <row r="39" spans="2:30" s="396" customFormat="1" x14ac:dyDescent="0.25">
      <c r="AD39" s="1404"/>
    </row>
    <row r="40" spans="2:30" s="396" customFormat="1" x14ac:dyDescent="0.25">
      <c r="AD40" s="1404"/>
    </row>
    <row r="41" spans="2:30" s="329" customFormat="1" x14ac:dyDescent="0.25">
      <c r="B41" s="396"/>
      <c r="C41" s="396"/>
      <c r="D41" s="396"/>
      <c r="E41" s="396"/>
      <c r="F41" s="396"/>
      <c r="G41" s="396"/>
      <c r="H41" s="396"/>
      <c r="I41" s="396"/>
      <c r="J41" s="396"/>
      <c r="K41" s="396"/>
      <c r="L41" s="396"/>
      <c r="M41" s="396"/>
      <c r="N41" s="396"/>
      <c r="O41" s="396"/>
      <c r="P41" s="396"/>
      <c r="Q41" s="396"/>
      <c r="R41" s="396"/>
      <c r="S41" s="396"/>
      <c r="T41" s="396"/>
      <c r="U41" s="396"/>
      <c r="V41" s="396"/>
      <c r="W41" s="396"/>
      <c r="X41" s="396"/>
      <c r="Y41" s="396"/>
      <c r="Z41" s="396"/>
      <c r="AA41" s="396"/>
      <c r="AB41" s="396"/>
      <c r="AC41" s="396"/>
      <c r="AD41" s="396"/>
    </row>
    <row r="42" spans="2:30" s="329" customFormat="1" x14ac:dyDescent="0.25">
      <c r="B42" s="396"/>
      <c r="C42" s="396"/>
      <c r="D42" s="396"/>
      <c r="E42" s="396"/>
      <c r="F42" s="396"/>
      <c r="G42" s="396"/>
      <c r="H42" s="396"/>
      <c r="I42" s="396"/>
      <c r="J42" s="396"/>
      <c r="K42" s="396"/>
      <c r="L42" s="396"/>
      <c r="M42" s="396"/>
      <c r="N42" s="396"/>
      <c r="O42" s="396"/>
      <c r="P42" s="396"/>
      <c r="Q42" s="396"/>
      <c r="R42" s="396"/>
      <c r="S42" s="396"/>
      <c r="T42" s="396"/>
      <c r="U42" s="396"/>
      <c r="V42" s="396"/>
      <c r="W42" s="396"/>
      <c r="X42" s="396"/>
      <c r="Y42" s="396"/>
      <c r="Z42" s="396"/>
      <c r="AA42" s="396"/>
      <c r="AB42" s="396"/>
      <c r="AC42" s="396"/>
      <c r="AD42" s="396"/>
    </row>
    <row r="43" spans="2:30" s="396" customFormat="1" x14ac:dyDescent="0.25"/>
    <row r="44" spans="2:30" s="396" customFormat="1" x14ac:dyDescent="0.25"/>
    <row r="45" spans="2:30" s="396" customFormat="1" x14ac:dyDescent="0.25"/>
    <row r="46" spans="2:30" s="396" customFormat="1" x14ac:dyDescent="0.25"/>
  </sheetData>
  <mergeCells count="30">
    <mergeCell ref="U9:V9"/>
    <mergeCell ref="X9:X10"/>
    <mergeCell ref="Y9:Y10"/>
    <mergeCell ref="Z9:AA9"/>
    <mergeCell ref="AB9:AC9"/>
    <mergeCell ref="B36:D36"/>
    <mergeCell ref="E9:F9"/>
    <mergeCell ref="G9:H9"/>
    <mergeCell ref="L9:M9"/>
    <mergeCell ref="D9:D10"/>
    <mergeCell ref="J9:J10"/>
    <mergeCell ref="K9:K10"/>
    <mergeCell ref="B34:O34"/>
    <mergeCell ref="B35:M35"/>
    <mergeCell ref="B2:C2"/>
    <mergeCell ref="B3:C3"/>
    <mergeCell ref="A4:AC4"/>
    <mergeCell ref="B5:AC5"/>
    <mergeCell ref="B7:B10"/>
    <mergeCell ref="D7:H8"/>
    <mergeCell ref="J7:O7"/>
    <mergeCell ref="Q7:V7"/>
    <mergeCell ref="X7:AC7"/>
    <mergeCell ref="J8:O8"/>
    <mergeCell ref="Q8:V8"/>
    <mergeCell ref="X8:AC8"/>
    <mergeCell ref="R9:R10"/>
    <mergeCell ref="S9:T9"/>
    <mergeCell ref="N9:O9"/>
    <mergeCell ref="Q9:Q10"/>
  </mergeCells>
  <printOptions horizontalCentered="1"/>
  <pageMargins left="0" right="0" top="0.43307086614173229" bottom="0.43307086614173229" header="0" footer="0"/>
  <pageSetup paperSize="9" scale="58" orientation="landscape" r:id="rId1"/>
  <headerFooter alignWithMargins="0"/>
  <rowBreaks count="2" manualBreakCount="2">
    <brk id="34" max="25" man="1"/>
    <brk id="35"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88">
    <tabColor theme="0"/>
    <pageSetUpPr fitToPage="1"/>
  </sheetPr>
  <dimension ref="A1:AL36"/>
  <sheetViews>
    <sheetView showGridLines="0" zoomScale="85" zoomScaleNormal="85"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4" width="16.1796875" style="333" customWidth="1"/>
    <col min="5" max="5" width="8.7265625" style="333" customWidth="1"/>
    <col min="6" max="6" width="0.453125" style="333" customWidth="1"/>
    <col min="7" max="7" width="16.1796875" style="333" customWidth="1"/>
    <col min="8" max="8" width="8.7265625" style="333" customWidth="1"/>
    <col min="9" max="9" width="0.453125" style="333" customWidth="1"/>
    <col min="10" max="10" width="16.1796875" style="333" customWidth="1"/>
    <col min="11" max="11" width="8.7265625" style="333" customWidth="1"/>
    <col min="12" max="12" width="0.453125" style="333" customWidth="1"/>
    <col min="13" max="13" width="16.1796875" style="333" customWidth="1"/>
    <col min="14" max="14" width="8.7265625" style="333" customWidth="1"/>
    <col min="15" max="15" width="11.453125" style="333"/>
    <col min="16" max="18" width="2.453125" style="333" bestFit="1" customWidth="1"/>
    <col min="19" max="19" width="13" style="333" bestFit="1" customWidth="1"/>
    <col min="20" max="20" width="3.453125" style="333" bestFit="1" customWidth="1"/>
    <col min="21" max="21" width="3.81640625" style="333" customWidth="1"/>
    <col min="22" max="24" width="2.453125" style="333" bestFit="1" customWidth="1"/>
    <col min="25" max="25" width="8.453125" style="333" bestFit="1" customWidth="1"/>
    <col min="26" max="26" width="3.453125" style="333" bestFit="1" customWidth="1"/>
    <col min="27" max="27" width="3.54296875" style="333" customWidth="1"/>
    <col min="28" max="30" width="2.453125" style="333" bestFit="1" customWidth="1"/>
    <col min="31" max="31" width="8.453125" style="333" bestFit="1" customWidth="1"/>
    <col min="32" max="32" width="4.1796875" style="333" bestFit="1" customWidth="1"/>
    <col min="33" max="33" width="3.26953125" style="333" customWidth="1"/>
    <col min="34" max="34" width="4.26953125" style="333" bestFit="1" customWidth="1"/>
    <col min="35" max="35" width="2.453125" style="333" bestFit="1" customWidth="1"/>
    <col min="36" max="36" width="4.26953125" style="333" bestFit="1" customWidth="1"/>
    <col min="37" max="37" width="8.453125" style="333" bestFit="1" customWidth="1"/>
    <col min="38" max="38" width="4.26953125" style="333" bestFit="1" customWidth="1"/>
    <col min="39" max="16384" width="11.453125" style="333"/>
  </cols>
  <sheetData>
    <row r="1" spans="1:38" s="340" customFormat="1" ht="15" customHeight="1" x14ac:dyDescent="0.25">
      <c r="B1" s="311"/>
      <c r="C1" s="341"/>
      <c r="F1" s="341"/>
      <c r="G1" s="342" t="s">
        <v>135</v>
      </c>
      <c r="H1" s="342"/>
      <c r="I1" s="342"/>
      <c r="J1" s="342" t="s">
        <v>16</v>
      </c>
      <c r="K1" s="342"/>
      <c r="L1" s="342"/>
      <c r="M1" s="342" t="s">
        <v>15</v>
      </c>
      <c r="N1" s="342"/>
    </row>
    <row r="2" spans="1:38" s="343" customFormat="1" ht="52.5" customHeight="1" x14ac:dyDescent="0.35">
      <c r="B2" s="1439"/>
      <c r="C2" s="1439"/>
    </row>
    <row r="3" spans="1:38" s="345" customFormat="1" ht="4.5" customHeight="1" x14ac:dyDescent="0.25">
      <c r="B3" s="1440"/>
      <c r="C3" s="1440"/>
    </row>
    <row r="4" spans="1:38" s="492" customFormat="1" ht="17.25" customHeight="1" x14ac:dyDescent="0.25">
      <c r="A4" s="1477" t="s">
        <v>394</v>
      </c>
      <c r="B4" s="1477"/>
      <c r="C4" s="1477"/>
      <c r="D4" s="1477"/>
      <c r="E4" s="1477"/>
      <c r="F4" s="1477"/>
      <c r="G4" s="1477"/>
      <c r="H4" s="1477"/>
      <c r="I4" s="1477"/>
      <c r="J4" s="1477"/>
      <c r="K4" s="1477"/>
      <c r="L4" s="1477"/>
      <c r="M4" s="1477"/>
      <c r="N4" s="1477"/>
    </row>
    <row r="5" spans="1:38" s="492" customFormat="1" ht="17.25" customHeight="1" x14ac:dyDescent="0.25">
      <c r="B5" s="1478" t="str">
        <f>porsaad!$B$6</f>
        <v>Situación a 30 de noviembre de 2025</v>
      </c>
      <c r="C5" s="1478"/>
      <c r="D5" s="1478"/>
      <c r="E5" s="1478"/>
      <c r="F5" s="1478"/>
      <c r="G5" s="1478"/>
      <c r="H5" s="1478"/>
      <c r="I5" s="1478"/>
      <c r="J5" s="1478"/>
      <c r="K5" s="1478"/>
      <c r="L5" s="1478"/>
      <c r="M5" s="1478"/>
      <c r="N5" s="1478"/>
    </row>
    <row r="6" spans="1:38" s="492" customFormat="1" ht="6" customHeight="1" x14ac:dyDescent="0.25"/>
    <row r="7" spans="1:38" s="437" customFormat="1" ht="12.75" customHeight="1" x14ac:dyDescent="0.25">
      <c r="A7" s="488"/>
      <c r="B7" s="1443" t="s">
        <v>12</v>
      </c>
      <c r="D7" s="1446" t="s">
        <v>29</v>
      </c>
      <c r="E7" s="1447"/>
      <c r="F7" s="489"/>
      <c r="G7" s="1496"/>
      <c r="H7" s="1496"/>
      <c r="I7" s="489"/>
      <c r="J7" s="1496"/>
      <c r="K7" s="1496"/>
      <c r="L7" s="489"/>
      <c r="M7" s="1496"/>
      <c r="N7" s="1497"/>
      <c r="O7" s="488"/>
      <c r="P7" s="488"/>
      <c r="W7" s="490"/>
    </row>
    <row r="8" spans="1:38" s="437" customFormat="1" ht="33.75" customHeight="1" x14ac:dyDescent="0.25">
      <c r="A8" s="488"/>
      <c r="B8" s="1444"/>
      <c r="D8" s="1494"/>
      <c r="E8" s="1495"/>
      <c r="F8" s="491"/>
      <c r="G8" s="1452" t="s">
        <v>218</v>
      </c>
      <c r="H8" s="1454"/>
      <c r="J8" s="1452" t="s">
        <v>172</v>
      </c>
      <c r="K8" s="1454"/>
      <c r="M8" s="1452" t="s">
        <v>173</v>
      </c>
      <c r="N8" s="1454"/>
      <c r="O8" s="488"/>
      <c r="P8" s="488"/>
      <c r="W8" s="490"/>
    </row>
    <row r="9" spans="1:38" s="437" customFormat="1" ht="6" customHeight="1" x14ac:dyDescent="0.25">
      <c r="A9" s="488"/>
      <c r="B9" s="1444"/>
      <c r="D9" s="1498" t="s">
        <v>9</v>
      </c>
      <c r="E9" s="1487" t="s">
        <v>217</v>
      </c>
      <c r="G9" s="1492" t="s">
        <v>9</v>
      </c>
      <c r="H9" s="1490" t="s">
        <v>217</v>
      </c>
      <c r="J9" s="1492" t="s">
        <v>9</v>
      </c>
      <c r="K9" s="1490" t="s">
        <v>217</v>
      </c>
      <c r="M9" s="1492" t="s">
        <v>9</v>
      </c>
      <c r="N9" s="1490" t="s">
        <v>217</v>
      </c>
      <c r="O9" s="488"/>
      <c r="P9" s="488"/>
      <c r="W9" s="490"/>
    </row>
    <row r="10" spans="1:38" s="437" customFormat="1" ht="27.75" customHeight="1" x14ac:dyDescent="0.25">
      <c r="A10" s="488"/>
      <c r="B10" s="1445"/>
      <c r="D10" s="1499"/>
      <c r="E10" s="1488"/>
      <c r="F10" s="493"/>
      <c r="G10" s="1493"/>
      <c r="H10" s="1491"/>
      <c r="I10" s="494"/>
      <c r="J10" s="1493"/>
      <c r="K10" s="1491"/>
      <c r="L10" s="494"/>
      <c r="M10" s="1493"/>
      <c r="N10" s="1491"/>
      <c r="O10" s="488"/>
      <c r="P10" s="495"/>
      <c r="Q10" s="496"/>
      <c r="R10" s="496"/>
      <c r="S10" s="496"/>
      <c r="T10" s="496"/>
    </row>
    <row r="11" spans="1:38" s="328" customFormat="1" ht="4.5" customHeight="1" x14ac:dyDescent="0.25">
      <c r="A11" s="326"/>
      <c r="B11" s="327"/>
      <c r="D11" s="327"/>
      <c r="E11" s="327"/>
      <c r="G11" s="327"/>
      <c r="H11" s="327"/>
      <c r="J11" s="327"/>
      <c r="K11" s="327"/>
      <c r="M11" s="327"/>
      <c r="N11" s="327"/>
      <c r="O11" s="319"/>
      <c r="P11" s="348"/>
      <c r="Q11" s="329"/>
      <c r="R11" s="329"/>
      <c r="S11" s="329"/>
      <c r="T11" s="329"/>
      <c r="U11" s="329"/>
      <c r="V11" s="329"/>
      <c r="W11" s="329"/>
    </row>
    <row r="12" spans="1:38" s="331" customFormat="1" ht="18" customHeight="1" x14ac:dyDescent="0.35">
      <c r="A12" s="330"/>
      <c r="B12" s="349" t="s">
        <v>8</v>
      </c>
      <c r="C12" s="350"/>
      <c r="D12" s="497">
        <f t="shared" ref="D12:D29" si="0">G12+J12+M12</f>
        <v>446477</v>
      </c>
      <c r="E12" s="498">
        <f>D12/'20pobl'!D12*100</f>
        <v>5.1724297723944153</v>
      </c>
      <c r="F12" s="350"/>
      <c r="G12" s="355">
        <v>124911</v>
      </c>
      <c r="H12" s="498">
        <v>1.7797014781619653</v>
      </c>
      <c r="I12" s="350"/>
      <c r="J12" s="355">
        <v>108629</v>
      </c>
      <c r="K12" s="498">
        <v>9.234121084303041</v>
      </c>
      <c r="L12" s="350"/>
      <c r="M12" s="355">
        <v>212937</v>
      </c>
      <c r="N12" s="498">
        <f>M12/'20pobl'!X12*100</f>
        <v>48.746411614693265</v>
      </c>
      <c r="O12" s="359"/>
      <c r="P12" s="360"/>
      <c r="Q12" s="360"/>
      <c r="R12" s="360"/>
      <c r="S12" s="361"/>
      <c r="T12" s="362"/>
      <c r="U12" s="329"/>
      <c r="V12" s="360"/>
      <c r="W12" s="360"/>
      <c r="X12" s="360"/>
      <c r="Y12" s="361"/>
      <c r="Z12" s="362"/>
      <c r="AB12" s="360"/>
      <c r="AC12" s="360"/>
      <c r="AD12" s="360"/>
      <c r="AE12" s="361"/>
      <c r="AF12" s="362"/>
      <c r="AH12" s="360"/>
      <c r="AI12" s="360"/>
      <c r="AJ12" s="360"/>
      <c r="AK12" s="361"/>
      <c r="AL12" s="362"/>
    </row>
    <row r="13" spans="1:38" s="331" customFormat="1" ht="18" customHeight="1" x14ac:dyDescent="0.35">
      <c r="A13" s="330"/>
      <c r="B13" s="363" t="s">
        <v>7</v>
      </c>
      <c r="C13" s="350"/>
      <c r="D13" s="499">
        <f t="shared" si="0"/>
        <v>61070</v>
      </c>
      <c r="E13" s="500">
        <f>D13/'20pobl'!D13*100</f>
        <v>4.5183787107194409</v>
      </c>
      <c r="F13" s="350"/>
      <c r="G13" s="368">
        <v>11592</v>
      </c>
      <c r="H13" s="501">
        <v>1.1050987839337398</v>
      </c>
      <c r="I13" s="350"/>
      <c r="J13" s="368">
        <v>12167</v>
      </c>
      <c r="K13" s="501">
        <v>5.9248906765877463</v>
      </c>
      <c r="L13" s="350"/>
      <c r="M13" s="368">
        <v>37311</v>
      </c>
      <c r="N13" s="501">
        <f>M13/'20pobl'!X13*100</f>
        <v>38.353840935023278</v>
      </c>
      <c r="O13" s="359"/>
      <c r="P13" s="360"/>
      <c r="Q13" s="360"/>
      <c r="R13" s="360"/>
      <c r="S13" s="361"/>
      <c r="T13" s="362"/>
      <c r="U13" s="329"/>
      <c r="V13" s="360"/>
      <c r="W13" s="360"/>
      <c r="X13" s="360"/>
      <c r="Y13" s="361"/>
      <c r="Z13" s="362"/>
      <c r="AB13" s="360"/>
      <c r="AC13" s="360"/>
      <c r="AD13" s="360"/>
      <c r="AE13" s="361"/>
      <c r="AF13" s="362"/>
      <c r="AH13" s="360"/>
      <c r="AI13" s="360"/>
      <c r="AJ13" s="360"/>
      <c r="AK13" s="361"/>
      <c r="AL13" s="362"/>
    </row>
    <row r="14" spans="1:38" s="331" customFormat="1" ht="18" customHeight="1" x14ac:dyDescent="0.35">
      <c r="A14" s="330"/>
      <c r="B14" s="363" t="s">
        <v>37</v>
      </c>
      <c r="C14" s="350"/>
      <c r="D14" s="499">
        <f t="shared" si="0"/>
        <v>50331</v>
      </c>
      <c r="E14" s="500">
        <f>D14/'20pobl'!D14*100</f>
        <v>4.9852466177165393</v>
      </c>
      <c r="F14" s="350"/>
      <c r="G14" s="368">
        <v>10687</v>
      </c>
      <c r="H14" s="501">
        <v>1.46982370917653</v>
      </c>
      <c r="I14" s="350"/>
      <c r="J14" s="368">
        <v>11485</v>
      </c>
      <c r="K14" s="501">
        <v>5.8178705124892991</v>
      </c>
      <c r="L14" s="350"/>
      <c r="M14" s="368">
        <v>28159</v>
      </c>
      <c r="N14" s="501">
        <f>M14/'20pobl'!X14*100</f>
        <v>33.090862085174393</v>
      </c>
      <c r="O14" s="359"/>
      <c r="P14" s="360"/>
      <c r="Q14" s="360"/>
      <c r="R14" s="360"/>
      <c r="S14" s="361"/>
      <c r="T14" s="373"/>
      <c r="U14" s="329"/>
      <c r="V14" s="360"/>
      <c r="W14" s="360"/>
      <c r="X14" s="360"/>
      <c r="Y14" s="361"/>
      <c r="Z14" s="362"/>
      <c r="AB14" s="360"/>
      <c r="AC14" s="360"/>
      <c r="AD14" s="360"/>
      <c r="AE14" s="361"/>
      <c r="AF14" s="362"/>
      <c r="AH14" s="360"/>
      <c r="AI14" s="360"/>
      <c r="AJ14" s="360"/>
      <c r="AK14" s="361"/>
      <c r="AL14" s="362"/>
    </row>
    <row r="15" spans="1:38" s="331" customFormat="1" ht="18" customHeight="1" x14ac:dyDescent="0.35">
      <c r="A15" s="330"/>
      <c r="B15" s="363" t="s">
        <v>38</v>
      </c>
      <c r="C15" s="350"/>
      <c r="D15" s="499">
        <f t="shared" si="0"/>
        <v>50514</v>
      </c>
      <c r="E15" s="500">
        <f>D15/'20pobl'!D15*100</f>
        <v>4.1009345915789339</v>
      </c>
      <c r="F15" s="350"/>
      <c r="G15" s="368">
        <v>14822</v>
      </c>
      <c r="H15" s="501">
        <v>1.443969464458984</v>
      </c>
      <c r="I15" s="350"/>
      <c r="J15" s="368">
        <v>11899</v>
      </c>
      <c r="K15" s="501">
        <v>7.8897987600702848</v>
      </c>
      <c r="L15" s="350"/>
      <c r="M15" s="368">
        <v>23793</v>
      </c>
      <c r="N15" s="501">
        <f>M15/'20pobl'!X15*100</f>
        <v>43.6753125172091</v>
      </c>
      <c r="O15" s="359"/>
      <c r="P15" s="360"/>
      <c r="Q15" s="360"/>
      <c r="R15" s="360"/>
      <c r="S15" s="361"/>
      <c r="T15" s="362"/>
      <c r="U15" s="329"/>
      <c r="V15" s="360"/>
      <c r="W15" s="360"/>
      <c r="X15" s="360"/>
      <c r="Y15" s="361"/>
      <c r="Z15" s="362"/>
      <c r="AB15" s="360"/>
      <c r="AC15" s="360"/>
      <c r="AD15" s="360"/>
      <c r="AE15" s="361"/>
      <c r="AF15" s="362"/>
      <c r="AH15" s="360"/>
      <c r="AI15" s="360"/>
      <c r="AJ15" s="360"/>
      <c r="AK15" s="361"/>
      <c r="AL15" s="362"/>
    </row>
    <row r="16" spans="1:38" s="331" customFormat="1" ht="18" customHeight="1" x14ac:dyDescent="0.35">
      <c r="A16" s="330"/>
      <c r="B16" s="363" t="s">
        <v>6</v>
      </c>
      <c r="C16" s="350"/>
      <c r="D16" s="499">
        <f t="shared" si="0"/>
        <v>78692</v>
      </c>
      <c r="E16" s="500">
        <f>D16/'20pobl'!D16*100</f>
        <v>3.5149909279894089</v>
      </c>
      <c r="F16" s="350"/>
      <c r="G16" s="368">
        <v>27152</v>
      </c>
      <c r="H16" s="501">
        <v>1.4753971867905438</v>
      </c>
      <c r="I16" s="350"/>
      <c r="J16" s="368">
        <v>18719</v>
      </c>
      <c r="K16" s="501">
        <v>6.3051986984727941</v>
      </c>
      <c r="L16" s="350"/>
      <c r="M16" s="368">
        <v>32821</v>
      </c>
      <c r="N16" s="501">
        <f>M16/'20pobl'!X16*100</f>
        <v>32.318766370600862</v>
      </c>
      <c r="O16" s="359"/>
      <c r="P16" s="360"/>
      <c r="Q16" s="360"/>
      <c r="R16" s="360"/>
      <c r="S16" s="361"/>
      <c r="T16" s="362"/>
      <c r="U16" s="329"/>
      <c r="V16" s="360"/>
      <c r="W16" s="360"/>
      <c r="X16" s="360"/>
      <c r="Y16" s="361"/>
      <c r="Z16" s="362"/>
      <c r="AB16" s="360"/>
      <c r="AC16" s="360"/>
      <c r="AD16" s="360"/>
      <c r="AE16" s="361"/>
      <c r="AF16" s="362"/>
      <c r="AH16" s="360"/>
      <c r="AI16" s="360"/>
      <c r="AJ16" s="360"/>
      <c r="AK16" s="361"/>
      <c r="AL16" s="362"/>
    </row>
    <row r="17" spans="1:38" s="331" customFormat="1" ht="18" customHeight="1" x14ac:dyDescent="0.35">
      <c r="A17" s="330"/>
      <c r="B17" s="363" t="s">
        <v>5</v>
      </c>
      <c r="C17" s="350"/>
      <c r="D17" s="377">
        <f t="shared" si="0"/>
        <v>23973</v>
      </c>
      <c r="E17" s="502">
        <f>D17/'20pobl'!D17*100</f>
        <v>4.0573681012641094</v>
      </c>
      <c r="F17" s="350"/>
      <c r="G17" s="377">
        <v>6668</v>
      </c>
      <c r="H17" s="502">
        <v>1.4853095137326533</v>
      </c>
      <c r="I17" s="350"/>
      <c r="J17" s="377">
        <v>5153</v>
      </c>
      <c r="K17" s="502">
        <v>5.1218081881342625</v>
      </c>
      <c r="L17" s="350"/>
      <c r="M17" s="377">
        <v>12152</v>
      </c>
      <c r="N17" s="502">
        <f>M17/'20pobl'!X17*100</f>
        <v>29.415182029434543</v>
      </c>
      <c r="O17" s="359"/>
      <c r="P17" s="360"/>
      <c r="Q17" s="360"/>
      <c r="R17" s="360"/>
      <c r="S17" s="361"/>
      <c r="T17" s="362"/>
      <c r="U17" s="329"/>
      <c r="V17" s="360"/>
      <c r="W17" s="360"/>
      <c r="X17" s="360"/>
      <c r="Y17" s="361"/>
      <c r="Z17" s="362"/>
      <c r="AB17" s="360"/>
      <c r="AC17" s="360"/>
      <c r="AD17" s="360"/>
      <c r="AE17" s="361"/>
      <c r="AF17" s="362"/>
      <c r="AH17" s="360"/>
      <c r="AI17" s="360"/>
      <c r="AJ17" s="360"/>
      <c r="AK17" s="361"/>
      <c r="AL17" s="362"/>
    </row>
    <row r="18" spans="1:38" s="331" customFormat="1" ht="18" customHeight="1" x14ac:dyDescent="0.35">
      <c r="A18" s="330"/>
      <c r="B18" s="363" t="s">
        <v>4</v>
      </c>
      <c r="C18" s="350"/>
      <c r="D18" s="499">
        <f t="shared" si="0"/>
        <v>162549</v>
      </c>
      <c r="E18" s="500">
        <f>D18/'20pobl'!D18*100</f>
        <v>6.7964302946629198</v>
      </c>
      <c r="F18" s="350"/>
      <c r="G18" s="368">
        <v>33196</v>
      </c>
      <c r="H18" s="501">
        <v>1.8981942109536716</v>
      </c>
      <c r="I18" s="350"/>
      <c r="J18" s="368">
        <v>29386</v>
      </c>
      <c r="K18" s="501">
        <v>6.9644643102606514</v>
      </c>
      <c r="L18" s="350"/>
      <c r="M18" s="368">
        <v>99967</v>
      </c>
      <c r="N18" s="501">
        <f>M18/'20pobl'!X18*100</f>
        <v>45.250316856780735</v>
      </c>
      <c r="O18" s="359"/>
      <c r="P18" s="360"/>
      <c r="Q18" s="360"/>
      <c r="R18" s="360"/>
      <c r="S18" s="361"/>
      <c r="T18" s="362"/>
      <c r="U18" s="329"/>
      <c r="V18" s="360"/>
      <c r="W18" s="360"/>
      <c r="X18" s="360"/>
      <c r="Y18" s="361"/>
      <c r="Z18" s="362"/>
      <c r="AB18" s="360"/>
      <c r="AC18" s="360"/>
      <c r="AD18" s="360"/>
      <c r="AE18" s="361"/>
      <c r="AF18" s="362"/>
      <c r="AH18" s="360"/>
      <c r="AI18" s="360"/>
      <c r="AJ18" s="360"/>
      <c r="AK18" s="361"/>
      <c r="AL18" s="362"/>
    </row>
    <row r="19" spans="1:38" s="331" customFormat="1" ht="18" customHeight="1" x14ac:dyDescent="0.35">
      <c r="A19" s="330"/>
      <c r="B19" s="363" t="s">
        <v>40</v>
      </c>
      <c r="C19" s="350"/>
      <c r="D19" s="499">
        <f t="shared" si="0"/>
        <v>103200</v>
      </c>
      <c r="E19" s="500">
        <f>D19/'20pobl'!D19*100</f>
        <v>4.9039337436734742</v>
      </c>
      <c r="F19" s="350"/>
      <c r="G19" s="368">
        <v>24125</v>
      </c>
      <c r="H19" s="501">
        <v>1.4282475092251468</v>
      </c>
      <c r="I19" s="350"/>
      <c r="J19" s="368">
        <v>20745</v>
      </c>
      <c r="K19" s="501">
        <v>7.3503098503718558</v>
      </c>
      <c r="L19" s="350"/>
      <c r="M19" s="368">
        <v>58330</v>
      </c>
      <c r="N19" s="501">
        <f>M19/'20pobl'!X19*100</f>
        <v>43.835060533415501</v>
      </c>
      <c r="O19" s="359"/>
      <c r="P19" s="360"/>
      <c r="Q19" s="360"/>
      <c r="R19" s="360"/>
      <c r="S19" s="361"/>
      <c r="T19" s="362"/>
      <c r="U19" s="329"/>
      <c r="V19" s="360"/>
      <c r="W19" s="360"/>
      <c r="X19" s="360"/>
      <c r="Y19" s="361"/>
      <c r="Z19" s="362"/>
      <c r="AB19" s="360"/>
      <c r="AC19" s="360"/>
      <c r="AD19" s="360"/>
      <c r="AE19" s="361"/>
      <c r="AF19" s="362"/>
      <c r="AH19" s="360"/>
      <c r="AI19" s="360"/>
      <c r="AJ19" s="360"/>
      <c r="AK19" s="361"/>
      <c r="AL19" s="362"/>
    </row>
    <row r="20" spans="1:38" s="331" customFormat="1" ht="18" customHeight="1" x14ac:dyDescent="0.35">
      <c r="A20" s="330"/>
      <c r="B20" s="363" t="s">
        <v>41</v>
      </c>
      <c r="C20" s="350"/>
      <c r="D20" s="499">
        <f t="shared" si="0"/>
        <v>418807</v>
      </c>
      <c r="E20" s="500">
        <f>D20/'20pobl'!D20*100</f>
        <v>5.2270959237196237</v>
      </c>
      <c r="F20" s="350"/>
      <c r="G20" s="368">
        <v>106270</v>
      </c>
      <c r="H20" s="501">
        <v>1.6484318491242</v>
      </c>
      <c r="I20" s="350"/>
      <c r="J20" s="368">
        <v>96727</v>
      </c>
      <c r="K20" s="501">
        <v>8.792604275085333</v>
      </c>
      <c r="L20" s="350"/>
      <c r="M20" s="368">
        <v>215810</v>
      </c>
      <c r="N20" s="501">
        <f>M20/'20pobl'!X20*100</f>
        <v>46.370564865288792</v>
      </c>
      <c r="O20" s="359"/>
      <c r="P20" s="360"/>
      <c r="Q20" s="360"/>
      <c r="R20" s="360"/>
      <c r="S20" s="361"/>
      <c r="T20" s="362"/>
      <c r="U20" s="329"/>
      <c r="V20" s="360"/>
      <c r="W20" s="360"/>
      <c r="X20" s="360"/>
      <c r="Y20" s="361"/>
      <c r="Z20" s="362"/>
      <c r="AB20" s="360"/>
      <c r="AC20" s="360"/>
      <c r="AD20" s="360"/>
      <c r="AE20" s="361"/>
      <c r="AF20" s="362"/>
      <c r="AH20" s="360"/>
      <c r="AI20" s="360"/>
      <c r="AJ20" s="360"/>
      <c r="AK20" s="361"/>
      <c r="AL20" s="362"/>
    </row>
    <row r="21" spans="1:38" s="331" customFormat="1" ht="18" customHeight="1" x14ac:dyDescent="0.35">
      <c r="A21" s="330"/>
      <c r="B21" s="363" t="s">
        <v>3</v>
      </c>
      <c r="C21" s="350"/>
      <c r="D21" s="499">
        <f t="shared" si="0"/>
        <v>236880</v>
      </c>
      <c r="E21" s="500">
        <f>D21/'20pobl'!D21*100</f>
        <v>4.4532300863743908</v>
      </c>
      <c r="F21" s="350"/>
      <c r="G21" s="368">
        <v>62022</v>
      </c>
      <c r="H21" s="501">
        <v>1.4609754063722102</v>
      </c>
      <c r="I21" s="350"/>
      <c r="J21" s="368">
        <v>52616</v>
      </c>
      <c r="K21" s="501">
        <v>6.805071987666647</v>
      </c>
      <c r="L21" s="350"/>
      <c r="M21" s="368">
        <v>122242</v>
      </c>
      <c r="N21" s="501">
        <f>M21/'20pobl'!X21*100</f>
        <v>40.632073684315486</v>
      </c>
      <c r="O21" s="359"/>
      <c r="P21" s="360"/>
      <c r="Q21" s="360"/>
      <c r="R21" s="360"/>
      <c r="S21" s="361"/>
      <c r="T21" s="373"/>
      <c r="U21" s="329"/>
      <c r="V21" s="360"/>
      <c r="W21" s="360"/>
      <c r="X21" s="360"/>
      <c r="Y21" s="361"/>
      <c r="Z21" s="362"/>
      <c r="AB21" s="360"/>
      <c r="AC21" s="360"/>
      <c r="AD21" s="360"/>
      <c r="AE21" s="361"/>
      <c r="AF21" s="362"/>
      <c r="AH21" s="360"/>
      <c r="AI21" s="360"/>
      <c r="AJ21" s="360"/>
      <c r="AK21" s="361"/>
      <c r="AL21" s="362"/>
    </row>
    <row r="22" spans="1:38" s="331" customFormat="1" ht="18" customHeight="1" x14ac:dyDescent="0.35">
      <c r="A22" s="330"/>
      <c r="B22" s="363" t="s">
        <v>2</v>
      </c>
      <c r="C22" s="350"/>
      <c r="D22" s="499">
        <f t="shared" si="0"/>
        <v>62199</v>
      </c>
      <c r="E22" s="500">
        <f>D22/'20pobl'!D22*100</f>
        <v>5.8974230122662679</v>
      </c>
      <c r="F22" s="350"/>
      <c r="G22" s="368">
        <v>14589</v>
      </c>
      <c r="H22" s="501">
        <v>1.7819104757624022</v>
      </c>
      <c r="I22" s="350"/>
      <c r="J22" s="368">
        <v>13661</v>
      </c>
      <c r="K22" s="501">
        <v>8.4701520299595732</v>
      </c>
      <c r="L22" s="350"/>
      <c r="M22" s="368">
        <v>33949</v>
      </c>
      <c r="N22" s="501">
        <f>M22/'20pobl'!X22*100</f>
        <v>45.465989902101271</v>
      </c>
      <c r="O22" s="359"/>
      <c r="P22" s="360"/>
      <c r="Q22" s="360"/>
      <c r="R22" s="360"/>
      <c r="S22" s="361"/>
      <c r="T22" s="362"/>
      <c r="U22" s="329"/>
      <c r="V22" s="360"/>
      <c r="W22" s="360"/>
      <c r="X22" s="360"/>
      <c r="Y22" s="361"/>
      <c r="Z22" s="362"/>
      <c r="AB22" s="360"/>
      <c r="AC22" s="360"/>
      <c r="AD22" s="360"/>
      <c r="AE22" s="361"/>
      <c r="AF22" s="362"/>
      <c r="AH22" s="360"/>
      <c r="AI22" s="360"/>
      <c r="AJ22" s="360"/>
      <c r="AK22" s="361"/>
      <c r="AL22" s="362"/>
    </row>
    <row r="23" spans="1:38" s="331" customFormat="1" ht="18" customHeight="1" x14ac:dyDescent="0.35">
      <c r="A23" s="330"/>
      <c r="B23" s="363" t="s">
        <v>35</v>
      </c>
      <c r="C23" s="350"/>
      <c r="D23" s="499">
        <f t="shared" si="0"/>
        <v>99310</v>
      </c>
      <c r="E23" s="500">
        <f>D23/'20pobl'!D23*100</f>
        <v>3.6702191155182153</v>
      </c>
      <c r="F23" s="350"/>
      <c r="G23" s="368">
        <v>27475</v>
      </c>
      <c r="H23" s="501">
        <v>1.3834744418517761</v>
      </c>
      <c r="I23" s="350"/>
      <c r="J23" s="368">
        <v>17503</v>
      </c>
      <c r="K23" s="501">
        <v>3.6566588880230477</v>
      </c>
      <c r="L23" s="350"/>
      <c r="M23" s="368">
        <v>54332</v>
      </c>
      <c r="N23" s="501">
        <f>M23/'20pobl'!X23*100</f>
        <v>22.52290345313601</v>
      </c>
      <c r="O23" s="359"/>
      <c r="P23" s="360"/>
      <c r="Q23" s="360"/>
      <c r="R23" s="360"/>
      <c r="S23" s="361"/>
      <c r="T23" s="362"/>
      <c r="U23" s="329"/>
      <c r="V23" s="360"/>
      <c r="W23" s="360"/>
      <c r="X23" s="360"/>
      <c r="Y23" s="361"/>
      <c r="Z23" s="362"/>
      <c r="AB23" s="360"/>
      <c r="AC23" s="360"/>
      <c r="AD23" s="360"/>
      <c r="AE23" s="361"/>
      <c r="AF23" s="362"/>
      <c r="AH23" s="360"/>
      <c r="AI23" s="360"/>
      <c r="AJ23" s="360"/>
      <c r="AK23" s="361"/>
      <c r="AL23" s="362"/>
    </row>
    <row r="24" spans="1:38" s="331" customFormat="1" ht="18" customHeight="1" x14ac:dyDescent="0.35">
      <c r="A24" s="330"/>
      <c r="B24" s="363" t="s">
        <v>42</v>
      </c>
      <c r="C24" s="350"/>
      <c r="D24" s="499">
        <f t="shared" si="0"/>
        <v>277873</v>
      </c>
      <c r="E24" s="500">
        <f>D24/'20pobl'!D24*100</f>
        <v>3.9643654658375169</v>
      </c>
      <c r="F24" s="350"/>
      <c r="G24" s="368">
        <v>65405</v>
      </c>
      <c r="H24" s="501">
        <v>1.1465973992460734</v>
      </c>
      <c r="I24" s="350"/>
      <c r="J24" s="368">
        <v>54634</v>
      </c>
      <c r="K24" s="501">
        <v>5.9855297293507217</v>
      </c>
      <c r="L24" s="350"/>
      <c r="M24" s="368">
        <v>157834</v>
      </c>
      <c r="N24" s="501">
        <f>M24/'20pobl'!X24*100</f>
        <v>40.240062616162412</v>
      </c>
      <c r="O24" s="359"/>
      <c r="P24" s="360"/>
      <c r="Q24" s="360"/>
      <c r="R24" s="360"/>
      <c r="S24" s="361"/>
      <c r="T24" s="362"/>
      <c r="U24" s="329"/>
      <c r="V24" s="360"/>
      <c r="W24" s="360"/>
      <c r="X24" s="360"/>
      <c r="Y24" s="361"/>
      <c r="Z24" s="362"/>
      <c r="AB24" s="360"/>
      <c r="AC24" s="360"/>
      <c r="AD24" s="360"/>
      <c r="AE24" s="361"/>
      <c r="AF24" s="362"/>
      <c r="AH24" s="360"/>
      <c r="AI24" s="360"/>
      <c r="AJ24" s="360"/>
      <c r="AK24" s="361"/>
      <c r="AL24" s="362"/>
    </row>
    <row r="25" spans="1:38" ht="18" customHeight="1" x14ac:dyDescent="0.35">
      <c r="A25" s="332"/>
      <c r="B25" s="363" t="s">
        <v>43</v>
      </c>
      <c r="C25" s="350"/>
      <c r="D25" s="499">
        <f t="shared" si="0"/>
        <v>74523</v>
      </c>
      <c r="E25" s="500">
        <f>D25/'20pobl'!D25*100</f>
        <v>4.7512515205688013</v>
      </c>
      <c r="F25" s="350"/>
      <c r="G25" s="368">
        <v>25022</v>
      </c>
      <c r="H25" s="501">
        <v>1.9144547377054697</v>
      </c>
      <c r="I25" s="350"/>
      <c r="J25" s="368">
        <v>17751</v>
      </c>
      <c r="K25" s="501">
        <v>9.3883876154309966</v>
      </c>
      <c r="L25" s="350"/>
      <c r="M25" s="368">
        <v>31750</v>
      </c>
      <c r="N25" s="501">
        <f>M25/'20pobl'!X25*100</f>
        <v>43.84511282348717</v>
      </c>
      <c r="O25" s="359"/>
      <c r="P25" s="360"/>
      <c r="Q25" s="360"/>
      <c r="R25" s="360"/>
      <c r="S25" s="361"/>
      <c r="T25" s="362"/>
      <c r="U25" s="329"/>
      <c r="V25" s="360"/>
      <c r="W25" s="360"/>
      <c r="X25" s="360"/>
      <c r="Y25" s="361"/>
      <c r="Z25" s="362"/>
      <c r="AB25" s="360"/>
      <c r="AC25" s="360"/>
      <c r="AD25" s="360"/>
      <c r="AE25" s="361"/>
      <c r="AF25" s="362"/>
      <c r="AH25" s="360"/>
      <c r="AI25" s="360"/>
      <c r="AJ25" s="360"/>
      <c r="AK25" s="361"/>
      <c r="AL25" s="362"/>
    </row>
    <row r="26" spans="1:38" s="331" customFormat="1" ht="18" customHeight="1" x14ac:dyDescent="0.35">
      <c r="B26" s="363" t="s">
        <v>44</v>
      </c>
      <c r="C26" s="350"/>
      <c r="D26" s="503">
        <f t="shared" si="0"/>
        <v>24172</v>
      </c>
      <c r="E26" s="504">
        <f>D26/'20pobl'!D26*100</f>
        <v>3.5634415545167344</v>
      </c>
      <c r="F26" s="350"/>
      <c r="G26" s="377">
        <v>5663</v>
      </c>
      <c r="H26" s="502">
        <v>1.0530955019823411</v>
      </c>
      <c r="I26" s="350"/>
      <c r="J26" s="377">
        <v>4609</v>
      </c>
      <c r="K26" s="502">
        <v>4.7171645839090344</v>
      </c>
      <c r="L26" s="350"/>
      <c r="M26" s="377">
        <v>13900</v>
      </c>
      <c r="N26" s="502">
        <f>M26/'20pobl'!X26*100</f>
        <v>32.417556789029341</v>
      </c>
      <c r="O26" s="359"/>
      <c r="P26" s="360"/>
      <c r="Q26" s="360"/>
      <c r="R26" s="360"/>
      <c r="S26" s="361"/>
      <c r="T26" s="362"/>
      <c r="U26" s="329"/>
      <c r="V26" s="360"/>
      <c r="W26" s="360"/>
      <c r="X26" s="360"/>
      <c r="Y26" s="361"/>
      <c r="Z26" s="362"/>
      <c r="AB26" s="360"/>
      <c r="AC26" s="360"/>
      <c r="AD26" s="360"/>
      <c r="AE26" s="361"/>
      <c r="AF26" s="362"/>
      <c r="AH26" s="360"/>
      <c r="AI26" s="360"/>
      <c r="AJ26" s="360"/>
      <c r="AK26" s="361"/>
      <c r="AL26" s="362"/>
    </row>
    <row r="27" spans="1:38" s="331" customFormat="1" ht="18" customHeight="1" x14ac:dyDescent="0.35">
      <c r="B27" s="363" t="s">
        <v>45</v>
      </c>
      <c r="C27" s="350"/>
      <c r="D27" s="503">
        <f t="shared" si="0"/>
        <v>121661</v>
      </c>
      <c r="E27" s="504">
        <f>D27/'20pobl'!D27*100</f>
        <v>5.4613221623892798</v>
      </c>
      <c r="F27" s="350"/>
      <c r="G27" s="377">
        <v>31791</v>
      </c>
      <c r="H27" s="502">
        <v>1.8732168467545873</v>
      </c>
      <c r="I27" s="350"/>
      <c r="J27" s="377">
        <v>24277</v>
      </c>
      <c r="K27" s="502">
        <v>6.6014237778514993</v>
      </c>
      <c r="L27" s="350"/>
      <c r="M27" s="377">
        <v>65593</v>
      </c>
      <c r="N27" s="502">
        <f>M27/'20pobl'!X27*100</f>
        <v>40.291530504434995</v>
      </c>
      <c r="O27" s="359"/>
      <c r="P27" s="360"/>
      <c r="Q27" s="360"/>
      <c r="R27" s="360"/>
      <c r="S27" s="361"/>
      <c r="T27" s="373"/>
      <c r="U27" s="329"/>
      <c r="V27" s="360"/>
      <c r="W27" s="360"/>
      <c r="X27" s="360"/>
      <c r="Y27" s="361"/>
      <c r="Z27" s="362"/>
      <c r="AB27" s="360"/>
      <c r="AC27" s="360"/>
      <c r="AD27" s="360"/>
      <c r="AE27" s="361"/>
      <c r="AF27" s="362"/>
      <c r="AH27" s="360"/>
      <c r="AI27" s="360"/>
      <c r="AJ27" s="360"/>
      <c r="AK27" s="361"/>
      <c r="AL27" s="362"/>
    </row>
    <row r="28" spans="1:38" s="331" customFormat="1" ht="18" customHeight="1" x14ac:dyDescent="0.35">
      <c r="B28" s="363" t="s">
        <v>46</v>
      </c>
      <c r="C28" s="350"/>
      <c r="D28" s="503">
        <f t="shared" si="0"/>
        <v>15053</v>
      </c>
      <c r="E28" s="504">
        <f>D28/'20pobl'!D28*100</f>
        <v>4.6433506897317578</v>
      </c>
      <c r="F28" s="350"/>
      <c r="G28" s="377">
        <v>3455</v>
      </c>
      <c r="H28" s="502">
        <v>1.3683818636925318</v>
      </c>
      <c r="I28" s="350"/>
      <c r="J28" s="377">
        <v>2806</v>
      </c>
      <c r="K28" s="502">
        <v>5.7058034080279798</v>
      </c>
      <c r="L28" s="350"/>
      <c r="M28" s="377">
        <v>8792</v>
      </c>
      <c r="N28" s="502">
        <f>M28/'20pobl'!X28*100</f>
        <v>39.044320099475975</v>
      </c>
      <c r="O28" s="359"/>
      <c r="P28" s="360"/>
      <c r="Q28" s="360"/>
      <c r="R28" s="360"/>
      <c r="S28" s="361"/>
      <c r="T28" s="362"/>
      <c r="U28" s="329"/>
      <c r="V28" s="360"/>
      <c r="W28" s="360"/>
      <c r="X28" s="360"/>
      <c r="Y28" s="361"/>
      <c r="Z28" s="362"/>
      <c r="AB28" s="360"/>
      <c r="AC28" s="360"/>
      <c r="AD28" s="360"/>
      <c r="AE28" s="361"/>
      <c r="AF28" s="362"/>
      <c r="AH28" s="360"/>
      <c r="AI28" s="360"/>
      <c r="AJ28" s="360"/>
      <c r="AK28" s="361"/>
      <c r="AL28" s="362"/>
    </row>
    <row r="29" spans="1:38" s="331" customFormat="1" ht="18" customHeight="1" x14ac:dyDescent="0.35">
      <c r="B29" s="384" t="s">
        <v>1</v>
      </c>
      <c r="C29" s="350"/>
      <c r="D29" s="505">
        <f t="shared" si="0"/>
        <v>5917</v>
      </c>
      <c r="E29" s="506">
        <f>D29/'20pobl'!D29*100</f>
        <v>3.4977891277103881</v>
      </c>
      <c r="F29" s="350"/>
      <c r="G29" s="389">
        <v>3155</v>
      </c>
      <c r="H29" s="507">
        <v>2.1366797824717763</v>
      </c>
      <c r="I29" s="350"/>
      <c r="J29" s="389">
        <v>1112</v>
      </c>
      <c r="K29" s="507">
        <v>6.7012173074605279</v>
      </c>
      <c r="L29" s="350"/>
      <c r="M29" s="389">
        <v>1650</v>
      </c>
      <c r="N29" s="507">
        <f>M29/'20pobl'!X29*100</f>
        <v>33.598045204642638</v>
      </c>
      <c r="O29" s="359"/>
      <c r="P29" s="360"/>
      <c r="Q29" s="360"/>
      <c r="R29" s="360"/>
      <c r="S29" s="361"/>
      <c r="T29" s="362"/>
      <c r="U29" s="329"/>
      <c r="V29" s="360"/>
      <c r="W29" s="360"/>
      <c r="X29" s="360"/>
      <c r="Y29" s="361"/>
      <c r="Z29" s="362"/>
      <c r="AB29" s="360"/>
      <c r="AC29" s="360"/>
      <c r="AD29" s="360"/>
      <c r="AE29" s="361"/>
      <c r="AF29" s="362"/>
      <c r="AH29" s="360"/>
      <c r="AI29" s="360"/>
      <c r="AJ29" s="360"/>
      <c r="AK29" s="361"/>
      <c r="AL29" s="362"/>
    </row>
    <row r="30" spans="1:38" s="328" customFormat="1" ht="3.75" customHeight="1" x14ac:dyDescent="0.35">
      <c r="A30" s="326"/>
      <c r="B30" s="327"/>
      <c r="D30" s="327"/>
      <c r="E30" s="327"/>
      <c r="G30" s="327"/>
      <c r="H30" s="327"/>
      <c r="J30" s="327"/>
      <c r="K30" s="327"/>
      <c r="M30" s="327"/>
      <c r="N30" s="327"/>
      <c r="O30" s="359"/>
      <c r="P30" s="329"/>
      <c r="Q30" s="329"/>
      <c r="R30" s="360"/>
      <c r="S30" s="361"/>
      <c r="T30" s="362"/>
      <c r="U30" s="329"/>
      <c r="V30" s="329"/>
      <c r="W30" s="329"/>
      <c r="X30" s="360"/>
      <c r="Y30" s="361"/>
      <c r="Z30" s="362"/>
      <c r="AB30" s="329"/>
      <c r="AC30" s="329"/>
      <c r="AD30" s="360"/>
      <c r="AE30" s="361"/>
      <c r="AF30" s="362"/>
      <c r="AH30" s="329"/>
      <c r="AI30" s="329"/>
      <c r="AJ30" s="360"/>
      <c r="AK30" s="361"/>
      <c r="AL30" s="362"/>
    </row>
    <row r="31" spans="1:38" s="329" customFormat="1" ht="18" customHeight="1" x14ac:dyDescent="0.35">
      <c r="B31" s="1236" t="s">
        <v>0</v>
      </c>
      <c r="C31" s="320"/>
      <c r="D31" s="1242">
        <f>G31+J31+M31</f>
        <v>2313201</v>
      </c>
      <c r="E31" s="1243">
        <f>D31/'20pobl'!D31*100</f>
        <v>4.7577447781192372</v>
      </c>
      <c r="F31" s="320"/>
      <c r="G31" s="1242">
        <f>SUM(G12:G29)</f>
        <v>598000</v>
      </c>
      <c r="H31" s="1243">
        <f>G31/'20pobl'!J31*100</f>
        <v>1.5455660127655999</v>
      </c>
      <c r="I31" s="320"/>
      <c r="J31" s="1242">
        <f>SUM(J12:J29)</f>
        <v>503879</v>
      </c>
      <c r="K31" s="1243">
        <f>J31/'20pobl'!Q31*100</f>
        <v>7.22103419149565</v>
      </c>
      <c r="L31" s="320"/>
      <c r="M31" s="1242">
        <f>SUM(M12:M29)</f>
        <v>1211322</v>
      </c>
      <c r="N31" s="1243">
        <f>M31/'20pobl'!X31*100</f>
        <v>41.055722649616975</v>
      </c>
      <c r="O31" s="359"/>
      <c r="P31" s="360"/>
      <c r="Q31" s="360"/>
      <c r="T31" s="395"/>
      <c r="V31" s="360"/>
      <c r="W31" s="360"/>
      <c r="Z31" s="395"/>
      <c r="AB31" s="360"/>
      <c r="AC31" s="360"/>
      <c r="AF31" s="395"/>
      <c r="AH31" s="360"/>
      <c r="AI31" s="360"/>
      <c r="AL31" s="395"/>
    </row>
    <row r="32" spans="1:38" s="496" customFormat="1" ht="5.25" customHeight="1" x14ac:dyDescent="0.25">
      <c r="B32" s="397" t="s">
        <v>39</v>
      </c>
      <c r="C32" s="509"/>
      <c r="F32" s="509"/>
    </row>
    <row r="33" spans="2:14" s="496" customFormat="1" ht="5.25" hidden="1" customHeight="1" x14ac:dyDescent="0.25">
      <c r="B33" s="397" t="s">
        <v>47</v>
      </c>
      <c r="C33" s="509"/>
      <c r="F33" s="509"/>
    </row>
    <row r="34" spans="2:14" s="496" customFormat="1" ht="13.5" customHeight="1" x14ac:dyDescent="0.25">
      <c r="B34" s="1482" t="str">
        <f>'20pobl'!B34:H34</f>
        <v xml:space="preserve">(1) Cifras INE de población referidas al 01/01/2024. Publicado Censo de Población Anual el 19/12/2024 </v>
      </c>
      <c r="C34" s="1489"/>
      <c r="D34" s="1489"/>
      <c r="E34" s="1489"/>
      <c r="F34" s="1489"/>
      <c r="G34" s="1489"/>
      <c r="H34" s="1489"/>
      <c r="I34" s="1489"/>
      <c r="J34" s="1489"/>
      <c r="K34" s="1489"/>
      <c r="L34" s="1489"/>
      <c r="M34" s="1489"/>
      <c r="N34" s="1489"/>
    </row>
    <row r="35" spans="2:14" ht="29.25" customHeight="1" x14ac:dyDescent="0.25">
      <c r="B35" s="1486"/>
      <c r="C35" s="1486"/>
      <c r="D35" s="1486"/>
      <c r="E35" s="510"/>
    </row>
    <row r="36" spans="2:14" ht="4.5" customHeight="1" x14ac:dyDescent="0.25">
      <c r="B36" s="1476"/>
      <c r="C36" s="1476"/>
      <c r="D36" s="1476"/>
      <c r="E36" s="452"/>
    </row>
  </sheetData>
  <mergeCells count="23">
    <mergeCell ref="B2:C2"/>
    <mergeCell ref="B3:C3"/>
    <mergeCell ref="A4:N4"/>
    <mergeCell ref="B5:N5"/>
    <mergeCell ref="B7:B10"/>
    <mergeCell ref="D7:E8"/>
    <mergeCell ref="G7:H7"/>
    <mergeCell ref="J7:K7"/>
    <mergeCell ref="M7:N7"/>
    <mergeCell ref="G8:H8"/>
    <mergeCell ref="J8:K8"/>
    <mergeCell ref="M8:N8"/>
    <mergeCell ref="D9:D10"/>
    <mergeCell ref="G9:G10"/>
    <mergeCell ref="H9:H10"/>
    <mergeCell ref="J9:J10"/>
    <mergeCell ref="B35:D35"/>
    <mergeCell ref="B36:D36"/>
    <mergeCell ref="E9:E10"/>
    <mergeCell ref="B34:N34"/>
    <mergeCell ref="K9:K10"/>
    <mergeCell ref="M9:M10"/>
    <mergeCell ref="N9:N10"/>
  </mergeCells>
  <printOptions horizontalCentered="1"/>
  <pageMargins left="0" right="0" top="0.43307086614173229" bottom="0.43307086614173229" header="0" footer="0"/>
  <pageSetup paperSize="9" scale="96" orientation="landscape" r:id="rId1"/>
  <headerFooter alignWithMargins="0"/>
  <rowBreaks count="2" manualBreakCount="2">
    <brk id="34" max="25" man="1"/>
    <brk id="35"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15">
    <tabColor theme="0"/>
  </sheetPr>
  <dimension ref="A1:AX38"/>
  <sheetViews>
    <sheetView showGridLines="0" topLeftCell="A4" zoomScaleNormal="100" workbookViewId="0">
      <selection activeCell="M11" sqref="M11:M28"/>
    </sheetView>
  </sheetViews>
  <sheetFormatPr baseColWidth="10" defaultColWidth="11.453125" defaultRowHeight="15" x14ac:dyDescent="0.25"/>
  <cols>
    <col min="1" max="1" width="1.1796875" style="88" customWidth="1"/>
    <col min="2" max="2" width="28.7265625" style="88" customWidth="1"/>
    <col min="3" max="3" width="0.54296875" style="88" customWidth="1"/>
    <col min="4" max="4" width="11.81640625" style="88" customWidth="1"/>
    <col min="5" max="5" width="7.7265625" style="88" customWidth="1"/>
    <col min="6" max="6" width="0.453125" style="88" customWidth="1"/>
    <col min="7" max="7" width="12.453125" style="88" customWidth="1"/>
    <col min="8" max="8" width="6.26953125" style="88" customWidth="1"/>
    <col min="9" max="9" width="0.453125" style="88" customWidth="1"/>
    <col min="10" max="10" width="10.81640625" style="88" customWidth="1"/>
    <col min="11" max="11" width="6.26953125" style="88" customWidth="1"/>
    <col min="12" max="12" width="0.453125" style="88" customWidth="1"/>
    <col min="13" max="13" width="11.81640625" style="88" customWidth="1"/>
    <col min="14" max="14" width="6.26953125" style="88" customWidth="1"/>
    <col min="15" max="15" width="0.7265625" style="86" customWidth="1"/>
    <col min="16" max="16" width="10.1796875" style="88" bestFit="1" customWidth="1"/>
    <col min="17" max="17" width="8.54296875" style="88" customWidth="1"/>
    <col min="18" max="18" width="0.453125" style="88" customWidth="1"/>
    <col min="19" max="19" width="8.453125" style="88" bestFit="1" customWidth="1"/>
    <col min="20" max="20" width="7.81640625" style="88" bestFit="1" customWidth="1"/>
    <col min="21" max="21" width="0.453125" style="88" customWidth="1"/>
    <col min="22" max="22" width="8.453125" style="88" bestFit="1" customWidth="1"/>
    <col min="23" max="23" width="7.7265625" style="88" bestFit="1" customWidth="1"/>
    <col min="24" max="24" width="0.453125" style="88" customWidth="1"/>
    <col min="25" max="25" width="8.453125" style="88" bestFit="1" customWidth="1"/>
    <col min="26" max="26" width="7.7265625" style="88" bestFit="1" customWidth="1"/>
    <col min="27" max="27" width="11.453125" style="88"/>
    <col min="28" max="30" width="2.453125" style="88" bestFit="1" customWidth="1"/>
    <col min="31" max="31" width="13" style="88" bestFit="1" customWidth="1"/>
    <col min="32" max="32" width="3.453125" style="88" bestFit="1" customWidth="1"/>
    <col min="33" max="33" width="3.81640625" style="88" customWidth="1"/>
    <col min="34" max="36" width="2.453125" style="88" bestFit="1" customWidth="1"/>
    <col min="37" max="37" width="8.453125" style="88" bestFit="1" customWidth="1"/>
    <col min="38" max="38" width="3.453125" style="88" bestFit="1" customWidth="1"/>
    <col min="39" max="39" width="3.54296875" style="88" customWidth="1"/>
    <col min="40" max="42" width="2.453125" style="88" bestFit="1" customWidth="1"/>
    <col min="43" max="43" width="8.453125" style="88" bestFit="1" customWidth="1"/>
    <col min="44" max="44" width="4.1796875" style="88" bestFit="1" customWidth="1"/>
    <col min="45" max="45" width="3.26953125" style="88" customWidth="1"/>
    <col min="46" max="46" width="4.26953125" style="88" bestFit="1" customWidth="1"/>
    <col min="47" max="47" width="2.453125" style="88" bestFit="1" customWidth="1"/>
    <col min="48" max="48" width="4.26953125" style="88" bestFit="1" customWidth="1"/>
    <col min="49" max="49" width="8.453125" style="88" bestFit="1" customWidth="1"/>
    <col min="50" max="50" width="4.26953125" style="88" bestFit="1" customWidth="1"/>
    <col min="51" max="16384" width="11.453125" style="88"/>
  </cols>
  <sheetData>
    <row r="1" spans="1:50" s="32" customFormat="1" ht="15" customHeight="1" x14ac:dyDescent="0.25">
      <c r="B1" s="33"/>
      <c r="C1" s="34"/>
      <c r="F1" s="34"/>
      <c r="I1" s="34"/>
      <c r="O1" s="35"/>
      <c r="R1" s="34"/>
      <c r="S1" s="193" t="s">
        <v>135</v>
      </c>
      <c r="T1" s="193"/>
      <c r="U1" s="193"/>
      <c r="V1" s="193" t="s">
        <v>16</v>
      </c>
      <c r="W1" s="193"/>
      <c r="X1" s="193"/>
      <c r="Y1" s="193" t="s">
        <v>15</v>
      </c>
    </row>
    <row r="2" spans="1:50" s="36" customFormat="1" ht="52.5" customHeight="1" x14ac:dyDescent="0.3">
      <c r="B2" s="1502"/>
      <c r="C2" s="1502"/>
      <c r="D2" s="1502"/>
      <c r="E2" s="1502"/>
      <c r="F2" s="1502"/>
      <c r="G2" s="1502"/>
      <c r="H2" s="1502"/>
      <c r="I2" s="1502"/>
      <c r="O2" s="37"/>
    </row>
    <row r="3" spans="1:50" s="38" customFormat="1" ht="4.5" customHeight="1" x14ac:dyDescent="0.25">
      <c r="B3" s="1503"/>
      <c r="C3" s="1503"/>
      <c r="D3" s="1503"/>
      <c r="E3" s="1503"/>
      <c r="F3" s="1503"/>
      <c r="G3" s="1503"/>
      <c r="H3" s="1503"/>
      <c r="I3" s="1503"/>
      <c r="O3" s="37"/>
    </row>
    <row r="4" spans="1:50" s="38" customFormat="1" ht="17.25" customHeight="1" x14ac:dyDescent="0.25">
      <c r="A4" s="1503" t="s">
        <v>191</v>
      </c>
      <c r="B4" s="1503"/>
      <c r="C4" s="1503"/>
      <c r="D4" s="1503"/>
      <c r="E4" s="1503"/>
      <c r="F4" s="1503"/>
      <c r="G4" s="1503"/>
      <c r="H4" s="1503"/>
      <c r="I4" s="1503"/>
      <c r="J4" s="1503"/>
      <c r="K4" s="1503"/>
      <c r="L4" s="1503"/>
      <c r="M4" s="1503"/>
      <c r="N4" s="1503"/>
      <c r="O4" s="1503"/>
      <c r="P4" s="1503"/>
      <c r="Q4" s="1503"/>
      <c r="R4" s="1503"/>
      <c r="S4" s="1503"/>
      <c r="T4" s="1503"/>
      <c r="U4" s="1503"/>
      <c r="V4" s="1503"/>
      <c r="W4" s="1503"/>
      <c r="X4" s="1503"/>
      <c r="Y4" s="1503"/>
      <c r="Z4" s="1503"/>
    </row>
    <row r="5" spans="1:50" s="38" customFormat="1" ht="17.25" customHeight="1" x14ac:dyDescent="0.25">
      <c r="B5" s="1514" t="e">
        <f>#REF!</f>
        <v>#REF!</v>
      </c>
      <c r="C5" s="1514"/>
      <c r="D5" s="1514"/>
      <c r="E5" s="1514"/>
      <c r="F5" s="1514"/>
      <c r="G5" s="1514"/>
      <c r="H5" s="1514"/>
      <c r="I5" s="1514"/>
      <c r="J5" s="1514"/>
      <c r="K5" s="1514"/>
      <c r="L5" s="1514"/>
      <c r="M5" s="1514"/>
      <c r="N5" s="1514"/>
      <c r="O5" s="1514"/>
      <c r="P5" s="1514"/>
      <c r="Q5" s="1514"/>
      <c r="R5" s="1514"/>
      <c r="S5" s="1514"/>
      <c r="T5" s="1514"/>
      <c r="U5" s="1514"/>
      <c r="V5" s="1514"/>
      <c r="W5" s="1514"/>
      <c r="X5" s="1514"/>
      <c r="Y5" s="1514"/>
      <c r="Z5" s="1514"/>
    </row>
    <row r="6" spans="1:50" s="38" customFormat="1" ht="6" customHeight="1" x14ac:dyDescent="0.25">
      <c r="O6" s="37"/>
    </row>
    <row r="7" spans="1:50" s="41" customFormat="1" ht="12.75" customHeight="1" x14ac:dyDescent="0.25">
      <c r="A7" s="39"/>
      <c r="B7" s="1504" t="s">
        <v>12</v>
      </c>
      <c r="C7" s="40"/>
      <c r="D7" s="1510" t="s">
        <v>109</v>
      </c>
      <c r="E7" s="1507"/>
      <c r="F7" s="181"/>
      <c r="G7" s="1507"/>
      <c r="H7" s="1507"/>
      <c r="I7" s="181"/>
      <c r="J7" s="1507"/>
      <c r="K7" s="1507"/>
      <c r="L7" s="181"/>
      <c r="M7" s="1507"/>
      <c r="N7" s="1508"/>
      <c r="O7" s="40"/>
      <c r="P7" s="1510" t="s">
        <v>13</v>
      </c>
      <c r="Q7" s="1507"/>
      <c r="R7" s="181"/>
      <c r="S7" s="1507"/>
      <c r="T7" s="1507"/>
      <c r="U7" s="181"/>
      <c r="V7" s="1507"/>
      <c r="W7" s="1507"/>
      <c r="X7" s="181"/>
      <c r="Y7" s="1507"/>
      <c r="Z7" s="1508"/>
      <c r="AA7" s="116"/>
      <c r="AB7" s="116"/>
      <c r="AC7" s="117"/>
      <c r="AD7" s="117"/>
      <c r="AE7" s="117"/>
      <c r="AF7" s="117"/>
      <c r="AG7" s="117"/>
      <c r="AH7" s="117"/>
      <c r="AI7" s="118"/>
    </row>
    <row r="8" spans="1:50" s="41" customFormat="1" ht="33.75" customHeight="1" x14ac:dyDescent="0.25">
      <c r="A8" s="39"/>
      <c r="B8" s="1505"/>
      <c r="C8" s="40"/>
      <c r="D8" s="1511"/>
      <c r="E8" s="1512"/>
      <c r="F8" s="40"/>
      <c r="G8" s="1510" t="s">
        <v>168</v>
      </c>
      <c r="H8" s="1508"/>
      <c r="I8" s="40"/>
      <c r="J8" s="1510" t="s">
        <v>174</v>
      </c>
      <c r="K8" s="1508"/>
      <c r="L8" s="40"/>
      <c r="M8" s="1510" t="s">
        <v>169</v>
      </c>
      <c r="N8" s="1508"/>
      <c r="O8" s="40"/>
      <c r="P8" s="1511"/>
      <c r="Q8" s="1513"/>
      <c r="R8" s="130"/>
      <c r="S8" s="1510" t="s">
        <v>171</v>
      </c>
      <c r="T8" s="1508"/>
      <c r="U8" s="40"/>
      <c r="V8" s="1510" t="s">
        <v>172</v>
      </c>
      <c r="W8" s="1508"/>
      <c r="X8" s="40"/>
      <c r="Y8" s="1510" t="s">
        <v>173</v>
      </c>
      <c r="Z8" s="1508"/>
      <c r="AA8" s="116"/>
      <c r="AB8" s="116"/>
      <c r="AC8" s="117"/>
      <c r="AD8" s="117"/>
      <c r="AE8" s="117"/>
      <c r="AF8" s="117"/>
      <c r="AG8" s="117"/>
      <c r="AH8" s="117"/>
      <c r="AI8" s="118"/>
    </row>
    <row r="9" spans="1:50" s="46" customFormat="1" ht="36.75" customHeight="1" x14ac:dyDescent="0.25">
      <c r="A9" s="42"/>
      <c r="B9" s="1506"/>
      <c r="C9" s="43"/>
      <c r="D9" s="44" t="s">
        <v>9</v>
      </c>
      <c r="E9" s="45" t="s">
        <v>10</v>
      </c>
      <c r="F9" s="43"/>
      <c r="G9" s="44" t="s">
        <v>9</v>
      </c>
      <c r="H9" s="91" t="s">
        <v>10</v>
      </c>
      <c r="I9" s="43"/>
      <c r="J9" s="44" t="s">
        <v>9</v>
      </c>
      <c r="K9" s="91" t="s">
        <v>10</v>
      </c>
      <c r="L9" s="43"/>
      <c r="M9" s="44" t="s">
        <v>9</v>
      </c>
      <c r="N9" s="91" t="s">
        <v>10</v>
      </c>
      <c r="O9" s="43"/>
      <c r="P9" s="44" t="s">
        <v>9</v>
      </c>
      <c r="Q9" s="45" t="s">
        <v>111</v>
      </c>
      <c r="R9" s="43"/>
      <c r="S9" s="44" t="s">
        <v>9</v>
      </c>
      <c r="T9" s="91" t="s">
        <v>111</v>
      </c>
      <c r="U9" s="43"/>
      <c r="V9" s="44" t="s">
        <v>9</v>
      </c>
      <c r="W9" s="91" t="s">
        <v>111</v>
      </c>
      <c r="X9" s="43"/>
      <c r="Y9" s="44" t="s">
        <v>9</v>
      </c>
      <c r="Z9" s="91" t="s">
        <v>111</v>
      </c>
      <c r="AA9" s="119"/>
      <c r="AB9" s="120"/>
      <c r="AC9" s="94"/>
      <c r="AD9" s="94"/>
      <c r="AE9" s="94"/>
      <c r="AF9" s="94"/>
      <c r="AG9" s="121"/>
      <c r="AH9" s="121"/>
      <c r="AI9" s="121"/>
    </row>
    <row r="10" spans="1:50" s="50" customFormat="1" ht="4.5" customHeight="1" x14ac:dyDescent="0.25">
      <c r="A10" s="47"/>
      <c r="B10" s="48"/>
      <c r="C10" s="49"/>
      <c r="D10" s="48"/>
      <c r="E10" s="48"/>
      <c r="F10" s="49"/>
      <c r="G10" s="48"/>
      <c r="H10" s="48"/>
      <c r="I10" s="49"/>
      <c r="J10" s="48"/>
      <c r="K10" s="48"/>
      <c r="L10" s="49"/>
      <c r="M10" s="48"/>
      <c r="N10" s="48"/>
      <c r="O10" s="49"/>
      <c r="P10" s="48"/>
      <c r="Q10" s="48"/>
      <c r="R10" s="49"/>
      <c r="S10" s="48"/>
      <c r="T10" s="48"/>
      <c r="U10" s="49"/>
      <c r="V10" s="48"/>
      <c r="W10" s="48"/>
      <c r="X10" s="49"/>
      <c r="Y10" s="48"/>
      <c r="Z10" s="48"/>
      <c r="AA10" s="116"/>
      <c r="AB10" s="120"/>
      <c r="AC10" s="94"/>
      <c r="AD10" s="94"/>
      <c r="AE10" s="94"/>
      <c r="AF10" s="94"/>
      <c r="AG10" s="58"/>
      <c r="AH10" s="58"/>
      <c r="AI10" s="58"/>
    </row>
    <row r="11" spans="1:50" s="59" customFormat="1" ht="18" customHeight="1" x14ac:dyDescent="0.2">
      <c r="A11" s="51"/>
      <c r="B11" s="52" t="s">
        <v>8</v>
      </c>
      <c r="C11" s="53"/>
      <c r="D11" s="108">
        <v>8384408</v>
      </c>
      <c r="E11" s="28">
        <f t="shared" ref="E11:E28" si="0">D11*100/$D$30</f>
        <v>17.944934163017855</v>
      </c>
      <c r="F11" s="53"/>
      <c r="G11" s="54">
        <v>6973463</v>
      </c>
      <c r="H11" s="182">
        <f>G11*100/$G$30</f>
        <v>18.441080349722064</v>
      </c>
      <c r="I11" s="53"/>
      <c r="J11" s="54">
        <v>999769</v>
      </c>
      <c r="K11" s="182">
        <f>J11*100/$J$30</f>
        <v>16.561910466829101</v>
      </c>
      <c r="L11" s="53"/>
      <c r="M11" s="54">
        <v>411176</v>
      </c>
      <c r="N11" s="182">
        <f t="shared" ref="N11:N28" si="1">M11*100/$M$30</f>
        <v>14.318732272482714</v>
      </c>
      <c r="O11" s="53"/>
      <c r="P11" s="56" t="e">
        <f>S11+V11+Y11</f>
        <v>#REF!</v>
      </c>
      <c r="Q11" s="57" t="e">
        <f>P11*100/D11</f>
        <v>#REF!</v>
      </c>
      <c r="R11" s="53"/>
      <c r="S11" s="54" t="e">
        <f>GETPIVOTDATA("Cuenta número de expedientes",#REF!,"CCAA",$B11,"TramoEdad",S$1)</f>
        <v>#REF!</v>
      </c>
      <c r="T11" s="55" t="e">
        <f>S11*100/G11</f>
        <v>#REF!</v>
      </c>
      <c r="U11" s="53"/>
      <c r="V11" s="54" t="e">
        <f>GETPIVOTDATA("Cuenta número de expedientes",#REF!,"CCAA",$B11,"TramoEdad",V$1)</f>
        <v>#REF!</v>
      </c>
      <c r="W11" s="55" t="e">
        <f>V11*100/J11</f>
        <v>#REF!</v>
      </c>
      <c r="X11" s="53"/>
      <c r="Y11" s="54" t="e">
        <f>GETPIVOTDATA("Cuenta número de expedientes",#REF!,"CCAA",$B11,"TramoEdad",Y$1)</f>
        <v>#REF!</v>
      </c>
      <c r="Z11" s="55" t="e">
        <f>Y11*100/M11</f>
        <v>#REF!</v>
      </c>
      <c r="AA11" s="188"/>
      <c r="AB11" s="92"/>
      <c r="AC11" s="92"/>
      <c r="AD11" s="92"/>
      <c r="AE11" s="93"/>
      <c r="AF11" s="122"/>
      <c r="AG11" s="58"/>
      <c r="AH11" s="92"/>
      <c r="AI11" s="92"/>
      <c r="AJ11" s="92"/>
      <c r="AK11" s="93"/>
      <c r="AL11" s="122"/>
      <c r="AN11" s="92"/>
      <c r="AO11" s="92"/>
      <c r="AP11" s="92"/>
      <c r="AQ11" s="93"/>
      <c r="AR11" s="122"/>
      <c r="AT11" s="92"/>
      <c r="AU11" s="92"/>
      <c r="AV11" s="92"/>
      <c r="AW11" s="93"/>
      <c r="AX11" s="122"/>
    </row>
    <row r="12" spans="1:50" s="59" customFormat="1" ht="18" customHeight="1" x14ac:dyDescent="0.2">
      <c r="A12" s="51"/>
      <c r="B12" s="60" t="s">
        <v>7</v>
      </c>
      <c r="C12" s="53"/>
      <c r="D12" s="109">
        <v>1308728</v>
      </c>
      <c r="E12" s="29">
        <f t="shared" si="0"/>
        <v>2.801037091384154</v>
      </c>
      <c r="F12" s="53"/>
      <c r="G12" s="61">
        <v>1025808</v>
      </c>
      <c r="H12" s="183">
        <f t="shared" ref="H12:H28" si="2">G12*100/$G$30</f>
        <v>2.7127135759360437</v>
      </c>
      <c r="I12" s="53"/>
      <c r="J12" s="61">
        <v>180311</v>
      </c>
      <c r="K12" s="183">
        <f t="shared" ref="K12:K28" si="3">J12*100/$J$30</f>
        <v>2.9869846316343294</v>
      </c>
      <c r="L12" s="53"/>
      <c r="M12" s="61">
        <v>102609</v>
      </c>
      <c r="N12" s="183">
        <f t="shared" si="1"/>
        <v>3.5732406554545468</v>
      </c>
      <c r="O12" s="53"/>
      <c r="P12" s="63" t="e">
        <f t="shared" ref="P12:P28" si="4">S12+V12+Y12</f>
        <v>#REF!</v>
      </c>
      <c r="Q12" s="64" t="e">
        <f t="shared" ref="Q12:Q28" si="5">P12*100/D12</f>
        <v>#REF!</v>
      </c>
      <c r="R12" s="53"/>
      <c r="S12" s="61" t="e">
        <f>GETPIVOTDATA("Cuenta número de expedientes",#REF!,"CCAA",$B12,"TramoEdad",S$1)</f>
        <v>#REF!</v>
      </c>
      <c r="T12" s="62" t="e">
        <f t="shared" ref="T12:T28" si="6">S12*100/G12</f>
        <v>#REF!</v>
      </c>
      <c r="U12" s="53"/>
      <c r="V12" s="61" t="e">
        <f>GETPIVOTDATA("Cuenta número de expedientes",#REF!,"CCAA",$B12,"TramoEdad",V$1)</f>
        <v>#REF!</v>
      </c>
      <c r="W12" s="62" t="e">
        <f t="shared" ref="W12:W28" si="7">V12*100/J12</f>
        <v>#REF!</v>
      </c>
      <c r="X12" s="53"/>
      <c r="Y12" s="61" t="e">
        <f>GETPIVOTDATA("Cuenta número de expedientes",#REF!,"CCAA",$B12,"TramoEdad",Y$1)</f>
        <v>#REF!</v>
      </c>
      <c r="Z12" s="62" t="e">
        <f t="shared" ref="Z12:Z28" si="8">Y12*100/M12</f>
        <v>#REF!</v>
      </c>
      <c r="AA12" s="188"/>
      <c r="AB12" s="92"/>
      <c r="AC12" s="92"/>
      <c r="AD12" s="92"/>
      <c r="AE12" s="93"/>
      <c r="AF12" s="122"/>
      <c r="AG12" s="58"/>
      <c r="AH12" s="92"/>
      <c r="AI12" s="92"/>
      <c r="AJ12" s="92"/>
      <c r="AK12" s="93"/>
      <c r="AL12" s="122"/>
      <c r="AN12" s="92"/>
      <c r="AO12" s="92"/>
      <c r="AP12" s="92"/>
      <c r="AQ12" s="93"/>
      <c r="AR12" s="122"/>
      <c r="AT12" s="92"/>
      <c r="AU12" s="92"/>
      <c r="AV12" s="92"/>
      <c r="AW12" s="93"/>
      <c r="AX12" s="122"/>
    </row>
    <row r="13" spans="1:50" s="59" customFormat="1" ht="18" customHeight="1" x14ac:dyDescent="0.2">
      <c r="A13" s="51"/>
      <c r="B13" s="60" t="s">
        <v>37</v>
      </c>
      <c r="C13" s="53"/>
      <c r="D13" s="109">
        <v>1028244</v>
      </c>
      <c r="E13" s="29">
        <f t="shared" si="0"/>
        <v>2.2007243544825266</v>
      </c>
      <c r="F13" s="53"/>
      <c r="G13" s="61">
        <v>768630</v>
      </c>
      <c r="H13" s="183">
        <f t="shared" si="2"/>
        <v>2.0326153002040548</v>
      </c>
      <c r="I13" s="53"/>
      <c r="J13" s="61">
        <v>168505</v>
      </c>
      <c r="K13" s="183">
        <f t="shared" si="3"/>
        <v>2.7914095388165041</v>
      </c>
      <c r="L13" s="53"/>
      <c r="M13" s="61">
        <v>91109</v>
      </c>
      <c r="N13" s="183">
        <f t="shared" si="1"/>
        <v>3.1727663545869107</v>
      </c>
      <c r="O13" s="53"/>
      <c r="P13" s="63" t="e">
        <f t="shared" si="4"/>
        <v>#REF!</v>
      </c>
      <c r="Q13" s="64" t="e">
        <f t="shared" si="5"/>
        <v>#REF!</v>
      </c>
      <c r="R13" s="53"/>
      <c r="S13" s="61" t="e">
        <f>GETPIVOTDATA("Cuenta número de expedientes",#REF!,"CCAA",$B13,"TramoEdad",S$1)</f>
        <v>#REF!</v>
      </c>
      <c r="T13" s="62" t="e">
        <f t="shared" si="6"/>
        <v>#REF!</v>
      </c>
      <c r="U13" s="53"/>
      <c r="V13" s="61" t="e">
        <f>GETPIVOTDATA("Cuenta número de expedientes",#REF!,"CCAA",$B13,"TramoEdad",V$1)</f>
        <v>#REF!</v>
      </c>
      <c r="W13" s="62" t="e">
        <f t="shared" si="7"/>
        <v>#REF!</v>
      </c>
      <c r="X13" s="53"/>
      <c r="Y13" s="61" t="e">
        <f>GETPIVOTDATA("Cuenta número de expedientes",#REF!,"CCAA",$B13,"TramoEdad",Y$1)</f>
        <v>#REF!</v>
      </c>
      <c r="Z13" s="62" t="e">
        <f t="shared" si="8"/>
        <v>#REF!</v>
      </c>
      <c r="AA13" s="188"/>
      <c r="AB13" s="92"/>
      <c r="AC13" s="92"/>
      <c r="AD13" s="92"/>
      <c r="AE13" s="93"/>
      <c r="AF13" s="123"/>
      <c r="AG13" s="58"/>
      <c r="AH13" s="92"/>
      <c r="AI13" s="92"/>
      <c r="AJ13" s="92"/>
      <c r="AK13" s="93"/>
      <c r="AL13" s="122"/>
      <c r="AN13" s="92"/>
      <c r="AO13" s="92"/>
      <c r="AP13" s="92"/>
      <c r="AQ13" s="93"/>
      <c r="AR13" s="122"/>
      <c r="AT13" s="92"/>
      <c r="AU13" s="92"/>
      <c r="AV13" s="92"/>
      <c r="AW13" s="93"/>
      <c r="AX13" s="122"/>
    </row>
    <row r="14" spans="1:50" s="59" customFormat="1" ht="18" customHeight="1" x14ac:dyDescent="0.2">
      <c r="A14" s="51"/>
      <c r="B14" s="60" t="s">
        <v>38</v>
      </c>
      <c r="C14" s="53"/>
      <c r="D14" s="109">
        <v>1128908</v>
      </c>
      <c r="E14" s="29">
        <f t="shared" si="0"/>
        <v>2.4161729410238815</v>
      </c>
      <c r="F14" s="53"/>
      <c r="G14" s="61">
        <v>954069</v>
      </c>
      <c r="H14" s="183">
        <f t="shared" si="2"/>
        <v>2.5230022856906213</v>
      </c>
      <c r="I14" s="53"/>
      <c r="J14" s="61">
        <v>125636</v>
      </c>
      <c r="K14" s="183">
        <f t="shared" si="3"/>
        <v>2.0812529528426476</v>
      </c>
      <c r="L14" s="53"/>
      <c r="M14" s="61">
        <v>49203</v>
      </c>
      <c r="N14" s="183">
        <f t="shared" si="1"/>
        <v>1.7134380022252442</v>
      </c>
      <c r="O14" s="53"/>
      <c r="P14" s="63" t="e">
        <f t="shared" si="4"/>
        <v>#REF!</v>
      </c>
      <c r="Q14" s="64" t="e">
        <f t="shared" si="5"/>
        <v>#REF!</v>
      </c>
      <c r="R14" s="53"/>
      <c r="S14" s="61" t="e">
        <f>GETPIVOTDATA("Cuenta número de expedientes",#REF!,"CCAA",$B14,"TramoEdad",S$1)</f>
        <v>#REF!</v>
      </c>
      <c r="T14" s="62" t="e">
        <f t="shared" si="6"/>
        <v>#REF!</v>
      </c>
      <c r="U14" s="53"/>
      <c r="V14" s="61" t="e">
        <f>GETPIVOTDATA("Cuenta número de expedientes",#REF!,"CCAA",$B14,"TramoEdad",V$1)</f>
        <v>#REF!</v>
      </c>
      <c r="W14" s="62" t="e">
        <f t="shared" si="7"/>
        <v>#REF!</v>
      </c>
      <c r="X14" s="53"/>
      <c r="Y14" s="61" t="e">
        <f>GETPIVOTDATA("Cuenta número de expedientes",#REF!,"CCAA",$B14,"TramoEdad",Y$1)</f>
        <v>#REF!</v>
      </c>
      <c r="Z14" s="62" t="e">
        <f t="shared" si="8"/>
        <v>#REF!</v>
      </c>
      <c r="AA14" s="188"/>
      <c r="AB14" s="92"/>
      <c r="AC14" s="92"/>
      <c r="AD14" s="92"/>
      <c r="AE14" s="93"/>
      <c r="AF14" s="122"/>
      <c r="AG14" s="58"/>
      <c r="AH14" s="92"/>
      <c r="AI14" s="92"/>
      <c r="AJ14" s="92"/>
      <c r="AK14" s="93"/>
      <c r="AL14" s="122"/>
      <c r="AN14" s="92"/>
      <c r="AO14" s="92"/>
      <c r="AP14" s="92"/>
      <c r="AQ14" s="93"/>
      <c r="AR14" s="122"/>
      <c r="AT14" s="92"/>
      <c r="AU14" s="92"/>
      <c r="AV14" s="92"/>
      <c r="AW14" s="93"/>
      <c r="AX14" s="122"/>
    </row>
    <row r="15" spans="1:50" s="59" customFormat="1" ht="18" customHeight="1" x14ac:dyDescent="0.2">
      <c r="A15" s="51"/>
      <c r="B15" s="60" t="s">
        <v>6</v>
      </c>
      <c r="C15" s="53"/>
      <c r="D15" s="109">
        <v>2127685</v>
      </c>
      <c r="E15" s="29">
        <f t="shared" si="0"/>
        <v>4.5538298284912475</v>
      </c>
      <c r="F15" s="53"/>
      <c r="G15" s="61">
        <v>1796155</v>
      </c>
      <c r="H15" s="183">
        <f t="shared" si="2"/>
        <v>4.7498694229187182</v>
      </c>
      <c r="I15" s="53"/>
      <c r="J15" s="61">
        <v>243113</v>
      </c>
      <c r="K15" s="183">
        <f t="shared" si="3"/>
        <v>4.0273460562612193</v>
      </c>
      <c r="L15" s="53"/>
      <c r="M15" s="61">
        <v>88417</v>
      </c>
      <c r="N15" s="183">
        <f t="shared" si="1"/>
        <v>3.0790205443316343</v>
      </c>
      <c r="O15" s="53"/>
      <c r="P15" s="63" t="e">
        <f t="shared" si="4"/>
        <v>#REF!</v>
      </c>
      <c r="Q15" s="64" t="e">
        <f t="shared" si="5"/>
        <v>#REF!</v>
      </c>
      <c r="R15" s="53"/>
      <c r="S15" s="61" t="e">
        <f>GETPIVOTDATA("Cuenta número de expedientes",#REF!,"CCAA",$B15,"TramoEdad",S$1)</f>
        <v>#REF!</v>
      </c>
      <c r="T15" s="62" t="e">
        <f t="shared" si="6"/>
        <v>#REF!</v>
      </c>
      <c r="U15" s="53"/>
      <c r="V15" s="61" t="e">
        <f>GETPIVOTDATA("Cuenta número de expedientes",#REF!,"CCAA",$B15,"TramoEdad",V$1)</f>
        <v>#REF!</v>
      </c>
      <c r="W15" s="62" t="e">
        <f t="shared" si="7"/>
        <v>#REF!</v>
      </c>
      <c r="X15" s="53"/>
      <c r="Y15" s="61" t="e">
        <f>GETPIVOTDATA("Cuenta número de expedientes",#REF!,"CCAA",$B15,"TramoEdad",Y$1)</f>
        <v>#REF!</v>
      </c>
      <c r="Z15" s="62" t="e">
        <f t="shared" si="8"/>
        <v>#REF!</v>
      </c>
      <c r="AA15" s="188"/>
      <c r="AB15" s="92"/>
      <c r="AC15" s="92"/>
      <c r="AD15" s="92"/>
      <c r="AE15" s="93"/>
      <c r="AF15" s="122"/>
      <c r="AG15" s="58"/>
      <c r="AH15" s="92"/>
      <c r="AI15" s="92"/>
      <c r="AJ15" s="92"/>
      <c r="AK15" s="93"/>
      <c r="AL15" s="122"/>
      <c r="AN15" s="92"/>
      <c r="AO15" s="92"/>
      <c r="AP15" s="92"/>
      <c r="AQ15" s="93"/>
      <c r="AR15" s="122"/>
      <c r="AT15" s="92"/>
      <c r="AU15" s="92"/>
      <c r="AV15" s="92"/>
      <c r="AW15" s="93"/>
      <c r="AX15" s="122"/>
    </row>
    <row r="16" spans="1:50" s="59" customFormat="1" ht="18" customHeight="1" x14ac:dyDescent="0.2">
      <c r="A16" s="51"/>
      <c r="B16" s="60" t="s">
        <v>5</v>
      </c>
      <c r="C16" s="53"/>
      <c r="D16" s="110">
        <v>580229</v>
      </c>
      <c r="E16" s="29">
        <f t="shared" si="0"/>
        <v>1.2418492998520214</v>
      </c>
      <c r="F16" s="53"/>
      <c r="G16" s="65">
        <v>455643</v>
      </c>
      <c r="H16" s="183">
        <f t="shared" si="2"/>
        <v>1.2049320651430158</v>
      </c>
      <c r="I16" s="53"/>
      <c r="J16" s="65">
        <v>82278</v>
      </c>
      <c r="K16" s="183">
        <f t="shared" si="3"/>
        <v>1.3629957214014083</v>
      </c>
      <c r="L16" s="53"/>
      <c r="M16" s="65">
        <v>42308</v>
      </c>
      <c r="N16" s="183">
        <f t="shared" si="1"/>
        <v>1.4733275409659092</v>
      </c>
      <c r="O16" s="53"/>
      <c r="P16" s="65" t="e">
        <f t="shared" si="4"/>
        <v>#REF!</v>
      </c>
      <c r="Q16" s="64" t="e">
        <f t="shared" si="5"/>
        <v>#REF!</v>
      </c>
      <c r="R16" s="53"/>
      <c r="S16" s="65" t="e">
        <f>GETPIVOTDATA("Cuenta número de expedientes",#REF!,"CCAA",$B16,"TramoEdad",S$1)</f>
        <v>#REF!</v>
      </c>
      <c r="T16" s="62" t="e">
        <f t="shared" si="6"/>
        <v>#REF!</v>
      </c>
      <c r="U16" s="53"/>
      <c r="V16" s="65" t="e">
        <f>GETPIVOTDATA("Cuenta número de expedientes",#REF!,"CCAA",$B16,"TramoEdad",V$1)</f>
        <v>#REF!</v>
      </c>
      <c r="W16" s="62" t="e">
        <f t="shared" si="7"/>
        <v>#REF!</v>
      </c>
      <c r="X16" s="53"/>
      <c r="Y16" s="65" t="e">
        <f>GETPIVOTDATA("Cuenta número de expedientes",#REF!,"CCAA",$B16,"TramoEdad",Y$1)</f>
        <v>#REF!</v>
      </c>
      <c r="Z16" s="62" t="e">
        <f t="shared" si="8"/>
        <v>#REF!</v>
      </c>
      <c r="AA16" s="188"/>
      <c r="AB16" s="92"/>
      <c r="AC16" s="92"/>
      <c r="AD16" s="92"/>
      <c r="AE16" s="93"/>
      <c r="AF16" s="122"/>
      <c r="AG16" s="58"/>
      <c r="AH16" s="92"/>
      <c r="AI16" s="92"/>
      <c r="AJ16" s="92"/>
      <c r="AK16" s="93"/>
      <c r="AL16" s="122"/>
      <c r="AN16" s="92"/>
      <c r="AO16" s="92"/>
      <c r="AP16" s="92"/>
      <c r="AQ16" s="93"/>
      <c r="AR16" s="122"/>
      <c r="AT16" s="92"/>
      <c r="AU16" s="92"/>
      <c r="AV16" s="92"/>
      <c r="AW16" s="93"/>
      <c r="AX16" s="122"/>
    </row>
    <row r="17" spans="1:50" s="59" customFormat="1" ht="18" customHeight="1" x14ac:dyDescent="0.2">
      <c r="A17" s="51"/>
      <c r="B17" s="60" t="s">
        <v>4</v>
      </c>
      <c r="C17" s="53"/>
      <c r="D17" s="109">
        <v>2409164</v>
      </c>
      <c r="E17" s="29">
        <f t="shared" si="0"/>
        <v>5.1562721384637706</v>
      </c>
      <c r="F17" s="53"/>
      <c r="G17" s="61">
        <v>1805325</v>
      </c>
      <c r="H17" s="183">
        <f t="shared" si="2"/>
        <v>4.7741191689641118</v>
      </c>
      <c r="I17" s="53"/>
      <c r="J17" s="61">
        <v>372394</v>
      </c>
      <c r="K17" s="183">
        <f t="shared" si="3"/>
        <v>6.1689811210233119</v>
      </c>
      <c r="L17" s="53"/>
      <c r="M17" s="61">
        <v>231445</v>
      </c>
      <c r="N17" s="183">
        <f t="shared" si="1"/>
        <v>8.0598064838530501</v>
      </c>
      <c r="O17" s="53"/>
      <c r="P17" s="63" t="e">
        <f t="shared" si="4"/>
        <v>#REF!</v>
      </c>
      <c r="Q17" s="64" t="e">
        <f>P17*100/D17</f>
        <v>#REF!</v>
      </c>
      <c r="R17" s="53"/>
      <c r="S17" s="61" t="e">
        <f>GETPIVOTDATA("Cuenta número de expedientes",#REF!,"CCAA",$B17,"TramoEdad",S$1)</f>
        <v>#REF!</v>
      </c>
      <c r="T17" s="62" t="e">
        <f>S17*100/G17</f>
        <v>#REF!</v>
      </c>
      <c r="U17" s="53"/>
      <c r="V17" s="61" t="e">
        <f>GETPIVOTDATA("Cuenta número de expedientes",#REF!,"CCAA",$B17,"TramoEdad",V$1)</f>
        <v>#REF!</v>
      </c>
      <c r="W17" s="62" t="e">
        <f>V17*100/J17</f>
        <v>#REF!</v>
      </c>
      <c r="X17" s="53"/>
      <c r="Y17" s="61" t="e">
        <f>GETPIVOTDATA("Cuenta número de expedientes",#REF!,"CCAA",$B17,"TramoEdad",Y$1)</f>
        <v>#REF!</v>
      </c>
      <c r="Z17" s="62" t="e">
        <f>Y17*100/M17</f>
        <v>#REF!</v>
      </c>
      <c r="AA17" s="188"/>
      <c r="AB17" s="92"/>
      <c r="AC17" s="92"/>
      <c r="AD17" s="92"/>
      <c r="AE17" s="93"/>
      <c r="AF17" s="122"/>
      <c r="AG17" s="58"/>
      <c r="AH17" s="92"/>
      <c r="AI17" s="92"/>
      <c r="AJ17" s="92"/>
      <c r="AK17" s="93"/>
      <c r="AL17" s="122"/>
      <c r="AN17" s="92"/>
      <c r="AO17" s="92"/>
      <c r="AP17" s="92"/>
      <c r="AQ17" s="93"/>
      <c r="AR17" s="122"/>
      <c r="AT17" s="92"/>
      <c r="AU17" s="92"/>
      <c r="AV17" s="92"/>
      <c r="AW17" s="93"/>
      <c r="AX17" s="122"/>
    </row>
    <row r="18" spans="1:50" s="59" customFormat="1" ht="18" customHeight="1" x14ac:dyDescent="0.2">
      <c r="A18" s="51"/>
      <c r="B18" s="60" t="s">
        <v>40</v>
      </c>
      <c r="C18" s="53"/>
      <c r="D18" s="109">
        <v>2026807</v>
      </c>
      <c r="E18" s="29">
        <f t="shared" si="0"/>
        <v>4.3379232232190672</v>
      </c>
      <c r="F18" s="53"/>
      <c r="G18" s="61">
        <v>1644219</v>
      </c>
      <c r="H18" s="183">
        <f t="shared" si="2"/>
        <v>4.3480799556174112</v>
      </c>
      <c r="I18" s="53"/>
      <c r="J18" s="61">
        <v>241609</v>
      </c>
      <c r="K18" s="183">
        <f t="shared" si="3"/>
        <v>4.0024311875844436</v>
      </c>
      <c r="L18" s="53"/>
      <c r="M18" s="61">
        <v>140979</v>
      </c>
      <c r="N18" s="183">
        <f t="shared" si="1"/>
        <v>4.9094318662624774</v>
      </c>
      <c r="O18" s="53"/>
      <c r="P18" s="63" t="e">
        <f t="shared" si="4"/>
        <v>#REF!</v>
      </c>
      <c r="Q18" s="64" t="e">
        <f t="shared" si="5"/>
        <v>#REF!</v>
      </c>
      <c r="R18" s="53"/>
      <c r="S18" s="61" t="e">
        <f>GETPIVOTDATA("Cuenta número de expedientes",#REF!,"CCAA",$B18,"TramoEdad",S$1)</f>
        <v>#REF!</v>
      </c>
      <c r="T18" s="62" t="e">
        <f t="shared" si="6"/>
        <v>#REF!</v>
      </c>
      <c r="U18" s="53"/>
      <c r="V18" s="61" t="e">
        <f>GETPIVOTDATA("Cuenta número de expedientes",#REF!,"CCAA",$B18,"TramoEdad",V$1)</f>
        <v>#REF!</v>
      </c>
      <c r="W18" s="62" t="e">
        <f t="shared" si="7"/>
        <v>#REF!</v>
      </c>
      <c r="X18" s="53"/>
      <c r="Y18" s="61" t="e">
        <f>GETPIVOTDATA("Cuenta número de expedientes",#REF!,"CCAA",$B18,"TramoEdad",Y$1)</f>
        <v>#REF!</v>
      </c>
      <c r="Z18" s="62" t="e">
        <f t="shared" si="8"/>
        <v>#REF!</v>
      </c>
      <c r="AA18" s="188"/>
      <c r="AB18" s="92"/>
      <c r="AC18" s="92"/>
      <c r="AD18" s="92"/>
      <c r="AE18" s="93"/>
      <c r="AF18" s="122"/>
      <c r="AG18" s="58"/>
      <c r="AH18" s="92"/>
      <c r="AI18" s="92"/>
      <c r="AJ18" s="92"/>
      <c r="AK18" s="93"/>
      <c r="AL18" s="122"/>
      <c r="AN18" s="92"/>
      <c r="AO18" s="92"/>
      <c r="AP18" s="92"/>
      <c r="AQ18" s="93"/>
      <c r="AR18" s="122"/>
      <c r="AT18" s="92"/>
      <c r="AU18" s="92"/>
      <c r="AV18" s="92"/>
      <c r="AW18" s="93"/>
      <c r="AX18" s="122"/>
    </row>
    <row r="19" spans="1:50" s="59" customFormat="1" ht="18" customHeight="1" x14ac:dyDescent="0.2">
      <c r="A19" s="51"/>
      <c r="B19" s="60" t="s">
        <v>41</v>
      </c>
      <c r="C19" s="53"/>
      <c r="D19" s="109">
        <v>7600065</v>
      </c>
      <c r="E19" s="29">
        <f t="shared" si="0"/>
        <v>16.266224885484615</v>
      </c>
      <c r="F19" s="53"/>
      <c r="G19" s="61">
        <v>6178644</v>
      </c>
      <c r="H19" s="183">
        <f t="shared" si="2"/>
        <v>16.339209149934277</v>
      </c>
      <c r="I19" s="53"/>
      <c r="J19" s="61">
        <v>960955</v>
      </c>
      <c r="K19" s="183">
        <f t="shared" si="3"/>
        <v>15.918927945007054</v>
      </c>
      <c r="L19" s="53"/>
      <c r="M19" s="61">
        <v>460466</v>
      </c>
      <c r="N19" s="183">
        <f t="shared" si="1"/>
        <v>16.035199949853652</v>
      </c>
      <c r="O19" s="53"/>
      <c r="P19" s="63" t="e">
        <f t="shared" si="4"/>
        <v>#REF!</v>
      </c>
      <c r="Q19" s="64" t="e">
        <f t="shared" si="5"/>
        <v>#REF!</v>
      </c>
      <c r="R19" s="53"/>
      <c r="S19" s="61" t="e">
        <f>GETPIVOTDATA("Cuenta número de expedientes",#REF!,"CCAA",$B19,"TramoEdad",S$1)</f>
        <v>#REF!</v>
      </c>
      <c r="T19" s="62" t="e">
        <f t="shared" si="6"/>
        <v>#REF!</v>
      </c>
      <c r="U19" s="53"/>
      <c r="V19" s="61" t="e">
        <f>GETPIVOTDATA("Cuenta número de expedientes",#REF!,"CCAA",$B19,"TramoEdad",V$1)</f>
        <v>#REF!</v>
      </c>
      <c r="W19" s="62" t="e">
        <f t="shared" si="7"/>
        <v>#REF!</v>
      </c>
      <c r="X19" s="53"/>
      <c r="Y19" s="61" t="e">
        <f>GETPIVOTDATA("Cuenta número de expedientes",#REF!,"CCAA",$B19,"TramoEdad",Y$1)</f>
        <v>#REF!</v>
      </c>
      <c r="Z19" s="62" t="e">
        <f t="shared" si="8"/>
        <v>#REF!</v>
      </c>
      <c r="AA19" s="188"/>
      <c r="AB19" s="92"/>
      <c r="AC19" s="92"/>
      <c r="AD19" s="92"/>
      <c r="AE19" s="93"/>
      <c r="AF19" s="122"/>
      <c r="AG19" s="58"/>
      <c r="AH19" s="92"/>
      <c r="AI19" s="92"/>
      <c r="AJ19" s="92"/>
      <c r="AK19" s="93"/>
      <c r="AL19" s="122"/>
      <c r="AN19" s="92"/>
      <c r="AO19" s="92"/>
      <c r="AP19" s="92"/>
      <c r="AQ19" s="93"/>
      <c r="AR19" s="122"/>
      <c r="AT19" s="92"/>
      <c r="AU19" s="92"/>
      <c r="AV19" s="92"/>
      <c r="AW19" s="93"/>
      <c r="AX19" s="122"/>
    </row>
    <row r="20" spans="1:50" s="59" customFormat="1" ht="18" customHeight="1" x14ac:dyDescent="0.2">
      <c r="A20" s="51"/>
      <c r="B20" s="60" t="s">
        <v>3</v>
      </c>
      <c r="C20" s="53"/>
      <c r="D20" s="109">
        <v>4963703</v>
      </c>
      <c r="E20" s="29">
        <f t="shared" si="0"/>
        <v>10.623686674094845</v>
      </c>
      <c r="F20" s="53"/>
      <c r="G20" s="61">
        <v>4017065</v>
      </c>
      <c r="H20" s="183">
        <f t="shared" si="2"/>
        <v>10.622988669339216</v>
      </c>
      <c r="I20" s="53"/>
      <c r="J20" s="61">
        <v>669229</v>
      </c>
      <c r="K20" s="183">
        <f t="shared" si="3"/>
        <v>11.086271708570251</v>
      </c>
      <c r="L20" s="53"/>
      <c r="M20" s="61">
        <v>277409</v>
      </c>
      <c r="N20" s="183">
        <f t="shared" si="1"/>
        <v>9.660450028642618</v>
      </c>
      <c r="O20" s="53"/>
      <c r="P20" s="63" t="e">
        <f t="shared" si="4"/>
        <v>#REF!</v>
      </c>
      <c r="Q20" s="64" t="e">
        <f t="shared" si="5"/>
        <v>#REF!</v>
      </c>
      <c r="R20" s="53"/>
      <c r="S20" s="61" t="e">
        <f>GETPIVOTDATA("Cuenta número de expedientes",#REF!,"CCAA",$B20,"TramoEdad",S$1)</f>
        <v>#REF!</v>
      </c>
      <c r="T20" s="62" t="e">
        <f t="shared" si="6"/>
        <v>#REF!</v>
      </c>
      <c r="U20" s="53"/>
      <c r="V20" s="61" t="e">
        <f>GETPIVOTDATA("Cuenta número de expedientes",#REF!,"CCAA",$B20,"TramoEdad",V$1)</f>
        <v>#REF!</v>
      </c>
      <c r="W20" s="62" t="e">
        <f t="shared" si="7"/>
        <v>#REF!</v>
      </c>
      <c r="X20" s="53"/>
      <c r="Y20" s="61" t="e">
        <f>GETPIVOTDATA("Cuenta número de expedientes",#REF!,"CCAA",$B20,"TramoEdad",Y$1)</f>
        <v>#REF!</v>
      </c>
      <c r="Z20" s="62" t="e">
        <f t="shared" si="8"/>
        <v>#REF!</v>
      </c>
      <c r="AA20" s="188"/>
      <c r="AB20" s="92"/>
      <c r="AC20" s="92"/>
      <c r="AD20" s="92"/>
      <c r="AE20" s="93"/>
      <c r="AF20" s="123"/>
      <c r="AG20" s="58"/>
      <c r="AH20" s="92"/>
      <c r="AI20" s="92"/>
      <c r="AJ20" s="92"/>
      <c r="AK20" s="93"/>
      <c r="AL20" s="122"/>
      <c r="AN20" s="92"/>
      <c r="AO20" s="92"/>
      <c r="AP20" s="92"/>
      <c r="AQ20" s="93"/>
      <c r="AR20" s="122"/>
      <c r="AT20" s="92"/>
      <c r="AU20" s="92"/>
      <c r="AV20" s="92"/>
      <c r="AW20" s="93"/>
      <c r="AX20" s="122"/>
    </row>
    <row r="21" spans="1:50" s="59" customFormat="1" ht="18" customHeight="1" x14ac:dyDescent="0.2">
      <c r="A21" s="51"/>
      <c r="B21" s="60" t="s">
        <v>2</v>
      </c>
      <c r="C21" s="53"/>
      <c r="D21" s="109">
        <v>1072863</v>
      </c>
      <c r="E21" s="29">
        <f t="shared" si="0"/>
        <v>2.2962212598597094</v>
      </c>
      <c r="F21" s="53"/>
      <c r="G21" s="61">
        <v>853665</v>
      </c>
      <c r="H21" s="183">
        <f t="shared" si="2"/>
        <v>2.2574873999826894</v>
      </c>
      <c r="I21" s="53"/>
      <c r="J21" s="61">
        <v>141083</v>
      </c>
      <c r="K21" s="183">
        <f t="shared" si="3"/>
        <v>2.3371438946313097</v>
      </c>
      <c r="L21" s="53"/>
      <c r="M21" s="61">
        <v>78115</v>
      </c>
      <c r="N21" s="183">
        <f t="shared" si="1"/>
        <v>2.720265218458731</v>
      </c>
      <c r="O21" s="53"/>
      <c r="P21" s="63" t="e">
        <f t="shared" si="4"/>
        <v>#REF!</v>
      </c>
      <c r="Q21" s="64" t="e">
        <f t="shared" si="5"/>
        <v>#REF!</v>
      </c>
      <c r="R21" s="53"/>
      <c r="S21" s="61" t="e">
        <f>GETPIVOTDATA("Cuenta número de expedientes",#REF!,"CCAA",$B21,"TramoEdad",S$1)</f>
        <v>#REF!</v>
      </c>
      <c r="T21" s="62" t="e">
        <f t="shared" si="6"/>
        <v>#REF!</v>
      </c>
      <c r="U21" s="53"/>
      <c r="V21" s="61" t="e">
        <f>GETPIVOTDATA("Cuenta número de expedientes",#REF!,"CCAA",$B21,"TramoEdad",V$1)</f>
        <v>#REF!</v>
      </c>
      <c r="W21" s="62" t="e">
        <f t="shared" si="7"/>
        <v>#REF!</v>
      </c>
      <c r="X21" s="53"/>
      <c r="Y21" s="61" t="e">
        <f>GETPIVOTDATA("Cuenta número de expedientes",#REF!,"CCAA",$B21,"TramoEdad",Y$1)</f>
        <v>#REF!</v>
      </c>
      <c r="Z21" s="62" t="e">
        <f t="shared" si="8"/>
        <v>#REF!</v>
      </c>
      <c r="AA21" s="188"/>
      <c r="AB21" s="92"/>
      <c r="AC21" s="92"/>
      <c r="AD21" s="92"/>
      <c r="AE21" s="93"/>
      <c r="AF21" s="122"/>
      <c r="AG21" s="58"/>
      <c r="AH21" s="92"/>
      <c r="AI21" s="92"/>
      <c r="AJ21" s="92"/>
      <c r="AK21" s="93"/>
      <c r="AL21" s="122"/>
      <c r="AN21" s="92"/>
      <c r="AO21" s="92"/>
      <c r="AP21" s="92"/>
      <c r="AQ21" s="93"/>
      <c r="AR21" s="122"/>
      <c r="AT21" s="92"/>
      <c r="AU21" s="92"/>
      <c r="AV21" s="92"/>
      <c r="AW21" s="93"/>
      <c r="AX21" s="122"/>
    </row>
    <row r="22" spans="1:50" s="59" customFormat="1" ht="18" customHeight="1" x14ac:dyDescent="0.2">
      <c r="A22" s="51"/>
      <c r="B22" s="60" t="s">
        <v>35</v>
      </c>
      <c r="C22" s="53"/>
      <c r="D22" s="109">
        <v>2701743</v>
      </c>
      <c r="E22" s="29">
        <f t="shared" si="0"/>
        <v>5.7824714947548292</v>
      </c>
      <c r="F22" s="53"/>
      <c r="G22" s="61">
        <v>2028813</v>
      </c>
      <c r="H22" s="183">
        <f t="shared" si="2"/>
        <v>5.365125411515149</v>
      </c>
      <c r="I22" s="53"/>
      <c r="J22" s="61">
        <v>434138</v>
      </c>
      <c r="K22" s="183">
        <f t="shared" si="3"/>
        <v>7.1918159957432684</v>
      </c>
      <c r="L22" s="53"/>
      <c r="M22" s="61">
        <v>238792</v>
      </c>
      <c r="N22" s="183">
        <f t="shared" si="1"/>
        <v>8.3156573263290952</v>
      </c>
      <c r="O22" s="53"/>
      <c r="P22" s="63" t="e">
        <f t="shared" si="4"/>
        <v>#REF!</v>
      </c>
      <c r="Q22" s="64" t="e">
        <f t="shared" si="5"/>
        <v>#REF!</v>
      </c>
      <c r="R22" s="53"/>
      <c r="S22" s="61" t="e">
        <f>GETPIVOTDATA("Cuenta número de expedientes",#REF!,"CCAA",$B22,"TramoEdad",S$1)</f>
        <v>#REF!</v>
      </c>
      <c r="T22" s="62" t="e">
        <f t="shared" si="6"/>
        <v>#REF!</v>
      </c>
      <c r="U22" s="53"/>
      <c r="V22" s="61" t="e">
        <f>GETPIVOTDATA("Cuenta número de expedientes",#REF!,"CCAA",$B22,"TramoEdad",V$1)</f>
        <v>#REF!</v>
      </c>
      <c r="W22" s="62" t="e">
        <f t="shared" si="7"/>
        <v>#REF!</v>
      </c>
      <c r="X22" s="53"/>
      <c r="Y22" s="61" t="e">
        <f>GETPIVOTDATA("Cuenta número de expedientes",#REF!,"CCAA",$B22,"TramoEdad",Y$1)</f>
        <v>#REF!</v>
      </c>
      <c r="Z22" s="62" t="e">
        <f t="shared" si="8"/>
        <v>#REF!</v>
      </c>
      <c r="AA22" s="188"/>
      <c r="AB22" s="92"/>
      <c r="AC22" s="92"/>
      <c r="AD22" s="92"/>
      <c r="AE22" s="93"/>
      <c r="AF22" s="122"/>
      <c r="AG22" s="58"/>
      <c r="AH22" s="92"/>
      <c r="AI22" s="92"/>
      <c r="AJ22" s="92"/>
      <c r="AK22" s="93"/>
      <c r="AL22" s="122"/>
      <c r="AN22" s="92"/>
      <c r="AO22" s="92"/>
      <c r="AP22" s="92"/>
      <c r="AQ22" s="93"/>
      <c r="AR22" s="122"/>
      <c r="AT22" s="92"/>
      <c r="AU22" s="92"/>
      <c r="AV22" s="92"/>
      <c r="AW22" s="93"/>
      <c r="AX22" s="122"/>
    </row>
    <row r="23" spans="1:50" s="59" customFormat="1" ht="18" customHeight="1" x14ac:dyDescent="0.2">
      <c r="A23" s="51"/>
      <c r="B23" s="60" t="s">
        <v>42</v>
      </c>
      <c r="C23" s="53"/>
      <c r="D23" s="109">
        <v>6578079</v>
      </c>
      <c r="E23" s="29">
        <f t="shared" si="0"/>
        <v>14.078894368467079</v>
      </c>
      <c r="F23" s="53"/>
      <c r="G23" s="61">
        <v>5423824</v>
      </c>
      <c r="H23" s="183">
        <f t="shared" si="2"/>
        <v>14.343113914385279</v>
      </c>
      <c r="I23" s="53"/>
      <c r="J23" s="61">
        <v>793640</v>
      </c>
      <c r="K23" s="183">
        <f t="shared" si="3"/>
        <v>13.147231633401562</v>
      </c>
      <c r="L23" s="53"/>
      <c r="M23" s="61">
        <v>360615</v>
      </c>
      <c r="N23" s="183">
        <f t="shared" si="1"/>
        <v>12.55800347890284</v>
      </c>
      <c r="O23" s="53"/>
      <c r="P23" s="63" t="e">
        <f t="shared" si="4"/>
        <v>#REF!</v>
      </c>
      <c r="Q23" s="64" t="e">
        <f t="shared" si="5"/>
        <v>#REF!</v>
      </c>
      <c r="R23" s="53"/>
      <c r="S23" s="61" t="e">
        <f>GETPIVOTDATA("Cuenta número de expedientes",#REF!,"CCAA",$B23,"TramoEdad",S$1)</f>
        <v>#REF!</v>
      </c>
      <c r="T23" s="62" t="e">
        <f t="shared" si="6"/>
        <v>#REF!</v>
      </c>
      <c r="U23" s="53"/>
      <c r="V23" s="61" t="e">
        <f>GETPIVOTDATA("Cuenta número de expedientes",#REF!,"CCAA",$B23,"TramoEdad",V$1)</f>
        <v>#REF!</v>
      </c>
      <c r="W23" s="62" t="e">
        <f t="shared" si="7"/>
        <v>#REF!</v>
      </c>
      <c r="X23" s="53"/>
      <c r="Y23" s="61" t="e">
        <f>GETPIVOTDATA("Cuenta número de expedientes",#REF!,"CCAA",$B23,"TramoEdad",Y$1)</f>
        <v>#REF!</v>
      </c>
      <c r="Z23" s="62" t="e">
        <f t="shared" si="8"/>
        <v>#REF!</v>
      </c>
      <c r="AA23" s="188"/>
      <c r="AB23" s="92"/>
      <c r="AC23" s="92"/>
      <c r="AD23" s="92"/>
      <c r="AE23" s="93"/>
      <c r="AF23" s="122"/>
      <c r="AG23" s="58"/>
      <c r="AH23" s="92"/>
      <c r="AI23" s="92"/>
      <c r="AJ23" s="92"/>
      <c r="AK23" s="93"/>
      <c r="AL23" s="122"/>
      <c r="AN23" s="92"/>
      <c r="AO23" s="92"/>
      <c r="AP23" s="92"/>
      <c r="AQ23" s="93"/>
      <c r="AR23" s="122"/>
      <c r="AT23" s="92"/>
      <c r="AU23" s="92"/>
      <c r="AV23" s="92"/>
      <c r="AW23" s="93"/>
      <c r="AX23" s="122"/>
    </row>
    <row r="24" spans="1:50" s="67" customFormat="1" ht="18" customHeight="1" x14ac:dyDescent="0.2">
      <c r="A24" s="66"/>
      <c r="B24" s="60" t="s">
        <v>43</v>
      </c>
      <c r="C24" s="53"/>
      <c r="D24" s="109">
        <v>1478509</v>
      </c>
      <c r="E24" s="29">
        <f t="shared" si="0"/>
        <v>3.1644150266100319</v>
      </c>
      <c r="F24" s="53"/>
      <c r="G24" s="61">
        <v>1249999</v>
      </c>
      <c r="H24" s="183">
        <f t="shared" si="2"/>
        <v>3.3055788775350536</v>
      </c>
      <c r="I24" s="53"/>
      <c r="J24" s="61">
        <v>159024</v>
      </c>
      <c r="K24" s="183">
        <f t="shared" si="3"/>
        <v>2.6343497848773372</v>
      </c>
      <c r="L24" s="53"/>
      <c r="M24" s="61">
        <v>69486</v>
      </c>
      <c r="N24" s="183">
        <f t="shared" si="1"/>
        <v>2.4197701973990067</v>
      </c>
      <c r="O24" s="53"/>
      <c r="P24" s="63" t="e">
        <f t="shared" si="4"/>
        <v>#REF!</v>
      </c>
      <c r="Q24" s="64" t="e">
        <f t="shared" si="5"/>
        <v>#REF!</v>
      </c>
      <c r="R24" s="53"/>
      <c r="S24" s="61" t="e">
        <f>GETPIVOTDATA("Cuenta número de expedientes",#REF!,"CCAA",$B24,"TramoEdad",S$1)</f>
        <v>#REF!</v>
      </c>
      <c r="T24" s="62" t="e">
        <f t="shared" si="6"/>
        <v>#REF!</v>
      </c>
      <c r="U24" s="53"/>
      <c r="V24" s="61" t="e">
        <f>GETPIVOTDATA("Cuenta número de expedientes",#REF!,"CCAA",$B24,"TramoEdad",V$1)</f>
        <v>#REF!</v>
      </c>
      <c r="W24" s="62" t="e">
        <f t="shared" si="7"/>
        <v>#REF!</v>
      </c>
      <c r="X24" s="53"/>
      <c r="Y24" s="61" t="e">
        <f>GETPIVOTDATA("Cuenta número de expedientes",#REF!,"CCAA",$B24,"TramoEdad",Y$1)</f>
        <v>#REF!</v>
      </c>
      <c r="Z24" s="62" t="e">
        <f t="shared" si="8"/>
        <v>#REF!</v>
      </c>
      <c r="AA24" s="188"/>
      <c r="AB24" s="92"/>
      <c r="AC24" s="92"/>
      <c r="AD24" s="92"/>
      <c r="AE24" s="93"/>
      <c r="AF24" s="122"/>
      <c r="AG24" s="58"/>
      <c r="AH24" s="92"/>
      <c r="AI24" s="92"/>
      <c r="AJ24" s="92"/>
      <c r="AK24" s="93"/>
      <c r="AL24" s="122"/>
      <c r="AN24" s="92"/>
      <c r="AO24" s="92"/>
      <c r="AP24" s="92"/>
      <c r="AQ24" s="93"/>
      <c r="AR24" s="122"/>
      <c r="AT24" s="92"/>
      <c r="AU24" s="92"/>
      <c r="AV24" s="92"/>
      <c r="AW24" s="93"/>
      <c r="AX24" s="122"/>
    </row>
    <row r="25" spans="1:50" s="59" customFormat="1" ht="18" customHeight="1" x14ac:dyDescent="0.2">
      <c r="B25" s="60" t="s">
        <v>44</v>
      </c>
      <c r="C25" s="53"/>
      <c r="D25" s="110">
        <v>647554</v>
      </c>
      <c r="E25" s="29">
        <f t="shared" si="0"/>
        <v>1.385943276734489</v>
      </c>
      <c r="F25" s="53"/>
      <c r="G25" s="65">
        <v>521118</v>
      </c>
      <c r="H25" s="183">
        <f t="shared" si="2"/>
        <v>1.3780784252653899</v>
      </c>
      <c r="I25" s="53"/>
      <c r="J25" s="65">
        <v>84596</v>
      </c>
      <c r="K25" s="183">
        <f t="shared" si="3"/>
        <v>1.4013951001200022</v>
      </c>
      <c r="L25" s="53"/>
      <c r="M25" s="65">
        <v>41840</v>
      </c>
      <c r="N25" s="183">
        <f t="shared" si="1"/>
        <v>1.4570299781132088</v>
      </c>
      <c r="O25" s="53"/>
      <c r="P25" s="68" t="e">
        <f t="shared" si="4"/>
        <v>#REF!</v>
      </c>
      <c r="Q25" s="64" t="e">
        <f t="shared" si="5"/>
        <v>#REF!</v>
      </c>
      <c r="R25" s="53"/>
      <c r="S25" s="65" t="e">
        <f>GETPIVOTDATA("Cuenta número de expedientes",#REF!,"CCAA",$B25,"TramoEdad",S$1)</f>
        <v>#REF!</v>
      </c>
      <c r="T25" s="62" t="e">
        <f t="shared" si="6"/>
        <v>#REF!</v>
      </c>
      <c r="U25" s="53"/>
      <c r="V25" s="65" t="e">
        <f>GETPIVOTDATA("Cuenta número de expedientes",#REF!,"CCAA",$B25,"TramoEdad",V$1)</f>
        <v>#REF!</v>
      </c>
      <c r="W25" s="62" t="e">
        <f t="shared" si="7"/>
        <v>#REF!</v>
      </c>
      <c r="X25" s="53"/>
      <c r="Y25" s="65" t="e">
        <f>GETPIVOTDATA("Cuenta número de expedientes",#REF!,"CCAA",$B25,"TramoEdad",Y$1)</f>
        <v>#REF!</v>
      </c>
      <c r="Z25" s="62" t="e">
        <f t="shared" si="8"/>
        <v>#REF!</v>
      </c>
      <c r="AA25" s="188"/>
      <c r="AB25" s="92"/>
      <c r="AC25" s="92"/>
      <c r="AD25" s="92"/>
      <c r="AE25" s="93"/>
      <c r="AF25" s="122"/>
      <c r="AG25" s="58"/>
      <c r="AH25" s="92"/>
      <c r="AI25" s="92"/>
      <c r="AJ25" s="92"/>
      <c r="AK25" s="93"/>
      <c r="AL25" s="122"/>
      <c r="AN25" s="92"/>
      <c r="AO25" s="92"/>
      <c r="AP25" s="92"/>
      <c r="AQ25" s="93"/>
      <c r="AR25" s="122"/>
      <c r="AT25" s="92"/>
      <c r="AU25" s="92"/>
      <c r="AV25" s="92"/>
      <c r="AW25" s="93"/>
      <c r="AX25" s="122"/>
    </row>
    <row r="26" spans="1:50" s="59" customFormat="1" ht="18" customHeight="1" x14ac:dyDescent="0.2">
      <c r="B26" s="60" t="s">
        <v>45</v>
      </c>
      <c r="C26" s="53"/>
      <c r="D26" s="110">
        <v>2199088</v>
      </c>
      <c r="E26" s="29">
        <f t="shared" si="0"/>
        <v>4.7066518445527237</v>
      </c>
      <c r="F26" s="53"/>
      <c r="G26" s="65">
        <v>1714987</v>
      </c>
      <c r="H26" s="183">
        <f t="shared" si="2"/>
        <v>4.5352234701365433</v>
      </c>
      <c r="I26" s="53"/>
      <c r="J26" s="65">
        <v>324460</v>
      </c>
      <c r="K26" s="183">
        <f t="shared" si="3"/>
        <v>5.3749190763740122</v>
      </c>
      <c r="L26" s="53"/>
      <c r="M26" s="65">
        <v>159641</v>
      </c>
      <c r="N26" s="183">
        <f t="shared" si="1"/>
        <v>5.5593145969400277</v>
      </c>
      <c r="O26" s="53"/>
      <c r="P26" s="68" t="e">
        <f t="shared" si="4"/>
        <v>#REF!</v>
      </c>
      <c r="Q26" s="64" t="e">
        <f t="shared" si="5"/>
        <v>#REF!</v>
      </c>
      <c r="R26" s="53"/>
      <c r="S26" s="65" t="e">
        <f>GETPIVOTDATA("Cuenta número de expedientes",#REF!,"CCAA",$B26,"TramoEdad",S$1)</f>
        <v>#REF!</v>
      </c>
      <c r="T26" s="62" t="e">
        <f t="shared" si="6"/>
        <v>#REF!</v>
      </c>
      <c r="U26" s="53"/>
      <c r="V26" s="65" t="e">
        <f>GETPIVOTDATA("Cuenta número de expedientes",#REF!,"CCAA",$B26,"TramoEdad",V$1)</f>
        <v>#REF!</v>
      </c>
      <c r="W26" s="62" t="e">
        <f t="shared" si="7"/>
        <v>#REF!</v>
      </c>
      <c r="X26" s="53"/>
      <c r="Y26" s="65" t="e">
        <f>GETPIVOTDATA("Cuenta número de expedientes",#REF!,"CCAA",$B26,"TramoEdad",Y$1)</f>
        <v>#REF!</v>
      </c>
      <c r="Z26" s="62" t="e">
        <f t="shared" si="8"/>
        <v>#REF!</v>
      </c>
      <c r="AA26" s="188"/>
      <c r="AB26" s="92"/>
      <c r="AC26" s="92"/>
      <c r="AD26" s="92"/>
      <c r="AE26" s="93"/>
      <c r="AF26" s="123"/>
      <c r="AG26" s="58"/>
      <c r="AH26" s="92"/>
      <c r="AI26" s="92"/>
      <c r="AJ26" s="92"/>
      <c r="AK26" s="93"/>
      <c r="AL26" s="122"/>
      <c r="AN26" s="92"/>
      <c r="AO26" s="92"/>
      <c r="AP26" s="92"/>
      <c r="AQ26" s="93"/>
      <c r="AR26" s="122"/>
      <c r="AT26" s="92"/>
      <c r="AU26" s="92"/>
      <c r="AV26" s="92"/>
      <c r="AW26" s="93"/>
      <c r="AX26" s="122"/>
    </row>
    <row r="27" spans="1:50" s="59" customFormat="1" ht="18" customHeight="1" x14ac:dyDescent="0.2">
      <c r="B27" s="60" t="s">
        <v>46</v>
      </c>
      <c r="C27" s="53"/>
      <c r="D27" s="110">
        <v>315675</v>
      </c>
      <c r="E27" s="30">
        <f t="shared" si="0"/>
        <v>0.67563113482915682</v>
      </c>
      <c r="F27" s="53"/>
      <c r="G27" s="65">
        <v>250290</v>
      </c>
      <c r="H27" s="184">
        <f t="shared" si="2"/>
        <v>0.66188319931315831</v>
      </c>
      <c r="I27" s="53"/>
      <c r="J27" s="65">
        <v>42318</v>
      </c>
      <c r="K27" s="184">
        <f t="shared" si="3"/>
        <v>0.70102886480304327</v>
      </c>
      <c r="L27" s="53"/>
      <c r="M27" s="65">
        <v>23067</v>
      </c>
      <c r="N27" s="184">
        <f t="shared" si="1"/>
        <v>0.80328179983597969</v>
      </c>
      <c r="O27" s="53"/>
      <c r="P27" s="68" t="e">
        <f t="shared" si="4"/>
        <v>#REF!</v>
      </c>
      <c r="Q27" s="70" t="e">
        <f t="shared" si="5"/>
        <v>#REF!</v>
      </c>
      <c r="R27" s="53"/>
      <c r="S27" s="65" t="e">
        <f>GETPIVOTDATA("Cuenta número de expedientes",#REF!,"CCAA",$B27,"TramoEdad",S$1)</f>
        <v>#REF!</v>
      </c>
      <c r="T27" s="69" t="e">
        <f t="shared" si="6"/>
        <v>#REF!</v>
      </c>
      <c r="U27" s="53"/>
      <c r="V27" s="65" t="e">
        <f>GETPIVOTDATA("Cuenta número de expedientes",#REF!,"CCAA",$B27,"TramoEdad",V$1)</f>
        <v>#REF!</v>
      </c>
      <c r="W27" s="69" t="e">
        <f t="shared" si="7"/>
        <v>#REF!</v>
      </c>
      <c r="X27" s="53"/>
      <c r="Y27" s="65" t="e">
        <f>GETPIVOTDATA("Cuenta número de expedientes",#REF!,"CCAA",$B27,"TramoEdad",Y$1)</f>
        <v>#REF!</v>
      </c>
      <c r="Z27" s="69" t="e">
        <f t="shared" si="8"/>
        <v>#REF!</v>
      </c>
      <c r="AA27" s="188"/>
      <c r="AB27" s="92"/>
      <c r="AC27" s="92"/>
      <c r="AD27" s="92"/>
      <c r="AE27" s="93"/>
      <c r="AF27" s="122"/>
      <c r="AG27" s="58"/>
      <c r="AH27" s="92"/>
      <c r="AI27" s="92"/>
      <c r="AJ27" s="92"/>
      <c r="AK27" s="93"/>
      <c r="AL27" s="122"/>
      <c r="AN27" s="92"/>
      <c r="AO27" s="92"/>
      <c r="AP27" s="92"/>
      <c r="AQ27" s="93"/>
      <c r="AR27" s="122"/>
      <c r="AT27" s="92"/>
      <c r="AU27" s="92"/>
      <c r="AV27" s="92"/>
      <c r="AW27" s="93"/>
      <c r="AX27" s="122"/>
    </row>
    <row r="28" spans="1:50" s="59" customFormat="1" ht="18" customHeight="1" x14ac:dyDescent="0.2">
      <c r="B28" s="71" t="s">
        <v>1</v>
      </c>
      <c r="C28" s="53"/>
      <c r="D28" s="111">
        <v>171528</v>
      </c>
      <c r="E28" s="31">
        <f t="shared" si="0"/>
        <v>0.36711699467799358</v>
      </c>
      <c r="F28" s="53"/>
      <c r="G28" s="72">
        <v>153112</v>
      </c>
      <c r="H28" s="185">
        <f t="shared" si="2"/>
        <v>0.40489935839720442</v>
      </c>
      <c r="I28" s="53"/>
      <c r="J28" s="72">
        <v>13498</v>
      </c>
      <c r="K28" s="185">
        <f t="shared" si="3"/>
        <v>0.22360432007919748</v>
      </c>
      <c r="L28" s="53"/>
      <c r="M28" s="72">
        <v>4918</v>
      </c>
      <c r="N28" s="185">
        <f t="shared" si="1"/>
        <v>0.17126370536235089</v>
      </c>
      <c r="O28" s="53"/>
      <c r="P28" s="74" t="e">
        <f t="shared" si="4"/>
        <v>#REF!</v>
      </c>
      <c r="Q28" s="75" t="e">
        <f t="shared" si="5"/>
        <v>#REF!</v>
      </c>
      <c r="R28" s="53"/>
      <c r="S28" s="72" t="e">
        <f>GETPIVOTDATA("Cuenta número de expedientes",#REF!,"CCAA","Ceuta","TramoEdad",S$1)+GETPIVOTDATA("Cuenta número de expedientes",#REF!,"CCAA","Melilla","TramoEdad",S$1)</f>
        <v>#REF!</v>
      </c>
      <c r="T28" s="73" t="e">
        <f t="shared" si="6"/>
        <v>#REF!</v>
      </c>
      <c r="U28" s="53"/>
      <c r="V28" s="72" t="e">
        <f>GETPIVOTDATA("Cuenta número de expedientes",#REF!,"CCAA","Ceuta","TramoEdad",V$1)+GETPIVOTDATA("Cuenta número de expedientes",#REF!,"CCAA","Melilla","TramoEdad",V$1)</f>
        <v>#REF!</v>
      </c>
      <c r="W28" s="73" t="e">
        <f t="shared" si="7"/>
        <v>#REF!</v>
      </c>
      <c r="X28" s="53"/>
      <c r="Y28" s="72" t="e">
        <f>GETPIVOTDATA("Cuenta número de expedientes",#REF!,"CCAA","Ceuta","TramoEdad",Y$1)+GETPIVOTDATA("Cuenta número de expedientes",#REF!,"CCAA","Melilla","TramoEdad",Y$1)</f>
        <v>#REF!</v>
      </c>
      <c r="Z28" s="73" t="e">
        <f t="shared" si="8"/>
        <v>#REF!</v>
      </c>
      <c r="AA28" s="188"/>
      <c r="AB28" s="92"/>
      <c r="AC28" s="92"/>
      <c r="AD28" s="92"/>
      <c r="AE28" s="93"/>
      <c r="AF28" s="122"/>
      <c r="AG28" s="58"/>
      <c r="AH28" s="92"/>
      <c r="AI28" s="92"/>
      <c r="AJ28" s="92"/>
      <c r="AK28" s="93"/>
      <c r="AL28" s="122"/>
      <c r="AN28" s="92"/>
      <c r="AO28" s="92"/>
      <c r="AP28" s="92"/>
      <c r="AQ28" s="93"/>
      <c r="AR28" s="122"/>
      <c r="AT28" s="92"/>
      <c r="AU28" s="92"/>
      <c r="AV28" s="92"/>
      <c r="AW28" s="93"/>
      <c r="AX28" s="122"/>
    </row>
    <row r="29" spans="1:50" s="50" customFormat="1" ht="3.75" customHeight="1" x14ac:dyDescent="0.2">
      <c r="A29" s="47"/>
      <c r="B29" s="48"/>
      <c r="C29" s="49"/>
      <c r="D29" s="48"/>
      <c r="E29" s="76"/>
      <c r="F29" s="49"/>
      <c r="G29" s="48"/>
      <c r="H29" s="186"/>
      <c r="I29" s="49"/>
      <c r="J29" s="48"/>
      <c r="K29" s="186"/>
      <c r="L29" s="49"/>
      <c r="M29" s="48"/>
      <c r="N29" s="186"/>
      <c r="O29" s="49"/>
      <c r="P29" s="48"/>
      <c r="Q29" s="77"/>
      <c r="R29" s="49"/>
      <c r="S29" s="48"/>
      <c r="T29" s="187"/>
      <c r="U29" s="49"/>
      <c r="V29" s="48"/>
      <c r="W29" s="186"/>
      <c r="X29" s="49"/>
      <c r="Y29" s="48"/>
      <c r="Z29" s="186"/>
      <c r="AA29" s="188"/>
      <c r="AB29" s="94"/>
      <c r="AC29" s="94"/>
      <c r="AD29" s="92"/>
      <c r="AE29" s="93"/>
      <c r="AF29" s="122"/>
      <c r="AG29" s="58"/>
      <c r="AH29" s="94"/>
      <c r="AI29" s="94"/>
      <c r="AJ29" s="92"/>
      <c r="AK29" s="93"/>
      <c r="AL29" s="122"/>
      <c r="AN29" s="94"/>
      <c r="AO29" s="94"/>
      <c r="AP29" s="92"/>
      <c r="AQ29" s="93"/>
      <c r="AR29" s="122"/>
      <c r="AT29" s="94"/>
      <c r="AU29" s="94"/>
      <c r="AV29" s="92"/>
      <c r="AW29" s="93"/>
      <c r="AX29" s="122"/>
    </row>
    <row r="30" spans="1:50" s="78" customFormat="1" ht="18" customHeight="1" x14ac:dyDescent="0.2">
      <c r="B30" s="79" t="s">
        <v>0</v>
      </c>
      <c r="C30" s="40"/>
      <c r="D30" s="80">
        <f>SUM(D11:D28)</f>
        <v>46722980</v>
      </c>
      <c r="E30" s="81">
        <f>SUM(E11:E28)</f>
        <v>100</v>
      </c>
      <c r="F30" s="40"/>
      <c r="G30" s="80">
        <f>SUM(G11:G28)</f>
        <v>37814829</v>
      </c>
      <c r="H30" s="131">
        <f>SUM(H11:H28)</f>
        <v>100</v>
      </c>
      <c r="I30" s="40"/>
      <c r="J30" s="80">
        <f>SUM(J11:J28)</f>
        <v>6036556</v>
      </c>
      <c r="K30" s="131">
        <f>SUM(K11:K28)</f>
        <v>100.00000000000001</v>
      </c>
      <c r="L30" s="40"/>
      <c r="M30" s="80">
        <f>SUM(M11:M28)</f>
        <v>2871595</v>
      </c>
      <c r="N30" s="131">
        <f>SUM(N11:N28)</f>
        <v>100</v>
      </c>
      <c r="O30" s="40"/>
      <c r="P30" s="80" t="e">
        <f>S30+V30+Y30</f>
        <v>#REF!</v>
      </c>
      <c r="Q30" s="82" t="e">
        <f>P30*100/D30</f>
        <v>#REF!</v>
      </c>
      <c r="R30" s="40"/>
      <c r="S30" s="80" t="e">
        <f>SUM(S11:S28)</f>
        <v>#REF!</v>
      </c>
      <c r="T30" s="81" t="e">
        <f>S30*100/G30</f>
        <v>#REF!</v>
      </c>
      <c r="U30" s="40"/>
      <c r="V30" s="80" t="e">
        <f>SUM(V11:V28)</f>
        <v>#REF!</v>
      </c>
      <c r="W30" s="81" t="e">
        <f>V30*100/J30</f>
        <v>#REF!</v>
      </c>
      <c r="X30" s="40"/>
      <c r="Y30" s="80" t="e">
        <f>SUM(Y11:Y28)</f>
        <v>#REF!</v>
      </c>
      <c r="Z30" s="81" t="e">
        <f>Y30*100/M30</f>
        <v>#REF!</v>
      </c>
      <c r="AA30" s="188"/>
      <c r="AB30" s="92"/>
      <c r="AC30" s="92"/>
      <c r="AD30" s="94"/>
      <c r="AE30" s="94"/>
      <c r="AF30" s="124"/>
      <c r="AG30" s="125"/>
      <c r="AH30" s="92"/>
      <c r="AI30" s="92"/>
      <c r="AJ30" s="94"/>
      <c r="AK30" s="94"/>
      <c r="AL30" s="124"/>
      <c r="AN30" s="92"/>
      <c r="AO30" s="92"/>
      <c r="AP30" s="94"/>
      <c r="AQ30" s="94"/>
      <c r="AR30" s="124"/>
      <c r="AT30" s="92"/>
      <c r="AU30" s="92"/>
      <c r="AV30" s="94"/>
      <c r="AW30" s="94"/>
      <c r="AX30" s="124"/>
    </row>
    <row r="31" spans="1:50" s="83" customFormat="1" ht="5.25" customHeight="1" x14ac:dyDescent="0.25">
      <c r="B31" s="84" t="s">
        <v>39</v>
      </c>
      <c r="C31" s="85"/>
      <c r="D31" s="85"/>
      <c r="E31" s="85"/>
      <c r="F31" s="85"/>
      <c r="G31" s="85"/>
      <c r="H31" s="85"/>
      <c r="I31" s="85"/>
      <c r="O31" s="86"/>
      <c r="R31" s="85"/>
    </row>
    <row r="32" spans="1:50" s="78" customFormat="1" ht="5.25" customHeight="1" x14ac:dyDescent="0.25">
      <c r="B32" s="84" t="s">
        <v>47</v>
      </c>
      <c r="C32" s="87"/>
      <c r="D32" s="87"/>
      <c r="E32" s="87"/>
      <c r="F32" s="87"/>
      <c r="G32" s="87"/>
      <c r="H32" s="87"/>
      <c r="I32" s="87"/>
      <c r="O32" s="86"/>
      <c r="R32" s="87"/>
    </row>
    <row r="33" spans="2:19" s="78" customFormat="1" ht="13.5" customHeight="1" x14ac:dyDescent="0.25">
      <c r="B33" s="1509" t="s">
        <v>216</v>
      </c>
      <c r="C33" s="1509"/>
      <c r="D33" s="1509"/>
      <c r="E33" s="1509"/>
      <c r="F33" s="1509"/>
      <c r="G33" s="1509"/>
      <c r="H33" s="1509"/>
      <c r="I33" s="1509"/>
      <c r="J33" s="1509"/>
      <c r="K33" s="1509"/>
      <c r="L33" s="1509"/>
      <c r="M33" s="1509"/>
      <c r="O33" s="86"/>
    </row>
    <row r="34" spans="2:19" ht="29.25" customHeight="1" x14ac:dyDescent="0.25">
      <c r="B34" s="1501"/>
      <c r="C34" s="1501"/>
      <c r="D34" s="1501"/>
      <c r="E34" s="1501"/>
      <c r="F34" s="1501"/>
      <c r="G34" s="1501"/>
      <c r="H34" s="1501"/>
      <c r="I34" s="1501"/>
      <c r="J34" s="1501"/>
      <c r="K34" s="1501"/>
      <c r="L34" s="1501"/>
      <c r="M34" s="1501"/>
      <c r="N34" s="1501"/>
      <c r="O34" s="1501"/>
      <c r="P34" s="1501"/>
      <c r="Q34" s="89"/>
      <c r="R34" s="89"/>
      <c r="S34" s="89"/>
    </row>
    <row r="35" spans="2:19" ht="4.5" customHeight="1" x14ac:dyDescent="0.25">
      <c r="B35" s="1500"/>
      <c r="C35" s="1500"/>
      <c r="D35" s="1500"/>
      <c r="E35" s="1500"/>
      <c r="F35" s="1500"/>
      <c r="G35" s="1500"/>
      <c r="H35" s="1500"/>
      <c r="I35" s="1500"/>
      <c r="J35" s="1500"/>
      <c r="K35" s="1500"/>
      <c r="L35" s="1500"/>
      <c r="M35" s="1500"/>
      <c r="N35" s="1500"/>
      <c r="O35" s="1500"/>
      <c r="P35" s="1500"/>
      <c r="Q35" s="89"/>
      <c r="R35" s="89"/>
      <c r="S35" s="89"/>
    </row>
    <row r="38" spans="2:19" x14ac:dyDescent="0.25">
      <c r="L38" s="90"/>
      <c r="M38" s="90"/>
      <c r="N38" s="90"/>
    </row>
  </sheetData>
  <mergeCells count="22">
    <mergeCell ref="V7:W7"/>
    <mergeCell ref="Y7:Z7"/>
    <mergeCell ref="S8:T8"/>
    <mergeCell ref="V8:W8"/>
    <mergeCell ref="Y8:Z8"/>
    <mergeCell ref="S7:T7"/>
    <mergeCell ref="B35:P35"/>
    <mergeCell ref="B34:P34"/>
    <mergeCell ref="B2:I2"/>
    <mergeCell ref="B3:I3"/>
    <mergeCell ref="B7:B9"/>
    <mergeCell ref="M7:N7"/>
    <mergeCell ref="B33:M33"/>
    <mergeCell ref="J7:K7"/>
    <mergeCell ref="G7:H7"/>
    <mergeCell ref="G8:H8"/>
    <mergeCell ref="J8:K8"/>
    <mergeCell ref="M8:N8"/>
    <mergeCell ref="D7:E8"/>
    <mergeCell ref="P7:Q8"/>
    <mergeCell ref="A4:Z4"/>
    <mergeCell ref="B5:Z5"/>
  </mergeCells>
  <printOptions horizontalCentered="1"/>
  <pageMargins left="0" right="0" top="0.43307086614173229" bottom="0.43307086614173229" header="0" footer="0"/>
  <pageSetup paperSize="9" scale="85" orientation="landscape" r:id="rId1"/>
  <headerFooter alignWithMargins="0"/>
  <rowBreaks count="2" manualBreakCount="2">
    <brk id="33" max="25" man="1"/>
    <brk id="34"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3">
    <tabColor theme="0"/>
    <pageSetUpPr fitToPage="1"/>
  </sheetPr>
  <dimension ref="A1:AX50"/>
  <sheetViews>
    <sheetView showGridLines="0" topLeftCell="A9" zoomScale="80" zoomScaleNormal="80" workbookViewId="0">
      <selection activeCell="AE21" sqref="AE21"/>
    </sheetView>
  </sheetViews>
  <sheetFormatPr baseColWidth="10" defaultColWidth="11.453125" defaultRowHeight="14.5" x14ac:dyDescent="0.25"/>
  <cols>
    <col min="1" max="1" width="1.1796875" style="333" customWidth="1"/>
    <col min="2" max="2" width="28.7265625" style="333" customWidth="1"/>
    <col min="3" max="3" width="0.54296875" style="333" customWidth="1"/>
    <col min="4" max="4" width="11.81640625" style="333" customWidth="1"/>
    <col min="5" max="5" width="7.7265625" style="333" customWidth="1"/>
    <col min="6" max="6" width="0.453125" style="333" customWidth="1"/>
    <col min="7" max="7" width="12.453125" style="333" customWidth="1"/>
    <col min="8" max="8" width="6.26953125" style="333" customWidth="1"/>
    <col min="9" max="9" width="0.453125" style="333" customWidth="1"/>
    <col min="10" max="10" width="10.81640625" style="333" customWidth="1"/>
    <col min="11" max="11" width="6.26953125" style="333" customWidth="1"/>
    <col min="12" max="12" width="0.453125" style="333" customWidth="1"/>
    <col min="13" max="13" width="11.81640625" style="333" customWidth="1"/>
    <col min="14" max="14" width="6.26953125" style="333" customWidth="1"/>
    <col min="15" max="15" width="0.7265625" style="450" customWidth="1"/>
    <col min="16" max="16" width="10.453125" style="333" bestFit="1" customWidth="1"/>
    <col min="17" max="17" width="8.54296875" style="333" customWidth="1"/>
    <col min="18" max="18" width="0.453125" style="333" customWidth="1"/>
    <col min="19" max="19" width="8.7265625" style="333" bestFit="1" customWidth="1"/>
    <col min="20" max="20" width="8.1796875" style="333" bestFit="1" customWidth="1"/>
    <col min="21" max="21" width="0.453125" style="333" customWidth="1"/>
    <col min="22" max="22" width="8.7265625" style="333" bestFit="1" customWidth="1"/>
    <col min="23" max="23" width="8" style="333" bestFit="1" customWidth="1"/>
    <col min="24" max="24" width="0.453125" style="333" customWidth="1"/>
    <col min="25" max="25" width="10.26953125" style="333" bestFit="1" customWidth="1"/>
    <col min="26" max="26" width="8" style="396" bestFit="1" customWidth="1"/>
    <col min="27" max="27" width="11.453125" style="396"/>
    <col min="28" max="30" width="3.453125" style="396" bestFit="1" customWidth="1"/>
    <col min="31" max="31" width="13" style="396" bestFit="1" customWidth="1"/>
    <col min="32" max="32" width="5" style="396" bestFit="1" customWidth="1"/>
    <col min="33" max="33" width="3.81640625" style="396" customWidth="1"/>
    <col min="34" max="36" width="3.453125" style="396" bestFit="1" customWidth="1"/>
    <col min="37" max="37" width="8.453125" style="396" bestFit="1" customWidth="1"/>
    <col min="38" max="38" width="5" style="396" bestFit="1" customWidth="1"/>
    <col min="39" max="39" width="3.54296875" style="396" customWidth="1"/>
    <col min="40" max="42" width="3.453125" style="396" bestFit="1" customWidth="1"/>
    <col min="43" max="43" width="8.453125" style="396" bestFit="1" customWidth="1"/>
    <col min="44" max="44" width="5" style="396" bestFit="1" customWidth="1"/>
    <col min="45" max="45" width="3.26953125" style="396" customWidth="1"/>
    <col min="46" max="46" width="4.54296875" style="396" bestFit="1" customWidth="1"/>
    <col min="47" max="47" width="3.453125" style="396" bestFit="1" customWidth="1"/>
    <col min="48" max="48" width="4.54296875" style="396" bestFit="1" customWidth="1"/>
    <col min="49" max="49" width="8.453125" style="396" bestFit="1" customWidth="1"/>
    <col min="50" max="50" width="6" style="396" bestFit="1" customWidth="1"/>
    <col min="51" max="16384" width="11.453125" style="333"/>
  </cols>
  <sheetData>
    <row r="1" spans="1:50" s="340" customFormat="1" ht="15" customHeight="1" x14ac:dyDescent="0.25">
      <c r="B1" s="311"/>
      <c r="C1" s="341"/>
      <c r="F1" s="341"/>
      <c r="I1" s="341"/>
      <c r="O1" s="443"/>
      <c r="R1" s="341"/>
      <c r="Z1" s="342"/>
      <c r="AA1" s="342"/>
      <c r="AB1" s="342"/>
      <c r="AC1" s="342"/>
      <c r="AD1" s="342"/>
      <c r="AE1" s="342"/>
      <c r="AF1" s="342"/>
      <c r="AG1" s="342"/>
      <c r="AH1" s="342"/>
      <c r="AI1" s="342"/>
      <c r="AJ1" s="342"/>
      <c r="AK1" s="342"/>
      <c r="AL1" s="342"/>
      <c r="AM1" s="342"/>
      <c r="AN1" s="342"/>
      <c r="AO1" s="342"/>
      <c r="AP1" s="342"/>
      <c r="AQ1" s="342"/>
      <c r="AR1" s="342"/>
      <c r="AS1" s="342"/>
      <c r="AT1" s="342"/>
      <c r="AU1" s="342"/>
      <c r="AV1" s="342"/>
      <c r="AW1" s="342"/>
      <c r="AX1" s="342"/>
    </row>
    <row r="2" spans="1:50" s="343" customFormat="1" ht="52.5" customHeight="1" x14ac:dyDescent="0.35">
      <c r="B2" s="1439"/>
      <c r="C2" s="1439"/>
      <c r="D2" s="1439"/>
      <c r="E2" s="1439"/>
      <c r="F2" s="1439"/>
      <c r="G2" s="1439"/>
      <c r="H2" s="1439"/>
      <c r="I2" s="1439"/>
      <c r="O2" s="444"/>
      <c r="Z2" s="556"/>
      <c r="AA2" s="556"/>
      <c r="AB2" s="556"/>
      <c r="AC2" s="556"/>
      <c r="AD2" s="556"/>
      <c r="AE2" s="556"/>
      <c r="AF2" s="556"/>
      <c r="AG2" s="556"/>
      <c r="AH2" s="556"/>
      <c r="AI2" s="556"/>
      <c r="AJ2" s="556"/>
      <c r="AK2" s="556"/>
      <c r="AL2" s="556"/>
      <c r="AM2" s="556"/>
      <c r="AN2" s="556"/>
      <c r="AO2" s="556"/>
      <c r="AP2" s="556"/>
      <c r="AQ2" s="556"/>
      <c r="AR2" s="556"/>
      <c r="AS2" s="556"/>
      <c r="AT2" s="556"/>
      <c r="AU2" s="556"/>
      <c r="AV2" s="556"/>
      <c r="AW2" s="556"/>
      <c r="AX2" s="556"/>
    </row>
    <row r="3" spans="1:50" s="345" customFormat="1" ht="4.5" customHeight="1" x14ac:dyDescent="0.25">
      <c r="B3" s="1440"/>
      <c r="C3" s="1440"/>
      <c r="D3" s="1440"/>
      <c r="E3" s="1440"/>
      <c r="F3" s="1440"/>
      <c r="G3" s="1440"/>
      <c r="H3" s="1440"/>
      <c r="I3" s="1440"/>
      <c r="O3" s="444"/>
      <c r="Z3" s="556"/>
      <c r="AA3" s="556"/>
      <c r="AB3" s="556"/>
      <c r="AC3" s="556"/>
      <c r="AD3" s="556"/>
      <c r="AE3" s="556"/>
      <c r="AF3" s="556"/>
      <c r="AG3" s="556"/>
      <c r="AH3" s="556"/>
      <c r="AI3" s="556"/>
      <c r="AJ3" s="556"/>
      <c r="AK3" s="556"/>
      <c r="AL3" s="556"/>
      <c r="AM3" s="556"/>
      <c r="AN3" s="556"/>
      <c r="AO3" s="556"/>
      <c r="AP3" s="556"/>
      <c r="AQ3" s="556"/>
      <c r="AR3" s="556"/>
      <c r="AS3" s="556"/>
      <c r="AT3" s="556"/>
      <c r="AU3" s="556"/>
      <c r="AV3" s="556"/>
      <c r="AW3" s="556"/>
      <c r="AX3" s="556"/>
    </row>
    <row r="4" spans="1:50" s="492" customFormat="1" ht="17.25" customHeight="1" x14ac:dyDescent="0.25">
      <c r="A4" s="1477" t="s">
        <v>395</v>
      </c>
      <c r="B4" s="1477"/>
      <c r="C4" s="1477"/>
      <c r="D4" s="1477"/>
      <c r="E4" s="1477"/>
      <c r="F4" s="1477"/>
      <c r="G4" s="1477"/>
      <c r="H4" s="1477"/>
      <c r="I4" s="1477"/>
      <c r="J4" s="1477"/>
      <c r="K4" s="1477"/>
      <c r="L4" s="1477"/>
      <c r="M4" s="1477"/>
      <c r="N4" s="1477"/>
      <c r="O4" s="1477"/>
      <c r="P4" s="1477"/>
      <c r="Q4" s="1477"/>
      <c r="R4" s="1477"/>
      <c r="S4" s="1477"/>
      <c r="T4" s="1477"/>
      <c r="U4" s="1477"/>
      <c r="V4" s="1477"/>
      <c r="W4" s="1477"/>
      <c r="X4" s="1477"/>
      <c r="Y4" s="1477"/>
      <c r="Z4" s="1477"/>
    </row>
    <row r="5" spans="1:50" s="492" customFormat="1" ht="17.25" customHeight="1" x14ac:dyDescent="0.25">
      <c r="B5" s="1478" t="str">
        <f>porsaad!$B$6</f>
        <v>Situación a 30 de noviembre de 2025</v>
      </c>
      <c r="C5" s="1478"/>
      <c r="D5" s="1478"/>
      <c r="E5" s="1478"/>
      <c r="F5" s="1478"/>
      <c r="G5" s="1478"/>
      <c r="H5" s="1478"/>
      <c r="I5" s="1478"/>
      <c r="J5" s="1478"/>
      <c r="K5" s="1478"/>
      <c r="L5" s="1478"/>
      <c r="M5" s="1478"/>
      <c r="N5" s="1478"/>
      <c r="O5" s="1478"/>
      <c r="P5" s="1478"/>
      <c r="Q5" s="1478"/>
      <c r="R5" s="1478"/>
      <c r="S5" s="1478"/>
      <c r="T5" s="1478"/>
      <c r="U5" s="1478"/>
      <c r="V5" s="1478"/>
      <c r="W5" s="1478"/>
      <c r="X5" s="1478"/>
      <c r="Y5" s="1478"/>
      <c r="Z5" s="1478"/>
    </row>
    <row r="6" spans="1:50" s="345" customFormat="1" ht="6" customHeight="1" x14ac:dyDescent="0.25">
      <c r="O6" s="444"/>
      <c r="Z6" s="556"/>
      <c r="AA6" s="556"/>
      <c r="AB6" s="556"/>
      <c r="AC6" s="556"/>
      <c r="AD6" s="556"/>
      <c r="AE6" s="556"/>
      <c r="AF6" s="556"/>
      <c r="AG6" s="556"/>
      <c r="AH6" s="556"/>
      <c r="AI6" s="556"/>
      <c r="AJ6" s="556"/>
      <c r="AK6" s="556"/>
      <c r="AL6" s="556"/>
      <c r="AM6" s="556"/>
      <c r="AN6" s="556"/>
      <c r="AO6" s="556"/>
      <c r="AP6" s="556"/>
      <c r="AQ6" s="556"/>
      <c r="AR6" s="556"/>
      <c r="AS6" s="556"/>
      <c r="AT6" s="556"/>
      <c r="AU6" s="556"/>
      <c r="AV6" s="556"/>
      <c r="AW6" s="556"/>
      <c r="AX6" s="556"/>
    </row>
    <row r="7" spans="1:50" s="513" customFormat="1" ht="12.75" customHeight="1" x14ac:dyDescent="0.25">
      <c r="A7" s="512"/>
      <c r="B7" s="1515" t="s">
        <v>12</v>
      </c>
      <c r="D7" s="1515" t="s">
        <v>473</v>
      </c>
      <c r="E7" s="1515"/>
      <c r="G7" s="1515"/>
      <c r="H7" s="1515"/>
      <c r="J7" s="1515"/>
      <c r="K7" s="1515"/>
      <c r="M7" s="1515"/>
      <c r="N7" s="1515"/>
      <c r="P7" s="1515" t="s">
        <v>13</v>
      </c>
      <c r="Q7" s="1515"/>
      <c r="S7" s="1515"/>
      <c r="T7" s="1515"/>
      <c r="V7" s="1515"/>
      <c r="W7" s="1515"/>
      <c r="Y7" s="1515"/>
      <c r="Z7" s="1515"/>
      <c r="AA7" s="512"/>
      <c r="AB7" s="512"/>
      <c r="AI7" s="514"/>
    </row>
    <row r="8" spans="1:50" s="513" customFormat="1" ht="33.75" customHeight="1" x14ac:dyDescent="0.25">
      <c r="A8" s="512"/>
      <c r="B8" s="1515"/>
      <c r="D8" s="1515"/>
      <c r="E8" s="1515"/>
      <c r="G8" s="1515" t="s">
        <v>168</v>
      </c>
      <c r="H8" s="1515"/>
      <c r="J8" s="1515" t="s">
        <v>174</v>
      </c>
      <c r="K8" s="1515"/>
      <c r="M8" s="1515" t="s">
        <v>169</v>
      </c>
      <c r="N8" s="1515"/>
      <c r="P8" s="1515"/>
      <c r="Q8" s="1515"/>
      <c r="S8" s="1515" t="s">
        <v>171</v>
      </c>
      <c r="T8" s="1515"/>
      <c r="V8" s="1515" t="s">
        <v>172</v>
      </c>
      <c r="W8" s="1515"/>
      <c r="Y8" s="1515" t="s">
        <v>173</v>
      </c>
      <c r="Z8" s="1515"/>
      <c r="AA8" s="512"/>
      <c r="AB8" s="512"/>
      <c r="AI8" s="514"/>
    </row>
    <row r="9" spans="1:50" s="513" customFormat="1" ht="36.75" customHeight="1" x14ac:dyDescent="0.25">
      <c r="A9" s="512"/>
      <c r="B9" s="1515"/>
      <c r="D9" s="512" t="s">
        <v>9</v>
      </c>
      <c r="E9" s="512" t="s">
        <v>10</v>
      </c>
      <c r="G9" s="512" t="s">
        <v>9</v>
      </c>
      <c r="H9" s="512" t="s">
        <v>10</v>
      </c>
      <c r="J9" s="512" t="s">
        <v>9</v>
      </c>
      <c r="K9" s="512" t="s">
        <v>10</v>
      </c>
      <c r="M9" s="512" t="s">
        <v>9</v>
      </c>
      <c r="N9" s="512" t="s">
        <v>10</v>
      </c>
      <c r="P9" s="512" t="s">
        <v>9</v>
      </c>
      <c r="Q9" s="512" t="s">
        <v>111</v>
      </c>
      <c r="S9" s="512" t="s">
        <v>9</v>
      </c>
      <c r="T9" s="512" t="s">
        <v>111</v>
      </c>
      <c r="V9" s="512" t="s">
        <v>9</v>
      </c>
      <c r="W9" s="512" t="s">
        <v>10</v>
      </c>
      <c r="Y9" s="512" t="s">
        <v>9</v>
      </c>
      <c r="Z9" s="512" t="s">
        <v>10</v>
      </c>
      <c r="AA9" s="512"/>
      <c r="AB9" s="519"/>
      <c r="AC9" s="396"/>
      <c r="AD9" s="396"/>
      <c r="AE9" s="396"/>
      <c r="AF9" s="396"/>
    </row>
    <row r="10" spans="1:50" s="396" customFormat="1" ht="4.5" customHeight="1" x14ac:dyDescent="0.25">
      <c r="A10" s="519"/>
      <c r="B10" s="512"/>
      <c r="D10" s="512"/>
      <c r="E10" s="512"/>
      <c r="G10" s="512"/>
      <c r="H10" s="512"/>
      <c r="J10" s="512"/>
      <c r="K10" s="512"/>
      <c r="M10" s="512"/>
      <c r="N10" s="512"/>
      <c r="P10" s="512"/>
      <c r="Q10" s="512"/>
      <c r="S10" s="512"/>
      <c r="T10" s="512"/>
      <c r="V10" s="512"/>
      <c r="W10" s="512"/>
      <c r="Y10" s="512"/>
      <c r="Z10" s="512"/>
      <c r="AA10" s="512"/>
      <c r="AB10" s="519"/>
    </row>
    <row r="11" spans="1:50" s="396" customFormat="1" ht="18" customHeight="1" x14ac:dyDescent="0.35">
      <c r="A11" s="519"/>
      <c r="B11" s="557" t="s">
        <v>8</v>
      </c>
      <c r="C11" s="558"/>
      <c r="D11" s="559">
        <f>G11+J11+M11</f>
        <v>8631862</v>
      </c>
      <c r="E11" s="560">
        <f t="shared" ref="E11:E28" si="0">D11*100/$D$30</f>
        <v>17.753838233662304</v>
      </c>
      <c r="F11" s="558"/>
      <c r="G11" s="561">
        <f>'20pobl'!J12</f>
        <v>7018649</v>
      </c>
      <c r="H11" s="562">
        <f>G11*100/$G$30</f>
        <v>18.140109280821513</v>
      </c>
      <c r="I11" s="558"/>
      <c r="J11" s="561">
        <f>'20pobl'!Q12</f>
        <v>1176387</v>
      </c>
      <c r="K11" s="562">
        <f>J11*100/$J$30</f>
        <v>16.858671922090405</v>
      </c>
      <c r="L11" s="558"/>
      <c r="M11" s="561">
        <f>'20pobl'!X12</f>
        <v>436826</v>
      </c>
      <c r="N11" s="562">
        <f t="shared" ref="N11:N28" si="1">M11*100/$M$30</f>
        <v>14.805482854386845</v>
      </c>
      <c r="O11" s="558"/>
      <c r="P11" s="563">
        <f>S11+V11+Y11</f>
        <v>446477</v>
      </c>
      <c r="Q11" s="564">
        <f>P11*100/D11</f>
        <v>5.1724297723944153</v>
      </c>
      <c r="R11" s="558"/>
      <c r="S11" s="561">
        <f>'23solcasaad'!J12</f>
        <v>124911</v>
      </c>
      <c r="T11" s="565">
        <f>S11*100/G11</f>
        <v>1.7797014781619653</v>
      </c>
      <c r="U11" s="558"/>
      <c r="V11" s="561">
        <f>'23solcasaad'!Q12</f>
        <v>108629</v>
      </c>
      <c r="W11" s="565">
        <f>V11*100/J11</f>
        <v>9.2341210843030392</v>
      </c>
      <c r="X11" s="558"/>
      <c r="Y11" s="561">
        <f>'23solcasaad'!X12</f>
        <v>212937</v>
      </c>
      <c r="Z11" s="565">
        <f>Y11*100/M11</f>
        <v>48.746411614693265</v>
      </c>
      <c r="AA11" s="566"/>
      <c r="AB11" s="567">
        <f>_xlfn.RANK.EQ(Q11,Q$11:Q$30,0)</f>
        <v>5</v>
      </c>
      <c r="AC11" s="567">
        <v>1</v>
      </c>
      <c r="AD11" s="567">
        <f>MATCH(AC11,AB$11:AB$30,0)</f>
        <v>7</v>
      </c>
      <c r="AE11" s="568" t="str">
        <f t="shared" ref="AE11:AE29" si="2">INDEX(B$11:B$30,AD11,1)</f>
        <v>Castilla y León</v>
      </c>
      <c r="AF11" s="569">
        <f t="shared" ref="AF11:AF29" si="3">INDEX(Q$11:Q$30,AD11,1)</f>
        <v>6.7964302946629189</v>
      </c>
      <c r="AH11" s="567">
        <f>_xlfn.RANK.EQ(T11,T$11:T$30,0)</f>
        <v>6</v>
      </c>
      <c r="AI11" s="567">
        <v>1</v>
      </c>
      <c r="AJ11" s="567">
        <f>MATCH(AI11,AH$11:AH$30,0)</f>
        <v>18</v>
      </c>
      <c r="AK11" s="568" t="str">
        <f>INDEX(B$11:B$30,AJ11,1)</f>
        <v>Ceuta y Melilla</v>
      </c>
      <c r="AL11" s="569">
        <f>INDEX(T$11:T$30,AJ11,1)</f>
        <v>2.1366797824717763</v>
      </c>
      <c r="AN11" s="567">
        <f>_xlfn.RANK.EQ(W11,W$11:W$30,0)</f>
        <v>2</v>
      </c>
      <c r="AO11" s="567">
        <v>1</v>
      </c>
      <c r="AP11" s="567">
        <f>MATCH(AO11,AN$11:AN$30,0)</f>
        <v>14</v>
      </c>
      <c r="AQ11" s="568" t="str">
        <f>INDEX(B$11:B$30,AP11,1)</f>
        <v>Murcia, Región de</v>
      </c>
      <c r="AR11" s="569">
        <f>INDEX(W$11:W$30,AP11,1)</f>
        <v>9.3883876154309949</v>
      </c>
      <c r="AT11" s="567">
        <f>_xlfn.RANK.EQ(Z11,Z$11:Z$30,0)</f>
        <v>1</v>
      </c>
      <c r="AU11" s="567">
        <v>1</v>
      </c>
      <c r="AV11" s="567">
        <f>MATCH(AU11,AT$11:AT$30,0)</f>
        <v>1</v>
      </c>
      <c r="AW11" s="568" t="str">
        <f>INDEX(B$11:B$30,AV11,1)</f>
        <v>Andalucía</v>
      </c>
      <c r="AX11" s="569">
        <f>INDEX(Z$11:Z$30,AV11,1)</f>
        <v>48.746411614693265</v>
      </c>
    </row>
    <row r="12" spans="1:50" s="396" customFormat="1" ht="18" customHeight="1" x14ac:dyDescent="0.35">
      <c r="A12" s="519"/>
      <c r="B12" s="557" t="s">
        <v>7</v>
      </c>
      <c r="C12" s="558"/>
      <c r="D12" s="559">
        <f t="shared" ref="D12:D28" si="4">G12+J12+M12</f>
        <v>1351591</v>
      </c>
      <c r="E12" s="560">
        <f t="shared" si="0"/>
        <v>2.7799248843498505</v>
      </c>
      <c r="F12" s="558"/>
      <c r="G12" s="561">
        <f>'20pobl'!J13</f>
        <v>1048956</v>
      </c>
      <c r="H12" s="562">
        <f t="shared" ref="H12:H28" si="5">G12*100/$G$30</f>
        <v>2.7110881981380479</v>
      </c>
      <c r="I12" s="558"/>
      <c r="J12" s="561">
        <f>'20pobl'!Q13</f>
        <v>205354</v>
      </c>
      <c r="K12" s="562">
        <f t="shared" ref="K12:K28" si="6">J12*100/$J$30</f>
        <v>2.9429054502378498</v>
      </c>
      <c r="L12" s="558"/>
      <c r="M12" s="561">
        <f>'20pobl'!X13</f>
        <v>97281</v>
      </c>
      <c r="N12" s="562">
        <f t="shared" si="1"/>
        <v>3.2971759408954751</v>
      </c>
      <c r="O12" s="558"/>
      <c r="P12" s="563">
        <f t="shared" ref="P12:P28" si="7">S12+V12+Y12</f>
        <v>61070</v>
      </c>
      <c r="Q12" s="564">
        <f t="shared" ref="Q12:Q28" si="8">P12*100/D12</f>
        <v>4.5183787107194409</v>
      </c>
      <c r="R12" s="558"/>
      <c r="S12" s="561">
        <f>'23solcasaad'!J13</f>
        <v>11592</v>
      </c>
      <c r="T12" s="565">
        <f t="shared" ref="T12:T28" si="9">S12*100/G12</f>
        <v>1.1050987839337398</v>
      </c>
      <c r="U12" s="558"/>
      <c r="V12" s="561">
        <f>'23solcasaad'!Q13</f>
        <v>12167</v>
      </c>
      <c r="W12" s="565">
        <f t="shared" ref="W12:W28" si="10">V12*100/J12</f>
        <v>5.9248906765877463</v>
      </c>
      <c r="X12" s="558"/>
      <c r="Y12" s="561">
        <f>'23solcasaad'!X13</f>
        <v>37311</v>
      </c>
      <c r="Z12" s="565">
        <f t="shared" ref="Z12:Z28" si="11">Y12*100/M12</f>
        <v>38.353840935023285</v>
      </c>
      <c r="AA12" s="566"/>
      <c r="AB12" s="567">
        <f t="shared" ref="AB12:AB28" si="12">_xlfn.RANK.EQ(Q12,Q$11:Q$30,0)</f>
        <v>11</v>
      </c>
      <c r="AC12" s="567">
        <v>2</v>
      </c>
      <c r="AD12" s="567">
        <f t="shared" ref="AD12:AD28" si="13">MATCH(AC12,AB$11:AB$30,0)</f>
        <v>11</v>
      </c>
      <c r="AE12" s="568" t="str">
        <f t="shared" si="2"/>
        <v>Extremadura</v>
      </c>
      <c r="AF12" s="569">
        <f t="shared" si="3"/>
        <v>5.8974230122662679</v>
      </c>
      <c r="AH12" s="567">
        <f t="shared" ref="AH12:AH30" si="14">_xlfn.RANK.EQ(T12,T$11:T$30,0)</f>
        <v>18</v>
      </c>
      <c r="AI12" s="567">
        <v>2</v>
      </c>
      <c r="AJ12" s="567">
        <f t="shared" ref="AJ12:AJ28" si="15">MATCH(AI12,AH$11:AH$30,0)</f>
        <v>14</v>
      </c>
      <c r="AK12" s="568" t="str">
        <f t="shared" ref="AK12:AK29" si="16">INDEX(B$11:B$30,AJ12,1)</f>
        <v>Murcia, Región de</v>
      </c>
      <c r="AL12" s="569">
        <f t="shared" ref="AL12:AL29" si="17">INDEX(T$11:T$30,AJ12,1)</f>
        <v>1.9144547377054699</v>
      </c>
      <c r="AN12" s="567">
        <f t="shared" ref="AN12:AN30" si="18">_xlfn.RANK.EQ(W12,W$11:W$30,0)</f>
        <v>14</v>
      </c>
      <c r="AO12" s="567">
        <v>2</v>
      </c>
      <c r="AP12" s="567">
        <f t="shared" ref="AP12:AP28" si="19">MATCH(AO12,AN$11:AN$30,0)</f>
        <v>1</v>
      </c>
      <c r="AQ12" s="568" t="str">
        <f t="shared" ref="AQ12:AQ29" si="20">INDEX(B$11:B$30,AP12,1)</f>
        <v>Andalucía</v>
      </c>
      <c r="AR12" s="569">
        <f t="shared" ref="AR12:AR28" si="21">INDEX(W$11:W$30,AP12,1)</f>
        <v>9.2341210843030392</v>
      </c>
      <c r="AT12" s="567">
        <f t="shared" ref="AT12:AT30" si="22">_xlfn.RANK.EQ(Z12,Z$11:Z$30,0)</f>
        <v>13</v>
      </c>
      <c r="AU12" s="567">
        <v>2</v>
      </c>
      <c r="AV12" s="567">
        <f t="shared" ref="AV12:AV28" si="23">MATCH(AU12,AT$11:AT$30,0)</f>
        <v>9</v>
      </c>
      <c r="AW12" s="568" t="str">
        <f t="shared" ref="AW12:AW29" si="24">INDEX(B$11:B$30,AV12,1)</f>
        <v>Cataluña</v>
      </c>
      <c r="AX12" s="569">
        <f t="shared" ref="AX12:AX29" si="25">INDEX(Z$11:Z$30,AV12,1)</f>
        <v>46.370564865288792</v>
      </c>
    </row>
    <row r="13" spans="1:50" s="396" customFormat="1" ht="18" customHeight="1" x14ac:dyDescent="0.35">
      <c r="A13" s="519"/>
      <c r="B13" s="557" t="s">
        <v>37</v>
      </c>
      <c r="C13" s="558"/>
      <c r="D13" s="559">
        <f t="shared" si="4"/>
        <v>1009599</v>
      </c>
      <c r="E13" s="560">
        <f t="shared" si="0"/>
        <v>2.0765226931184988</v>
      </c>
      <c r="F13" s="558"/>
      <c r="G13" s="561">
        <f>'20pobl'!J14</f>
        <v>727094</v>
      </c>
      <c r="H13" s="562">
        <f t="shared" si="5"/>
        <v>1.8792170141902862</v>
      </c>
      <c r="I13" s="558"/>
      <c r="J13" s="561">
        <f>'20pobl'!Q14</f>
        <v>197409</v>
      </c>
      <c r="K13" s="562">
        <f t="shared" si="6"/>
        <v>2.8290465344040228</v>
      </c>
      <c r="L13" s="558"/>
      <c r="M13" s="561">
        <f>'20pobl'!X14</f>
        <v>85096</v>
      </c>
      <c r="N13" s="562">
        <f t="shared" si="1"/>
        <v>2.8841858519797428</v>
      </c>
      <c r="O13" s="558"/>
      <c r="P13" s="563">
        <f t="shared" si="7"/>
        <v>50331</v>
      </c>
      <c r="Q13" s="564">
        <f t="shared" si="8"/>
        <v>4.9852466177165393</v>
      </c>
      <c r="R13" s="558"/>
      <c r="S13" s="561">
        <f>'23solcasaad'!J14</f>
        <v>10687</v>
      </c>
      <c r="T13" s="565">
        <f t="shared" si="9"/>
        <v>1.46982370917653</v>
      </c>
      <c r="U13" s="558"/>
      <c r="V13" s="561">
        <f>'23solcasaad'!Q14</f>
        <v>11485</v>
      </c>
      <c r="W13" s="565">
        <f t="shared" si="10"/>
        <v>5.8178705124892991</v>
      </c>
      <c r="X13" s="558"/>
      <c r="Y13" s="561">
        <f>'23solcasaad'!X14</f>
        <v>28159</v>
      </c>
      <c r="Z13" s="565">
        <f t="shared" si="11"/>
        <v>33.090862085174393</v>
      </c>
      <c r="AA13" s="566"/>
      <c r="AB13" s="567">
        <f t="shared" si="12"/>
        <v>6</v>
      </c>
      <c r="AC13" s="567">
        <v>3</v>
      </c>
      <c r="AD13" s="567">
        <f t="shared" si="13"/>
        <v>16</v>
      </c>
      <c r="AE13" s="568" t="str">
        <f t="shared" si="2"/>
        <v>País Vasco</v>
      </c>
      <c r="AF13" s="570">
        <f t="shared" si="3"/>
        <v>5.4613221623892798</v>
      </c>
      <c r="AH13" s="567">
        <f t="shared" si="14"/>
        <v>11</v>
      </c>
      <c r="AI13" s="567">
        <v>3</v>
      </c>
      <c r="AJ13" s="567">
        <f t="shared" si="15"/>
        <v>7</v>
      </c>
      <c r="AK13" s="568" t="str">
        <f t="shared" si="16"/>
        <v>Castilla y León</v>
      </c>
      <c r="AL13" s="569">
        <f t="shared" si="17"/>
        <v>1.8981942109536716</v>
      </c>
      <c r="AN13" s="567">
        <f t="shared" si="18"/>
        <v>15</v>
      </c>
      <c r="AO13" s="567">
        <v>3</v>
      </c>
      <c r="AP13" s="567">
        <f t="shared" si="19"/>
        <v>9</v>
      </c>
      <c r="AQ13" s="568" t="str">
        <f t="shared" si="20"/>
        <v>Cataluña</v>
      </c>
      <c r="AR13" s="569">
        <f t="shared" si="21"/>
        <v>8.792604275085333</v>
      </c>
      <c r="AT13" s="567">
        <f t="shared" si="22"/>
        <v>15</v>
      </c>
      <c r="AU13" s="567">
        <v>3</v>
      </c>
      <c r="AV13" s="567">
        <f t="shared" si="23"/>
        <v>11</v>
      </c>
      <c r="AW13" s="568" t="str">
        <f t="shared" si="24"/>
        <v>Extremadura</v>
      </c>
      <c r="AX13" s="569">
        <f t="shared" si="25"/>
        <v>45.465989902101271</v>
      </c>
    </row>
    <row r="14" spans="1:50" s="396" customFormat="1" ht="18" customHeight="1" x14ac:dyDescent="0.35">
      <c r="A14" s="519"/>
      <c r="B14" s="557" t="s">
        <v>38</v>
      </c>
      <c r="C14" s="558"/>
      <c r="D14" s="559">
        <f t="shared" si="4"/>
        <v>1231768</v>
      </c>
      <c r="E14" s="560">
        <f t="shared" si="0"/>
        <v>2.533475374537006</v>
      </c>
      <c r="F14" s="558"/>
      <c r="G14" s="561">
        <f>'20pobl'!J15</f>
        <v>1026476</v>
      </c>
      <c r="H14" s="562">
        <f t="shared" si="5"/>
        <v>2.6529873219391003</v>
      </c>
      <c r="I14" s="558"/>
      <c r="J14" s="561">
        <f>'20pobl'!Q15</f>
        <v>150815</v>
      </c>
      <c r="K14" s="562">
        <f t="shared" si="6"/>
        <v>2.1613130763346287</v>
      </c>
      <c r="L14" s="558"/>
      <c r="M14" s="561">
        <f>'20pobl'!X15</f>
        <v>54477</v>
      </c>
      <c r="N14" s="562">
        <f t="shared" si="1"/>
        <v>1.8464063253067176</v>
      </c>
      <c r="O14" s="558"/>
      <c r="P14" s="563">
        <f t="shared" si="7"/>
        <v>50514</v>
      </c>
      <c r="Q14" s="564">
        <f t="shared" si="8"/>
        <v>4.1009345915789339</v>
      </c>
      <c r="R14" s="558"/>
      <c r="S14" s="561">
        <f>'23solcasaad'!J15</f>
        <v>14822</v>
      </c>
      <c r="T14" s="565">
        <f t="shared" si="9"/>
        <v>1.443969464458984</v>
      </c>
      <c r="U14" s="558"/>
      <c r="V14" s="561">
        <f>'23solcasaad'!Q15</f>
        <v>11899</v>
      </c>
      <c r="W14" s="565">
        <f t="shared" si="10"/>
        <v>7.8897987600702848</v>
      </c>
      <c r="X14" s="558"/>
      <c r="Y14" s="561">
        <f>'23solcasaad'!X15</f>
        <v>23793</v>
      </c>
      <c r="Z14" s="565">
        <f t="shared" si="11"/>
        <v>43.6753125172091</v>
      </c>
      <c r="AA14" s="566"/>
      <c r="AB14" s="567">
        <f t="shared" si="12"/>
        <v>13</v>
      </c>
      <c r="AC14" s="567">
        <v>4</v>
      </c>
      <c r="AD14" s="567">
        <f t="shared" si="13"/>
        <v>9</v>
      </c>
      <c r="AE14" s="568" t="str">
        <f t="shared" si="2"/>
        <v>Cataluña</v>
      </c>
      <c r="AF14" s="569">
        <f t="shared" si="3"/>
        <v>5.2270959237196228</v>
      </c>
      <c r="AH14" s="567">
        <f t="shared" si="14"/>
        <v>13</v>
      </c>
      <c r="AI14" s="567">
        <v>4</v>
      </c>
      <c r="AJ14" s="567">
        <f t="shared" si="15"/>
        <v>16</v>
      </c>
      <c r="AK14" s="568" t="str">
        <f t="shared" si="16"/>
        <v>País Vasco</v>
      </c>
      <c r="AL14" s="569">
        <f t="shared" si="17"/>
        <v>1.8732168467545876</v>
      </c>
      <c r="AN14" s="567">
        <f t="shared" si="18"/>
        <v>5</v>
      </c>
      <c r="AO14" s="567">
        <v>4</v>
      </c>
      <c r="AP14" s="567">
        <f t="shared" si="19"/>
        <v>11</v>
      </c>
      <c r="AQ14" s="568" t="str">
        <f t="shared" si="20"/>
        <v>Extremadura</v>
      </c>
      <c r="AR14" s="569">
        <f t="shared" si="21"/>
        <v>8.4701520299595749</v>
      </c>
      <c r="AT14" s="567">
        <f t="shared" si="22"/>
        <v>7</v>
      </c>
      <c r="AU14" s="567">
        <v>4</v>
      </c>
      <c r="AV14" s="567">
        <f t="shared" si="23"/>
        <v>7</v>
      </c>
      <c r="AW14" s="568" t="str">
        <f t="shared" si="24"/>
        <v>Castilla y León</v>
      </c>
      <c r="AX14" s="569">
        <f t="shared" si="25"/>
        <v>45.250316856780735</v>
      </c>
    </row>
    <row r="15" spans="1:50" s="396" customFormat="1" ht="18" customHeight="1" x14ac:dyDescent="0.35">
      <c r="A15" s="519"/>
      <c r="B15" s="557" t="s">
        <v>6</v>
      </c>
      <c r="C15" s="558"/>
      <c r="D15" s="559">
        <f t="shared" si="4"/>
        <v>2238754</v>
      </c>
      <c r="E15" s="560">
        <f t="shared" si="0"/>
        <v>4.6046237023905645</v>
      </c>
      <c r="F15" s="558"/>
      <c r="G15" s="561">
        <f>'20pobl'!J16</f>
        <v>1840318</v>
      </c>
      <c r="H15" s="562">
        <f t="shared" si="5"/>
        <v>4.7564096212052895</v>
      </c>
      <c r="I15" s="558"/>
      <c r="J15" s="561">
        <f>'20pobl'!Q16</f>
        <v>296882</v>
      </c>
      <c r="K15" s="562">
        <f t="shared" si="6"/>
        <v>4.2545830900664869</v>
      </c>
      <c r="L15" s="558"/>
      <c r="M15" s="561">
        <f>'20pobl'!X16</f>
        <v>101554</v>
      </c>
      <c r="N15" s="562">
        <f t="shared" si="1"/>
        <v>3.4420020918956329</v>
      </c>
      <c r="O15" s="558"/>
      <c r="P15" s="563">
        <f t="shared" si="7"/>
        <v>78692</v>
      </c>
      <c r="Q15" s="564">
        <f t="shared" si="8"/>
        <v>3.5149909279894085</v>
      </c>
      <c r="R15" s="558"/>
      <c r="S15" s="561">
        <f>'23solcasaad'!J16</f>
        <v>27152</v>
      </c>
      <c r="T15" s="565">
        <f t="shared" si="9"/>
        <v>1.4753971867905438</v>
      </c>
      <c r="U15" s="558"/>
      <c r="V15" s="561">
        <f>'23solcasaad'!Q16</f>
        <v>18719</v>
      </c>
      <c r="W15" s="565">
        <f t="shared" si="10"/>
        <v>6.3051986984727941</v>
      </c>
      <c r="X15" s="558"/>
      <c r="Y15" s="561">
        <f>'23solcasaad'!X16</f>
        <v>32821</v>
      </c>
      <c r="Z15" s="565">
        <f t="shared" si="11"/>
        <v>32.318766370600862</v>
      </c>
      <c r="AA15" s="566"/>
      <c r="AB15" s="567">
        <f t="shared" si="12"/>
        <v>18</v>
      </c>
      <c r="AC15" s="567">
        <v>5</v>
      </c>
      <c r="AD15" s="567">
        <f t="shared" si="13"/>
        <v>1</v>
      </c>
      <c r="AE15" s="568" t="str">
        <f t="shared" si="2"/>
        <v>Andalucía</v>
      </c>
      <c r="AF15" s="569">
        <f t="shared" si="3"/>
        <v>5.1724297723944153</v>
      </c>
      <c r="AH15" s="567">
        <f t="shared" si="14"/>
        <v>10</v>
      </c>
      <c r="AI15" s="567">
        <v>5</v>
      </c>
      <c r="AJ15" s="567">
        <f t="shared" si="15"/>
        <v>11</v>
      </c>
      <c r="AK15" s="568" t="str">
        <f t="shared" si="16"/>
        <v>Extremadura</v>
      </c>
      <c r="AL15" s="569">
        <f t="shared" si="17"/>
        <v>1.7819104757624022</v>
      </c>
      <c r="AN15" s="567">
        <f t="shared" si="18"/>
        <v>12</v>
      </c>
      <c r="AO15" s="567">
        <v>5</v>
      </c>
      <c r="AP15" s="567">
        <f t="shared" si="19"/>
        <v>4</v>
      </c>
      <c r="AQ15" s="568" t="str">
        <f t="shared" si="20"/>
        <v>Balears, Illes</v>
      </c>
      <c r="AR15" s="569">
        <f t="shared" si="21"/>
        <v>7.8897987600702848</v>
      </c>
      <c r="AT15" s="567">
        <f t="shared" si="22"/>
        <v>17</v>
      </c>
      <c r="AU15" s="567">
        <v>5</v>
      </c>
      <c r="AV15" s="567">
        <f t="shared" si="23"/>
        <v>14</v>
      </c>
      <c r="AW15" s="568" t="str">
        <f t="shared" si="24"/>
        <v>Murcia, Región de</v>
      </c>
      <c r="AX15" s="569">
        <f t="shared" si="25"/>
        <v>43.84511282348717</v>
      </c>
    </row>
    <row r="16" spans="1:50" s="396" customFormat="1" ht="18" customHeight="1" x14ac:dyDescent="0.35">
      <c r="A16" s="519"/>
      <c r="B16" s="557" t="s">
        <v>5</v>
      </c>
      <c r="C16" s="558"/>
      <c r="D16" s="571">
        <f t="shared" si="4"/>
        <v>590851</v>
      </c>
      <c r="E16" s="560">
        <f t="shared" si="0"/>
        <v>1.2152503219117274</v>
      </c>
      <c r="F16" s="558"/>
      <c r="G16" s="572">
        <f>'20pobl'!J17</f>
        <v>448930</v>
      </c>
      <c r="H16" s="562">
        <f t="shared" si="5"/>
        <v>1.1602858697506033</v>
      </c>
      <c r="I16" s="558"/>
      <c r="J16" s="572">
        <f>'20pobl'!Q17</f>
        <v>100609</v>
      </c>
      <c r="K16" s="562">
        <f t="shared" si="6"/>
        <v>1.4418164459566398</v>
      </c>
      <c r="L16" s="558"/>
      <c r="M16" s="572">
        <f>'20pobl'!X17</f>
        <v>41312</v>
      </c>
      <c r="N16" s="562">
        <f t="shared" si="1"/>
        <v>1.4002007840202493</v>
      </c>
      <c r="O16" s="558"/>
      <c r="P16" s="572">
        <f t="shared" si="7"/>
        <v>23973</v>
      </c>
      <c r="Q16" s="564">
        <f t="shared" si="8"/>
        <v>4.0573681012641085</v>
      </c>
      <c r="R16" s="558"/>
      <c r="S16" s="572">
        <f>'23solcasaad'!J17</f>
        <v>6668</v>
      </c>
      <c r="T16" s="565">
        <f t="shared" si="9"/>
        <v>1.4853095137326533</v>
      </c>
      <c r="U16" s="558"/>
      <c r="V16" s="572">
        <f>'23solcasaad'!Q17</f>
        <v>5153</v>
      </c>
      <c r="W16" s="565">
        <f t="shared" si="10"/>
        <v>5.1218081881342625</v>
      </c>
      <c r="X16" s="558"/>
      <c r="Y16" s="572">
        <f>'23solcasaad'!X17</f>
        <v>12152</v>
      </c>
      <c r="Z16" s="565">
        <f t="shared" si="11"/>
        <v>29.415182029434547</v>
      </c>
      <c r="AA16" s="566"/>
      <c r="AB16" s="567">
        <f t="shared" si="12"/>
        <v>14</v>
      </c>
      <c r="AC16" s="567">
        <v>6</v>
      </c>
      <c r="AD16" s="567">
        <f t="shared" si="13"/>
        <v>3</v>
      </c>
      <c r="AE16" s="568" t="str">
        <f t="shared" si="2"/>
        <v>Asturias, Principado de</v>
      </c>
      <c r="AF16" s="569">
        <f t="shared" si="3"/>
        <v>4.9852466177165393</v>
      </c>
      <c r="AH16" s="567">
        <f t="shared" si="14"/>
        <v>9</v>
      </c>
      <c r="AI16" s="567">
        <v>6</v>
      </c>
      <c r="AJ16" s="567">
        <f t="shared" si="15"/>
        <v>1</v>
      </c>
      <c r="AK16" s="568" t="str">
        <f t="shared" si="16"/>
        <v>Andalucía</v>
      </c>
      <c r="AL16" s="569">
        <f t="shared" si="17"/>
        <v>1.7797014781619653</v>
      </c>
      <c r="AN16" s="567">
        <f t="shared" si="18"/>
        <v>17</v>
      </c>
      <c r="AO16" s="567">
        <v>6</v>
      </c>
      <c r="AP16" s="567">
        <f t="shared" si="19"/>
        <v>8</v>
      </c>
      <c r="AQ16" s="568" t="str">
        <f t="shared" si="20"/>
        <v>Castilla - La Mancha</v>
      </c>
      <c r="AR16" s="569">
        <f t="shared" si="21"/>
        <v>7.3503098503718558</v>
      </c>
      <c r="AT16" s="567">
        <f t="shared" si="22"/>
        <v>18</v>
      </c>
      <c r="AU16" s="567">
        <v>6</v>
      </c>
      <c r="AV16" s="567">
        <f t="shared" si="23"/>
        <v>8</v>
      </c>
      <c r="AW16" s="568" t="str">
        <f t="shared" si="24"/>
        <v>Castilla - La Mancha</v>
      </c>
      <c r="AX16" s="569">
        <f t="shared" si="25"/>
        <v>43.835060533415501</v>
      </c>
    </row>
    <row r="17" spans="1:50" s="396" customFormat="1" ht="18" customHeight="1" x14ac:dyDescent="0.35">
      <c r="A17" s="519"/>
      <c r="B17" s="557" t="s">
        <v>4</v>
      </c>
      <c r="C17" s="558"/>
      <c r="D17" s="559">
        <f t="shared" si="4"/>
        <v>2391682</v>
      </c>
      <c r="E17" s="560">
        <f t="shared" si="0"/>
        <v>4.9191629030169768</v>
      </c>
      <c r="F17" s="558"/>
      <c r="G17" s="561">
        <f>'20pobl'!J18</f>
        <v>1748820</v>
      </c>
      <c r="H17" s="562">
        <f t="shared" si="5"/>
        <v>4.5199276830179542</v>
      </c>
      <c r="I17" s="558"/>
      <c r="J17" s="561">
        <f>'20pobl'!Q18</f>
        <v>421942</v>
      </c>
      <c r="K17" s="562">
        <f t="shared" si="6"/>
        <v>6.0468041113601823</v>
      </c>
      <c r="L17" s="558"/>
      <c r="M17" s="561">
        <f>'20pobl'!X18</f>
        <v>220920</v>
      </c>
      <c r="N17" s="562">
        <f t="shared" si="1"/>
        <v>7.4877119772887646</v>
      </c>
      <c r="O17" s="558"/>
      <c r="P17" s="563">
        <f t="shared" si="7"/>
        <v>162549</v>
      </c>
      <c r="Q17" s="564">
        <f>P17*100/D17</f>
        <v>6.7964302946629189</v>
      </c>
      <c r="R17" s="558"/>
      <c r="S17" s="561">
        <f>'23solcasaad'!J18</f>
        <v>33196</v>
      </c>
      <c r="T17" s="565">
        <f>S17*100/G17</f>
        <v>1.8981942109536716</v>
      </c>
      <c r="U17" s="558"/>
      <c r="V17" s="561">
        <f>'23solcasaad'!Q18</f>
        <v>29386</v>
      </c>
      <c r="W17" s="565">
        <f>V17*100/J17</f>
        <v>6.9644643102606523</v>
      </c>
      <c r="X17" s="558"/>
      <c r="Y17" s="561">
        <f>'23solcasaad'!X18</f>
        <v>99967</v>
      </c>
      <c r="Z17" s="565">
        <f>Y17*100/M17</f>
        <v>45.250316856780735</v>
      </c>
      <c r="AA17" s="566"/>
      <c r="AB17" s="567">
        <f t="shared" si="12"/>
        <v>1</v>
      </c>
      <c r="AC17" s="567">
        <v>7</v>
      </c>
      <c r="AD17" s="567">
        <f t="shared" si="13"/>
        <v>8</v>
      </c>
      <c r="AE17" s="568" t="str">
        <f t="shared" si="2"/>
        <v>Castilla - La Mancha</v>
      </c>
      <c r="AF17" s="569">
        <f t="shared" si="3"/>
        <v>4.9039337436734742</v>
      </c>
      <c r="AH17" s="567">
        <f t="shared" si="14"/>
        <v>3</v>
      </c>
      <c r="AI17" s="567">
        <v>7</v>
      </c>
      <c r="AJ17" s="567">
        <f t="shared" si="15"/>
        <v>9</v>
      </c>
      <c r="AK17" s="568" t="str">
        <f t="shared" si="16"/>
        <v>Cataluña</v>
      </c>
      <c r="AL17" s="569">
        <f t="shared" si="17"/>
        <v>1.6484318491241998</v>
      </c>
      <c r="AN17" s="567">
        <f t="shared" si="18"/>
        <v>8</v>
      </c>
      <c r="AO17" s="567">
        <v>7</v>
      </c>
      <c r="AP17" s="567">
        <f t="shared" si="19"/>
        <v>20</v>
      </c>
      <c r="AQ17" s="568" t="str">
        <f t="shared" si="20"/>
        <v>TOTAL</v>
      </c>
      <c r="AR17" s="569">
        <f t="shared" si="21"/>
        <v>7.2210341914956491</v>
      </c>
      <c r="AT17" s="567">
        <f t="shared" si="22"/>
        <v>4</v>
      </c>
      <c r="AU17" s="567">
        <v>7</v>
      </c>
      <c r="AV17" s="567">
        <f t="shared" si="23"/>
        <v>4</v>
      </c>
      <c r="AW17" s="568" t="str">
        <f t="shared" si="24"/>
        <v>Balears, Illes</v>
      </c>
      <c r="AX17" s="569">
        <f t="shared" si="25"/>
        <v>43.6753125172091</v>
      </c>
    </row>
    <row r="18" spans="1:50" s="396" customFormat="1" ht="18" customHeight="1" x14ac:dyDescent="0.35">
      <c r="A18" s="519"/>
      <c r="B18" s="557" t="s">
        <v>40</v>
      </c>
      <c r="C18" s="558"/>
      <c r="D18" s="559">
        <f t="shared" si="4"/>
        <v>2104433</v>
      </c>
      <c r="E18" s="560">
        <f t="shared" si="0"/>
        <v>4.3283550009929108</v>
      </c>
      <c r="F18" s="558"/>
      <c r="G18" s="561">
        <f>'20pobl'!J19</f>
        <v>1689133</v>
      </c>
      <c r="H18" s="562">
        <f t="shared" si="5"/>
        <v>4.3656631368575187</v>
      </c>
      <c r="I18" s="558"/>
      <c r="J18" s="561">
        <f>'20pobl'!Q19</f>
        <v>282233</v>
      </c>
      <c r="K18" s="562">
        <f t="shared" si="6"/>
        <v>4.0446498920740721</v>
      </c>
      <c r="L18" s="558"/>
      <c r="M18" s="561">
        <f>'20pobl'!X19</f>
        <v>133067</v>
      </c>
      <c r="N18" s="562">
        <f t="shared" si="1"/>
        <v>4.5100822455272684</v>
      </c>
      <c r="O18" s="558"/>
      <c r="P18" s="563">
        <f t="shared" si="7"/>
        <v>103200</v>
      </c>
      <c r="Q18" s="564">
        <f t="shared" si="8"/>
        <v>4.9039337436734742</v>
      </c>
      <c r="R18" s="558"/>
      <c r="S18" s="561">
        <f>'23solcasaad'!J19</f>
        <v>24125</v>
      </c>
      <c r="T18" s="565">
        <f t="shared" si="9"/>
        <v>1.4282475092251468</v>
      </c>
      <c r="U18" s="558"/>
      <c r="V18" s="561">
        <f>'23solcasaad'!Q19</f>
        <v>20745</v>
      </c>
      <c r="W18" s="565">
        <f t="shared" si="10"/>
        <v>7.3503098503718558</v>
      </c>
      <c r="X18" s="558"/>
      <c r="Y18" s="561">
        <f>'23solcasaad'!X19</f>
        <v>58330</v>
      </c>
      <c r="Z18" s="565">
        <f t="shared" si="11"/>
        <v>43.835060533415501</v>
      </c>
      <c r="AA18" s="566"/>
      <c r="AB18" s="567">
        <f t="shared" si="12"/>
        <v>7</v>
      </c>
      <c r="AC18" s="567">
        <v>8</v>
      </c>
      <c r="AD18" s="567">
        <f t="shared" si="13"/>
        <v>20</v>
      </c>
      <c r="AE18" s="568" t="str">
        <f t="shared" si="2"/>
        <v>TOTAL</v>
      </c>
      <c r="AF18" s="569">
        <f t="shared" si="3"/>
        <v>4.7577447781192372</v>
      </c>
      <c r="AH18" s="567">
        <f t="shared" si="14"/>
        <v>14</v>
      </c>
      <c r="AI18" s="567">
        <v>8</v>
      </c>
      <c r="AJ18" s="567">
        <f t="shared" si="15"/>
        <v>20</v>
      </c>
      <c r="AK18" s="568" t="str">
        <f t="shared" si="16"/>
        <v>TOTAL</v>
      </c>
      <c r="AL18" s="569">
        <f t="shared" si="17"/>
        <v>1.5455660127655999</v>
      </c>
      <c r="AN18" s="567">
        <f t="shared" si="18"/>
        <v>6</v>
      </c>
      <c r="AO18" s="567">
        <v>8</v>
      </c>
      <c r="AP18" s="567">
        <f t="shared" si="19"/>
        <v>7</v>
      </c>
      <c r="AQ18" s="568" t="str">
        <f t="shared" si="20"/>
        <v>Castilla y León</v>
      </c>
      <c r="AR18" s="569">
        <f t="shared" si="21"/>
        <v>6.9644643102606523</v>
      </c>
      <c r="AT18" s="567">
        <f t="shared" si="22"/>
        <v>6</v>
      </c>
      <c r="AU18" s="567">
        <v>8</v>
      </c>
      <c r="AV18" s="567">
        <f t="shared" si="23"/>
        <v>20</v>
      </c>
      <c r="AW18" s="568" t="str">
        <f t="shared" si="24"/>
        <v>TOTAL</v>
      </c>
      <c r="AX18" s="569">
        <f t="shared" si="25"/>
        <v>41.055722649616975</v>
      </c>
    </row>
    <row r="19" spans="1:50" s="396" customFormat="1" ht="18" customHeight="1" x14ac:dyDescent="0.35">
      <c r="A19" s="519"/>
      <c r="B19" s="557" t="s">
        <v>41</v>
      </c>
      <c r="C19" s="558"/>
      <c r="D19" s="559">
        <f t="shared" si="4"/>
        <v>8012231</v>
      </c>
      <c r="E19" s="560">
        <f t="shared" si="0"/>
        <v>16.479393792988624</v>
      </c>
      <c r="F19" s="558"/>
      <c r="G19" s="561">
        <f>'20pobl'!J20</f>
        <v>6446733</v>
      </c>
      <c r="H19" s="562">
        <f t="shared" si="5"/>
        <v>16.661958893268253</v>
      </c>
      <c r="I19" s="558"/>
      <c r="J19" s="561">
        <f>'20pobl'!Q20</f>
        <v>1100095</v>
      </c>
      <c r="K19" s="562">
        <f t="shared" si="6"/>
        <v>15.765339712298799</v>
      </c>
      <c r="L19" s="558"/>
      <c r="M19" s="561">
        <f>'20pobl'!X20</f>
        <v>465403</v>
      </c>
      <c r="N19" s="562">
        <f t="shared" si="1"/>
        <v>15.774052224181256</v>
      </c>
      <c r="O19" s="558"/>
      <c r="P19" s="563">
        <f t="shared" si="7"/>
        <v>418807</v>
      </c>
      <c r="Q19" s="564">
        <f t="shared" si="8"/>
        <v>5.2270959237196228</v>
      </c>
      <c r="R19" s="558"/>
      <c r="S19" s="561">
        <f>'23solcasaad'!J20</f>
        <v>106270</v>
      </c>
      <c r="T19" s="565">
        <f t="shared" si="9"/>
        <v>1.6484318491241998</v>
      </c>
      <c r="U19" s="558"/>
      <c r="V19" s="561">
        <f>'23solcasaad'!Q20</f>
        <v>96727</v>
      </c>
      <c r="W19" s="565">
        <f t="shared" si="10"/>
        <v>8.792604275085333</v>
      </c>
      <c r="X19" s="558"/>
      <c r="Y19" s="561">
        <f>'23solcasaad'!X20</f>
        <v>215810</v>
      </c>
      <c r="Z19" s="565">
        <f t="shared" si="11"/>
        <v>46.370564865288792</v>
      </c>
      <c r="AA19" s="566"/>
      <c r="AB19" s="567">
        <f t="shared" si="12"/>
        <v>4</v>
      </c>
      <c r="AC19" s="567">
        <v>9</v>
      </c>
      <c r="AD19" s="567">
        <f t="shared" si="13"/>
        <v>14</v>
      </c>
      <c r="AE19" s="568" t="str">
        <f t="shared" si="2"/>
        <v>Murcia, Región de</v>
      </c>
      <c r="AF19" s="569">
        <f t="shared" si="3"/>
        <v>4.7512515205688013</v>
      </c>
      <c r="AH19" s="567">
        <f t="shared" si="14"/>
        <v>7</v>
      </c>
      <c r="AI19" s="567">
        <v>9</v>
      </c>
      <c r="AJ19" s="567">
        <f t="shared" si="15"/>
        <v>6</v>
      </c>
      <c r="AK19" s="568" t="str">
        <f t="shared" si="16"/>
        <v>Cantabria</v>
      </c>
      <c r="AL19" s="569">
        <f t="shared" si="17"/>
        <v>1.4853095137326533</v>
      </c>
      <c r="AN19" s="567">
        <f t="shared" si="18"/>
        <v>3</v>
      </c>
      <c r="AO19" s="567">
        <v>9</v>
      </c>
      <c r="AP19" s="567">
        <f t="shared" si="19"/>
        <v>10</v>
      </c>
      <c r="AQ19" s="568" t="str">
        <f t="shared" si="20"/>
        <v>Comunitat Valenciana</v>
      </c>
      <c r="AR19" s="569">
        <f t="shared" si="21"/>
        <v>6.8050719876666479</v>
      </c>
      <c r="AT19" s="567">
        <f t="shared" si="22"/>
        <v>2</v>
      </c>
      <c r="AU19" s="567">
        <v>9</v>
      </c>
      <c r="AV19" s="567">
        <f t="shared" si="23"/>
        <v>10</v>
      </c>
      <c r="AW19" s="568" t="str">
        <f t="shared" si="24"/>
        <v>Comunitat Valenciana</v>
      </c>
      <c r="AX19" s="569">
        <f t="shared" si="25"/>
        <v>40.632073684315493</v>
      </c>
    </row>
    <row r="20" spans="1:50" s="396" customFormat="1" ht="18" customHeight="1" x14ac:dyDescent="0.35">
      <c r="A20" s="519"/>
      <c r="B20" s="557" t="s">
        <v>3</v>
      </c>
      <c r="C20" s="558"/>
      <c r="D20" s="559">
        <f t="shared" si="4"/>
        <v>5319285</v>
      </c>
      <c r="E20" s="560">
        <f t="shared" si="0"/>
        <v>10.94059722094102</v>
      </c>
      <c r="F20" s="558"/>
      <c r="G20" s="561">
        <f>'20pobl'!J21</f>
        <v>4245246</v>
      </c>
      <c r="H20" s="562">
        <f t="shared" si="5"/>
        <v>10.972086845199184</v>
      </c>
      <c r="I20" s="558"/>
      <c r="J20" s="561">
        <f>'20pobl'!Q21</f>
        <v>773188</v>
      </c>
      <c r="K20" s="562">
        <f t="shared" si="6"/>
        <v>11.080471669694784</v>
      </c>
      <c r="L20" s="558"/>
      <c r="M20" s="561">
        <f>'20pobl'!X21</f>
        <v>300851</v>
      </c>
      <c r="N20" s="562">
        <f t="shared" si="1"/>
        <v>10.196838837947231</v>
      </c>
      <c r="O20" s="558"/>
      <c r="P20" s="563">
        <f t="shared" si="7"/>
        <v>236880</v>
      </c>
      <c r="Q20" s="564">
        <f t="shared" si="8"/>
        <v>4.4532300863743908</v>
      </c>
      <c r="R20" s="558"/>
      <c r="S20" s="561">
        <f>'23solcasaad'!J21</f>
        <v>62022</v>
      </c>
      <c r="T20" s="565">
        <f t="shared" si="9"/>
        <v>1.4609754063722102</v>
      </c>
      <c r="U20" s="558"/>
      <c r="V20" s="561">
        <f>'23solcasaad'!Q21</f>
        <v>52616</v>
      </c>
      <c r="W20" s="565">
        <f t="shared" si="10"/>
        <v>6.8050719876666479</v>
      </c>
      <c r="X20" s="558"/>
      <c r="Y20" s="561">
        <f>'23solcasaad'!X21</f>
        <v>122242</v>
      </c>
      <c r="Z20" s="565">
        <f t="shared" si="11"/>
        <v>40.632073684315493</v>
      </c>
      <c r="AA20" s="566"/>
      <c r="AB20" s="567">
        <f t="shared" si="12"/>
        <v>12</v>
      </c>
      <c r="AC20" s="567">
        <v>10</v>
      </c>
      <c r="AD20" s="567">
        <f t="shared" si="13"/>
        <v>17</v>
      </c>
      <c r="AE20" s="568" t="str">
        <f t="shared" si="2"/>
        <v>Rioja, La</v>
      </c>
      <c r="AF20" s="570">
        <f t="shared" si="3"/>
        <v>4.6433506897317569</v>
      </c>
      <c r="AH20" s="567">
        <f t="shared" si="14"/>
        <v>12</v>
      </c>
      <c r="AI20" s="567">
        <v>10</v>
      </c>
      <c r="AJ20" s="567">
        <f t="shared" si="15"/>
        <v>5</v>
      </c>
      <c r="AK20" s="568" t="str">
        <f t="shared" si="16"/>
        <v>Canarias</v>
      </c>
      <c r="AL20" s="569">
        <f t="shared" si="17"/>
        <v>1.4753971867905438</v>
      </c>
      <c r="AN20" s="567">
        <f t="shared" si="18"/>
        <v>9</v>
      </c>
      <c r="AO20" s="567">
        <v>10</v>
      </c>
      <c r="AP20" s="567">
        <f t="shared" si="19"/>
        <v>18</v>
      </c>
      <c r="AQ20" s="568" t="str">
        <f t="shared" si="20"/>
        <v>Ceuta y Melilla</v>
      </c>
      <c r="AR20" s="569">
        <f t="shared" si="21"/>
        <v>6.7012173074605279</v>
      </c>
      <c r="AT20" s="567">
        <f t="shared" si="22"/>
        <v>9</v>
      </c>
      <c r="AU20" s="567">
        <v>10</v>
      </c>
      <c r="AV20" s="567">
        <f t="shared" si="23"/>
        <v>16</v>
      </c>
      <c r="AW20" s="568" t="str">
        <f t="shared" si="24"/>
        <v>País Vasco</v>
      </c>
      <c r="AX20" s="569">
        <f t="shared" si="25"/>
        <v>40.291530504434995</v>
      </c>
    </row>
    <row r="21" spans="1:50" s="329" customFormat="1" ht="18" customHeight="1" x14ac:dyDescent="0.35">
      <c r="A21" s="348"/>
      <c r="B21" s="548" t="s">
        <v>2</v>
      </c>
      <c r="C21" s="573"/>
      <c r="D21" s="574">
        <f t="shared" si="4"/>
        <v>1054681</v>
      </c>
      <c r="E21" s="575">
        <f t="shared" si="0"/>
        <v>2.1692464339811264</v>
      </c>
      <c r="F21" s="573"/>
      <c r="G21" s="576">
        <f>'20pobl'!J22</f>
        <v>818728</v>
      </c>
      <c r="H21" s="577">
        <f t="shared" si="5"/>
        <v>2.1160504523403914</v>
      </c>
      <c r="I21" s="573"/>
      <c r="J21" s="576">
        <f>'20pobl'!Q22</f>
        <v>161284</v>
      </c>
      <c r="K21" s="577">
        <f t="shared" si="6"/>
        <v>2.3113431568713603</v>
      </c>
      <c r="L21" s="573"/>
      <c r="M21" s="576">
        <f>'20pobl'!X22</f>
        <v>74669</v>
      </c>
      <c r="N21" s="577">
        <f t="shared" si="1"/>
        <v>2.5307802174188612</v>
      </c>
      <c r="O21" s="573"/>
      <c r="P21" s="578">
        <f t="shared" si="7"/>
        <v>62199</v>
      </c>
      <c r="Q21" s="579">
        <f t="shared" si="8"/>
        <v>5.8974230122662679</v>
      </c>
      <c r="R21" s="573"/>
      <c r="S21" s="576">
        <f>'23solcasaad'!J22</f>
        <v>14589</v>
      </c>
      <c r="T21" s="580">
        <f t="shared" si="9"/>
        <v>1.7819104757624022</v>
      </c>
      <c r="U21" s="573"/>
      <c r="V21" s="576">
        <f>'23solcasaad'!Q22</f>
        <v>13661</v>
      </c>
      <c r="W21" s="580">
        <f t="shared" si="10"/>
        <v>8.4701520299595749</v>
      </c>
      <c r="X21" s="573"/>
      <c r="Y21" s="576">
        <f>'23solcasaad'!X22</f>
        <v>33949</v>
      </c>
      <c r="Z21" s="565">
        <f t="shared" si="11"/>
        <v>45.465989902101271</v>
      </c>
      <c r="AA21" s="566"/>
      <c r="AB21" s="567">
        <f t="shared" si="12"/>
        <v>2</v>
      </c>
      <c r="AC21" s="567">
        <v>11</v>
      </c>
      <c r="AD21" s="567">
        <f t="shared" si="13"/>
        <v>2</v>
      </c>
      <c r="AE21" s="568" t="str">
        <f t="shared" si="2"/>
        <v>Aragón</v>
      </c>
      <c r="AF21" s="569">
        <f t="shared" si="3"/>
        <v>4.5183787107194409</v>
      </c>
      <c r="AG21" s="396"/>
      <c r="AH21" s="567">
        <f t="shared" si="14"/>
        <v>5</v>
      </c>
      <c r="AI21" s="567">
        <v>11</v>
      </c>
      <c r="AJ21" s="567">
        <f t="shared" si="15"/>
        <v>3</v>
      </c>
      <c r="AK21" s="568" t="str">
        <f t="shared" si="16"/>
        <v>Asturias, Principado de</v>
      </c>
      <c r="AL21" s="569">
        <f t="shared" si="17"/>
        <v>1.46982370917653</v>
      </c>
      <c r="AM21" s="396"/>
      <c r="AN21" s="567">
        <f t="shared" si="18"/>
        <v>4</v>
      </c>
      <c r="AO21" s="567">
        <v>11</v>
      </c>
      <c r="AP21" s="567">
        <f t="shared" si="19"/>
        <v>16</v>
      </c>
      <c r="AQ21" s="568" t="str">
        <f t="shared" si="20"/>
        <v>País Vasco</v>
      </c>
      <c r="AR21" s="569">
        <f t="shared" si="21"/>
        <v>6.6014237778514984</v>
      </c>
      <c r="AS21" s="396"/>
      <c r="AT21" s="567">
        <f t="shared" si="22"/>
        <v>3</v>
      </c>
      <c r="AU21" s="567">
        <v>11</v>
      </c>
      <c r="AV21" s="567">
        <f t="shared" si="23"/>
        <v>13</v>
      </c>
      <c r="AW21" s="568" t="str">
        <f t="shared" si="24"/>
        <v>Madrid, Comunidad de</v>
      </c>
      <c r="AX21" s="569">
        <f t="shared" si="25"/>
        <v>40.240062616162412</v>
      </c>
    </row>
    <row r="22" spans="1:50" s="329" customFormat="1" ht="18" customHeight="1" x14ac:dyDescent="0.35">
      <c r="A22" s="348"/>
      <c r="B22" s="548" t="s">
        <v>35</v>
      </c>
      <c r="C22" s="573"/>
      <c r="D22" s="574">
        <f t="shared" si="4"/>
        <v>2705833</v>
      </c>
      <c r="E22" s="575">
        <f t="shared" si="0"/>
        <v>5.5653022915919159</v>
      </c>
      <c r="F22" s="573"/>
      <c r="G22" s="576">
        <f>'20pobl'!J23</f>
        <v>1985942</v>
      </c>
      <c r="H22" s="577">
        <f t="shared" si="5"/>
        <v>5.1327833754577608</v>
      </c>
      <c r="I22" s="573"/>
      <c r="J22" s="576">
        <f>'20pobl'!Q23</f>
        <v>478661</v>
      </c>
      <c r="K22" s="577">
        <f t="shared" si="6"/>
        <v>6.8596378240321565</v>
      </c>
      <c r="L22" s="573"/>
      <c r="M22" s="576">
        <f>'20pobl'!X23</f>
        <v>241230</v>
      </c>
      <c r="N22" s="577">
        <f t="shared" si="1"/>
        <v>8.1760852810128952</v>
      </c>
      <c r="O22" s="573"/>
      <c r="P22" s="578">
        <f t="shared" si="7"/>
        <v>99310</v>
      </c>
      <c r="Q22" s="579">
        <f t="shared" si="8"/>
        <v>3.6702191155182158</v>
      </c>
      <c r="R22" s="573"/>
      <c r="S22" s="576">
        <f>'23solcasaad'!J23</f>
        <v>27475</v>
      </c>
      <c r="T22" s="580">
        <f t="shared" si="9"/>
        <v>1.3834744418517761</v>
      </c>
      <c r="U22" s="573"/>
      <c r="V22" s="576">
        <f>'23solcasaad'!Q23</f>
        <v>17503</v>
      </c>
      <c r="W22" s="580">
        <f t="shared" si="10"/>
        <v>3.6566588880230477</v>
      </c>
      <c r="X22" s="573"/>
      <c r="Y22" s="576">
        <f>'23solcasaad'!X23</f>
        <v>54332</v>
      </c>
      <c r="Z22" s="565">
        <f t="shared" si="11"/>
        <v>22.52290345313601</v>
      </c>
      <c r="AA22" s="566"/>
      <c r="AB22" s="567">
        <f t="shared" si="12"/>
        <v>16</v>
      </c>
      <c r="AC22" s="567">
        <v>12</v>
      </c>
      <c r="AD22" s="567">
        <f t="shared" si="13"/>
        <v>10</v>
      </c>
      <c r="AE22" s="568" t="str">
        <f t="shared" si="2"/>
        <v>Comunitat Valenciana</v>
      </c>
      <c r="AF22" s="569">
        <f t="shared" si="3"/>
        <v>4.4532300863743908</v>
      </c>
      <c r="AG22" s="396"/>
      <c r="AH22" s="567">
        <f t="shared" si="14"/>
        <v>15</v>
      </c>
      <c r="AI22" s="567">
        <v>12</v>
      </c>
      <c r="AJ22" s="567">
        <f t="shared" si="15"/>
        <v>10</v>
      </c>
      <c r="AK22" s="568" t="str">
        <f t="shared" si="16"/>
        <v>Comunitat Valenciana</v>
      </c>
      <c r="AL22" s="569">
        <f t="shared" si="17"/>
        <v>1.4609754063722102</v>
      </c>
      <c r="AM22" s="396"/>
      <c r="AN22" s="567">
        <f t="shared" si="18"/>
        <v>19</v>
      </c>
      <c r="AO22" s="567">
        <v>12</v>
      </c>
      <c r="AP22" s="567">
        <f t="shared" si="19"/>
        <v>5</v>
      </c>
      <c r="AQ22" s="568" t="str">
        <f t="shared" si="20"/>
        <v>Canarias</v>
      </c>
      <c r="AR22" s="569">
        <f t="shared" si="21"/>
        <v>6.3051986984727941</v>
      </c>
      <c r="AS22" s="396"/>
      <c r="AT22" s="567">
        <f t="shared" si="22"/>
        <v>19</v>
      </c>
      <c r="AU22" s="567">
        <v>12</v>
      </c>
      <c r="AV22" s="567">
        <f t="shared" si="23"/>
        <v>17</v>
      </c>
      <c r="AW22" s="568" t="str">
        <f t="shared" si="24"/>
        <v>Rioja, La</v>
      </c>
      <c r="AX22" s="569">
        <f t="shared" si="25"/>
        <v>39.044320099475975</v>
      </c>
    </row>
    <row r="23" spans="1:50" s="329" customFormat="1" ht="18" customHeight="1" x14ac:dyDescent="0.35">
      <c r="A23" s="348"/>
      <c r="B23" s="548" t="s">
        <v>42</v>
      </c>
      <c r="C23" s="573"/>
      <c r="D23" s="574">
        <f t="shared" si="4"/>
        <v>7009268</v>
      </c>
      <c r="E23" s="575">
        <f t="shared" si="0"/>
        <v>14.416519889727814</v>
      </c>
      <c r="F23" s="573"/>
      <c r="G23" s="576">
        <f>'20pobl'!J24</f>
        <v>5704269</v>
      </c>
      <c r="H23" s="577">
        <f t="shared" si="5"/>
        <v>14.743017214167919</v>
      </c>
      <c r="I23" s="573"/>
      <c r="J23" s="576">
        <f>'20pobl'!Q24</f>
        <v>912768</v>
      </c>
      <c r="K23" s="577">
        <f t="shared" si="6"/>
        <v>13.080777204255586</v>
      </c>
      <c r="L23" s="573"/>
      <c r="M23" s="576">
        <f>'20pobl'!X24</f>
        <v>392231</v>
      </c>
      <c r="N23" s="577">
        <f t="shared" si="1"/>
        <v>13.294010304924631</v>
      </c>
      <c r="O23" s="573"/>
      <c r="P23" s="578">
        <f t="shared" si="7"/>
        <v>277873</v>
      </c>
      <c r="Q23" s="579">
        <f t="shared" si="8"/>
        <v>3.9643654658375169</v>
      </c>
      <c r="R23" s="573"/>
      <c r="S23" s="576">
        <f>'23solcasaad'!J24</f>
        <v>65405</v>
      </c>
      <c r="T23" s="580">
        <f t="shared" si="9"/>
        <v>1.1465973992460734</v>
      </c>
      <c r="U23" s="573"/>
      <c r="V23" s="576">
        <f>'23solcasaad'!Q24</f>
        <v>54634</v>
      </c>
      <c r="W23" s="580">
        <f t="shared" si="10"/>
        <v>5.9855297293507226</v>
      </c>
      <c r="X23" s="573"/>
      <c r="Y23" s="576">
        <f>'23solcasaad'!X24</f>
        <v>157834</v>
      </c>
      <c r="Z23" s="565">
        <f t="shared" si="11"/>
        <v>40.240062616162412</v>
      </c>
      <c r="AA23" s="566"/>
      <c r="AB23" s="567">
        <f t="shared" si="12"/>
        <v>15</v>
      </c>
      <c r="AC23" s="567">
        <v>13</v>
      </c>
      <c r="AD23" s="567">
        <f t="shared" si="13"/>
        <v>4</v>
      </c>
      <c r="AE23" s="568" t="str">
        <f t="shared" si="2"/>
        <v>Balears, Illes</v>
      </c>
      <c r="AF23" s="569">
        <f t="shared" si="3"/>
        <v>4.1009345915789339</v>
      </c>
      <c r="AG23" s="396"/>
      <c r="AH23" s="567">
        <f t="shared" si="14"/>
        <v>17</v>
      </c>
      <c r="AI23" s="567">
        <v>13</v>
      </c>
      <c r="AJ23" s="567">
        <f t="shared" si="15"/>
        <v>4</v>
      </c>
      <c r="AK23" s="568" t="str">
        <f t="shared" si="16"/>
        <v>Balears, Illes</v>
      </c>
      <c r="AL23" s="569">
        <f t="shared" si="17"/>
        <v>1.443969464458984</v>
      </c>
      <c r="AM23" s="396"/>
      <c r="AN23" s="567">
        <f t="shared" si="18"/>
        <v>13</v>
      </c>
      <c r="AO23" s="567">
        <v>13</v>
      </c>
      <c r="AP23" s="567">
        <f t="shared" si="19"/>
        <v>13</v>
      </c>
      <c r="AQ23" s="568" t="str">
        <f t="shared" si="20"/>
        <v>Madrid, Comunidad de</v>
      </c>
      <c r="AR23" s="569">
        <f t="shared" si="21"/>
        <v>5.9855297293507226</v>
      </c>
      <c r="AS23" s="396"/>
      <c r="AT23" s="567">
        <f t="shared" si="22"/>
        <v>11</v>
      </c>
      <c r="AU23" s="567">
        <v>13</v>
      </c>
      <c r="AV23" s="567">
        <f t="shared" si="23"/>
        <v>2</v>
      </c>
      <c r="AW23" s="568" t="str">
        <f t="shared" si="24"/>
        <v>Aragón</v>
      </c>
      <c r="AX23" s="569">
        <f t="shared" si="25"/>
        <v>38.353840935023285</v>
      </c>
    </row>
    <row r="24" spans="1:50" s="329" customFormat="1" ht="18" customHeight="1" x14ac:dyDescent="0.35">
      <c r="A24" s="348"/>
      <c r="B24" s="548" t="s">
        <v>43</v>
      </c>
      <c r="C24" s="573"/>
      <c r="D24" s="574">
        <f t="shared" si="4"/>
        <v>1568492</v>
      </c>
      <c r="E24" s="575">
        <f t="shared" si="0"/>
        <v>3.226042450492542</v>
      </c>
      <c r="F24" s="573"/>
      <c r="G24" s="576">
        <f>'20pobl'!J25</f>
        <v>1307004</v>
      </c>
      <c r="H24" s="577">
        <f t="shared" si="5"/>
        <v>3.3780283627904519</v>
      </c>
      <c r="I24" s="573"/>
      <c r="J24" s="576">
        <f>'20pobl'!Q25</f>
        <v>189074</v>
      </c>
      <c r="K24" s="577">
        <f t="shared" si="6"/>
        <v>2.7095985717262443</v>
      </c>
      <c r="L24" s="573"/>
      <c r="M24" s="576">
        <f>'20pobl'!X25</f>
        <v>72414</v>
      </c>
      <c r="N24" s="577">
        <f t="shared" si="1"/>
        <v>2.4543507836474228</v>
      </c>
      <c r="O24" s="573"/>
      <c r="P24" s="578">
        <f t="shared" si="7"/>
        <v>74523</v>
      </c>
      <c r="Q24" s="579">
        <f t="shared" si="8"/>
        <v>4.7512515205688013</v>
      </c>
      <c r="R24" s="573"/>
      <c r="S24" s="576">
        <f>'23solcasaad'!J25</f>
        <v>25022</v>
      </c>
      <c r="T24" s="580">
        <f t="shared" si="9"/>
        <v>1.9144547377054699</v>
      </c>
      <c r="U24" s="573"/>
      <c r="V24" s="576">
        <f>'23solcasaad'!Q25</f>
        <v>17751</v>
      </c>
      <c r="W24" s="580">
        <f t="shared" si="10"/>
        <v>9.3883876154309949</v>
      </c>
      <c r="X24" s="573"/>
      <c r="Y24" s="576">
        <f>'23solcasaad'!X25</f>
        <v>31750</v>
      </c>
      <c r="Z24" s="565">
        <f t="shared" si="11"/>
        <v>43.84511282348717</v>
      </c>
      <c r="AA24" s="566"/>
      <c r="AB24" s="567">
        <f t="shared" si="12"/>
        <v>9</v>
      </c>
      <c r="AC24" s="567">
        <v>14</v>
      </c>
      <c r="AD24" s="567">
        <f t="shared" si="13"/>
        <v>6</v>
      </c>
      <c r="AE24" s="568" t="str">
        <f t="shared" si="2"/>
        <v>Cantabria</v>
      </c>
      <c r="AF24" s="569">
        <f t="shared" si="3"/>
        <v>4.0573681012641085</v>
      </c>
      <c r="AG24" s="396"/>
      <c r="AH24" s="567">
        <f t="shared" si="14"/>
        <v>2</v>
      </c>
      <c r="AI24" s="567">
        <v>14</v>
      </c>
      <c r="AJ24" s="567">
        <f t="shared" si="15"/>
        <v>8</v>
      </c>
      <c r="AK24" s="568" t="str">
        <f t="shared" si="16"/>
        <v>Castilla - La Mancha</v>
      </c>
      <c r="AL24" s="569">
        <f t="shared" si="17"/>
        <v>1.4282475092251468</v>
      </c>
      <c r="AM24" s="396"/>
      <c r="AN24" s="567">
        <f t="shared" si="18"/>
        <v>1</v>
      </c>
      <c r="AO24" s="567">
        <v>14</v>
      </c>
      <c r="AP24" s="567">
        <f t="shared" si="19"/>
        <v>2</v>
      </c>
      <c r="AQ24" s="568" t="str">
        <f t="shared" si="20"/>
        <v>Aragón</v>
      </c>
      <c r="AR24" s="569">
        <f t="shared" si="21"/>
        <v>5.9248906765877463</v>
      </c>
      <c r="AS24" s="396"/>
      <c r="AT24" s="567">
        <f t="shared" si="22"/>
        <v>5</v>
      </c>
      <c r="AU24" s="567">
        <v>14</v>
      </c>
      <c r="AV24" s="567">
        <f t="shared" si="23"/>
        <v>18</v>
      </c>
      <c r="AW24" s="568" t="str">
        <f t="shared" si="24"/>
        <v>Ceuta y Melilla</v>
      </c>
      <c r="AX24" s="569">
        <f t="shared" si="25"/>
        <v>33.598045204642638</v>
      </c>
    </row>
    <row r="25" spans="1:50" s="329" customFormat="1" ht="18" customHeight="1" x14ac:dyDescent="0.35">
      <c r="B25" s="548" t="s">
        <v>44</v>
      </c>
      <c r="C25" s="573"/>
      <c r="D25" s="581">
        <f t="shared" si="4"/>
        <v>678333</v>
      </c>
      <c r="E25" s="575">
        <f t="shared" si="0"/>
        <v>1.3951815205751497</v>
      </c>
      <c r="F25" s="573"/>
      <c r="G25" s="582">
        <f>'20pobl'!J26</f>
        <v>537748</v>
      </c>
      <c r="H25" s="577">
        <f t="shared" si="5"/>
        <v>1.3898411910245414</v>
      </c>
      <c r="I25" s="573"/>
      <c r="J25" s="582">
        <f>'20pobl'!Q26</f>
        <v>97707</v>
      </c>
      <c r="K25" s="577">
        <f t="shared" si="6"/>
        <v>1.4002282050819053</v>
      </c>
      <c r="L25" s="573"/>
      <c r="M25" s="582">
        <f>'20pobl'!X26</f>
        <v>42878</v>
      </c>
      <c r="N25" s="577">
        <f t="shared" si="1"/>
        <v>1.4532777211759356</v>
      </c>
      <c r="O25" s="573"/>
      <c r="P25" s="583">
        <f t="shared" si="7"/>
        <v>24172</v>
      </c>
      <c r="Q25" s="579">
        <f t="shared" si="8"/>
        <v>3.5634415545167344</v>
      </c>
      <c r="R25" s="573"/>
      <c r="S25" s="582">
        <f>'23solcasaad'!J26</f>
        <v>5663</v>
      </c>
      <c r="T25" s="580">
        <f t="shared" si="9"/>
        <v>1.0530955019823411</v>
      </c>
      <c r="U25" s="573"/>
      <c r="V25" s="582">
        <f>'23solcasaad'!Q26</f>
        <v>4609</v>
      </c>
      <c r="W25" s="580">
        <f t="shared" si="10"/>
        <v>4.7171645839090344</v>
      </c>
      <c r="X25" s="573"/>
      <c r="Y25" s="582">
        <f>'23solcasaad'!X26</f>
        <v>13900</v>
      </c>
      <c r="Z25" s="565">
        <f t="shared" si="11"/>
        <v>32.417556789029341</v>
      </c>
      <c r="AA25" s="566"/>
      <c r="AB25" s="567">
        <f t="shared" si="12"/>
        <v>17</v>
      </c>
      <c r="AC25" s="567">
        <v>15</v>
      </c>
      <c r="AD25" s="567">
        <f t="shared" si="13"/>
        <v>13</v>
      </c>
      <c r="AE25" s="568" t="str">
        <f t="shared" si="2"/>
        <v>Madrid, Comunidad de</v>
      </c>
      <c r="AF25" s="569">
        <f t="shared" si="3"/>
        <v>3.9643654658375169</v>
      </c>
      <c r="AG25" s="396"/>
      <c r="AH25" s="567">
        <f t="shared" si="14"/>
        <v>19</v>
      </c>
      <c r="AI25" s="567">
        <v>15</v>
      </c>
      <c r="AJ25" s="567">
        <f t="shared" si="15"/>
        <v>12</v>
      </c>
      <c r="AK25" s="568" t="str">
        <f t="shared" si="16"/>
        <v>Galicia</v>
      </c>
      <c r="AL25" s="569">
        <f t="shared" si="17"/>
        <v>1.3834744418517761</v>
      </c>
      <c r="AM25" s="396"/>
      <c r="AN25" s="567">
        <f t="shared" si="18"/>
        <v>18</v>
      </c>
      <c r="AO25" s="567">
        <v>15</v>
      </c>
      <c r="AP25" s="567">
        <f t="shared" si="19"/>
        <v>3</v>
      </c>
      <c r="AQ25" s="568" t="str">
        <f t="shared" si="20"/>
        <v>Asturias, Principado de</v>
      </c>
      <c r="AR25" s="569">
        <f t="shared" si="21"/>
        <v>5.8178705124892991</v>
      </c>
      <c r="AS25" s="396"/>
      <c r="AT25" s="567">
        <f t="shared" si="22"/>
        <v>16</v>
      </c>
      <c r="AU25" s="567">
        <v>15</v>
      </c>
      <c r="AV25" s="567">
        <f t="shared" si="23"/>
        <v>3</v>
      </c>
      <c r="AW25" s="568" t="str">
        <f t="shared" si="24"/>
        <v>Asturias, Principado de</v>
      </c>
      <c r="AX25" s="569">
        <f t="shared" si="25"/>
        <v>33.090862085174393</v>
      </c>
    </row>
    <row r="26" spans="1:50" s="329" customFormat="1" ht="18" customHeight="1" x14ac:dyDescent="0.35">
      <c r="B26" s="548" t="s">
        <v>45</v>
      </c>
      <c r="C26" s="573"/>
      <c r="D26" s="581">
        <f t="shared" si="4"/>
        <v>2227684</v>
      </c>
      <c r="E26" s="575">
        <f t="shared" si="0"/>
        <v>4.5818551514977628</v>
      </c>
      <c r="F26" s="573"/>
      <c r="G26" s="582">
        <f>'20pobl'!J27</f>
        <v>1697134</v>
      </c>
      <c r="H26" s="577">
        <f t="shared" si="5"/>
        <v>4.38634218981427</v>
      </c>
      <c r="I26" s="573"/>
      <c r="J26" s="582">
        <f>'20pobl'!Q27</f>
        <v>367754</v>
      </c>
      <c r="K26" s="577">
        <f t="shared" si="6"/>
        <v>5.2702418796165169</v>
      </c>
      <c r="L26" s="573"/>
      <c r="M26" s="582">
        <f>'20pobl'!X27</f>
        <v>162796</v>
      </c>
      <c r="N26" s="577">
        <f t="shared" si="1"/>
        <v>5.5176967185166657</v>
      </c>
      <c r="O26" s="573"/>
      <c r="P26" s="583">
        <f t="shared" si="7"/>
        <v>121661</v>
      </c>
      <c r="Q26" s="579">
        <f t="shared" si="8"/>
        <v>5.4613221623892798</v>
      </c>
      <c r="R26" s="573"/>
      <c r="S26" s="582">
        <f>'23solcasaad'!J27</f>
        <v>31791</v>
      </c>
      <c r="T26" s="580">
        <f t="shared" si="9"/>
        <v>1.8732168467545876</v>
      </c>
      <c r="U26" s="573"/>
      <c r="V26" s="582">
        <f>'23solcasaad'!Q27</f>
        <v>24277</v>
      </c>
      <c r="W26" s="580">
        <f t="shared" si="10"/>
        <v>6.6014237778514984</v>
      </c>
      <c r="X26" s="573"/>
      <c r="Y26" s="582">
        <f>'23solcasaad'!X27</f>
        <v>65593</v>
      </c>
      <c r="Z26" s="565">
        <f t="shared" si="11"/>
        <v>40.291530504434995</v>
      </c>
      <c r="AA26" s="566"/>
      <c r="AB26" s="567">
        <f t="shared" si="12"/>
        <v>3</v>
      </c>
      <c r="AC26" s="567">
        <v>16</v>
      </c>
      <c r="AD26" s="567">
        <f t="shared" si="13"/>
        <v>12</v>
      </c>
      <c r="AE26" s="568" t="str">
        <f t="shared" si="2"/>
        <v>Galicia</v>
      </c>
      <c r="AF26" s="570">
        <f t="shared" si="3"/>
        <v>3.6702191155182158</v>
      </c>
      <c r="AG26" s="396"/>
      <c r="AH26" s="567">
        <f t="shared" si="14"/>
        <v>4</v>
      </c>
      <c r="AI26" s="567">
        <v>16</v>
      </c>
      <c r="AJ26" s="567">
        <f t="shared" si="15"/>
        <v>17</v>
      </c>
      <c r="AK26" s="568" t="str">
        <f t="shared" si="16"/>
        <v>Rioja, La</v>
      </c>
      <c r="AL26" s="569">
        <f t="shared" si="17"/>
        <v>1.368381863692532</v>
      </c>
      <c r="AM26" s="396"/>
      <c r="AN26" s="567">
        <f t="shared" si="18"/>
        <v>11</v>
      </c>
      <c r="AO26" s="567">
        <v>16</v>
      </c>
      <c r="AP26" s="567">
        <f t="shared" si="19"/>
        <v>17</v>
      </c>
      <c r="AQ26" s="568" t="str">
        <f t="shared" si="20"/>
        <v>Rioja, La</v>
      </c>
      <c r="AR26" s="569">
        <f t="shared" si="21"/>
        <v>5.7058034080279798</v>
      </c>
      <c r="AS26" s="396"/>
      <c r="AT26" s="567">
        <f t="shared" si="22"/>
        <v>10</v>
      </c>
      <c r="AU26" s="567">
        <v>16</v>
      </c>
      <c r="AV26" s="567">
        <f t="shared" si="23"/>
        <v>15</v>
      </c>
      <c r="AW26" s="568" t="str">
        <f t="shared" si="24"/>
        <v>Navarra, Comunidad Foral de</v>
      </c>
      <c r="AX26" s="569">
        <f t="shared" si="25"/>
        <v>32.417556789029341</v>
      </c>
    </row>
    <row r="27" spans="1:50" s="329" customFormat="1" ht="18" customHeight="1" x14ac:dyDescent="0.35">
      <c r="B27" s="548" t="s">
        <v>46</v>
      </c>
      <c r="C27" s="573"/>
      <c r="D27" s="581">
        <f t="shared" si="4"/>
        <v>324184</v>
      </c>
      <c r="E27" s="584">
        <f t="shared" si="0"/>
        <v>0.6667750589550181</v>
      </c>
      <c r="F27" s="573"/>
      <c r="G27" s="582">
        <f>'20pobl'!J28</f>
        <v>252488</v>
      </c>
      <c r="H27" s="585">
        <f t="shared" si="5"/>
        <v>0.65257001911565349</v>
      </c>
      <c r="I27" s="573"/>
      <c r="J27" s="582">
        <f>'20pobl'!Q28</f>
        <v>49178</v>
      </c>
      <c r="K27" s="585">
        <f t="shared" si="6"/>
        <v>0.70476447613290694</v>
      </c>
      <c r="L27" s="573"/>
      <c r="M27" s="582">
        <f>'20pobl'!X28</f>
        <v>22518</v>
      </c>
      <c r="N27" s="585">
        <f t="shared" si="1"/>
        <v>0.76320975151452297</v>
      </c>
      <c r="O27" s="573"/>
      <c r="P27" s="583">
        <f t="shared" si="7"/>
        <v>15053</v>
      </c>
      <c r="Q27" s="586">
        <f t="shared" si="8"/>
        <v>4.6433506897317569</v>
      </c>
      <c r="R27" s="573"/>
      <c r="S27" s="582">
        <f>'23solcasaad'!J28</f>
        <v>3455</v>
      </c>
      <c r="T27" s="587">
        <f t="shared" si="9"/>
        <v>1.368381863692532</v>
      </c>
      <c r="U27" s="573"/>
      <c r="V27" s="582">
        <f>'23solcasaad'!Q28</f>
        <v>2806</v>
      </c>
      <c r="W27" s="587">
        <f t="shared" si="10"/>
        <v>5.7058034080279798</v>
      </c>
      <c r="X27" s="573"/>
      <c r="Y27" s="582">
        <f>'23solcasaad'!X28</f>
        <v>8792</v>
      </c>
      <c r="Z27" s="588">
        <f t="shared" si="11"/>
        <v>39.044320099475975</v>
      </c>
      <c r="AA27" s="566"/>
      <c r="AB27" s="567">
        <f t="shared" si="12"/>
        <v>10</v>
      </c>
      <c r="AC27" s="567">
        <v>17</v>
      </c>
      <c r="AD27" s="567">
        <f t="shared" si="13"/>
        <v>15</v>
      </c>
      <c r="AE27" s="568" t="str">
        <f t="shared" si="2"/>
        <v>Navarra, Comunidad Foral de</v>
      </c>
      <c r="AF27" s="569">
        <f t="shared" si="3"/>
        <v>3.5634415545167344</v>
      </c>
      <c r="AG27" s="396"/>
      <c r="AH27" s="567">
        <f t="shared" si="14"/>
        <v>16</v>
      </c>
      <c r="AI27" s="567">
        <v>17</v>
      </c>
      <c r="AJ27" s="567">
        <f t="shared" si="15"/>
        <v>13</v>
      </c>
      <c r="AK27" s="568" t="str">
        <f t="shared" si="16"/>
        <v>Madrid, Comunidad de</v>
      </c>
      <c r="AL27" s="569">
        <f t="shared" si="17"/>
        <v>1.1465973992460734</v>
      </c>
      <c r="AM27" s="396"/>
      <c r="AN27" s="567">
        <f t="shared" si="18"/>
        <v>16</v>
      </c>
      <c r="AO27" s="567">
        <v>17</v>
      </c>
      <c r="AP27" s="567">
        <f t="shared" si="19"/>
        <v>6</v>
      </c>
      <c r="AQ27" s="568" t="str">
        <f t="shared" si="20"/>
        <v>Cantabria</v>
      </c>
      <c r="AR27" s="569">
        <f t="shared" si="21"/>
        <v>5.1218081881342625</v>
      </c>
      <c r="AS27" s="396"/>
      <c r="AT27" s="567">
        <f t="shared" si="22"/>
        <v>12</v>
      </c>
      <c r="AU27" s="567">
        <v>17</v>
      </c>
      <c r="AV27" s="567">
        <f t="shared" si="23"/>
        <v>5</v>
      </c>
      <c r="AW27" s="568" t="str">
        <f t="shared" si="24"/>
        <v>Canarias</v>
      </c>
      <c r="AX27" s="569">
        <f t="shared" si="25"/>
        <v>32.318766370600862</v>
      </c>
    </row>
    <row r="28" spans="1:50" s="329" customFormat="1" ht="18" customHeight="1" x14ac:dyDescent="0.35">
      <c r="B28" s="548" t="s">
        <v>1</v>
      </c>
      <c r="C28" s="573"/>
      <c r="D28" s="581">
        <f t="shared" si="4"/>
        <v>169164</v>
      </c>
      <c r="E28" s="584">
        <f t="shared" si="0"/>
        <v>0.34793307526918876</v>
      </c>
      <c r="F28" s="573"/>
      <c r="G28" s="582">
        <f>'20pobl'!J29</f>
        <v>147659</v>
      </c>
      <c r="H28" s="585">
        <f t="shared" si="5"/>
        <v>0.38163333090126372</v>
      </c>
      <c r="I28" s="573"/>
      <c r="J28" s="582">
        <f>'20pobl'!Q29</f>
        <v>16594</v>
      </c>
      <c r="K28" s="585">
        <f t="shared" si="6"/>
        <v>0.23780677776545323</v>
      </c>
      <c r="L28" s="573"/>
      <c r="M28" s="582">
        <f>'20pobl'!X29</f>
        <v>4911</v>
      </c>
      <c r="N28" s="585">
        <f t="shared" si="1"/>
        <v>0.16645008835988198</v>
      </c>
      <c r="O28" s="573"/>
      <c r="P28" s="583">
        <f t="shared" si="7"/>
        <v>5917</v>
      </c>
      <c r="Q28" s="586">
        <f t="shared" si="8"/>
        <v>3.4977891277103876</v>
      </c>
      <c r="R28" s="573"/>
      <c r="S28" s="582">
        <f>'23solcasaad'!J29</f>
        <v>3155</v>
      </c>
      <c r="T28" s="587">
        <f t="shared" si="9"/>
        <v>2.1366797824717763</v>
      </c>
      <c r="U28" s="573"/>
      <c r="V28" s="582">
        <f>'23solcasaad'!Q29</f>
        <v>1112</v>
      </c>
      <c r="W28" s="587">
        <f t="shared" si="10"/>
        <v>6.7012173074605279</v>
      </c>
      <c r="X28" s="573"/>
      <c r="Y28" s="582">
        <f>'23solcasaad'!X29</f>
        <v>1650</v>
      </c>
      <c r="Z28" s="588">
        <f t="shared" si="11"/>
        <v>33.598045204642638</v>
      </c>
      <c r="AA28" s="566"/>
      <c r="AB28" s="567">
        <f t="shared" si="12"/>
        <v>19</v>
      </c>
      <c r="AC28" s="567">
        <v>18</v>
      </c>
      <c r="AD28" s="567">
        <f t="shared" si="13"/>
        <v>5</v>
      </c>
      <c r="AE28" s="568" t="str">
        <f t="shared" si="2"/>
        <v>Canarias</v>
      </c>
      <c r="AF28" s="569">
        <f t="shared" si="3"/>
        <v>3.5149909279894085</v>
      </c>
      <c r="AG28" s="396"/>
      <c r="AH28" s="567">
        <f t="shared" si="14"/>
        <v>1</v>
      </c>
      <c r="AI28" s="567">
        <v>18</v>
      </c>
      <c r="AJ28" s="567">
        <f t="shared" si="15"/>
        <v>2</v>
      </c>
      <c r="AK28" s="568" t="str">
        <f t="shared" si="16"/>
        <v>Aragón</v>
      </c>
      <c r="AL28" s="569">
        <f t="shared" si="17"/>
        <v>1.1050987839337398</v>
      </c>
      <c r="AM28" s="396"/>
      <c r="AN28" s="567">
        <f t="shared" si="18"/>
        <v>10</v>
      </c>
      <c r="AO28" s="567">
        <v>18</v>
      </c>
      <c r="AP28" s="567">
        <f t="shared" si="19"/>
        <v>15</v>
      </c>
      <c r="AQ28" s="568" t="str">
        <f t="shared" si="20"/>
        <v>Navarra, Comunidad Foral de</v>
      </c>
      <c r="AR28" s="569">
        <f t="shared" si="21"/>
        <v>4.7171645839090344</v>
      </c>
      <c r="AS28" s="396"/>
      <c r="AT28" s="567">
        <f t="shared" si="22"/>
        <v>14</v>
      </c>
      <c r="AU28" s="567">
        <v>18</v>
      </c>
      <c r="AV28" s="567">
        <f t="shared" si="23"/>
        <v>6</v>
      </c>
      <c r="AW28" s="568" t="str">
        <f t="shared" si="24"/>
        <v>Cantabria</v>
      </c>
      <c r="AX28" s="569">
        <f t="shared" si="25"/>
        <v>29.415182029434547</v>
      </c>
    </row>
    <row r="29" spans="1:50" s="329" customFormat="1" ht="3.75" customHeight="1" x14ac:dyDescent="0.35">
      <c r="A29" s="348"/>
      <c r="B29" s="319"/>
      <c r="D29" s="319"/>
      <c r="E29" s="543"/>
      <c r="G29" s="319"/>
      <c r="H29" s="544"/>
      <c r="J29" s="319"/>
      <c r="K29" s="544"/>
      <c r="M29" s="319"/>
      <c r="N29" s="544"/>
      <c r="P29" s="319"/>
      <c r="Q29" s="545"/>
      <c r="S29" s="319"/>
      <c r="T29" s="546"/>
      <c r="V29" s="319"/>
      <c r="W29" s="544"/>
      <c r="Y29" s="319"/>
      <c r="Z29" s="547"/>
      <c r="AA29" s="566"/>
      <c r="AB29" s="396"/>
      <c r="AC29" s="396"/>
      <c r="AD29" s="567">
        <f>MATCH(AC30,AB$11:AB$30,0)</f>
        <v>18</v>
      </c>
      <c r="AE29" s="568" t="str">
        <f t="shared" si="2"/>
        <v>Ceuta y Melilla</v>
      </c>
      <c r="AF29" s="569">
        <f t="shared" si="3"/>
        <v>3.4977891277103876</v>
      </c>
      <c r="AG29" s="396"/>
      <c r="AH29" s="396"/>
      <c r="AI29" s="396"/>
      <c r="AJ29" s="567">
        <f>MATCH(AI30,AH$11:AH$30,0)</f>
        <v>15</v>
      </c>
      <c r="AK29" s="568" t="str">
        <f t="shared" si="16"/>
        <v>Navarra, Comunidad Foral de</v>
      </c>
      <c r="AL29" s="569">
        <f t="shared" si="17"/>
        <v>1.0530955019823411</v>
      </c>
      <c r="AM29" s="396"/>
      <c r="AN29" s="396"/>
      <c r="AO29" s="396"/>
      <c r="AP29" s="567">
        <f>MATCH(AO30,AN$11:AN$30,0)</f>
        <v>12</v>
      </c>
      <c r="AQ29" s="568" t="str">
        <f t="shared" si="20"/>
        <v>Galicia</v>
      </c>
      <c r="AR29" s="569">
        <f>INDEX(W$11:W$30,AP29,1)</f>
        <v>3.6566588880230477</v>
      </c>
      <c r="AS29" s="396"/>
      <c r="AT29" s="396"/>
      <c r="AU29" s="396"/>
      <c r="AV29" s="567">
        <f>MATCH(AU30,AT$11:AT$30,0)</f>
        <v>12</v>
      </c>
      <c r="AW29" s="568" t="str">
        <f t="shared" si="24"/>
        <v>Galicia</v>
      </c>
      <c r="AX29" s="569">
        <f t="shared" si="25"/>
        <v>22.52290345313601</v>
      </c>
    </row>
    <row r="30" spans="1:50" s="329" customFormat="1" ht="18" customHeight="1" x14ac:dyDescent="0.35">
      <c r="B30" s="548" t="s">
        <v>0</v>
      </c>
      <c r="C30" s="320"/>
      <c r="D30" s="549">
        <f>SUM(D11:D28)</f>
        <v>48619695</v>
      </c>
      <c r="E30" s="546">
        <f>SUM(E11:E28)</f>
        <v>99.999999999999986</v>
      </c>
      <c r="F30" s="320"/>
      <c r="G30" s="549">
        <f>SUM(G11:G28)</f>
        <v>38691327</v>
      </c>
      <c r="H30" s="550">
        <f>SUM(H11:H28)</f>
        <v>100</v>
      </c>
      <c r="I30" s="320"/>
      <c r="J30" s="549">
        <f>SUM(J11:J28)</f>
        <v>6977934</v>
      </c>
      <c r="K30" s="550">
        <f>SUM(K11:K28)</f>
        <v>100</v>
      </c>
      <c r="L30" s="320"/>
      <c r="M30" s="549">
        <f>SUM(M11:M28)</f>
        <v>2950434</v>
      </c>
      <c r="N30" s="550">
        <f>SUM(N11:N28)</f>
        <v>100</v>
      </c>
      <c r="O30" s="320"/>
      <c r="P30" s="549">
        <f>SUM(P11:P28)</f>
        <v>2313201</v>
      </c>
      <c r="Q30" s="545">
        <f>P30*100/D30</f>
        <v>4.7577447781192372</v>
      </c>
      <c r="R30" s="320"/>
      <c r="S30" s="549">
        <f>SUM(S11:S28)</f>
        <v>598000</v>
      </c>
      <c r="T30" s="546">
        <f>S30*100/G30</f>
        <v>1.5455660127655999</v>
      </c>
      <c r="U30" s="320"/>
      <c r="V30" s="549">
        <f>SUM(V11:V28)</f>
        <v>503879</v>
      </c>
      <c r="W30" s="546">
        <f>V30*100/J30</f>
        <v>7.2210341914956491</v>
      </c>
      <c r="X30" s="320"/>
      <c r="Y30" s="549">
        <f>SUM(Y11:Y28)</f>
        <v>1211322</v>
      </c>
      <c r="Z30" s="551">
        <f>Y30*100/M30</f>
        <v>41.055722649616975</v>
      </c>
      <c r="AA30" s="566"/>
      <c r="AB30" s="567">
        <f>_xlfn.RANK.EQ(Q30,Q$11:Q$30,0)</f>
        <v>8</v>
      </c>
      <c r="AC30" s="567">
        <v>19</v>
      </c>
      <c r="AD30" s="396"/>
      <c r="AE30" s="396"/>
      <c r="AF30" s="589"/>
      <c r="AG30" s="396"/>
      <c r="AH30" s="567">
        <f t="shared" si="14"/>
        <v>8</v>
      </c>
      <c r="AI30" s="567">
        <v>19</v>
      </c>
      <c r="AJ30" s="396"/>
      <c r="AK30" s="396"/>
      <c r="AL30" s="589"/>
      <c r="AM30" s="396"/>
      <c r="AN30" s="567">
        <f t="shared" si="18"/>
        <v>7</v>
      </c>
      <c r="AO30" s="567">
        <v>19</v>
      </c>
      <c r="AP30" s="396"/>
      <c r="AQ30" s="396"/>
      <c r="AR30" s="589"/>
      <c r="AS30" s="396"/>
      <c r="AT30" s="567">
        <f t="shared" si="22"/>
        <v>8</v>
      </c>
      <c r="AU30" s="567">
        <v>19</v>
      </c>
      <c r="AV30" s="396"/>
      <c r="AW30" s="396"/>
      <c r="AX30" s="589"/>
    </row>
    <row r="31" spans="1:50" s="329" customFormat="1" ht="5.25" customHeight="1" x14ac:dyDescent="0.25">
      <c r="B31" s="590" t="s">
        <v>39</v>
      </c>
      <c r="C31" s="591"/>
      <c r="D31" s="591"/>
      <c r="E31" s="591"/>
      <c r="F31" s="591"/>
      <c r="G31" s="591"/>
      <c r="H31" s="591"/>
      <c r="I31" s="591"/>
      <c r="R31" s="591"/>
      <c r="Z31" s="396"/>
      <c r="AA31" s="396"/>
      <c r="AB31" s="396"/>
      <c r="AC31" s="396"/>
      <c r="AD31" s="396"/>
      <c r="AE31" s="396"/>
      <c r="AF31" s="396"/>
      <c r="AG31" s="396"/>
      <c r="AH31" s="396"/>
      <c r="AI31" s="396"/>
      <c r="AJ31" s="396"/>
      <c r="AK31" s="396"/>
      <c r="AL31" s="396"/>
      <c r="AM31" s="396"/>
      <c r="AN31" s="396"/>
      <c r="AO31" s="396"/>
      <c r="AP31" s="396"/>
      <c r="AQ31" s="396"/>
      <c r="AR31" s="396"/>
      <c r="AS31" s="396"/>
      <c r="AT31" s="396"/>
      <c r="AU31" s="396"/>
      <c r="AV31" s="396"/>
      <c r="AW31" s="396"/>
      <c r="AX31" s="396"/>
    </row>
    <row r="32" spans="1:50" s="329" customFormat="1" ht="5.25" customHeight="1" x14ac:dyDescent="0.25">
      <c r="B32" s="590" t="s">
        <v>47</v>
      </c>
      <c r="C32" s="591"/>
      <c r="D32" s="591"/>
      <c r="E32" s="591"/>
      <c r="F32" s="591"/>
      <c r="G32" s="591"/>
      <c r="H32" s="591"/>
      <c r="I32" s="591"/>
      <c r="R32" s="591"/>
      <c r="Z32" s="396"/>
      <c r="AA32" s="396"/>
      <c r="AB32" s="396"/>
      <c r="AC32" s="396"/>
      <c r="AD32" s="396"/>
      <c r="AE32" s="396"/>
      <c r="AF32" s="396"/>
      <c r="AG32" s="396"/>
      <c r="AH32" s="396"/>
      <c r="AI32" s="396"/>
      <c r="AJ32" s="396"/>
      <c r="AK32" s="396"/>
      <c r="AL32" s="396"/>
      <c r="AM32" s="396"/>
      <c r="AN32" s="396"/>
      <c r="AO32" s="396"/>
      <c r="AP32" s="396"/>
      <c r="AQ32" s="396"/>
      <c r="AR32" s="396"/>
      <c r="AS32" s="396"/>
      <c r="AT32" s="396"/>
      <c r="AU32" s="396"/>
      <c r="AV32" s="396"/>
      <c r="AW32" s="396"/>
      <c r="AX32" s="396"/>
    </row>
    <row r="33" spans="2:50" s="329" customFormat="1" ht="13.5" customHeight="1" x14ac:dyDescent="0.25">
      <c r="B33" s="1516" t="s">
        <v>170</v>
      </c>
      <c r="C33" s="1516"/>
      <c r="D33" s="1516"/>
      <c r="E33" s="1516"/>
      <c r="F33" s="1516"/>
      <c r="G33" s="1516"/>
      <c r="H33" s="1516"/>
      <c r="I33" s="1516"/>
      <c r="J33" s="1516"/>
      <c r="K33" s="1516"/>
      <c r="L33" s="1516"/>
      <c r="M33" s="1516"/>
      <c r="Z33" s="396"/>
      <c r="AA33" s="396"/>
      <c r="AB33" s="396"/>
      <c r="AC33" s="396"/>
      <c r="AD33" s="396"/>
      <c r="AE33" s="396"/>
      <c r="AF33" s="396"/>
      <c r="AG33" s="396"/>
      <c r="AH33" s="396"/>
      <c r="AI33" s="396"/>
      <c r="AJ33" s="396"/>
      <c r="AK33" s="396"/>
      <c r="AL33" s="396"/>
      <c r="AM33" s="396"/>
      <c r="AN33" s="396"/>
      <c r="AO33" s="396"/>
      <c r="AP33" s="396"/>
      <c r="AQ33" s="396"/>
      <c r="AR33" s="396"/>
      <c r="AS33" s="396"/>
      <c r="AT33" s="396"/>
      <c r="AU33" s="396"/>
      <c r="AV33" s="396"/>
      <c r="AW33" s="396"/>
      <c r="AX33" s="396"/>
    </row>
    <row r="34" spans="2:50" s="396" customFormat="1" ht="29.25" customHeight="1" x14ac:dyDescent="0.25">
      <c r="B34" s="1517"/>
      <c r="C34" s="1517"/>
      <c r="D34" s="1517"/>
      <c r="E34" s="1517"/>
      <c r="F34" s="1517"/>
      <c r="G34" s="1517"/>
      <c r="H34" s="1517"/>
      <c r="I34" s="1517"/>
      <c r="J34" s="1517"/>
      <c r="K34" s="1517"/>
      <c r="L34" s="1517"/>
      <c r="M34" s="1517"/>
      <c r="N34" s="1517"/>
      <c r="O34" s="1517"/>
      <c r="P34" s="1517"/>
    </row>
    <row r="35" spans="2:50" s="329" customFormat="1" ht="4.5" customHeight="1" x14ac:dyDescent="0.25">
      <c r="B35" s="1467"/>
      <c r="C35" s="1467"/>
      <c r="D35" s="1467"/>
      <c r="E35" s="1467"/>
      <c r="F35" s="1467"/>
      <c r="G35" s="1467"/>
      <c r="H35" s="1467"/>
      <c r="I35" s="1467"/>
      <c r="J35" s="1467"/>
      <c r="K35" s="1467"/>
      <c r="L35" s="1467"/>
      <c r="M35" s="1467"/>
      <c r="N35" s="1467"/>
      <c r="O35" s="1467"/>
      <c r="P35" s="1467"/>
      <c r="Z35" s="396"/>
      <c r="AA35" s="396"/>
      <c r="AB35" s="396"/>
      <c r="AC35" s="396"/>
      <c r="AD35" s="396"/>
      <c r="AE35" s="396"/>
      <c r="AF35" s="396"/>
      <c r="AG35" s="396"/>
      <c r="AH35" s="396"/>
      <c r="AI35" s="396"/>
      <c r="AJ35" s="396"/>
      <c r="AK35" s="396"/>
      <c r="AL35" s="396"/>
      <c r="AM35" s="396"/>
      <c r="AN35" s="396"/>
      <c r="AO35" s="396"/>
      <c r="AP35" s="396"/>
      <c r="AQ35" s="396"/>
      <c r="AR35" s="396"/>
      <c r="AS35" s="396"/>
      <c r="AT35" s="396"/>
      <c r="AU35" s="396"/>
      <c r="AV35" s="396"/>
      <c r="AW35" s="396"/>
      <c r="AX35" s="396"/>
    </row>
    <row r="36" spans="2:50" s="329" customFormat="1" x14ac:dyDescent="0.25">
      <c r="Z36" s="396"/>
      <c r="AA36" s="396"/>
      <c r="AB36" s="396"/>
      <c r="AC36" s="396"/>
      <c r="AD36" s="396"/>
      <c r="AE36" s="396"/>
      <c r="AF36" s="396"/>
      <c r="AG36" s="396"/>
      <c r="AH36" s="396"/>
      <c r="AI36" s="396"/>
      <c r="AJ36" s="396"/>
      <c r="AK36" s="396"/>
      <c r="AL36" s="396"/>
      <c r="AM36" s="396"/>
      <c r="AN36" s="396"/>
      <c r="AO36" s="396"/>
      <c r="AP36" s="396"/>
      <c r="AQ36" s="396"/>
      <c r="AR36" s="396"/>
      <c r="AS36" s="396"/>
      <c r="AT36" s="396"/>
      <c r="AU36" s="396"/>
      <c r="AV36" s="396"/>
      <c r="AW36" s="396"/>
      <c r="AX36" s="396"/>
    </row>
    <row r="37" spans="2:50" s="329" customFormat="1" x14ac:dyDescent="0.25">
      <c r="Z37" s="396"/>
      <c r="AA37" s="396"/>
      <c r="AB37" s="396"/>
      <c r="AC37" s="396"/>
      <c r="AD37" s="396"/>
      <c r="AE37" s="396"/>
      <c r="AF37" s="396"/>
      <c r="AG37" s="396"/>
      <c r="AH37" s="396"/>
      <c r="AI37" s="396"/>
      <c r="AJ37" s="396"/>
      <c r="AK37" s="396"/>
      <c r="AL37" s="396"/>
      <c r="AM37" s="396"/>
      <c r="AN37" s="396"/>
      <c r="AO37" s="396"/>
      <c r="AP37" s="396"/>
      <c r="AQ37" s="396"/>
      <c r="AR37" s="396"/>
      <c r="AS37" s="396"/>
      <c r="AT37" s="396"/>
      <c r="AU37" s="396"/>
      <c r="AV37" s="396"/>
      <c r="AW37" s="396"/>
      <c r="AX37" s="396"/>
    </row>
    <row r="38" spans="2:50" s="329" customFormat="1" x14ac:dyDescent="0.25">
      <c r="L38" s="592"/>
      <c r="M38" s="592"/>
      <c r="N38" s="592"/>
      <c r="Z38" s="396"/>
      <c r="AA38" s="396"/>
      <c r="AB38" s="396"/>
      <c r="AC38" s="396"/>
      <c r="AD38" s="396"/>
      <c r="AE38" s="396"/>
      <c r="AF38" s="396"/>
      <c r="AG38" s="396"/>
      <c r="AH38" s="396"/>
      <c r="AI38" s="396"/>
      <c r="AJ38" s="396"/>
      <c r="AK38" s="396"/>
      <c r="AL38" s="396"/>
      <c r="AM38" s="396"/>
      <c r="AN38" s="396"/>
      <c r="AO38" s="396"/>
      <c r="AP38" s="396"/>
      <c r="AQ38" s="396"/>
      <c r="AR38" s="396"/>
      <c r="AS38" s="396"/>
      <c r="AT38" s="396"/>
      <c r="AU38" s="396"/>
      <c r="AV38" s="396"/>
      <c r="AW38" s="396"/>
      <c r="AX38" s="396"/>
    </row>
    <row r="39" spans="2:50" s="329" customFormat="1" x14ac:dyDescent="0.25">
      <c r="Z39" s="396"/>
      <c r="AA39" s="396"/>
      <c r="AB39" s="396"/>
      <c r="AC39" s="396"/>
      <c r="AD39" s="396"/>
      <c r="AE39" s="396"/>
      <c r="AF39" s="396"/>
      <c r="AG39" s="396"/>
      <c r="AH39" s="396"/>
      <c r="AI39" s="396"/>
      <c r="AJ39" s="396"/>
      <c r="AK39" s="396"/>
      <c r="AL39" s="396"/>
      <c r="AM39" s="396"/>
      <c r="AN39" s="396"/>
      <c r="AO39" s="396"/>
      <c r="AP39" s="396"/>
      <c r="AQ39" s="396"/>
      <c r="AR39" s="396"/>
      <c r="AS39" s="396"/>
      <c r="AT39" s="396"/>
      <c r="AU39" s="396"/>
      <c r="AV39" s="396"/>
      <c r="AW39" s="396"/>
      <c r="AX39" s="396"/>
    </row>
    <row r="40" spans="2:50" s="329" customFormat="1" x14ac:dyDescent="0.25">
      <c r="Z40" s="396"/>
      <c r="AA40" s="396"/>
      <c r="AB40" s="396"/>
      <c r="AC40" s="396"/>
      <c r="AD40" s="396"/>
      <c r="AE40" s="396"/>
      <c r="AF40" s="396"/>
      <c r="AG40" s="396"/>
      <c r="AH40" s="396"/>
      <c r="AI40" s="396"/>
      <c r="AJ40" s="396"/>
      <c r="AK40" s="396"/>
      <c r="AL40" s="396"/>
      <c r="AM40" s="396"/>
      <c r="AN40" s="396"/>
      <c r="AO40" s="396"/>
      <c r="AP40" s="396"/>
      <c r="AQ40" s="396"/>
      <c r="AR40" s="396"/>
      <c r="AS40" s="396"/>
      <c r="AT40" s="396"/>
      <c r="AU40" s="396"/>
      <c r="AV40" s="396"/>
      <c r="AW40" s="396"/>
      <c r="AX40" s="396"/>
    </row>
    <row r="41" spans="2:50" s="329" customFormat="1" x14ac:dyDescent="0.25">
      <c r="Z41" s="396"/>
      <c r="AA41" s="396"/>
      <c r="AB41" s="396"/>
      <c r="AC41" s="396"/>
      <c r="AD41" s="396"/>
      <c r="AE41" s="396"/>
      <c r="AF41" s="396"/>
      <c r="AG41" s="396"/>
      <c r="AH41" s="396"/>
      <c r="AI41" s="396"/>
      <c r="AJ41" s="396"/>
      <c r="AK41" s="396"/>
      <c r="AL41" s="396"/>
      <c r="AM41" s="396"/>
      <c r="AN41" s="396"/>
      <c r="AO41" s="396"/>
      <c r="AP41" s="396"/>
      <c r="AQ41" s="396"/>
      <c r="AR41" s="396"/>
      <c r="AS41" s="396"/>
      <c r="AT41" s="396"/>
      <c r="AU41" s="396"/>
      <c r="AV41" s="396"/>
      <c r="AW41" s="396"/>
      <c r="AX41" s="396"/>
    </row>
    <row r="42" spans="2:50" s="329" customFormat="1" x14ac:dyDescent="0.25">
      <c r="Z42" s="396"/>
      <c r="AA42" s="396"/>
      <c r="AB42" s="396"/>
      <c r="AC42" s="396"/>
      <c r="AD42" s="396"/>
      <c r="AE42" s="396"/>
      <c r="AF42" s="396"/>
      <c r="AG42" s="396"/>
      <c r="AH42" s="396"/>
      <c r="AI42" s="396"/>
      <c r="AJ42" s="396"/>
      <c r="AK42" s="396"/>
      <c r="AL42" s="396"/>
      <c r="AM42" s="396"/>
      <c r="AN42" s="396"/>
      <c r="AO42" s="396"/>
      <c r="AP42" s="396"/>
      <c r="AQ42" s="396"/>
      <c r="AR42" s="396"/>
      <c r="AS42" s="396"/>
      <c r="AT42" s="396"/>
      <c r="AU42" s="396"/>
      <c r="AV42" s="396"/>
      <c r="AW42" s="396"/>
      <c r="AX42" s="396"/>
    </row>
    <row r="43" spans="2:50" s="329" customFormat="1" x14ac:dyDescent="0.25">
      <c r="Z43" s="396"/>
      <c r="AA43" s="396"/>
      <c r="AB43" s="396"/>
      <c r="AC43" s="396"/>
      <c r="AD43" s="396"/>
      <c r="AE43" s="396"/>
      <c r="AF43" s="396"/>
      <c r="AG43" s="396"/>
      <c r="AH43" s="396"/>
      <c r="AI43" s="396"/>
      <c r="AJ43" s="396"/>
      <c r="AK43" s="396"/>
      <c r="AL43" s="396"/>
      <c r="AM43" s="396"/>
      <c r="AN43" s="396"/>
      <c r="AO43" s="396"/>
      <c r="AP43" s="396"/>
      <c r="AQ43" s="396"/>
      <c r="AR43" s="396"/>
      <c r="AS43" s="396"/>
      <c r="AT43" s="396"/>
      <c r="AU43" s="396"/>
      <c r="AV43" s="396"/>
      <c r="AW43" s="396"/>
      <c r="AX43" s="396"/>
    </row>
    <row r="44" spans="2:50" s="329" customFormat="1" x14ac:dyDescent="0.25">
      <c r="Z44" s="396"/>
      <c r="AA44" s="396"/>
      <c r="AB44" s="396"/>
      <c r="AC44" s="396"/>
      <c r="AD44" s="396"/>
      <c r="AE44" s="396"/>
      <c r="AF44" s="396"/>
      <c r="AG44" s="396"/>
      <c r="AH44" s="396"/>
      <c r="AI44" s="396"/>
      <c r="AJ44" s="396"/>
      <c r="AK44" s="396"/>
      <c r="AL44" s="396"/>
      <c r="AM44" s="396"/>
      <c r="AN44" s="396"/>
      <c r="AO44" s="396"/>
      <c r="AP44" s="396"/>
      <c r="AQ44" s="396"/>
      <c r="AR44" s="396"/>
      <c r="AS44" s="396"/>
      <c r="AT44" s="396"/>
      <c r="AU44" s="396"/>
      <c r="AV44" s="396"/>
      <c r="AW44" s="396"/>
      <c r="AX44" s="396"/>
    </row>
    <row r="45" spans="2:50" s="329" customFormat="1" x14ac:dyDescent="0.25">
      <c r="Z45" s="396"/>
      <c r="AA45" s="396"/>
      <c r="AB45" s="396"/>
      <c r="AC45" s="396"/>
      <c r="AD45" s="396"/>
      <c r="AE45" s="396"/>
      <c r="AF45" s="396"/>
      <c r="AG45" s="396"/>
      <c r="AH45" s="396"/>
      <c r="AI45" s="396"/>
      <c r="AJ45" s="396"/>
      <c r="AK45" s="396"/>
      <c r="AL45" s="396"/>
      <c r="AM45" s="396"/>
      <c r="AN45" s="396"/>
      <c r="AO45" s="396"/>
      <c r="AP45" s="396"/>
      <c r="AQ45" s="396"/>
      <c r="AR45" s="396"/>
      <c r="AS45" s="396"/>
      <c r="AT45" s="396"/>
      <c r="AU45" s="396"/>
      <c r="AV45" s="396"/>
      <c r="AW45" s="396"/>
      <c r="AX45" s="396"/>
    </row>
    <row r="46" spans="2:50" s="329" customFormat="1" x14ac:dyDescent="0.25">
      <c r="Z46" s="396"/>
      <c r="AA46" s="396"/>
      <c r="AB46" s="396"/>
      <c r="AC46" s="396"/>
      <c r="AD46" s="396"/>
      <c r="AE46" s="396"/>
      <c r="AF46" s="396"/>
      <c r="AG46" s="396"/>
      <c r="AH46" s="396"/>
      <c r="AI46" s="396"/>
      <c r="AJ46" s="396"/>
      <c r="AK46" s="396"/>
      <c r="AL46" s="396"/>
      <c r="AM46" s="396"/>
      <c r="AN46" s="396"/>
      <c r="AO46" s="396"/>
      <c r="AP46" s="396"/>
      <c r="AQ46" s="396"/>
      <c r="AR46" s="396"/>
      <c r="AS46" s="396"/>
      <c r="AT46" s="396"/>
      <c r="AU46" s="396"/>
      <c r="AV46" s="396"/>
      <c r="AW46" s="396"/>
      <c r="AX46" s="396"/>
    </row>
    <row r="47" spans="2:50" s="329" customFormat="1" x14ac:dyDescent="0.25">
      <c r="Z47" s="396"/>
      <c r="AA47" s="396"/>
      <c r="AB47" s="396"/>
      <c r="AC47" s="396"/>
      <c r="AD47" s="396"/>
      <c r="AE47" s="396"/>
      <c r="AF47" s="396"/>
      <c r="AG47" s="396"/>
      <c r="AH47" s="396"/>
      <c r="AI47" s="396"/>
      <c r="AJ47" s="396"/>
      <c r="AK47" s="396"/>
      <c r="AL47" s="396"/>
      <c r="AM47" s="396"/>
      <c r="AN47" s="396"/>
      <c r="AO47" s="396"/>
      <c r="AP47" s="396"/>
      <c r="AQ47" s="396"/>
      <c r="AR47" s="396"/>
      <c r="AS47" s="396"/>
      <c r="AT47" s="396"/>
      <c r="AU47" s="396"/>
      <c r="AV47" s="396"/>
      <c r="AW47" s="396"/>
      <c r="AX47" s="396"/>
    </row>
    <row r="48" spans="2:50" s="329" customFormat="1" x14ac:dyDescent="0.25">
      <c r="Z48" s="396"/>
      <c r="AA48" s="396"/>
      <c r="AB48" s="396"/>
      <c r="AC48" s="396"/>
      <c r="AD48" s="396"/>
      <c r="AE48" s="396"/>
      <c r="AF48" s="396"/>
      <c r="AG48" s="396"/>
      <c r="AH48" s="396"/>
      <c r="AI48" s="396"/>
      <c r="AJ48" s="396"/>
      <c r="AK48" s="396"/>
      <c r="AL48" s="396"/>
      <c r="AM48" s="396"/>
      <c r="AN48" s="396"/>
      <c r="AO48" s="396"/>
      <c r="AP48" s="396"/>
      <c r="AQ48" s="396"/>
      <c r="AR48" s="396"/>
      <c r="AS48" s="396"/>
      <c r="AT48" s="396"/>
      <c r="AU48" s="396"/>
      <c r="AV48" s="396"/>
      <c r="AW48" s="396"/>
      <c r="AX48" s="396"/>
    </row>
    <row r="49" spans="26:50" s="329" customFormat="1" x14ac:dyDescent="0.25">
      <c r="Z49" s="396"/>
      <c r="AA49" s="396"/>
      <c r="AB49" s="396"/>
      <c r="AC49" s="396"/>
      <c r="AD49" s="396"/>
      <c r="AE49" s="396"/>
      <c r="AF49" s="396"/>
      <c r="AG49" s="396"/>
      <c r="AH49" s="396"/>
      <c r="AI49" s="396"/>
      <c r="AJ49" s="396"/>
      <c r="AK49" s="396"/>
      <c r="AL49" s="396"/>
      <c r="AM49" s="396"/>
      <c r="AN49" s="396"/>
      <c r="AO49" s="396"/>
      <c r="AP49" s="396"/>
      <c r="AQ49" s="396"/>
      <c r="AR49" s="396"/>
      <c r="AS49" s="396"/>
      <c r="AT49" s="396"/>
      <c r="AU49" s="396"/>
      <c r="AV49" s="396"/>
      <c r="AW49" s="396"/>
      <c r="AX49" s="396"/>
    </row>
    <row r="50" spans="26:50" s="329" customFormat="1" x14ac:dyDescent="0.25">
      <c r="Z50" s="396"/>
      <c r="AA50" s="396"/>
      <c r="AB50" s="396"/>
      <c r="AC50" s="396"/>
      <c r="AD50" s="396"/>
      <c r="AE50" s="396"/>
      <c r="AF50" s="396"/>
      <c r="AG50" s="396"/>
      <c r="AH50" s="396"/>
      <c r="AI50" s="396"/>
      <c r="AJ50" s="396"/>
      <c r="AK50" s="396"/>
      <c r="AL50" s="396"/>
      <c r="AM50" s="396"/>
      <c r="AN50" s="396"/>
      <c r="AO50" s="396"/>
      <c r="AP50" s="396"/>
      <c r="AQ50" s="396"/>
      <c r="AR50" s="396"/>
      <c r="AS50" s="396"/>
      <c r="AT50" s="396"/>
      <c r="AU50" s="396"/>
      <c r="AV50" s="396"/>
      <c r="AW50" s="396"/>
      <c r="AX50" s="396"/>
    </row>
  </sheetData>
  <mergeCells count="22">
    <mergeCell ref="Y8:Z8"/>
    <mergeCell ref="B33:M33"/>
    <mergeCell ref="B34:P34"/>
    <mergeCell ref="B35:P35"/>
    <mergeCell ref="S7:T7"/>
    <mergeCell ref="V7:W7"/>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s>
  <printOptions horizontalCentered="1"/>
  <pageMargins left="0" right="0" top="0.43307086614173229" bottom="0.43307086614173229" header="0" footer="0"/>
  <pageSetup paperSize="9" scale="70"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114">
    <tabColor theme="0"/>
    <pageSetUpPr fitToPage="1"/>
  </sheetPr>
  <dimension ref="A1:AH67"/>
  <sheetViews>
    <sheetView zoomScaleNormal="100" workbookViewId="0"/>
  </sheetViews>
  <sheetFormatPr baseColWidth="10" defaultColWidth="11.453125" defaultRowHeight="14.5" x14ac:dyDescent="0.25"/>
  <cols>
    <col min="1" max="1" width="2.81640625" style="333" customWidth="1"/>
    <col min="2" max="2" width="32.26953125" style="333" customWidth="1"/>
    <col min="3" max="3" width="0.54296875" style="333" customWidth="1"/>
    <col min="4" max="4" width="12.1796875" style="333" customWidth="1"/>
    <col min="5" max="5" width="0.453125" style="333" customWidth="1"/>
    <col min="6" max="6" width="11.81640625" style="333" customWidth="1"/>
    <col min="7" max="7" width="11.26953125" style="333" customWidth="1"/>
    <col min="8" max="8" width="0.453125" style="333" customWidth="1"/>
    <col min="9" max="9" width="11.81640625" style="333" customWidth="1"/>
    <col min="10" max="10" width="9.81640625" style="333" customWidth="1"/>
    <col min="11" max="11" width="7" style="333" customWidth="1"/>
    <col min="12" max="12" width="8.453125" style="333" customWidth="1"/>
    <col min="13" max="13" width="5" style="333" customWidth="1"/>
    <col min="14" max="14" width="8.1796875" style="333" customWidth="1"/>
    <col min="15" max="15" width="6.26953125" style="333" customWidth="1"/>
    <col min="16" max="16" width="8.26953125" style="333" customWidth="1"/>
    <col min="17" max="17" width="6.54296875" style="333" customWidth="1"/>
    <col min="18" max="18" width="9" style="333" customWidth="1"/>
    <col min="19" max="19" width="5.81640625" style="333" customWidth="1"/>
    <col min="20" max="20" width="8.81640625" style="333" customWidth="1"/>
    <col min="21" max="21" width="7" style="333" customWidth="1"/>
    <col min="22" max="22" width="7.26953125" style="333" customWidth="1"/>
    <col min="23" max="23" width="3.54296875" style="333" customWidth="1"/>
    <col min="24" max="25" width="2.453125" style="596" bestFit="1" customWidth="1"/>
    <col min="26" max="26" width="4.81640625" style="596" customWidth="1"/>
    <col min="27" max="27" width="10.7265625" style="1328" bestFit="1" customWidth="1"/>
    <col min="28" max="28" width="8.1796875" style="396" bestFit="1" customWidth="1"/>
    <col min="29" max="29" width="8.453125" style="396" bestFit="1" customWidth="1"/>
    <col min="30" max="30" width="4.26953125" style="329" bestFit="1" customWidth="1"/>
    <col min="31" max="31" width="2.453125" style="333" bestFit="1" customWidth="1"/>
    <col min="32" max="32" width="4.26953125" style="333" bestFit="1" customWidth="1"/>
    <col min="33" max="33" width="8.453125" style="333" bestFit="1" customWidth="1"/>
    <col min="34" max="34" width="4.26953125" style="333" bestFit="1" customWidth="1"/>
    <col min="35" max="16384" width="11.453125" style="333"/>
  </cols>
  <sheetData>
    <row r="1" spans="1:34" s="340" customFormat="1" x14ac:dyDescent="0.25">
      <c r="B1" s="311"/>
      <c r="C1" s="341"/>
      <c r="E1" s="341"/>
      <c r="F1" s="342" t="s">
        <v>135</v>
      </c>
      <c r="G1" s="342"/>
      <c r="H1" s="342"/>
      <c r="I1" s="342" t="s">
        <v>16</v>
      </c>
      <c r="X1" s="598"/>
      <c r="Y1" s="598"/>
      <c r="Z1" s="598"/>
      <c r="AA1" s="1105"/>
      <c r="AB1" s="342"/>
      <c r="AC1" s="342"/>
      <c r="AD1" s="311"/>
    </row>
    <row r="2" spans="1:34" s="343" customFormat="1" x14ac:dyDescent="0.35">
      <c r="B2" s="1439"/>
      <c r="C2" s="1439"/>
      <c r="X2" s="599"/>
      <c r="Y2" s="599"/>
      <c r="Z2" s="599"/>
      <c r="AA2" s="1394"/>
      <c r="AB2" s="556"/>
      <c r="AC2" s="556"/>
      <c r="AD2" s="891"/>
    </row>
    <row r="3" spans="1:34" s="345" customFormat="1" ht="32.25" customHeight="1" x14ac:dyDescent="0.25">
      <c r="B3" s="1440"/>
      <c r="C3" s="1440"/>
      <c r="X3" s="599"/>
      <c r="Y3" s="599"/>
      <c r="Z3" s="599"/>
      <c r="AA3" s="1394"/>
      <c r="AB3" s="556"/>
      <c r="AC3" s="556"/>
      <c r="AD3" s="891"/>
    </row>
    <row r="4" spans="1:34" s="492" customFormat="1" ht="19.5" customHeight="1" x14ac:dyDescent="0.25">
      <c r="A4" s="1535" t="s">
        <v>396</v>
      </c>
      <c r="B4" s="1535"/>
      <c r="C4" s="1535"/>
      <c r="D4" s="1535"/>
      <c r="E4" s="1535"/>
      <c r="F4" s="1535"/>
      <c r="G4" s="1535"/>
      <c r="H4" s="1535"/>
      <c r="I4" s="1535"/>
      <c r="J4" s="1535"/>
      <c r="K4" s="1535"/>
      <c r="L4" s="1535"/>
      <c r="M4" s="1535"/>
      <c r="N4" s="1535"/>
      <c r="O4" s="1535"/>
      <c r="P4" s="1535"/>
      <c r="Q4" s="1535"/>
      <c r="R4" s="1535"/>
      <c r="S4" s="1535"/>
      <c r="T4" s="1535"/>
      <c r="U4" s="1535"/>
      <c r="V4" s="1535"/>
      <c r="Z4" s="599"/>
      <c r="AA4" s="1394"/>
      <c r="AB4" s="556"/>
      <c r="AC4" s="556"/>
      <c r="AD4" s="891"/>
    </row>
    <row r="5" spans="1:34" s="492" customFormat="1" ht="15.5" x14ac:dyDescent="0.25">
      <c r="B5" s="1478" t="str">
        <f>porsaad!$B$6</f>
        <v>Situación a 30 de noviembre de 2025</v>
      </c>
      <c r="C5" s="1478"/>
      <c r="D5" s="1478"/>
      <c r="E5" s="1478"/>
      <c r="F5" s="1478"/>
      <c r="G5" s="1478"/>
      <c r="H5" s="1478"/>
      <c r="I5" s="1478"/>
      <c r="J5" s="1478"/>
      <c r="K5" s="1478"/>
      <c r="L5" s="1478"/>
      <c r="M5" s="1478"/>
      <c r="N5" s="1478"/>
      <c r="O5" s="1478"/>
      <c r="P5" s="1478"/>
      <c r="Q5" s="1478"/>
      <c r="R5" s="1478"/>
      <c r="S5" s="1478"/>
      <c r="T5" s="1478"/>
      <c r="U5" s="1478"/>
      <c r="V5" s="1478"/>
      <c r="Z5" s="599"/>
      <c r="AA5" s="1394"/>
      <c r="AB5" s="556"/>
      <c r="AC5" s="556"/>
      <c r="AD5" s="891"/>
    </row>
    <row r="6" spans="1:34" s="492" customFormat="1" ht="6" customHeight="1" x14ac:dyDescent="0.25">
      <c r="Z6" s="599"/>
      <c r="AA6" s="1394"/>
      <c r="AB6" s="556"/>
      <c r="AC6" s="556"/>
      <c r="AD6" s="891"/>
    </row>
    <row r="7" spans="1:34" s="437" customFormat="1" ht="7.5" customHeight="1" x14ac:dyDescent="0.25">
      <c r="A7" s="488"/>
      <c r="B7" s="1443" t="s">
        <v>12</v>
      </c>
      <c r="D7" s="1479" t="s">
        <v>13</v>
      </c>
      <c r="E7" s="593"/>
      <c r="F7" s="1533"/>
      <c r="G7" s="1533"/>
      <c r="H7" s="489"/>
      <c r="I7" s="445"/>
      <c r="J7" s="445"/>
      <c r="K7" s="445"/>
      <c r="L7" s="445"/>
      <c r="M7" s="489"/>
      <c r="N7" s="489"/>
      <c r="O7" s="489"/>
      <c r="P7" s="489"/>
      <c r="Q7" s="489"/>
      <c r="R7" s="489"/>
      <c r="S7" s="594"/>
      <c r="T7" s="489"/>
      <c r="U7" s="489"/>
      <c r="V7" s="595"/>
      <c r="Z7" s="1261"/>
      <c r="AA7" s="1395"/>
      <c r="AB7" s="513"/>
      <c r="AC7" s="513"/>
      <c r="AD7" s="320"/>
    </row>
    <row r="8" spans="1:34" s="437" customFormat="1" ht="15" customHeight="1" x14ac:dyDescent="0.25">
      <c r="A8" s="488"/>
      <c r="B8" s="1444"/>
      <c r="D8" s="1532"/>
      <c r="F8" s="1479" t="s">
        <v>241</v>
      </c>
      <c r="G8" s="1480"/>
      <c r="I8" s="1479" t="s">
        <v>242</v>
      </c>
      <c r="J8" s="1481"/>
      <c r="K8" s="1523" t="s">
        <v>371</v>
      </c>
      <c r="L8" s="1524"/>
      <c r="M8" s="1524"/>
      <c r="N8" s="1524"/>
      <c r="O8" s="1524"/>
      <c r="P8" s="1524"/>
      <c r="Q8" s="1524"/>
      <c r="R8" s="1524"/>
      <c r="S8" s="1524"/>
      <c r="T8" s="1524"/>
      <c r="U8" s="1524"/>
      <c r="V8" s="1525"/>
      <c r="Z8" s="1261"/>
      <c r="AA8" s="1395"/>
      <c r="AB8" s="513"/>
      <c r="AC8" s="513"/>
      <c r="AD8" s="320"/>
    </row>
    <row r="9" spans="1:34" s="437" customFormat="1" ht="25.5" customHeight="1" x14ac:dyDescent="0.25">
      <c r="A9" s="488"/>
      <c r="B9" s="1444"/>
      <c r="D9" s="1498"/>
      <c r="E9" s="491"/>
      <c r="F9" s="1521"/>
      <c r="G9" s="1534"/>
      <c r="I9" s="1521"/>
      <c r="J9" s="1522"/>
      <c r="K9" s="1518" t="s">
        <v>372</v>
      </c>
      <c r="L9" s="1519"/>
      <c r="M9" s="1518" t="s">
        <v>373</v>
      </c>
      <c r="N9" s="1520"/>
      <c r="O9" s="1518" t="s">
        <v>374</v>
      </c>
      <c r="P9" s="1519"/>
      <c r="Q9" s="1527" t="s">
        <v>375</v>
      </c>
      <c r="R9" s="1527"/>
      <c r="S9" s="1528" t="s">
        <v>376</v>
      </c>
      <c r="T9" s="1529"/>
      <c r="U9" s="1530" t="s">
        <v>377</v>
      </c>
      <c r="V9" s="1531"/>
      <c r="Z9" s="1261"/>
      <c r="AA9" s="1395"/>
      <c r="AB9" s="513"/>
      <c r="AC9" s="513"/>
      <c r="AD9" s="320"/>
    </row>
    <row r="10" spans="1:34" s="437" customFormat="1" ht="39" x14ac:dyDescent="0.25">
      <c r="A10" s="488"/>
      <c r="B10" s="1445"/>
      <c r="D10" s="600" t="s">
        <v>9</v>
      </c>
      <c r="E10" s="493"/>
      <c r="F10" s="455" t="s">
        <v>9</v>
      </c>
      <c r="G10" s="401" t="s">
        <v>211</v>
      </c>
      <c r="H10" s="494"/>
      <c r="I10" s="400" t="s">
        <v>9</v>
      </c>
      <c r="J10" s="406" t="s">
        <v>211</v>
      </c>
      <c r="K10" s="601" t="s">
        <v>9</v>
      </c>
      <c r="L10" s="403" t="s">
        <v>378</v>
      </c>
      <c r="M10" s="405" t="s">
        <v>9</v>
      </c>
      <c r="N10" s="403" t="s">
        <v>378</v>
      </c>
      <c r="O10" s="407" t="s">
        <v>9</v>
      </c>
      <c r="P10" s="403" t="s">
        <v>378</v>
      </c>
      <c r="Q10" s="406" t="s">
        <v>9</v>
      </c>
      <c r="R10" s="735" t="s">
        <v>378</v>
      </c>
      <c r="S10" s="406" t="s">
        <v>9</v>
      </c>
      <c r="T10" s="736" t="s">
        <v>378</v>
      </c>
      <c r="U10" s="407" t="s">
        <v>9</v>
      </c>
      <c r="V10" s="735" t="s">
        <v>378</v>
      </c>
      <c r="Z10" s="1261"/>
      <c r="AA10" s="1396" t="s">
        <v>207</v>
      </c>
      <c r="AB10" s="1397" t="s">
        <v>379</v>
      </c>
      <c r="AC10" s="1398" t="s">
        <v>380</v>
      </c>
      <c r="AD10" s="320"/>
    </row>
    <row r="11" spans="1:34" s="328" customFormat="1" ht="8.25" customHeight="1" x14ac:dyDescent="0.25">
      <c r="A11" s="326"/>
      <c r="B11" s="327"/>
      <c r="D11" s="327"/>
      <c r="F11" s="327"/>
      <c r="G11" s="327"/>
      <c r="I11" s="327"/>
      <c r="J11" s="327"/>
      <c r="K11" s="319"/>
      <c r="L11" s="348"/>
      <c r="M11" s="329"/>
      <c r="N11" s="329"/>
      <c r="O11" s="329"/>
      <c r="P11" s="329"/>
      <c r="Q11" s="329"/>
      <c r="R11" s="329"/>
      <c r="S11" s="329"/>
      <c r="T11" s="329"/>
      <c r="U11" s="329"/>
      <c r="V11" s="329"/>
      <c r="X11" s="596"/>
      <c r="Y11" s="596"/>
      <c r="Z11" s="596"/>
      <c r="AA11" s="1396">
        <v>44286</v>
      </c>
      <c r="AB11" s="1397">
        <v>27728</v>
      </c>
      <c r="AC11" s="1397">
        <v>26286</v>
      </c>
      <c r="AD11" s="329"/>
    </row>
    <row r="12" spans="1:34" s="331" customFormat="1" x14ac:dyDescent="0.35">
      <c r="A12" s="330"/>
      <c r="B12" s="349" t="s">
        <v>8</v>
      </c>
      <c r="C12" s="350"/>
      <c r="D12" s="605">
        <v>446477</v>
      </c>
      <c r="E12" s="350"/>
      <c r="F12" s="355">
        <v>13534</v>
      </c>
      <c r="G12" s="358">
        <v>3.0312871659682359</v>
      </c>
      <c r="H12" s="350"/>
      <c r="I12" s="355">
        <v>4376</v>
      </c>
      <c r="J12" s="358">
        <v>0.98011767683441697</v>
      </c>
      <c r="K12" s="355">
        <v>4090</v>
      </c>
      <c r="L12" s="358">
        <v>93.46435100548446</v>
      </c>
      <c r="M12" s="355">
        <v>76</v>
      </c>
      <c r="N12" s="358">
        <v>1.7367458866544789</v>
      </c>
      <c r="O12" s="355">
        <v>0</v>
      </c>
      <c r="P12" s="358">
        <v>0</v>
      </c>
      <c r="Q12" s="355">
        <v>147</v>
      </c>
      <c r="R12" s="358">
        <v>3.3592321755027426</v>
      </c>
      <c r="S12" s="355">
        <v>40</v>
      </c>
      <c r="T12" s="358">
        <v>0.91407678244972579</v>
      </c>
      <c r="U12" s="355">
        <v>23</v>
      </c>
      <c r="V12" s="358">
        <v>0.52559414990859232</v>
      </c>
      <c r="X12" s="606"/>
      <c r="Y12" s="606"/>
      <c r="Z12" s="606"/>
      <c r="AA12" s="1396">
        <v>44316</v>
      </c>
      <c r="AB12" s="1397">
        <v>26001</v>
      </c>
      <c r="AC12" s="1397">
        <v>20329</v>
      </c>
      <c r="AD12" s="360"/>
      <c r="AE12" s="360"/>
      <c r="AF12" s="360"/>
      <c r="AG12" s="361"/>
      <c r="AH12" s="607"/>
    </row>
    <row r="13" spans="1:34" s="331" customFormat="1" x14ac:dyDescent="0.35">
      <c r="A13" s="330"/>
      <c r="B13" s="363" t="s">
        <v>7</v>
      </c>
      <c r="C13" s="350"/>
      <c r="D13" s="608">
        <v>61070</v>
      </c>
      <c r="E13" s="350"/>
      <c r="F13" s="368">
        <v>931</v>
      </c>
      <c r="G13" s="372">
        <v>1.524480104797773</v>
      </c>
      <c r="H13" s="350"/>
      <c r="I13" s="368">
        <v>704</v>
      </c>
      <c r="J13" s="372">
        <v>1.1527755035205502</v>
      </c>
      <c r="K13" s="368">
        <v>662</v>
      </c>
      <c r="L13" s="372">
        <v>94.034090909090907</v>
      </c>
      <c r="M13" s="368">
        <v>19</v>
      </c>
      <c r="N13" s="372">
        <v>2.6988636363636362</v>
      </c>
      <c r="O13" s="368">
        <v>0</v>
      </c>
      <c r="P13" s="372">
        <v>0</v>
      </c>
      <c r="Q13" s="368">
        <v>10</v>
      </c>
      <c r="R13" s="372">
        <v>1.4204545454545454</v>
      </c>
      <c r="S13" s="368">
        <v>0</v>
      </c>
      <c r="T13" s="372">
        <v>0</v>
      </c>
      <c r="U13" s="368">
        <v>13</v>
      </c>
      <c r="V13" s="372">
        <v>1.8465909090909092</v>
      </c>
      <c r="X13" s="606"/>
      <c r="Y13" s="606"/>
      <c r="Z13" s="606"/>
      <c r="AA13" s="1396">
        <v>44347</v>
      </c>
      <c r="AB13" s="1397">
        <v>27218</v>
      </c>
      <c r="AC13" s="1397">
        <v>17469</v>
      </c>
      <c r="AD13" s="360"/>
      <c r="AE13" s="360"/>
      <c r="AF13" s="360"/>
      <c r="AG13" s="361"/>
      <c r="AH13" s="607"/>
    </row>
    <row r="14" spans="1:34" s="331" customFormat="1" x14ac:dyDescent="0.35">
      <c r="A14" s="330"/>
      <c r="B14" s="363" t="s">
        <v>37</v>
      </c>
      <c r="C14" s="350"/>
      <c r="D14" s="608">
        <v>50331</v>
      </c>
      <c r="E14" s="350"/>
      <c r="F14" s="368">
        <v>135</v>
      </c>
      <c r="G14" s="372">
        <v>0.26822435477141321</v>
      </c>
      <c r="H14" s="350"/>
      <c r="I14" s="368">
        <v>623</v>
      </c>
      <c r="J14" s="372">
        <v>1.2378057260932627</v>
      </c>
      <c r="K14" s="368">
        <v>584</v>
      </c>
      <c r="L14" s="372">
        <v>93.739967897271271</v>
      </c>
      <c r="M14" s="368">
        <v>3</v>
      </c>
      <c r="N14" s="372">
        <v>0.4815409309791332</v>
      </c>
      <c r="O14" s="368">
        <v>0</v>
      </c>
      <c r="P14" s="372">
        <v>0</v>
      </c>
      <c r="Q14" s="368">
        <v>20</v>
      </c>
      <c r="R14" s="372">
        <v>3.2102728731942212</v>
      </c>
      <c r="S14" s="368">
        <v>0</v>
      </c>
      <c r="T14" s="372">
        <v>0</v>
      </c>
      <c r="U14" s="368">
        <v>16</v>
      </c>
      <c r="V14" s="372">
        <v>2.5682182985553772</v>
      </c>
      <c r="X14" s="606"/>
      <c r="Y14" s="606"/>
      <c r="Z14" s="606"/>
      <c r="AA14" s="1396">
        <v>44377</v>
      </c>
      <c r="AB14" s="1397">
        <v>28579</v>
      </c>
      <c r="AC14" s="1397">
        <v>20931</v>
      </c>
      <c r="AD14" s="360"/>
      <c r="AE14" s="360"/>
      <c r="AF14" s="360"/>
      <c r="AG14" s="361"/>
      <c r="AH14" s="607"/>
    </row>
    <row r="15" spans="1:34" s="331" customFormat="1" x14ac:dyDescent="0.35">
      <c r="A15" s="330"/>
      <c r="B15" s="363" t="s">
        <v>38</v>
      </c>
      <c r="C15" s="350"/>
      <c r="D15" s="608">
        <v>50514</v>
      </c>
      <c r="E15" s="350"/>
      <c r="F15" s="368">
        <v>608</v>
      </c>
      <c r="G15" s="372">
        <v>1.2036267173456863</v>
      </c>
      <c r="H15" s="350"/>
      <c r="I15" s="368">
        <v>401</v>
      </c>
      <c r="J15" s="372">
        <v>0.79383933167042797</v>
      </c>
      <c r="K15" s="368">
        <v>380</v>
      </c>
      <c r="L15" s="372">
        <v>94.763092269326691</v>
      </c>
      <c r="M15" s="368">
        <v>18</v>
      </c>
      <c r="N15" s="372">
        <v>4.4887780548628431</v>
      </c>
      <c r="O15" s="368">
        <v>0</v>
      </c>
      <c r="P15" s="372">
        <v>0</v>
      </c>
      <c r="Q15" s="368">
        <v>0</v>
      </c>
      <c r="R15" s="372">
        <v>0</v>
      </c>
      <c r="S15" s="368">
        <v>1</v>
      </c>
      <c r="T15" s="372">
        <v>0.24937655860349126</v>
      </c>
      <c r="U15" s="368">
        <v>2</v>
      </c>
      <c r="V15" s="372">
        <v>0.49875311720698251</v>
      </c>
      <c r="X15" s="606"/>
      <c r="Y15" s="606"/>
      <c r="Z15" s="606"/>
      <c r="AA15" s="1396">
        <v>44408</v>
      </c>
      <c r="AB15" s="1397">
        <v>30723</v>
      </c>
      <c r="AC15" s="1397">
        <v>25882</v>
      </c>
      <c r="AD15" s="360"/>
      <c r="AE15" s="360"/>
      <c r="AF15" s="360"/>
      <c r="AG15" s="361"/>
      <c r="AH15" s="607"/>
    </row>
    <row r="16" spans="1:34" s="331" customFormat="1" x14ac:dyDescent="0.35">
      <c r="A16" s="330"/>
      <c r="B16" s="363" t="s">
        <v>6</v>
      </c>
      <c r="C16" s="350"/>
      <c r="D16" s="608">
        <v>78692</v>
      </c>
      <c r="E16" s="350"/>
      <c r="F16" s="368">
        <v>856</v>
      </c>
      <c r="G16" s="372">
        <v>1.087785289483048</v>
      </c>
      <c r="H16" s="350"/>
      <c r="I16" s="368">
        <v>723</v>
      </c>
      <c r="J16" s="372">
        <v>0.91877192090682669</v>
      </c>
      <c r="K16" s="368">
        <v>639</v>
      </c>
      <c r="L16" s="372">
        <v>88.38174273858921</v>
      </c>
      <c r="M16" s="368">
        <v>12</v>
      </c>
      <c r="N16" s="372">
        <v>1.6597510373443984</v>
      </c>
      <c r="O16" s="368">
        <v>0</v>
      </c>
      <c r="P16" s="372">
        <v>0</v>
      </c>
      <c r="Q16" s="368">
        <v>23</v>
      </c>
      <c r="R16" s="372">
        <v>3.18118948824343</v>
      </c>
      <c r="S16" s="368">
        <v>15</v>
      </c>
      <c r="T16" s="372">
        <v>2.0746887966804977</v>
      </c>
      <c r="U16" s="368">
        <v>34</v>
      </c>
      <c r="V16" s="372">
        <v>4.7026279391424621</v>
      </c>
      <c r="X16" s="606"/>
      <c r="Y16" s="606"/>
      <c r="Z16" s="606"/>
      <c r="AA16" s="1396">
        <v>44439</v>
      </c>
      <c r="AB16" s="1397">
        <v>23332</v>
      </c>
      <c r="AC16" s="1397">
        <v>22391</v>
      </c>
      <c r="AD16" s="360"/>
      <c r="AE16" s="360"/>
      <c r="AF16" s="360"/>
      <c r="AG16" s="361"/>
      <c r="AH16" s="607"/>
    </row>
    <row r="17" spans="1:34" s="331" customFormat="1" x14ac:dyDescent="0.35">
      <c r="A17" s="330"/>
      <c r="B17" s="363" t="s">
        <v>5</v>
      </c>
      <c r="C17" s="350"/>
      <c r="D17" s="609">
        <v>23973</v>
      </c>
      <c r="E17" s="350"/>
      <c r="F17" s="377">
        <v>759</v>
      </c>
      <c r="G17" s="372">
        <v>3.1660618195469907</v>
      </c>
      <c r="H17" s="350"/>
      <c r="I17" s="377">
        <v>400</v>
      </c>
      <c r="J17" s="372">
        <v>1.6685437784173862</v>
      </c>
      <c r="K17" s="377">
        <v>260</v>
      </c>
      <c r="L17" s="372">
        <v>65</v>
      </c>
      <c r="M17" s="377">
        <v>3</v>
      </c>
      <c r="N17" s="372">
        <v>0.75</v>
      </c>
      <c r="O17" s="377">
        <v>0</v>
      </c>
      <c r="P17" s="372">
        <v>0</v>
      </c>
      <c r="Q17" s="377">
        <v>101</v>
      </c>
      <c r="R17" s="372">
        <v>25.25</v>
      </c>
      <c r="S17" s="377">
        <v>0</v>
      </c>
      <c r="T17" s="372">
        <v>0</v>
      </c>
      <c r="U17" s="377">
        <v>36</v>
      </c>
      <c r="V17" s="372">
        <v>9</v>
      </c>
      <c r="X17" s="606"/>
      <c r="Y17" s="606"/>
      <c r="Z17" s="606"/>
      <c r="AA17" s="1396">
        <v>44469</v>
      </c>
      <c r="AB17" s="1397">
        <v>26490</v>
      </c>
      <c r="AC17" s="1397">
        <v>22335</v>
      </c>
      <c r="AD17" s="360"/>
      <c r="AE17" s="360"/>
      <c r="AF17" s="360"/>
      <c r="AG17" s="361"/>
      <c r="AH17" s="607"/>
    </row>
    <row r="18" spans="1:34" s="331" customFormat="1" x14ac:dyDescent="0.35">
      <c r="A18" s="330"/>
      <c r="B18" s="363" t="s">
        <v>4</v>
      </c>
      <c r="C18" s="350"/>
      <c r="D18" s="608">
        <v>162549</v>
      </c>
      <c r="E18" s="350"/>
      <c r="F18" s="368">
        <v>1969</v>
      </c>
      <c r="G18" s="372">
        <v>1.2113270459984373</v>
      </c>
      <c r="H18" s="350"/>
      <c r="I18" s="368">
        <v>1615</v>
      </c>
      <c r="J18" s="372">
        <v>0.99354656134457919</v>
      </c>
      <c r="K18" s="368">
        <v>1527</v>
      </c>
      <c r="L18" s="372">
        <v>94.551083591331263</v>
      </c>
      <c r="M18" s="368">
        <v>50</v>
      </c>
      <c r="N18" s="372">
        <v>3.0959752321981426</v>
      </c>
      <c r="O18" s="368">
        <v>0</v>
      </c>
      <c r="P18" s="372">
        <v>0</v>
      </c>
      <c r="Q18" s="368">
        <v>12</v>
      </c>
      <c r="R18" s="372">
        <v>0.7430340557275541</v>
      </c>
      <c r="S18" s="368">
        <v>0</v>
      </c>
      <c r="T18" s="372">
        <v>0</v>
      </c>
      <c r="U18" s="368">
        <v>26</v>
      </c>
      <c r="V18" s="372">
        <v>1.609907120743034</v>
      </c>
      <c r="X18" s="606"/>
      <c r="Y18" s="606"/>
      <c r="Z18" s="606"/>
      <c r="AA18" s="1396">
        <v>44500</v>
      </c>
      <c r="AB18" s="1397">
        <v>29231</v>
      </c>
      <c r="AC18" s="1397">
        <v>19576</v>
      </c>
      <c r="AD18" s="360"/>
      <c r="AE18" s="360"/>
      <c r="AF18" s="360"/>
      <c r="AG18" s="361"/>
      <c r="AH18" s="607"/>
    </row>
    <row r="19" spans="1:34" s="331" customFormat="1" x14ac:dyDescent="0.35">
      <c r="A19" s="330"/>
      <c r="B19" s="363" t="s">
        <v>40</v>
      </c>
      <c r="C19" s="350"/>
      <c r="D19" s="608">
        <v>103200</v>
      </c>
      <c r="E19" s="350"/>
      <c r="F19" s="368">
        <v>850</v>
      </c>
      <c r="G19" s="372">
        <v>0.82364341085271331</v>
      </c>
      <c r="H19" s="350"/>
      <c r="I19" s="368">
        <v>1463</v>
      </c>
      <c r="J19" s="372">
        <v>1.4176356589147288</v>
      </c>
      <c r="K19" s="368">
        <v>972</v>
      </c>
      <c r="L19" s="372">
        <v>66.438824333561172</v>
      </c>
      <c r="M19" s="368">
        <v>34</v>
      </c>
      <c r="N19" s="372">
        <v>2.3239917976760083</v>
      </c>
      <c r="O19" s="368">
        <v>4</v>
      </c>
      <c r="P19" s="372">
        <v>0.27341079972658922</v>
      </c>
      <c r="Q19" s="368">
        <v>107</v>
      </c>
      <c r="R19" s="372">
        <v>7.3137388926862617</v>
      </c>
      <c r="S19" s="368">
        <v>1</v>
      </c>
      <c r="T19" s="372">
        <v>6.8352699931647304E-2</v>
      </c>
      <c r="U19" s="368">
        <v>345</v>
      </c>
      <c r="V19" s="372">
        <v>23.581681476418318</v>
      </c>
      <c r="X19" s="606"/>
      <c r="Y19" s="606"/>
      <c r="Z19" s="606"/>
      <c r="AA19" s="1396">
        <v>44530</v>
      </c>
      <c r="AB19" s="1397">
        <v>29856</v>
      </c>
      <c r="AC19" s="1397">
        <v>21916</v>
      </c>
      <c r="AD19" s="360"/>
      <c r="AE19" s="360"/>
      <c r="AF19" s="360"/>
      <c r="AG19" s="361"/>
      <c r="AH19" s="607"/>
    </row>
    <row r="20" spans="1:34" s="331" customFormat="1" x14ac:dyDescent="0.35">
      <c r="A20" s="330"/>
      <c r="B20" s="363" t="s">
        <v>41</v>
      </c>
      <c r="C20" s="350"/>
      <c r="D20" s="608">
        <v>418807</v>
      </c>
      <c r="E20" s="350"/>
      <c r="F20" s="368">
        <v>8035</v>
      </c>
      <c r="G20" s="372">
        <v>1.9185448189738947</v>
      </c>
      <c r="H20" s="350"/>
      <c r="I20" s="368">
        <v>4472</v>
      </c>
      <c r="J20" s="372">
        <v>1.0677949508962363</v>
      </c>
      <c r="K20" s="368">
        <v>3317</v>
      </c>
      <c r="L20" s="372">
        <v>74.172629695885504</v>
      </c>
      <c r="M20" s="368">
        <v>51</v>
      </c>
      <c r="N20" s="372">
        <v>1.1404293381037567</v>
      </c>
      <c r="O20" s="368">
        <v>554</v>
      </c>
      <c r="P20" s="372">
        <v>12.388193202146692</v>
      </c>
      <c r="Q20" s="368">
        <v>0</v>
      </c>
      <c r="R20" s="372">
        <v>0</v>
      </c>
      <c r="S20" s="368">
        <v>314</v>
      </c>
      <c r="T20" s="372">
        <v>7.021466905187836</v>
      </c>
      <c r="U20" s="368">
        <v>236</v>
      </c>
      <c r="V20" s="372">
        <v>5.2772808586762077</v>
      </c>
      <c r="X20" s="606"/>
      <c r="Y20" s="606"/>
      <c r="Z20" s="606"/>
      <c r="AA20" s="1396">
        <v>44561</v>
      </c>
      <c r="AB20" s="1397">
        <v>24104</v>
      </c>
      <c r="AC20" s="1397">
        <v>29010</v>
      </c>
      <c r="AD20" s="360"/>
      <c r="AE20" s="360"/>
      <c r="AF20" s="360"/>
      <c r="AG20" s="361"/>
      <c r="AH20" s="607"/>
    </row>
    <row r="21" spans="1:34" s="331" customFormat="1" x14ac:dyDescent="0.35">
      <c r="A21" s="330"/>
      <c r="B21" s="363" t="s">
        <v>3</v>
      </c>
      <c r="C21" s="350"/>
      <c r="D21" s="608">
        <v>236880</v>
      </c>
      <c r="E21" s="350"/>
      <c r="F21" s="368">
        <v>5795</v>
      </c>
      <c r="G21" s="372">
        <v>2.4463863559608239</v>
      </c>
      <c r="H21" s="350"/>
      <c r="I21" s="368">
        <v>1998</v>
      </c>
      <c r="J21" s="372">
        <v>0.84346504559270519</v>
      </c>
      <c r="K21" s="368">
        <v>1849</v>
      </c>
      <c r="L21" s="372">
        <v>92.542542542542535</v>
      </c>
      <c r="M21" s="368">
        <v>33</v>
      </c>
      <c r="N21" s="372">
        <v>1.6516516516516515</v>
      </c>
      <c r="O21" s="368">
        <v>0</v>
      </c>
      <c r="P21" s="372">
        <v>0</v>
      </c>
      <c r="Q21" s="368">
        <v>15</v>
      </c>
      <c r="R21" s="372">
        <v>0.75075075075075071</v>
      </c>
      <c r="S21" s="368">
        <v>67</v>
      </c>
      <c r="T21" s="372">
        <v>3.3533533533533535</v>
      </c>
      <c r="U21" s="368">
        <v>34</v>
      </c>
      <c r="V21" s="372">
        <v>1.7017017017017018</v>
      </c>
      <c r="X21" s="606"/>
      <c r="Y21" s="606"/>
      <c r="Z21" s="606"/>
      <c r="AA21" s="1396">
        <v>44592</v>
      </c>
      <c r="AB21" s="1397">
        <v>22642</v>
      </c>
      <c r="AC21" s="1397">
        <v>24609</v>
      </c>
      <c r="AD21" s="360"/>
      <c r="AE21" s="360"/>
      <c r="AF21" s="360"/>
      <c r="AG21" s="361"/>
      <c r="AH21" s="607"/>
    </row>
    <row r="22" spans="1:34" s="331" customFormat="1" x14ac:dyDescent="0.35">
      <c r="A22" s="330"/>
      <c r="B22" s="363" t="s">
        <v>2</v>
      </c>
      <c r="C22" s="350"/>
      <c r="D22" s="608">
        <v>62199</v>
      </c>
      <c r="E22" s="350"/>
      <c r="F22" s="368">
        <v>1265</v>
      </c>
      <c r="G22" s="372">
        <v>2.0337947555426936</v>
      </c>
      <c r="H22" s="350"/>
      <c r="I22" s="368">
        <v>756</v>
      </c>
      <c r="J22" s="372">
        <v>1.215453624656345</v>
      </c>
      <c r="K22" s="368">
        <v>499</v>
      </c>
      <c r="L22" s="372">
        <v>66.005291005290999</v>
      </c>
      <c r="M22" s="368">
        <v>19</v>
      </c>
      <c r="N22" s="372">
        <v>2.513227513227513</v>
      </c>
      <c r="O22" s="368">
        <v>0</v>
      </c>
      <c r="P22" s="372">
        <v>0</v>
      </c>
      <c r="Q22" s="368">
        <v>22</v>
      </c>
      <c r="R22" s="372">
        <v>2.9100529100529098</v>
      </c>
      <c r="S22" s="368">
        <v>7</v>
      </c>
      <c r="T22" s="372">
        <v>0.92592592592592582</v>
      </c>
      <c r="U22" s="368">
        <v>209</v>
      </c>
      <c r="V22" s="372">
        <v>27.645502645502646</v>
      </c>
      <c r="X22" s="606"/>
      <c r="Y22" s="606"/>
      <c r="Z22" s="606"/>
      <c r="AA22" s="1396">
        <v>44620</v>
      </c>
      <c r="AB22" s="1397">
        <v>24889</v>
      </c>
      <c r="AC22" s="1397">
        <v>26478</v>
      </c>
      <c r="AD22" s="360"/>
      <c r="AE22" s="360"/>
      <c r="AF22" s="360"/>
      <c r="AG22" s="361"/>
      <c r="AH22" s="607"/>
    </row>
    <row r="23" spans="1:34" s="331" customFormat="1" x14ac:dyDescent="0.35">
      <c r="A23" s="330"/>
      <c r="B23" s="363" t="s">
        <v>35</v>
      </c>
      <c r="C23" s="350"/>
      <c r="D23" s="608">
        <v>99310</v>
      </c>
      <c r="E23" s="350"/>
      <c r="F23" s="368">
        <v>2581</v>
      </c>
      <c r="G23" s="372">
        <v>2.5989326351827611</v>
      </c>
      <c r="H23" s="350"/>
      <c r="I23" s="368">
        <v>1049</v>
      </c>
      <c r="J23" s="372">
        <v>1.0562883898902427</v>
      </c>
      <c r="K23" s="368">
        <v>1016</v>
      </c>
      <c r="L23" s="372">
        <v>96.854146806482362</v>
      </c>
      <c r="M23" s="368">
        <v>23</v>
      </c>
      <c r="N23" s="372">
        <v>2.1925643469971399</v>
      </c>
      <c r="O23" s="368">
        <v>0</v>
      </c>
      <c r="P23" s="372">
        <v>0</v>
      </c>
      <c r="Q23" s="368">
        <v>7</v>
      </c>
      <c r="R23" s="372">
        <v>0.66730219256434697</v>
      </c>
      <c r="S23" s="368">
        <v>0</v>
      </c>
      <c r="T23" s="372">
        <v>0</v>
      </c>
      <c r="U23" s="368">
        <v>3</v>
      </c>
      <c r="V23" s="372">
        <v>0.2859866539561487</v>
      </c>
      <c r="X23" s="606"/>
      <c r="Y23" s="606"/>
      <c r="Z23" s="606"/>
      <c r="AA23" s="1396">
        <v>44651</v>
      </c>
      <c r="AB23" s="1397">
        <v>30256</v>
      </c>
      <c r="AC23" s="1397">
        <v>24903</v>
      </c>
      <c r="AD23" s="360"/>
      <c r="AE23" s="360"/>
      <c r="AF23" s="360"/>
      <c r="AG23" s="361"/>
      <c r="AH23" s="607"/>
    </row>
    <row r="24" spans="1:34" s="331" customFormat="1" x14ac:dyDescent="0.35">
      <c r="A24" s="330"/>
      <c r="B24" s="363" t="s">
        <v>42</v>
      </c>
      <c r="C24" s="350"/>
      <c r="D24" s="608">
        <v>277873</v>
      </c>
      <c r="E24" s="350"/>
      <c r="F24" s="368">
        <v>3830</v>
      </c>
      <c r="G24" s="372">
        <v>1.3783275093298017</v>
      </c>
      <c r="H24" s="350"/>
      <c r="I24" s="368">
        <v>3174</v>
      </c>
      <c r="J24" s="372">
        <v>1.1422484372357156</v>
      </c>
      <c r="K24" s="368">
        <v>2028</v>
      </c>
      <c r="L24" s="372">
        <v>63.894139886578451</v>
      </c>
      <c r="M24" s="368">
        <v>114</v>
      </c>
      <c r="N24" s="372">
        <v>3.5916824196597354</v>
      </c>
      <c r="O24" s="368">
        <v>0</v>
      </c>
      <c r="P24" s="372">
        <v>0</v>
      </c>
      <c r="Q24" s="368">
        <v>5</v>
      </c>
      <c r="R24" s="372">
        <v>0.15752993068683049</v>
      </c>
      <c r="S24" s="368">
        <v>0</v>
      </c>
      <c r="T24" s="372">
        <v>0</v>
      </c>
      <c r="U24" s="368">
        <v>1027</v>
      </c>
      <c r="V24" s="372">
        <v>32.356647763074989</v>
      </c>
      <c r="X24" s="606"/>
      <c r="Y24" s="606"/>
      <c r="Z24" s="606"/>
      <c r="AA24" s="1396">
        <v>44681</v>
      </c>
      <c r="AB24" s="1397">
        <v>32696</v>
      </c>
      <c r="AC24" s="1397">
        <v>22635</v>
      </c>
      <c r="AD24" s="360"/>
      <c r="AE24" s="360"/>
      <c r="AF24" s="360"/>
      <c r="AG24" s="361"/>
      <c r="AH24" s="607"/>
    </row>
    <row r="25" spans="1:34" x14ac:dyDescent="0.35">
      <c r="A25" s="332"/>
      <c r="B25" s="363" t="s">
        <v>43</v>
      </c>
      <c r="C25" s="350"/>
      <c r="D25" s="608">
        <v>74523</v>
      </c>
      <c r="E25" s="350"/>
      <c r="F25" s="368">
        <v>1304</v>
      </c>
      <c r="G25" s="372">
        <v>1.7497953651892704</v>
      </c>
      <c r="H25" s="350"/>
      <c r="I25" s="368">
        <v>921</v>
      </c>
      <c r="J25" s="372">
        <v>1.2358600700454894</v>
      </c>
      <c r="K25" s="368">
        <v>457</v>
      </c>
      <c r="L25" s="372">
        <v>49.619978284473397</v>
      </c>
      <c r="M25" s="368">
        <v>8</v>
      </c>
      <c r="N25" s="372">
        <v>0.86862106406080353</v>
      </c>
      <c r="O25" s="368">
        <v>51</v>
      </c>
      <c r="P25" s="372">
        <v>5.5374592833876219</v>
      </c>
      <c r="Q25" s="368">
        <v>325</v>
      </c>
      <c r="R25" s="372">
        <v>35.287730727470141</v>
      </c>
      <c r="S25" s="368">
        <v>43</v>
      </c>
      <c r="T25" s="372">
        <v>4.668838219326819</v>
      </c>
      <c r="U25" s="368">
        <v>37</v>
      </c>
      <c r="V25" s="372">
        <v>4.0173724212812161</v>
      </c>
      <c r="X25" s="606"/>
      <c r="Y25" s="606"/>
      <c r="Z25" s="606"/>
      <c r="AA25" s="1396">
        <v>44712</v>
      </c>
      <c r="AB25" s="1397">
        <v>38586</v>
      </c>
      <c r="AC25" s="1397">
        <v>22335</v>
      </c>
      <c r="AD25" s="360"/>
      <c r="AE25" s="360"/>
      <c r="AF25" s="360"/>
      <c r="AG25" s="361"/>
      <c r="AH25" s="607"/>
    </row>
    <row r="26" spans="1:34" s="331" customFormat="1" x14ac:dyDescent="0.35">
      <c r="B26" s="363" t="s">
        <v>44</v>
      </c>
      <c r="C26" s="350"/>
      <c r="D26" s="610">
        <v>24172</v>
      </c>
      <c r="E26" s="350"/>
      <c r="F26" s="377">
        <v>697</v>
      </c>
      <c r="G26" s="372">
        <v>2.8835015720668542</v>
      </c>
      <c r="H26" s="350"/>
      <c r="I26" s="377">
        <v>278</v>
      </c>
      <c r="J26" s="372">
        <v>1.1500910143968228</v>
      </c>
      <c r="K26" s="377">
        <v>271</v>
      </c>
      <c r="L26" s="372">
        <v>97.482014388489219</v>
      </c>
      <c r="M26" s="377">
        <v>7</v>
      </c>
      <c r="N26" s="372">
        <v>2.5179856115107913</v>
      </c>
      <c r="O26" s="377">
        <v>0</v>
      </c>
      <c r="P26" s="372">
        <v>0</v>
      </c>
      <c r="Q26" s="377">
        <v>0</v>
      </c>
      <c r="R26" s="372">
        <v>0</v>
      </c>
      <c r="S26" s="377">
        <v>0</v>
      </c>
      <c r="T26" s="372">
        <v>0</v>
      </c>
      <c r="U26" s="377">
        <v>0</v>
      </c>
      <c r="V26" s="372">
        <v>0</v>
      </c>
      <c r="X26" s="606"/>
      <c r="Y26" s="606"/>
      <c r="Z26" s="606"/>
      <c r="AA26" s="1396">
        <v>44742</v>
      </c>
      <c r="AB26" s="1397">
        <v>41750</v>
      </c>
      <c r="AC26" s="1397">
        <v>23105</v>
      </c>
      <c r="AD26" s="360"/>
      <c r="AE26" s="360"/>
      <c r="AF26" s="360"/>
      <c r="AG26" s="361"/>
      <c r="AH26" s="607"/>
    </row>
    <row r="27" spans="1:34" s="331" customFormat="1" x14ac:dyDescent="0.35">
      <c r="B27" s="363" t="s">
        <v>45</v>
      </c>
      <c r="C27" s="350"/>
      <c r="D27" s="610">
        <v>121661</v>
      </c>
      <c r="E27" s="350"/>
      <c r="F27" s="377">
        <v>1617</v>
      </c>
      <c r="G27" s="372">
        <v>1.3291029993177765</v>
      </c>
      <c r="H27" s="350"/>
      <c r="I27" s="377">
        <v>1256</v>
      </c>
      <c r="J27" s="372">
        <v>1.0323768504286501</v>
      </c>
      <c r="K27" s="377">
        <v>1161</v>
      </c>
      <c r="L27" s="372">
        <v>92.436305732484087</v>
      </c>
      <c r="M27" s="377">
        <v>58</v>
      </c>
      <c r="N27" s="372">
        <v>4.6178343949044587</v>
      </c>
      <c r="O27" s="377">
        <v>0</v>
      </c>
      <c r="P27" s="372">
        <v>0</v>
      </c>
      <c r="Q27" s="377">
        <v>8</v>
      </c>
      <c r="R27" s="372">
        <v>0.63694267515923575</v>
      </c>
      <c r="S27" s="377">
        <v>26</v>
      </c>
      <c r="T27" s="372">
        <v>2.0700636942675157</v>
      </c>
      <c r="U27" s="377">
        <v>3</v>
      </c>
      <c r="V27" s="372">
        <v>0.23885350318471338</v>
      </c>
      <c r="X27" s="606"/>
      <c r="Y27" s="606"/>
      <c r="Z27" s="606"/>
      <c r="AA27" s="1396">
        <v>44773</v>
      </c>
      <c r="AB27" s="1397">
        <v>30827</v>
      </c>
      <c r="AC27" s="1397">
        <v>22962</v>
      </c>
      <c r="AD27" s="360"/>
      <c r="AE27" s="360"/>
      <c r="AF27" s="360"/>
      <c r="AG27" s="361"/>
      <c r="AH27" s="607"/>
    </row>
    <row r="28" spans="1:34" s="331" customFormat="1" x14ac:dyDescent="0.35">
      <c r="B28" s="363" t="s">
        <v>46</v>
      </c>
      <c r="C28" s="350"/>
      <c r="D28" s="610">
        <v>15053</v>
      </c>
      <c r="E28" s="350"/>
      <c r="F28" s="377">
        <v>392</v>
      </c>
      <c r="G28" s="383">
        <v>2.6041320666976682</v>
      </c>
      <c r="H28" s="350"/>
      <c r="I28" s="377">
        <v>262</v>
      </c>
      <c r="J28" s="383">
        <v>1.7405168404969109</v>
      </c>
      <c r="K28" s="377">
        <v>50</v>
      </c>
      <c r="L28" s="383">
        <v>19.083969465648856</v>
      </c>
      <c r="M28" s="377">
        <v>1</v>
      </c>
      <c r="N28" s="383">
        <v>0.38167938931297707</v>
      </c>
      <c r="O28" s="377">
        <v>154</v>
      </c>
      <c r="P28" s="383">
        <v>58.778625954198475</v>
      </c>
      <c r="Q28" s="377">
        <v>0</v>
      </c>
      <c r="R28" s="383">
        <v>0</v>
      </c>
      <c r="S28" s="377">
        <v>1</v>
      </c>
      <c r="T28" s="383">
        <v>0.38167938931297707</v>
      </c>
      <c r="U28" s="377">
        <v>56</v>
      </c>
      <c r="V28" s="383">
        <v>21.374045801526716</v>
      </c>
      <c r="X28" s="606"/>
      <c r="Y28" s="606"/>
      <c r="Z28" s="606"/>
      <c r="AA28" s="1396">
        <v>44804</v>
      </c>
      <c r="AB28" s="1397">
        <v>26047</v>
      </c>
      <c r="AC28" s="1397">
        <v>23877</v>
      </c>
      <c r="AD28" s="360"/>
      <c r="AE28" s="360"/>
      <c r="AF28" s="360"/>
      <c r="AG28" s="361"/>
      <c r="AH28" s="607"/>
    </row>
    <row r="29" spans="1:34" s="331" customFormat="1" x14ac:dyDescent="0.35">
      <c r="B29" s="384" t="s">
        <v>1</v>
      </c>
      <c r="C29" s="350"/>
      <c r="D29" s="611">
        <v>5917</v>
      </c>
      <c r="E29" s="350"/>
      <c r="F29" s="389">
        <v>87</v>
      </c>
      <c r="G29" s="393">
        <v>1.4703396991718778</v>
      </c>
      <c r="H29" s="350"/>
      <c r="I29" s="389">
        <v>70</v>
      </c>
      <c r="J29" s="393">
        <v>1.1830319418624302</v>
      </c>
      <c r="K29" s="389">
        <v>33</v>
      </c>
      <c r="L29" s="393">
        <v>47.142857142857139</v>
      </c>
      <c r="M29" s="389">
        <v>1</v>
      </c>
      <c r="N29" s="393">
        <v>1.4285714285714286</v>
      </c>
      <c r="O29" s="389">
        <v>2</v>
      </c>
      <c r="P29" s="393">
        <v>2.8571428571428572</v>
      </c>
      <c r="Q29" s="389">
        <v>27</v>
      </c>
      <c r="R29" s="393">
        <v>38.571428571428577</v>
      </c>
      <c r="S29" s="389">
        <v>0</v>
      </c>
      <c r="T29" s="393">
        <v>0</v>
      </c>
      <c r="U29" s="389">
        <v>7</v>
      </c>
      <c r="V29" s="393">
        <v>10</v>
      </c>
      <c r="X29" s="606"/>
      <c r="Y29" s="606"/>
      <c r="Z29" s="606"/>
      <c r="AA29" s="1396">
        <v>44834</v>
      </c>
      <c r="AB29" s="1397">
        <v>32379</v>
      </c>
      <c r="AC29" s="1397">
        <v>24010</v>
      </c>
      <c r="AD29" s="360"/>
      <c r="AE29" s="360"/>
      <c r="AF29" s="360"/>
      <c r="AG29" s="361"/>
      <c r="AH29" s="607"/>
    </row>
    <row r="30" spans="1:34" s="328" customFormat="1" ht="7.5" customHeight="1" x14ac:dyDescent="0.35">
      <c r="A30" s="326"/>
      <c r="B30" s="327"/>
      <c r="D30" s="327"/>
      <c r="F30" s="327"/>
      <c r="G30" s="335"/>
      <c r="I30" s="327"/>
      <c r="J30" s="335"/>
      <c r="K30" s="327"/>
      <c r="L30" s="335"/>
      <c r="M30" s="327"/>
      <c r="N30" s="335"/>
      <c r="O30" s="327"/>
      <c r="P30" s="335"/>
      <c r="Q30" s="327"/>
      <c r="R30" s="335"/>
      <c r="S30" s="327"/>
      <c r="T30" s="335"/>
      <c r="U30" s="327"/>
      <c r="V30" s="335"/>
      <c r="X30" s="596"/>
      <c r="Y30" s="596"/>
      <c r="Z30" s="606"/>
      <c r="AA30" s="1396">
        <v>44865</v>
      </c>
      <c r="AB30" s="1397">
        <v>29932</v>
      </c>
      <c r="AC30" s="1397">
        <v>19815</v>
      </c>
      <c r="AD30" s="329"/>
      <c r="AE30" s="329"/>
      <c r="AF30" s="360"/>
      <c r="AG30" s="361"/>
      <c r="AH30" s="607"/>
    </row>
    <row r="31" spans="1:34" s="329" customFormat="1" x14ac:dyDescent="0.35">
      <c r="B31" s="1236" t="s">
        <v>0</v>
      </c>
      <c r="C31" s="320"/>
      <c r="D31" s="1244">
        <v>2313201</v>
      </c>
      <c r="E31" s="320"/>
      <c r="F31" s="1242">
        <v>45245</v>
      </c>
      <c r="G31" s="1243">
        <v>1.9559476240931937</v>
      </c>
      <c r="H31" s="320"/>
      <c r="I31" s="1242">
        <v>24541</v>
      </c>
      <c r="J31" s="1243">
        <v>1.0609108330836792</v>
      </c>
      <c r="K31" s="1242">
        <v>19795</v>
      </c>
      <c r="L31" s="1243">
        <v>80.660934762234632</v>
      </c>
      <c r="M31" s="1242">
        <v>530</v>
      </c>
      <c r="N31" s="1243">
        <v>2.1596511959577849</v>
      </c>
      <c r="O31" s="1242">
        <v>765</v>
      </c>
      <c r="P31" s="1243">
        <v>3.1172323866183125</v>
      </c>
      <c r="Q31" s="1242">
        <v>829</v>
      </c>
      <c r="R31" s="1243">
        <v>3.3780204555641582</v>
      </c>
      <c r="S31" s="1242">
        <v>515</v>
      </c>
      <c r="T31" s="1243">
        <v>2.0985289922986023</v>
      </c>
      <c r="U31" s="1242">
        <v>2107</v>
      </c>
      <c r="V31" s="1243">
        <v>8.5856322073265137</v>
      </c>
      <c r="X31" s="360"/>
      <c r="Y31" s="360"/>
      <c r="Z31" s="596"/>
      <c r="AA31" s="1396">
        <v>44895</v>
      </c>
      <c r="AB31" s="1397">
        <v>32038</v>
      </c>
      <c r="AC31" s="1397">
        <v>20330</v>
      </c>
      <c r="AD31" s="360"/>
      <c r="AE31" s="360"/>
      <c r="AH31" s="395"/>
    </row>
    <row r="32" spans="1:34" s="328" customFormat="1" ht="5.25" customHeight="1" x14ac:dyDescent="0.25">
      <c r="B32" s="612"/>
      <c r="C32" s="509"/>
      <c r="D32" s="496"/>
      <c r="E32" s="509"/>
      <c r="F32" s="496"/>
      <c r="G32" s="496"/>
      <c r="H32" s="496"/>
      <c r="I32" s="496"/>
      <c r="J32" s="496"/>
      <c r="K32" s="496"/>
      <c r="L32" s="496"/>
      <c r="M32" s="496"/>
      <c r="N32" s="496"/>
      <c r="O32" s="496"/>
      <c r="P32" s="496"/>
      <c r="Q32" s="496"/>
      <c r="R32" s="496"/>
      <c r="S32" s="496"/>
      <c r="T32" s="496"/>
      <c r="U32" s="496"/>
      <c r="V32" s="496"/>
      <c r="X32" s="596"/>
      <c r="Y32" s="596"/>
      <c r="Z32" s="596"/>
      <c r="AA32" s="1396">
        <v>44926</v>
      </c>
      <c r="AB32" s="1397">
        <v>25446</v>
      </c>
      <c r="AC32" s="1397">
        <v>23015</v>
      </c>
      <c r="AD32" s="329"/>
    </row>
    <row r="33" spans="2:30" s="394" customFormat="1" x14ac:dyDescent="0.25">
      <c r="B33" s="1526" t="s">
        <v>381</v>
      </c>
      <c r="C33" s="1526"/>
      <c r="D33" s="1526"/>
      <c r="E33" s="1526"/>
      <c r="F33" s="1526"/>
      <c r="G33" s="1526"/>
      <c r="H33" s="1526"/>
      <c r="I33" s="1526"/>
      <c r="J33" s="1526"/>
      <c r="K33" s="1526"/>
      <c r="L33" s="1526"/>
      <c r="M33" s="1526"/>
      <c r="N33" s="1526"/>
      <c r="O33" s="1526"/>
      <c r="P33" s="1526"/>
      <c r="Q33" s="1526"/>
      <c r="R33" s="1526"/>
      <c r="S33" s="1526"/>
      <c r="T33" s="1526"/>
      <c r="U33" s="1526"/>
      <c r="V33" s="1526"/>
      <c r="X33" s="596"/>
      <c r="Y33" s="596"/>
      <c r="Z33" s="596"/>
      <c r="AA33" s="1396">
        <v>44957</v>
      </c>
      <c r="AB33" s="1397">
        <v>28819</v>
      </c>
      <c r="AC33" s="1397">
        <v>24165</v>
      </c>
      <c r="AD33" s="329"/>
    </row>
    <row r="34" spans="2:30" s="394" customFormat="1" ht="12" customHeight="1" x14ac:dyDescent="0.25">
      <c r="B34" s="1526"/>
      <c r="C34" s="1526"/>
      <c r="D34" s="1526"/>
      <c r="E34" s="1526"/>
      <c r="F34" s="1526"/>
      <c r="G34" s="1526"/>
      <c r="H34" s="1526"/>
      <c r="I34" s="1526"/>
      <c r="J34" s="1526"/>
      <c r="K34" s="1526"/>
      <c r="L34" s="1526"/>
      <c r="M34" s="1526"/>
      <c r="N34" s="1526"/>
      <c r="O34" s="1526"/>
      <c r="P34" s="1526"/>
      <c r="Q34" s="1526"/>
      <c r="R34" s="1526"/>
      <c r="S34" s="1526"/>
      <c r="T34" s="1526"/>
      <c r="U34" s="1526"/>
      <c r="V34" s="1526"/>
      <c r="X34" s="596"/>
      <c r="Y34" s="596"/>
      <c r="Z34" s="596"/>
      <c r="AA34" s="1396">
        <v>44985</v>
      </c>
      <c r="AB34" s="1397">
        <v>34747</v>
      </c>
      <c r="AC34" s="1397">
        <v>23214</v>
      </c>
      <c r="AD34" s="329"/>
    </row>
    <row r="35" spans="2:30" x14ac:dyDescent="0.25">
      <c r="B35" s="1486"/>
      <c r="C35" s="1486"/>
      <c r="D35" s="1486"/>
      <c r="AA35" s="1396">
        <v>45016</v>
      </c>
      <c r="AB35" s="1397">
        <v>39866</v>
      </c>
      <c r="AC35" s="1397">
        <v>28170</v>
      </c>
    </row>
    <row r="36" spans="2:30" x14ac:dyDescent="0.25">
      <c r="B36" s="1476"/>
      <c r="C36" s="1476"/>
      <c r="D36" s="1476"/>
      <c r="AA36" s="1396">
        <v>45046</v>
      </c>
      <c r="AB36" s="1397">
        <v>35704</v>
      </c>
      <c r="AC36" s="1397">
        <v>24597</v>
      </c>
    </row>
    <row r="37" spans="2:30" x14ac:dyDescent="0.25">
      <c r="AA37" s="1396">
        <v>45077</v>
      </c>
      <c r="AB37" s="1397">
        <v>38659</v>
      </c>
      <c r="AC37" s="1397">
        <v>21489</v>
      </c>
    </row>
    <row r="38" spans="2:30" x14ac:dyDescent="0.25">
      <c r="AA38" s="1396">
        <v>45107</v>
      </c>
      <c r="AB38" s="1397">
        <v>38600</v>
      </c>
      <c r="AC38" s="1397">
        <v>21018</v>
      </c>
    </row>
    <row r="39" spans="2:30" x14ac:dyDescent="0.25">
      <c r="AA39" s="1396">
        <v>45138</v>
      </c>
      <c r="AB39" s="1397">
        <v>27853</v>
      </c>
      <c r="AC39" s="1397">
        <v>19454</v>
      </c>
    </row>
    <row r="40" spans="2:30" x14ac:dyDescent="0.25">
      <c r="AA40" s="1396">
        <v>45169</v>
      </c>
      <c r="AB40" s="1397">
        <v>23854</v>
      </c>
      <c r="AC40" s="1397">
        <v>17588</v>
      </c>
    </row>
    <row r="41" spans="2:30" x14ac:dyDescent="0.25">
      <c r="AA41" s="1396">
        <v>45199</v>
      </c>
      <c r="AB41" s="1397">
        <v>30663</v>
      </c>
      <c r="AC41" s="1397">
        <v>23194</v>
      </c>
    </row>
    <row r="42" spans="2:30" x14ac:dyDescent="0.25">
      <c r="AA42" s="1396">
        <v>45230</v>
      </c>
      <c r="AB42" s="1397">
        <v>29848</v>
      </c>
      <c r="AC42" s="1397">
        <v>22671</v>
      </c>
    </row>
    <row r="43" spans="2:30" x14ac:dyDescent="0.25">
      <c r="AA43" s="1396">
        <v>45260</v>
      </c>
      <c r="AB43" s="1397">
        <v>25851</v>
      </c>
      <c r="AC43" s="1397">
        <v>49513</v>
      </c>
    </row>
    <row r="44" spans="2:30" x14ac:dyDescent="0.25">
      <c r="AA44" s="1396">
        <v>45291</v>
      </c>
      <c r="AB44" s="1397">
        <v>20461</v>
      </c>
      <c r="AC44" s="1397">
        <v>20498</v>
      </c>
    </row>
    <row r="45" spans="2:30" x14ac:dyDescent="0.25">
      <c r="AA45" s="1396">
        <v>45322</v>
      </c>
      <c r="AB45" s="1397">
        <v>31387</v>
      </c>
      <c r="AC45" s="1397">
        <v>25158</v>
      </c>
    </row>
    <row r="46" spans="2:30" x14ac:dyDescent="0.25">
      <c r="AA46" s="1396">
        <v>45351</v>
      </c>
      <c r="AB46" s="1397">
        <v>32616</v>
      </c>
      <c r="AC46" s="1397">
        <v>29865</v>
      </c>
    </row>
    <row r="47" spans="2:30" x14ac:dyDescent="0.25">
      <c r="AA47" s="1396">
        <v>45382</v>
      </c>
      <c r="AB47" s="1397">
        <v>37480</v>
      </c>
      <c r="AC47" s="1397">
        <v>24763</v>
      </c>
    </row>
    <row r="48" spans="2:30" x14ac:dyDescent="0.25">
      <c r="AA48" s="1396">
        <v>45412</v>
      </c>
      <c r="AB48" s="1397">
        <v>30764</v>
      </c>
      <c r="AC48" s="1397">
        <v>22655</v>
      </c>
    </row>
    <row r="49" spans="27:29" x14ac:dyDescent="0.25">
      <c r="AA49" s="1396">
        <v>45443</v>
      </c>
      <c r="AB49" s="1397">
        <v>29722</v>
      </c>
      <c r="AC49" s="1397">
        <v>24266</v>
      </c>
    </row>
    <row r="50" spans="27:29" x14ac:dyDescent="0.25">
      <c r="AA50" s="1396">
        <v>45473</v>
      </c>
      <c r="AB50" s="1397">
        <v>31629</v>
      </c>
      <c r="AC50" s="1397">
        <v>22269</v>
      </c>
    </row>
    <row r="51" spans="27:29" x14ac:dyDescent="0.25">
      <c r="AA51" s="1396">
        <v>45504</v>
      </c>
      <c r="AB51" s="1397">
        <v>35840</v>
      </c>
      <c r="AC51" s="1397">
        <v>19983</v>
      </c>
    </row>
    <row r="52" spans="27:29" x14ac:dyDescent="0.25">
      <c r="AA52" s="1396">
        <v>45535</v>
      </c>
      <c r="AB52" s="1397">
        <v>29604</v>
      </c>
      <c r="AC52" s="1397">
        <v>21249</v>
      </c>
    </row>
    <row r="53" spans="27:29" x14ac:dyDescent="0.25">
      <c r="AA53" s="1396">
        <v>45565</v>
      </c>
      <c r="AB53" s="1397">
        <v>23701</v>
      </c>
      <c r="AC53" s="1397">
        <v>20835</v>
      </c>
    </row>
    <row r="54" spans="27:29" x14ac:dyDescent="0.25">
      <c r="AA54" s="1396">
        <v>45596</v>
      </c>
      <c r="AB54" s="1397">
        <v>33448</v>
      </c>
      <c r="AC54" s="1397">
        <v>20199</v>
      </c>
    </row>
    <row r="55" spans="27:29" x14ac:dyDescent="0.25">
      <c r="AA55" s="1396">
        <v>45626</v>
      </c>
      <c r="AB55" s="1397">
        <v>38672</v>
      </c>
      <c r="AC55" s="1397">
        <v>23837</v>
      </c>
    </row>
    <row r="56" spans="27:29" x14ac:dyDescent="0.25">
      <c r="AA56" s="1396">
        <v>45657</v>
      </c>
      <c r="AB56" s="1397">
        <v>24521</v>
      </c>
      <c r="AC56" s="1397">
        <v>20029</v>
      </c>
    </row>
    <row r="57" spans="27:29" x14ac:dyDescent="0.25">
      <c r="AA57" s="1396">
        <v>45688</v>
      </c>
      <c r="AB57" s="1397">
        <v>34073</v>
      </c>
      <c r="AC57" s="1397">
        <v>22714</v>
      </c>
    </row>
    <row r="58" spans="27:29" x14ac:dyDescent="0.25">
      <c r="AA58" s="1396">
        <v>45716</v>
      </c>
      <c r="AB58" s="1397">
        <v>32194</v>
      </c>
      <c r="AC58" s="1397">
        <v>29041</v>
      </c>
    </row>
    <row r="59" spans="27:29" x14ac:dyDescent="0.25">
      <c r="AA59" s="1396">
        <v>45747</v>
      </c>
      <c r="AB59" s="1397">
        <v>38750</v>
      </c>
      <c r="AC59" s="1397">
        <v>23815</v>
      </c>
    </row>
    <row r="60" spans="27:29" x14ac:dyDescent="0.25">
      <c r="AA60" s="1396">
        <v>45777</v>
      </c>
      <c r="AB60" s="1397">
        <v>40829</v>
      </c>
      <c r="AC60" s="1397">
        <v>25297</v>
      </c>
    </row>
    <row r="61" spans="27:29" x14ac:dyDescent="0.25">
      <c r="AA61" s="1396">
        <v>45808</v>
      </c>
      <c r="AB61" s="1397">
        <v>37634</v>
      </c>
      <c r="AC61" s="1397">
        <v>22544</v>
      </c>
    </row>
    <row r="62" spans="27:29" x14ac:dyDescent="0.25">
      <c r="AA62" s="1396">
        <v>45838</v>
      </c>
      <c r="AB62" s="1397">
        <v>35197</v>
      </c>
      <c r="AC62" s="1397">
        <v>21765</v>
      </c>
    </row>
    <row r="63" spans="27:29" x14ac:dyDescent="0.25">
      <c r="AA63" s="1396">
        <v>45869</v>
      </c>
      <c r="AB63" s="1397">
        <v>36966</v>
      </c>
      <c r="AC63" s="1397">
        <v>24142</v>
      </c>
    </row>
    <row r="64" spans="27:29" x14ac:dyDescent="0.25">
      <c r="AA64" s="1396">
        <v>45900</v>
      </c>
      <c r="AB64" s="1397">
        <v>29522</v>
      </c>
      <c r="AC64" s="1397">
        <v>21903</v>
      </c>
    </row>
    <row r="65" spans="27:29" x14ac:dyDescent="0.25">
      <c r="AA65" s="1396">
        <v>45930</v>
      </c>
      <c r="AB65" s="1397">
        <v>34640</v>
      </c>
      <c r="AC65" s="1397">
        <v>21667</v>
      </c>
    </row>
    <row r="66" spans="27:29" x14ac:dyDescent="0.25">
      <c r="AA66" s="1396">
        <v>45961</v>
      </c>
      <c r="AB66" s="1397">
        <v>40684</v>
      </c>
      <c r="AC66" s="1397">
        <v>20752</v>
      </c>
    </row>
    <row r="67" spans="27:29" x14ac:dyDescent="0.25">
      <c r="AA67" s="1396">
        <v>45991</v>
      </c>
      <c r="AB67" s="1397">
        <v>45245</v>
      </c>
      <c r="AC67" s="1397">
        <v>24541</v>
      </c>
    </row>
  </sheetData>
  <mergeCells count="19">
    <mergeCell ref="B2:C2"/>
    <mergeCell ref="B3:C3"/>
    <mergeCell ref="B7:B10"/>
    <mergeCell ref="D7:D9"/>
    <mergeCell ref="F7:G7"/>
    <mergeCell ref="F8:G9"/>
    <mergeCell ref="A4:V4"/>
    <mergeCell ref="B5:V5"/>
    <mergeCell ref="B36:D36"/>
    <mergeCell ref="K9:L9"/>
    <mergeCell ref="M9:N9"/>
    <mergeCell ref="O9:P9"/>
    <mergeCell ref="I8:J9"/>
    <mergeCell ref="K8:V8"/>
    <mergeCell ref="B33:V34"/>
    <mergeCell ref="Q9:R9"/>
    <mergeCell ref="S9:T9"/>
    <mergeCell ref="U9:V9"/>
    <mergeCell ref="B35:D35"/>
  </mergeCells>
  <printOptions horizontalCentered="1"/>
  <pageMargins left="0" right="0" top="0.43307086614173229" bottom="0.43307086614173229" header="0" footer="0"/>
  <pageSetup paperSize="9" scale="75"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4">
    <tabColor theme="0"/>
    <pageSetUpPr fitToPage="1"/>
  </sheetPr>
  <dimension ref="B1:AD37"/>
  <sheetViews>
    <sheetView showGridLines="0" topLeftCell="A2" zoomScale="90" zoomScaleNormal="90" workbookViewId="0"/>
  </sheetViews>
  <sheetFormatPr baseColWidth="10" defaultColWidth="11.453125" defaultRowHeight="14.5" x14ac:dyDescent="0.25"/>
  <cols>
    <col min="1" max="1" width="1.1796875" style="615" customWidth="1"/>
    <col min="2" max="2" width="10" style="615" customWidth="1"/>
    <col min="3" max="3" width="1" style="615" customWidth="1"/>
    <col min="4" max="4" width="0.7265625" style="615" customWidth="1"/>
    <col min="5" max="5" width="7.54296875" style="615" customWidth="1"/>
    <col min="6" max="6" width="6" style="615" customWidth="1"/>
    <col min="7" max="7" width="0.54296875" style="615" customWidth="1"/>
    <col min="8" max="8" width="8" style="615" customWidth="1"/>
    <col min="9" max="9" width="6.1796875" style="615" customWidth="1"/>
    <col min="10" max="10" width="0.54296875" style="615" customWidth="1"/>
    <col min="11" max="11" width="8.26953125" style="615" bestFit="1" customWidth="1"/>
    <col min="12" max="12" width="5.81640625" style="615" customWidth="1"/>
    <col min="13" max="13" width="0.54296875" style="615" customWidth="1"/>
    <col min="14" max="14" width="6.81640625" style="615" customWidth="1"/>
    <col min="15" max="15" width="6.1796875" style="615" customWidth="1"/>
    <col min="16" max="16" width="0.54296875" style="615" customWidth="1"/>
    <col min="17" max="17" width="7" style="615" customWidth="1"/>
    <col min="18" max="18" width="5" style="615" customWidth="1"/>
    <col min="19" max="19" width="0.54296875" style="615" customWidth="1"/>
    <col min="20" max="20" width="8.1796875" style="615" customWidth="1"/>
    <col min="21" max="21" width="5.453125" style="615" customWidth="1"/>
    <col min="22" max="22" width="0.7265625" style="615" customWidth="1"/>
    <col min="23" max="23" width="8.26953125" style="615" bestFit="1" customWidth="1"/>
    <col min="24" max="24" width="6.1796875" style="615" customWidth="1"/>
    <col min="25" max="25" width="0.54296875" style="615" customWidth="1"/>
    <col min="26" max="26" width="9.81640625" style="615" bestFit="1" customWidth="1"/>
    <col min="27" max="27" width="6.1796875" style="615" customWidth="1"/>
    <col min="28" max="28" width="0.7265625" style="615" customWidth="1"/>
    <col min="29" max="29" width="9.81640625" style="615" bestFit="1" customWidth="1"/>
    <col min="30" max="30" width="7.7265625" style="615" bestFit="1" customWidth="1"/>
    <col min="31" max="16384" width="11.453125" style="615"/>
  </cols>
  <sheetData>
    <row r="1" spans="2:30" hidden="1" x14ac:dyDescent="0.25">
      <c r="E1" s="616" t="s">
        <v>36</v>
      </c>
      <c r="F1" s="616"/>
      <c r="H1" s="616" t="s">
        <v>21</v>
      </c>
      <c r="K1" s="616" t="s">
        <v>20</v>
      </c>
      <c r="N1" s="616" t="s">
        <v>19</v>
      </c>
      <c r="Q1" s="616" t="s">
        <v>18</v>
      </c>
      <c r="T1" s="616" t="s">
        <v>17</v>
      </c>
      <c r="W1" s="616" t="s">
        <v>16</v>
      </c>
      <c r="Z1" s="616" t="s">
        <v>15</v>
      </c>
    </row>
    <row r="2" spans="2:30" s="613" customFormat="1" x14ac:dyDescent="0.25">
      <c r="C2" s="617"/>
      <c r="D2" s="617"/>
      <c r="AB2" s="617"/>
    </row>
    <row r="3" spans="2:30" s="619" customFormat="1" ht="47.25" customHeight="1" x14ac:dyDescent="0.35">
      <c r="B3" s="1541"/>
      <c r="C3" s="1541"/>
      <c r="D3" s="1541"/>
      <c r="E3" s="1541"/>
      <c r="F3" s="1541"/>
      <c r="G3" s="1541"/>
      <c r="H3" s="1541"/>
      <c r="I3" s="1541"/>
      <c r="J3" s="1541"/>
      <c r="K3" s="1541"/>
      <c r="L3" s="618"/>
      <c r="M3" s="618"/>
      <c r="W3" s="620"/>
      <c r="AA3" s="620"/>
      <c r="AD3" s="620"/>
    </row>
    <row r="4" spans="2:30" s="621" customFormat="1" ht="7.5" customHeight="1" x14ac:dyDescent="0.25">
      <c r="B4" s="1542"/>
      <c r="C4" s="1542"/>
      <c r="D4" s="1542"/>
      <c r="E4" s="1542"/>
      <c r="F4" s="1542"/>
      <c r="G4" s="1542"/>
      <c r="H4" s="1542"/>
      <c r="I4" s="1542"/>
      <c r="J4" s="1542"/>
      <c r="K4" s="1542"/>
      <c r="L4" s="1542"/>
      <c r="M4" s="1542"/>
      <c r="N4" s="1542"/>
      <c r="O4" s="1542"/>
      <c r="P4" s="1542"/>
      <c r="Q4" s="1542"/>
      <c r="R4" s="1542"/>
      <c r="S4" s="1542"/>
      <c r="T4" s="1542"/>
      <c r="U4" s="1542"/>
      <c r="V4" s="1542"/>
      <c r="W4" s="1542"/>
      <c r="X4" s="1542"/>
      <c r="Y4" s="1542"/>
      <c r="Z4" s="1542"/>
      <c r="AA4" s="1542"/>
      <c r="AB4" s="1542"/>
      <c r="AC4" s="1542"/>
      <c r="AD4" s="1542"/>
    </row>
    <row r="5" spans="2:30" s="621" customFormat="1" ht="21" x14ac:dyDescent="0.25">
      <c r="B5" s="1543" t="s">
        <v>397</v>
      </c>
      <c r="C5" s="1543"/>
      <c r="D5" s="1543"/>
      <c r="E5" s="1543"/>
      <c r="F5" s="1543"/>
      <c r="G5" s="1543"/>
      <c r="H5" s="1543"/>
      <c r="I5" s="1543"/>
      <c r="J5" s="1543"/>
      <c r="K5" s="1543"/>
      <c r="L5" s="1543"/>
      <c r="M5" s="1543"/>
      <c r="N5" s="1543"/>
      <c r="O5" s="1543"/>
      <c r="P5" s="1543"/>
      <c r="Q5" s="1543"/>
      <c r="R5" s="1543"/>
      <c r="S5" s="1543"/>
      <c r="T5" s="1543"/>
      <c r="U5" s="1543"/>
      <c r="V5" s="1543"/>
      <c r="W5" s="1543"/>
      <c r="X5" s="1543"/>
      <c r="Y5" s="1543"/>
      <c r="Z5" s="1543"/>
      <c r="AA5" s="1543"/>
      <c r="AB5" s="1543"/>
      <c r="AC5" s="1543"/>
      <c r="AD5" s="1543"/>
    </row>
    <row r="6" spans="2:30" s="621" customFormat="1" ht="16.5" customHeight="1" x14ac:dyDescent="0.25">
      <c r="B6" s="1478" t="str">
        <f>porsaad!$B$6</f>
        <v>Situación a 30 de noviembre de 2025</v>
      </c>
      <c r="C6" s="1478"/>
      <c r="D6" s="1478"/>
      <c r="E6" s="1478"/>
      <c r="F6" s="1478"/>
      <c r="G6" s="1478"/>
      <c r="H6" s="1478"/>
      <c r="I6" s="1478"/>
      <c r="J6" s="1478"/>
      <c r="K6" s="1478"/>
      <c r="L6" s="1478"/>
      <c r="M6" s="1478"/>
      <c r="N6" s="1478"/>
      <c r="O6" s="1478"/>
      <c r="P6" s="1478"/>
      <c r="Q6" s="1478"/>
      <c r="R6" s="1478"/>
      <c r="S6" s="1478"/>
      <c r="T6" s="1478"/>
      <c r="U6" s="1478"/>
      <c r="V6" s="1478"/>
      <c r="W6" s="1478"/>
      <c r="X6" s="1478"/>
      <c r="Y6" s="1478"/>
      <c r="Z6" s="1478"/>
      <c r="AA6" s="1478"/>
      <c r="AB6" s="1478"/>
      <c r="AC6" s="1478"/>
      <c r="AD6" s="622"/>
    </row>
    <row r="7" spans="2:30" s="621" customFormat="1" ht="5.25" customHeight="1" x14ac:dyDescent="0.25">
      <c r="B7" s="623"/>
      <c r="C7" s="623"/>
      <c r="D7" s="623"/>
      <c r="E7" s="623"/>
      <c r="F7" s="623"/>
      <c r="G7" s="623"/>
      <c r="H7" s="623"/>
      <c r="I7" s="623"/>
      <c r="J7" s="623"/>
      <c r="K7" s="623"/>
      <c r="L7" s="623"/>
      <c r="M7" s="623"/>
      <c r="N7" s="623"/>
      <c r="O7" s="623"/>
      <c r="P7" s="623"/>
      <c r="Q7" s="623"/>
      <c r="R7" s="623"/>
      <c r="S7" s="623"/>
      <c r="T7" s="623"/>
      <c r="U7" s="623"/>
      <c r="V7" s="623"/>
      <c r="W7" s="623"/>
      <c r="X7" s="623"/>
      <c r="Y7" s="623"/>
      <c r="Z7" s="623"/>
      <c r="AA7" s="623"/>
      <c r="AB7" s="623"/>
      <c r="AC7" s="624"/>
      <c r="AD7" s="623"/>
    </row>
    <row r="8" spans="2:30" s="626" customFormat="1" ht="21.75" customHeight="1" x14ac:dyDescent="0.25">
      <c r="B8" s="1473" t="s">
        <v>27</v>
      </c>
      <c r="C8" s="625"/>
      <c r="D8" s="625"/>
      <c r="E8" s="1545" t="s">
        <v>26</v>
      </c>
      <c r="F8" s="1546"/>
      <c r="G8" s="1546"/>
      <c r="H8" s="1546"/>
      <c r="I8" s="1546"/>
      <c r="J8" s="1546"/>
      <c r="K8" s="1546"/>
      <c r="L8" s="1546"/>
      <c r="M8" s="1546"/>
      <c r="N8" s="1546"/>
      <c r="O8" s="1546"/>
      <c r="P8" s="1546"/>
      <c r="Q8" s="1546"/>
      <c r="R8" s="1546"/>
      <c r="S8" s="1546"/>
      <c r="T8" s="1546"/>
      <c r="U8" s="1546"/>
      <c r="V8" s="1546"/>
      <c r="W8" s="1546"/>
      <c r="X8" s="1546"/>
      <c r="Y8" s="1546"/>
      <c r="Z8" s="1546"/>
      <c r="AA8" s="1547"/>
      <c r="AB8" s="625"/>
      <c r="AC8" s="1471" t="s">
        <v>0</v>
      </c>
      <c r="AD8" s="1472"/>
    </row>
    <row r="9" spans="2:30" s="626" customFormat="1" ht="21.75" customHeight="1" x14ac:dyDescent="0.25">
      <c r="B9" s="1544"/>
      <c r="C9" s="625"/>
      <c r="D9" s="627"/>
      <c r="E9" s="1538" t="s">
        <v>22</v>
      </c>
      <c r="F9" s="1539"/>
      <c r="G9" s="627"/>
      <c r="H9" s="1538" t="s">
        <v>21</v>
      </c>
      <c r="I9" s="1539"/>
      <c r="J9" s="627"/>
      <c r="K9" s="1538" t="s">
        <v>20</v>
      </c>
      <c r="L9" s="1539"/>
      <c r="M9" s="627"/>
      <c r="N9" s="1538" t="s">
        <v>19</v>
      </c>
      <c r="O9" s="1539"/>
      <c r="P9" s="627"/>
      <c r="Q9" s="1538" t="s">
        <v>18</v>
      </c>
      <c r="R9" s="1539"/>
      <c r="S9" s="627"/>
      <c r="T9" s="1538" t="s">
        <v>17</v>
      </c>
      <c r="U9" s="1539"/>
      <c r="V9" s="627"/>
      <c r="W9" s="1538" t="s">
        <v>16</v>
      </c>
      <c r="X9" s="1539"/>
      <c r="Y9" s="627"/>
      <c r="Z9" s="1538" t="s">
        <v>15</v>
      </c>
      <c r="AA9" s="1539"/>
      <c r="AB9" s="625"/>
      <c r="AC9" s="1548"/>
      <c r="AD9" s="1549"/>
    </row>
    <row r="10" spans="2:30" s="626" customFormat="1" ht="21.75" customHeight="1" x14ac:dyDescent="0.25">
      <c r="B10" s="1474"/>
      <c r="C10" s="628"/>
      <c r="D10" s="627"/>
      <c r="E10" s="1214" t="s">
        <v>9</v>
      </c>
      <c r="F10" s="423" t="s">
        <v>25</v>
      </c>
      <c r="G10" s="629"/>
      <c r="H10" s="658" t="s">
        <v>9</v>
      </c>
      <c r="I10" s="423" t="s">
        <v>25</v>
      </c>
      <c r="J10" s="629"/>
      <c r="K10" s="658" t="s">
        <v>9</v>
      </c>
      <c r="L10" s="423" t="s">
        <v>25</v>
      </c>
      <c r="M10" s="629"/>
      <c r="N10" s="658" t="s">
        <v>9</v>
      </c>
      <c r="O10" s="423" t="s">
        <v>25</v>
      </c>
      <c r="P10" s="629"/>
      <c r="Q10" s="658" t="s">
        <v>9</v>
      </c>
      <c r="R10" s="423" t="s">
        <v>25</v>
      </c>
      <c r="S10" s="629"/>
      <c r="T10" s="658" t="s">
        <v>9</v>
      </c>
      <c r="U10" s="423" t="s">
        <v>25</v>
      </c>
      <c r="V10" s="629"/>
      <c r="W10" s="658" t="s">
        <v>9</v>
      </c>
      <c r="X10" s="423" t="s">
        <v>25</v>
      </c>
      <c r="Y10" s="629"/>
      <c r="Z10" s="658" t="s">
        <v>9</v>
      </c>
      <c r="AA10" s="423" t="s">
        <v>25</v>
      </c>
      <c r="AB10" s="628"/>
      <c r="AC10" s="659" t="s">
        <v>9</v>
      </c>
      <c r="AD10" s="660" t="s">
        <v>25</v>
      </c>
    </row>
    <row r="11" spans="2:30" s="631" customFormat="1" ht="9" customHeight="1" x14ac:dyDescent="0.25">
      <c r="B11" s="630"/>
      <c r="D11" s="630"/>
      <c r="E11" s="630"/>
      <c r="F11" s="630"/>
      <c r="G11" s="630"/>
      <c r="H11" s="630"/>
      <c r="I11" s="630"/>
      <c r="J11" s="630"/>
      <c r="K11" s="630"/>
      <c r="L11" s="630"/>
      <c r="M11" s="630"/>
      <c r="N11" s="630"/>
      <c r="O11" s="630"/>
      <c r="P11" s="630"/>
      <c r="Q11" s="630"/>
      <c r="R11" s="630"/>
      <c r="S11" s="630"/>
      <c r="T11" s="630"/>
      <c r="U11" s="630"/>
      <c r="V11" s="630"/>
      <c r="W11" s="630"/>
      <c r="X11" s="630"/>
      <c r="Y11" s="630"/>
      <c r="Z11" s="630"/>
      <c r="AA11" s="630"/>
      <c r="AC11" s="630"/>
      <c r="AD11" s="630"/>
    </row>
    <row r="12" spans="2:30" s="633" customFormat="1" ht="21" customHeight="1" x14ac:dyDescent="0.25">
      <c r="B12" s="632" t="s">
        <v>24</v>
      </c>
      <c r="D12" s="634"/>
      <c r="E12" s="635">
        <v>2821</v>
      </c>
      <c r="F12" s="636">
        <v>0.19690920259102077</v>
      </c>
      <c r="G12" s="634"/>
      <c r="H12" s="635">
        <v>50186</v>
      </c>
      <c r="I12" s="636">
        <v>3.5030433325887871</v>
      </c>
      <c r="J12" s="634"/>
      <c r="K12" s="635">
        <v>29082</v>
      </c>
      <c r="L12" s="636">
        <v>2.0299586776859506</v>
      </c>
      <c r="M12" s="634"/>
      <c r="N12" s="635">
        <v>38429</v>
      </c>
      <c r="O12" s="636">
        <v>2.6823905517087336</v>
      </c>
      <c r="P12" s="634"/>
      <c r="Q12" s="635">
        <v>48500</v>
      </c>
      <c r="R12" s="636">
        <v>3.3853584989948629</v>
      </c>
      <c r="S12" s="634"/>
      <c r="T12" s="635">
        <v>84429</v>
      </c>
      <c r="U12" s="636">
        <v>5.8932460352914902</v>
      </c>
      <c r="V12" s="634"/>
      <c r="W12" s="635">
        <v>312170</v>
      </c>
      <c r="X12" s="636">
        <v>21.789842528478893</v>
      </c>
      <c r="Y12" s="634"/>
      <c r="Z12" s="635">
        <v>867023</v>
      </c>
      <c r="AA12" s="636">
        <f>Z12*100/$AC$12</f>
        <v>60.519251172660262</v>
      </c>
      <c r="AB12" s="637"/>
      <c r="AC12" s="638">
        <f>E12+H12+K12+N12+Q12+T12+W12+Z12</f>
        <v>1432640</v>
      </c>
      <c r="AD12" s="446">
        <f>F12+I12+L12+O12+R12+U12+X12+AA12</f>
        <v>100</v>
      </c>
    </row>
    <row r="13" spans="2:30" s="633" customFormat="1" ht="20.25" customHeight="1" x14ac:dyDescent="0.25">
      <c r="B13" s="639" t="s">
        <v>23</v>
      </c>
      <c r="D13" s="634"/>
      <c r="E13" s="640">
        <v>3646</v>
      </c>
      <c r="F13" s="641">
        <v>0.41405422225149646</v>
      </c>
      <c r="G13" s="634"/>
      <c r="H13" s="640">
        <v>106084</v>
      </c>
      <c r="I13" s="641">
        <v>12.047319833606077</v>
      </c>
      <c r="J13" s="634"/>
      <c r="K13" s="640">
        <v>47480</v>
      </c>
      <c r="L13" s="641">
        <v>5.3920171345312822</v>
      </c>
      <c r="M13" s="634"/>
      <c r="N13" s="640">
        <v>49748</v>
      </c>
      <c r="O13" s="641">
        <v>5.6495802107974349</v>
      </c>
      <c r="P13" s="634"/>
      <c r="Q13" s="640">
        <v>53197</v>
      </c>
      <c r="R13" s="641">
        <v>6.041262331627224</v>
      </c>
      <c r="S13" s="634"/>
      <c r="T13" s="640">
        <v>84398</v>
      </c>
      <c r="U13" s="641">
        <v>9.5845716537525512</v>
      </c>
      <c r="V13" s="634"/>
      <c r="W13" s="640">
        <v>191709</v>
      </c>
      <c r="X13" s="641">
        <v>21.771234474386215</v>
      </c>
      <c r="Y13" s="634"/>
      <c r="Z13" s="640">
        <v>344299</v>
      </c>
      <c r="AA13" s="641">
        <f>Z13*100/$AC$13</f>
        <v>39.099960139047724</v>
      </c>
      <c r="AB13" s="637"/>
      <c r="AC13" s="642">
        <f>E13+H13+K13+N13+Q13+T13+W13+Z13</f>
        <v>880561</v>
      </c>
      <c r="AD13" s="643">
        <f>F13+I13+L13+O13+R13+U13+X13+AA13</f>
        <v>100</v>
      </c>
    </row>
    <row r="14" spans="2:30" s="649" customFormat="1" ht="3" customHeight="1" x14ac:dyDescent="0.25">
      <c r="B14" s="644"/>
      <c r="C14" s="645"/>
      <c r="D14" s="637"/>
      <c r="E14" s="646"/>
      <c r="F14" s="647"/>
      <c r="G14" s="637"/>
      <c r="H14" s="646"/>
      <c r="I14" s="647"/>
      <c r="J14" s="637"/>
      <c r="K14" s="646"/>
      <c r="L14" s="647"/>
      <c r="M14" s="637"/>
      <c r="N14" s="646"/>
      <c r="O14" s="647"/>
      <c r="P14" s="637"/>
      <c r="Q14" s="646"/>
      <c r="R14" s="647"/>
      <c r="S14" s="637"/>
      <c r="T14" s="646"/>
      <c r="U14" s="647"/>
      <c r="V14" s="637"/>
      <c r="W14" s="646"/>
      <c r="X14" s="647"/>
      <c r="Y14" s="637"/>
      <c r="Z14" s="646"/>
      <c r="AA14" s="647"/>
      <c r="AB14" s="637"/>
      <c r="AC14" s="646"/>
      <c r="AD14" s="648"/>
    </row>
    <row r="15" spans="2:30" s="918" customFormat="1" ht="18" customHeight="1" x14ac:dyDescent="0.25">
      <c r="B15" s="1224" t="s">
        <v>0</v>
      </c>
      <c r="C15" s="1225"/>
      <c r="D15" s="1245"/>
      <c r="E15" s="1226">
        <f>SUM(E12:E13)</f>
        <v>6467</v>
      </c>
      <c r="F15" s="1246">
        <f>E15*100/$AC$15</f>
        <v>0.27956930677446534</v>
      </c>
      <c r="G15" s="1245"/>
      <c r="H15" s="1226">
        <f>SUM(H12:H13)</f>
        <v>156270</v>
      </c>
      <c r="I15" s="1246">
        <f>H15*100/$AC$15</f>
        <v>6.7555737698539815</v>
      </c>
      <c r="J15" s="1245"/>
      <c r="K15" s="1226">
        <f>SUM(K12:K13)</f>
        <v>76562</v>
      </c>
      <c r="L15" s="1246">
        <f>K15*100/$AC$15</f>
        <v>3.3097858768001571</v>
      </c>
      <c r="M15" s="1245"/>
      <c r="N15" s="1226">
        <f>SUM(N12:N13)</f>
        <v>88177</v>
      </c>
      <c r="O15" s="1246">
        <f>N15*100/$AC$15</f>
        <v>3.81190393744426</v>
      </c>
      <c r="P15" s="1245"/>
      <c r="Q15" s="1226">
        <f>SUM(Q12:Q13)</f>
        <v>101697</v>
      </c>
      <c r="R15" s="1246">
        <f>Q15*100/$AC$15</f>
        <v>4.39637541225341</v>
      </c>
      <c r="S15" s="1245"/>
      <c r="T15" s="1226">
        <f>SUM(T12:T13)</f>
        <v>168827</v>
      </c>
      <c r="U15" s="1246">
        <f>T15*100/$AC$15</f>
        <v>7.2984146211245804</v>
      </c>
      <c r="V15" s="1245"/>
      <c r="W15" s="1226">
        <f>SUM(W12:W13)</f>
        <v>503879</v>
      </c>
      <c r="X15" s="1246">
        <f>W15*100/$AC$15</f>
        <v>21.782759042556179</v>
      </c>
      <c r="Y15" s="1245"/>
      <c r="Z15" s="1226">
        <f>SUM(Z12:Z13)</f>
        <v>1211322</v>
      </c>
      <c r="AA15" s="1246">
        <f>Z15*100/$AC$15</f>
        <v>52.365618033192966</v>
      </c>
      <c r="AB15" s="1245"/>
      <c r="AC15" s="1226">
        <f>E15+H15+K15+N15+Q15+T15+W15+Z15</f>
        <v>2313201</v>
      </c>
      <c r="AD15" s="1247">
        <f>F15+I15+L15+O15+R15+U15+X15+AA15</f>
        <v>100</v>
      </c>
    </row>
    <row r="16" spans="2:30" s="631" customFormat="1" ht="5.25" customHeight="1" x14ac:dyDescent="0.25">
      <c r="B16" s="651"/>
      <c r="C16" s="651"/>
      <c r="D16" s="651"/>
      <c r="E16" s="651"/>
      <c r="F16" s="651"/>
      <c r="G16" s="651"/>
      <c r="H16" s="651"/>
      <c r="I16" s="651"/>
      <c r="J16" s="651"/>
      <c r="K16" s="651"/>
      <c r="L16" s="651"/>
      <c r="M16" s="651"/>
      <c r="N16" s="651"/>
      <c r="O16" s="652"/>
      <c r="P16" s="652"/>
    </row>
    <row r="17" spans="2:16" s="631" customFormat="1" ht="12.75" customHeight="1" x14ac:dyDescent="0.25">
      <c r="B17" s="652"/>
      <c r="C17" s="652"/>
      <c r="D17" s="652"/>
      <c r="E17" s="652"/>
      <c r="F17" s="652"/>
      <c r="G17" s="652"/>
      <c r="H17" s="652"/>
      <c r="I17" s="652"/>
      <c r="J17" s="652"/>
      <c r="K17" s="652"/>
      <c r="L17" s="652"/>
      <c r="M17" s="652"/>
      <c r="N17" s="652"/>
      <c r="O17" s="652"/>
      <c r="P17" s="652"/>
    </row>
    <row r="18" spans="2:16" s="649" customFormat="1" ht="24.75" customHeight="1" x14ac:dyDescent="0.25">
      <c r="B18" s="653"/>
      <c r="C18" s="653"/>
      <c r="D18" s="653"/>
      <c r="E18" s="653" t="s">
        <v>22</v>
      </c>
      <c r="F18" s="653" t="s">
        <v>21</v>
      </c>
      <c r="G18" s="653"/>
      <c r="H18" s="653" t="s">
        <v>20</v>
      </c>
      <c r="I18" s="653" t="s">
        <v>19</v>
      </c>
      <c r="J18" s="653"/>
      <c r="K18" s="653" t="s">
        <v>18</v>
      </c>
      <c r="L18" s="653" t="s">
        <v>17</v>
      </c>
      <c r="M18" s="653"/>
      <c r="N18" s="653" t="s">
        <v>16</v>
      </c>
      <c r="O18" s="653" t="s">
        <v>15</v>
      </c>
      <c r="P18" s="653"/>
    </row>
    <row r="19" spans="2:16" s="649" customFormat="1" x14ac:dyDescent="0.25">
      <c r="B19" s="654"/>
      <c r="C19" s="654"/>
      <c r="D19" s="654"/>
      <c r="E19" s="654">
        <f>E15</f>
        <v>6467</v>
      </c>
      <c r="F19" s="655">
        <f>H15</f>
        <v>156270</v>
      </c>
      <c r="G19" s="655"/>
      <c r="H19" s="655">
        <f>K15</f>
        <v>76562</v>
      </c>
      <c r="I19" s="655">
        <f>N15</f>
        <v>88177</v>
      </c>
      <c r="J19" s="655"/>
      <c r="K19" s="655">
        <f>Q15</f>
        <v>101697</v>
      </c>
      <c r="L19" s="655">
        <f>T15</f>
        <v>168827</v>
      </c>
      <c r="M19" s="655"/>
      <c r="N19" s="655">
        <f>W15</f>
        <v>503879</v>
      </c>
      <c r="O19" s="655">
        <f>Z15</f>
        <v>1211322</v>
      </c>
      <c r="P19" s="655"/>
    </row>
    <row r="20" spans="2:16" s="631" customFormat="1" x14ac:dyDescent="0.25">
      <c r="B20" s="652"/>
      <c r="C20" s="652"/>
      <c r="D20" s="652"/>
      <c r="E20" s="652"/>
      <c r="F20" s="652"/>
      <c r="G20" s="652"/>
      <c r="H20" s="652"/>
      <c r="I20" s="652"/>
      <c r="J20" s="652"/>
      <c r="K20" s="652"/>
      <c r="L20" s="652"/>
      <c r="M20" s="652"/>
      <c r="N20" s="652"/>
      <c r="O20" s="652"/>
      <c r="P20" s="652"/>
    </row>
    <row r="21" spans="2:16" s="631" customFormat="1" x14ac:dyDescent="0.25">
      <c r="B21" s="652"/>
      <c r="C21" s="652"/>
      <c r="D21" s="652"/>
      <c r="E21" s="652"/>
      <c r="F21" s="652"/>
      <c r="G21" s="652"/>
      <c r="H21" s="652"/>
      <c r="I21" s="652"/>
      <c r="J21" s="652"/>
      <c r="K21" s="652"/>
      <c r="L21" s="652"/>
      <c r="M21" s="652"/>
      <c r="N21" s="652"/>
      <c r="O21" s="652"/>
      <c r="P21" s="652"/>
    </row>
    <row r="22" spans="2:16" s="631" customFormat="1" x14ac:dyDescent="0.25">
      <c r="B22" s="652"/>
      <c r="C22" s="652"/>
      <c r="D22" s="652"/>
      <c r="E22" s="652"/>
      <c r="F22" s="652"/>
      <c r="G22" s="652"/>
      <c r="H22" s="652"/>
      <c r="I22" s="652"/>
      <c r="J22" s="652"/>
      <c r="K22" s="652"/>
      <c r="L22" s="652"/>
      <c r="M22" s="652"/>
      <c r="N22" s="652"/>
      <c r="O22" s="652"/>
      <c r="P22" s="652"/>
    </row>
    <row r="23" spans="2:16" s="631" customFormat="1" x14ac:dyDescent="0.25">
      <c r="B23" s="652"/>
      <c r="C23" s="652"/>
      <c r="D23" s="652"/>
      <c r="E23" s="652"/>
      <c r="F23" s="652"/>
      <c r="G23" s="652"/>
      <c r="H23" s="652"/>
      <c r="I23" s="652"/>
      <c r="J23" s="652"/>
      <c r="K23" s="652"/>
      <c r="L23" s="652"/>
      <c r="M23" s="652"/>
      <c r="N23" s="652"/>
      <c r="O23" s="652"/>
      <c r="P23" s="652"/>
    </row>
    <row r="24" spans="2:16" s="631" customFormat="1" x14ac:dyDescent="0.25">
      <c r="B24" s="652"/>
      <c r="C24" s="652"/>
      <c r="D24" s="652"/>
      <c r="E24" s="652"/>
      <c r="F24" s="652"/>
      <c r="G24" s="652"/>
      <c r="H24" s="652"/>
      <c r="I24" s="652"/>
      <c r="J24" s="652"/>
      <c r="K24" s="652"/>
      <c r="L24" s="652"/>
      <c r="M24" s="652"/>
      <c r="N24" s="652"/>
      <c r="O24" s="652"/>
      <c r="P24" s="652"/>
    </row>
    <row r="25" spans="2:16" s="631" customFormat="1" x14ac:dyDescent="0.25">
      <c r="B25" s="652"/>
      <c r="C25" s="652"/>
      <c r="D25" s="652"/>
      <c r="E25" s="652"/>
      <c r="F25" s="652"/>
      <c r="G25" s="652"/>
      <c r="H25" s="652"/>
      <c r="I25" s="652"/>
      <c r="J25" s="652"/>
      <c r="K25" s="652"/>
      <c r="L25" s="652"/>
      <c r="M25" s="652"/>
      <c r="N25" s="652"/>
      <c r="O25" s="652"/>
      <c r="P25" s="652"/>
    </row>
    <row r="26" spans="2:16" s="631" customFormat="1" x14ac:dyDescent="0.25">
      <c r="B26" s="652"/>
      <c r="C26" s="652"/>
      <c r="D26" s="652"/>
      <c r="E26" s="652"/>
      <c r="F26" s="652"/>
      <c r="G26" s="652"/>
      <c r="H26" s="652"/>
      <c r="I26" s="652"/>
      <c r="J26" s="652"/>
      <c r="K26" s="652"/>
      <c r="L26" s="652"/>
      <c r="M26" s="652"/>
      <c r="N26" s="652"/>
      <c r="O26" s="652"/>
      <c r="P26" s="652"/>
    </row>
    <row r="27" spans="2:16" s="631" customFormat="1" x14ac:dyDescent="0.25">
      <c r="B27" s="652"/>
      <c r="C27" s="652"/>
      <c r="D27" s="652"/>
      <c r="E27" s="652"/>
      <c r="F27" s="652"/>
      <c r="G27" s="652"/>
      <c r="H27" s="652"/>
      <c r="I27" s="652"/>
      <c r="J27" s="652"/>
      <c r="K27" s="652"/>
      <c r="L27" s="652"/>
      <c r="M27" s="652"/>
      <c r="N27" s="652"/>
      <c r="O27" s="652"/>
      <c r="P27" s="652"/>
    </row>
    <row r="28" spans="2:16" s="631" customFormat="1" x14ac:dyDescent="0.25">
      <c r="B28" s="652"/>
      <c r="C28" s="652"/>
      <c r="D28" s="652"/>
      <c r="E28" s="652"/>
      <c r="F28" s="652"/>
      <c r="G28" s="652"/>
      <c r="H28" s="652"/>
      <c r="I28" s="652"/>
      <c r="J28" s="652"/>
      <c r="K28" s="652"/>
      <c r="L28" s="652"/>
      <c r="M28" s="652"/>
      <c r="N28" s="652"/>
      <c r="O28" s="652"/>
      <c r="P28" s="652"/>
    </row>
    <row r="29" spans="2:16" s="631" customFormat="1" x14ac:dyDescent="0.25">
      <c r="B29" s="652"/>
      <c r="C29" s="652"/>
      <c r="D29" s="652"/>
      <c r="E29" s="652"/>
      <c r="F29" s="652"/>
      <c r="G29" s="652"/>
      <c r="H29" s="652"/>
      <c r="I29" s="652"/>
      <c r="J29" s="652"/>
      <c r="K29" s="652"/>
      <c r="L29" s="652"/>
      <c r="M29" s="652"/>
      <c r="N29" s="652"/>
      <c r="O29" s="652"/>
      <c r="P29" s="652"/>
    </row>
    <row r="30" spans="2:16" s="631" customFormat="1" x14ac:dyDescent="0.25">
      <c r="B30" s="652"/>
      <c r="C30" s="652"/>
      <c r="D30" s="652"/>
      <c r="E30" s="652"/>
      <c r="F30" s="652"/>
      <c r="G30" s="652"/>
      <c r="H30" s="652"/>
      <c r="I30" s="652"/>
      <c r="J30" s="652"/>
      <c r="K30" s="652"/>
      <c r="L30" s="652"/>
      <c r="M30" s="652"/>
      <c r="N30" s="652"/>
      <c r="O30" s="652"/>
      <c r="P30" s="652"/>
    </row>
    <row r="31" spans="2:16" s="631" customFormat="1" ht="5.25" customHeight="1" x14ac:dyDescent="0.25">
      <c r="B31" s="652"/>
      <c r="C31" s="652"/>
      <c r="D31" s="652"/>
      <c r="E31" s="652"/>
      <c r="F31" s="652"/>
      <c r="G31" s="652"/>
      <c r="H31" s="652"/>
      <c r="I31" s="652"/>
      <c r="J31" s="652"/>
      <c r="K31" s="652"/>
      <c r="L31" s="652"/>
      <c r="M31" s="652"/>
      <c r="N31" s="652"/>
      <c r="O31" s="652"/>
      <c r="P31" s="652"/>
    </row>
    <row r="32" spans="2:16" s="631" customFormat="1" ht="5.25" customHeight="1" x14ac:dyDescent="0.25">
      <c r="B32" s="652"/>
      <c r="C32" s="652"/>
      <c r="D32" s="652"/>
      <c r="E32" s="652"/>
      <c r="F32" s="652"/>
      <c r="G32" s="652"/>
      <c r="H32" s="652"/>
      <c r="I32" s="652"/>
      <c r="J32" s="652"/>
      <c r="K32" s="652"/>
      <c r="L32" s="652"/>
      <c r="M32" s="652"/>
      <c r="N32" s="652"/>
      <c r="O32" s="652"/>
      <c r="P32" s="652"/>
    </row>
    <row r="33" spans="2:16" s="631" customFormat="1" ht="16.5" customHeight="1" x14ac:dyDescent="0.25">
      <c r="B33" s="652"/>
      <c r="C33" s="652"/>
      <c r="D33" s="652"/>
      <c r="E33" s="652"/>
      <c r="F33" s="652"/>
      <c r="G33" s="652"/>
      <c r="H33" s="652"/>
      <c r="I33" s="652"/>
      <c r="J33" s="652"/>
      <c r="K33" s="652"/>
      <c r="L33" s="652"/>
      <c r="M33" s="652"/>
      <c r="N33" s="652"/>
      <c r="O33" s="652"/>
      <c r="P33" s="652"/>
    </row>
    <row r="34" spans="2:16" s="631" customFormat="1" x14ac:dyDescent="0.25">
      <c r="B34" s="652"/>
      <c r="C34" s="652"/>
      <c r="D34" s="652"/>
      <c r="E34" s="652"/>
      <c r="F34" s="652"/>
      <c r="G34" s="652"/>
      <c r="H34" s="652"/>
      <c r="I34" s="652"/>
      <c r="J34" s="652"/>
      <c r="K34" s="652"/>
      <c r="L34" s="652"/>
      <c r="M34" s="652"/>
      <c r="N34" s="652"/>
      <c r="O34" s="652"/>
      <c r="P34" s="652"/>
    </row>
    <row r="35" spans="2:16" s="631" customFormat="1" x14ac:dyDescent="0.25"/>
    <row r="36" spans="2:16" s="650" customFormat="1" x14ac:dyDescent="0.25">
      <c r="B36" s="1540" t="s">
        <v>14</v>
      </c>
      <c r="C36" s="1540"/>
      <c r="D36" s="1540"/>
      <c r="E36" s="1540"/>
      <c r="F36" s="1540"/>
      <c r="G36" s="1540"/>
      <c r="H36" s="1540"/>
      <c r="I36" s="1540"/>
      <c r="J36" s="1540"/>
      <c r="K36" s="1540"/>
    </row>
    <row r="37" spans="2:16" s="657" customFormat="1" ht="12.75" customHeight="1" x14ac:dyDescent="0.25">
      <c r="B37" s="1536"/>
      <c r="C37" s="1537"/>
      <c r="D37" s="1537"/>
      <c r="E37" s="1537"/>
      <c r="F37" s="1537"/>
      <c r="G37" s="1537"/>
      <c r="H37" s="1537"/>
      <c r="I37" s="1537"/>
      <c r="J37" s="1537"/>
      <c r="K37" s="1537"/>
      <c r="L37" s="1537"/>
      <c r="M37" s="1537"/>
      <c r="N37" s="1537"/>
      <c r="O37" s="1537"/>
      <c r="P37" s="656"/>
    </row>
  </sheetData>
  <mergeCells count="17">
    <mergeCell ref="Z9:AA9"/>
    <mergeCell ref="B36:K36"/>
    <mergeCell ref="B3:K3"/>
    <mergeCell ref="B4:AD4"/>
    <mergeCell ref="B5:AD5"/>
    <mergeCell ref="B6:AC6"/>
    <mergeCell ref="B8:B10"/>
    <mergeCell ref="E8:AA8"/>
    <mergeCell ref="AC8:AD9"/>
    <mergeCell ref="E9:F9"/>
    <mergeCell ref="H9:I9"/>
    <mergeCell ref="K9:L9"/>
    <mergeCell ref="B37:O37"/>
    <mergeCell ref="N9:O9"/>
    <mergeCell ref="Q9:R9"/>
    <mergeCell ref="T9:U9"/>
    <mergeCell ref="W9:X9"/>
  </mergeCells>
  <printOptions horizontalCentered="1"/>
  <pageMargins left="0" right="0" top="0.43307086614173229" bottom="0.43307086614173229" header="0" footer="0"/>
  <pageSetup paperSize="9" scale="9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05">
    <tabColor theme="0"/>
    <pageSetUpPr fitToPage="1"/>
  </sheetPr>
  <dimension ref="A1:U40"/>
  <sheetViews>
    <sheetView zoomScaleNormal="100" workbookViewId="0"/>
  </sheetViews>
  <sheetFormatPr baseColWidth="10" defaultColWidth="11.453125" defaultRowHeight="15" x14ac:dyDescent="0.25"/>
  <cols>
    <col min="1" max="1" width="2" style="212" customWidth="1"/>
    <col min="2" max="2" width="4.54296875" style="212" customWidth="1"/>
    <col min="3" max="3" width="13.453125" style="212" customWidth="1"/>
    <col min="4" max="4" width="0.81640625" style="212" customWidth="1"/>
    <col min="5" max="5" width="7" style="212" customWidth="1"/>
    <col min="6" max="6" width="7.1796875" style="212" customWidth="1"/>
    <col min="7" max="7" width="7" style="212" customWidth="1"/>
    <col min="8" max="8" width="7.1796875" style="212" customWidth="1"/>
    <col min="9" max="9" width="7" style="212" customWidth="1"/>
    <col min="10" max="10" width="7.1796875" style="212" customWidth="1"/>
    <col min="11" max="11" width="7" style="212" customWidth="1"/>
    <col min="12" max="12" width="7.1796875" style="212" customWidth="1"/>
    <col min="13" max="13" width="7" style="212" customWidth="1"/>
    <col min="14" max="14" width="7.1796875" style="212" customWidth="1"/>
    <col min="15" max="15" width="7" style="209" customWidth="1"/>
    <col min="16" max="16" width="5.26953125" style="212" customWidth="1"/>
    <col min="17" max="17" width="7" style="209" customWidth="1"/>
    <col min="18" max="18" width="7.1796875" style="212" customWidth="1"/>
    <col min="19" max="19" width="2.81640625" style="212" customWidth="1"/>
    <col min="20" max="20" width="11.1796875" style="212" customWidth="1"/>
    <col min="21" max="16384" width="11.453125" style="212"/>
  </cols>
  <sheetData>
    <row r="1" spans="1:20" s="209" customFormat="1" ht="13.5" customHeight="1" x14ac:dyDescent="0.25"/>
    <row r="2" spans="1:20" s="211" customFormat="1" ht="66.75" customHeight="1" x14ac:dyDescent="0.3">
      <c r="A2" s="210"/>
      <c r="B2" s="1414"/>
      <c r="C2" s="1414"/>
      <c r="D2" s="1414"/>
      <c r="E2" s="1414"/>
      <c r="F2" s="1414"/>
      <c r="G2" s="1414"/>
      <c r="H2" s="1414"/>
      <c r="I2" s="1414"/>
      <c r="J2" s="1414"/>
      <c r="K2" s="1414"/>
      <c r="L2" s="1414"/>
      <c r="M2" s="1414"/>
      <c r="N2" s="1414"/>
      <c r="O2" s="1414"/>
      <c r="P2" s="1414"/>
      <c r="Q2" s="1414"/>
      <c r="R2" s="1414"/>
      <c r="S2" s="210"/>
      <c r="T2" s="210"/>
    </row>
    <row r="3" spans="1:20" x14ac:dyDescent="0.25">
      <c r="C3" s="1415" t="s">
        <v>289</v>
      </c>
      <c r="D3" s="1415"/>
      <c r="E3" s="1415"/>
    </row>
    <row r="5" spans="1:20" ht="23.25" customHeight="1" x14ac:dyDescent="0.25">
      <c r="B5" s="1416" t="s">
        <v>290</v>
      </c>
      <c r="C5" s="1417"/>
      <c r="D5" s="1417"/>
      <c r="E5" s="1417"/>
      <c r="F5" s="1417"/>
      <c r="G5" s="1417"/>
      <c r="H5" s="1417"/>
      <c r="I5" s="1417"/>
      <c r="J5" s="1417"/>
      <c r="K5" s="1417"/>
      <c r="L5" s="1417"/>
      <c r="M5" s="1417"/>
      <c r="N5" s="1417"/>
      <c r="O5" s="1417"/>
      <c r="P5" s="1417"/>
      <c r="Q5" s="1418">
        <v>45991</v>
      </c>
      <c r="R5" s="1419"/>
      <c r="S5" s="1419"/>
    </row>
    <row r="6" spans="1:20" ht="19" customHeight="1" x14ac:dyDescent="0.25">
      <c r="B6" s="213"/>
      <c r="C6" s="213"/>
      <c r="D6" s="213"/>
      <c r="E6" s="213"/>
      <c r="F6" s="213"/>
      <c r="G6" s="213"/>
      <c r="H6" s="213"/>
      <c r="I6" s="213"/>
      <c r="J6" s="213"/>
      <c r="K6" s="213"/>
      <c r="L6" s="213"/>
      <c r="M6" s="213"/>
      <c r="N6" s="213"/>
      <c r="O6" s="213"/>
      <c r="P6" s="213"/>
      <c r="Q6" s="213"/>
      <c r="R6" s="213"/>
      <c r="S6" s="213"/>
    </row>
    <row r="7" spans="1:20" ht="18.75" customHeight="1" x14ac:dyDescent="0.25">
      <c r="B7" s="1413" t="s">
        <v>291</v>
      </c>
      <c r="C7" s="1413"/>
      <c r="D7" s="1413"/>
      <c r="E7" s="1413"/>
      <c r="F7" s="1413"/>
      <c r="G7" s="1413"/>
      <c r="H7" s="1413"/>
      <c r="I7" s="1413"/>
      <c r="J7" s="1413"/>
      <c r="K7" s="1413"/>
      <c r="L7" s="1413"/>
      <c r="M7" s="1413"/>
      <c r="N7" s="1413"/>
      <c r="O7" s="1413"/>
      <c r="P7" s="1413"/>
      <c r="Q7" s="1413"/>
      <c r="R7" s="1413"/>
      <c r="S7" s="1413"/>
    </row>
    <row r="8" spans="1:20" ht="18.75" customHeight="1" x14ac:dyDescent="0.25">
      <c r="B8" s="1412" t="s">
        <v>292</v>
      </c>
      <c r="C8" s="1412"/>
      <c r="D8" s="1412"/>
      <c r="E8" s="1412"/>
      <c r="F8" s="1412"/>
      <c r="G8" s="1412"/>
      <c r="H8" s="1412"/>
      <c r="I8" s="1412"/>
      <c r="J8" s="1412"/>
      <c r="K8" s="1412"/>
      <c r="L8" s="1412"/>
      <c r="M8" s="1412"/>
      <c r="N8" s="1412"/>
      <c r="O8" s="1412"/>
      <c r="P8" s="1412"/>
      <c r="Q8" s="1412"/>
      <c r="R8" s="1412"/>
      <c r="S8" s="1412"/>
    </row>
    <row r="9" spans="1:20" ht="18.75" customHeight="1" x14ac:dyDescent="0.25">
      <c r="B9" s="1412" t="s">
        <v>293</v>
      </c>
      <c r="C9" s="1412"/>
      <c r="D9" s="1412"/>
      <c r="E9" s="1412"/>
      <c r="F9" s="1412"/>
      <c r="G9" s="1412"/>
      <c r="H9" s="1412"/>
      <c r="I9" s="1412"/>
      <c r="J9" s="1412"/>
      <c r="K9" s="1412"/>
      <c r="L9" s="1412"/>
      <c r="M9" s="1412"/>
      <c r="N9" s="1412"/>
      <c r="O9" s="1412"/>
      <c r="P9" s="1412"/>
      <c r="Q9" s="1412"/>
      <c r="R9" s="1412"/>
      <c r="S9" s="1412"/>
    </row>
    <row r="10" spans="1:20" ht="18.75" customHeight="1" x14ac:dyDescent="0.25">
      <c r="B10" s="1412" t="s">
        <v>294</v>
      </c>
      <c r="C10" s="1412"/>
      <c r="D10" s="1412"/>
      <c r="E10" s="1412"/>
      <c r="F10" s="1412"/>
      <c r="G10" s="1412"/>
      <c r="H10" s="1412"/>
      <c r="I10" s="1412"/>
      <c r="J10" s="1412"/>
      <c r="K10" s="1412"/>
      <c r="L10" s="1412"/>
      <c r="M10" s="1412"/>
      <c r="N10" s="1412"/>
      <c r="O10" s="1412"/>
      <c r="P10" s="1412"/>
      <c r="Q10" s="1412"/>
      <c r="R10" s="1412"/>
      <c r="S10" s="1412"/>
    </row>
    <row r="11" spans="1:20" ht="18.75" customHeight="1" x14ac:dyDescent="0.25">
      <c r="B11" s="1412" t="s">
        <v>295</v>
      </c>
      <c r="C11" s="1412"/>
      <c r="D11" s="1412"/>
      <c r="E11" s="1412"/>
      <c r="F11" s="1412"/>
      <c r="G11" s="1412"/>
      <c r="H11" s="1412"/>
      <c r="I11" s="1412"/>
      <c r="J11" s="1412"/>
      <c r="K11" s="1412"/>
      <c r="L11" s="1412"/>
      <c r="M11" s="1412"/>
      <c r="N11" s="1412"/>
      <c r="O11" s="1412"/>
      <c r="P11" s="1412"/>
      <c r="Q11" s="1412"/>
      <c r="R11" s="1412"/>
      <c r="S11" s="1412"/>
    </row>
    <row r="12" spans="1:20" ht="18.75" customHeight="1" x14ac:dyDescent="0.25">
      <c r="B12" s="1412" t="s">
        <v>296</v>
      </c>
      <c r="C12" s="1412"/>
      <c r="D12" s="1412"/>
      <c r="E12" s="1412"/>
      <c r="F12" s="1412"/>
      <c r="G12" s="1412"/>
      <c r="H12" s="1412"/>
      <c r="I12" s="1412"/>
      <c r="J12" s="1412"/>
      <c r="K12" s="1412"/>
      <c r="L12" s="1412"/>
      <c r="M12" s="1412"/>
      <c r="N12" s="1412"/>
      <c r="O12" s="1412"/>
      <c r="P12" s="1412"/>
      <c r="Q12" s="1412"/>
      <c r="R12" s="1412"/>
      <c r="S12" s="1412"/>
    </row>
    <row r="13" spans="1:20" ht="18.75" customHeight="1" x14ac:dyDescent="0.25">
      <c r="B13" s="1412" t="s">
        <v>297</v>
      </c>
      <c r="C13" s="1412"/>
      <c r="D13" s="1412"/>
      <c r="E13" s="1412"/>
      <c r="F13" s="1412"/>
      <c r="G13" s="1412"/>
      <c r="H13" s="1412"/>
      <c r="I13" s="1412"/>
      <c r="J13" s="1412"/>
      <c r="K13" s="1412"/>
      <c r="L13" s="1412"/>
      <c r="M13" s="1412"/>
      <c r="N13" s="1412"/>
      <c r="O13" s="1412"/>
      <c r="P13" s="1412"/>
      <c r="Q13" s="1412"/>
      <c r="R13" s="1412"/>
      <c r="S13" s="1412"/>
    </row>
    <row r="14" spans="1:20" ht="18.75" customHeight="1" x14ac:dyDescent="0.25">
      <c r="B14" s="1412" t="s">
        <v>298</v>
      </c>
      <c r="C14" s="1412"/>
      <c r="D14" s="1412"/>
      <c r="E14" s="1412"/>
      <c r="F14" s="1412"/>
      <c r="G14" s="1412"/>
      <c r="H14" s="1412"/>
      <c r="I14" s="1412"/>
      <c r="J14" s="1412"/>
      <c r="K14" s="1412"/>
      <c r="L14" s="1412"/>
      <c r="M14" s="1412"/>
      <c r="N14" s="1412"/>
      <c r="O14" s="1412"/>
      <c r="P14" s="1412"/>
      <c r="Q14" s="1412"/>
      <c r="R14" s="1412"/>
      <c r="S14" s="1412"/>
    </row>
    <row r="15" spans="1:20" ht="18.75" customHeight="1" x14ac:dyDescent="0.25">
      <c r="B15" s="214"/>
      <c r="C15" s="214"/>
      <c r="D15" s="214"/>
      <c r="E15" s="214"/>
      <c r="F15" s="214"/>
      <c r="G15" s="214"/>
      <c r="H15" s="214"/>
      <c r="I15" s="214"/>
      <c r="J15" s="214"/>
      <c r="K15" s="214"/>
      <c r="L15" s="214"/>
      <c r="M15" s="214"/>
      <c r="N15" s="214"/>
      <c r="O15" s="214"/>
      <c r="P15" s="214"/>
      <c r="Q15" s="214"/>
      <c r="R15" s="214"/>
      <c r="S15" s="214"/>
    </row>
    <row r="16" spans="1:20" ht="18.75" customHeight="1" x14ac:dyDescent="0.25">
      <c r="B16" s="1413" t="s">
        <v>299</v>
      </c>
      <c r="C16" s="1413"/>
      <c r="D16" s="1413"/>
      <c r="E16" s="1413"/>
      <c r="F16" s="1413"/>
      <c r="G16" s="1413"/>
      <c r="H16" s="1413"/>
      <c r="I16" s="1413"/>
      <c r="J16" s="1413"/>
      <c r="K16" s="1413"/>
      <c r="L16" s="1413"/>
      <c r="M16" s="1413"/>
      <c r="N16" s="1413"/>
      <c r="O16" s="1413"/>
      <c r="P16" s="1413"/>
      <c r="Q16" s="1413"/>
      <c r="R16" s="1413"/>
      <c r="S16" s="1413"/>
    </row>
    <row r="17" spans="2:21" ht="18.75" customHeight="1" x14ac:dyDescent="0.25">
      <c r="B17" s="1412" t="s">
        <v>300</v>
      </c>
      <c r="C17" s="1412"/>
      <c r="D17" s="1412"/>
      <c r="E17" s="1412"/>
      <c r="F17" s="1412"/>
      <c r="G17" s="1412"/>
      <c r="H17" s="1412"/>
      <c r="I17" s="1412"/>
      <c r="J17" s="1412"/>
      <c r="K17" s="1412"/>
      <c r="L17" s="1412"/>
      <c r="M17" s="1412"/>
      <c r="N17" s="1412"/>
      <c r="O17" s="1412"/>
      <c r="P17" s="1412"/>
      <c r="Q17" s="1412"/>
      <c r="R17" s="1412"/>
      <c r="S17" s="1412"/>
      <c r="T17" s="214"/>
    </row>
    <row r="18" spans="2:21" ht="18.75" customHeight="1" x14ac:dyDescent="0.25">
      <c r="B18" s="1412" t="s">
        <v>301</v>
      </c>
      <c r="C18" s="1412"/>
      <c r="D18" s="1412"/>
      <c r="E18" s="1412"/>
      <c r="F18" s="1412"/>
      <c r="G18" s="1412"/>
      <c r="H18" s="1412"/>
      <c r="I18" s="1412"/>
      <c r="J18" s="1412"/>
      <c r="K18" s="1412"/>
      <c r="L18" s="1412"/>
      <c r="M18" s="1412"/>
      <c r="N18" s="1412"/>
      <c r="O18" s="1412"/>
      <c r="P18" s="1412"/>
      <c r="Q18" s="1412"/>
      <c r="R18" s="1412"/>
      <c r="S18" s="1412"/>
      <c r="T18" s="214"/>
    </row>
    <row r="19" spans="2:21" ht="18.75" customHeight="1" x14ac:dyDescent="0.25">
      <c r="B19" s="1412" t="s">
        <v>302</v>
      </c>
      <c r="C19" s="1412"/>
      <c r="D19" s="1412"/>
      <c r="E19" s="1412"/>
      <c r="F19" s="1412"/>
      <c r="G19" s="1412"/>
      <c r="H19" s="1412"/>
      <c r="I19" s="1412"/>
      <c r="J19" s="1412"/>
      <c r="K19" s="1412"/>
      <c r="L19" s="1412"/>
      <c r="M19" s="1412"/>
      <c r="N19" s="1412"/>
      <c r="O19" s="1412"/>
      <c r="P19" s="1412"/>
      <c r="Q19" s="1412"/>
      <c r="R19" s="1412"/>
      <c r="S19" s="1412"/>
      <c r="T19" s="214"/>
    </row>
    <row r="20" spans="2:21" ht="18.75" customHeight="1" x14ac:dyDescent="0.25">
      <c r="B20" s="1412" t="s">
        <v>303</v>
      </c>
      <c r="C20" s="1412"/>
      <c r="D20" s="1412"/>
      <c r="E20" s="1412"/>
      <c r="F20" s="1412"/>
      <c r="G20" s="1412"/>
      <c r="H20" s="1412"/>
      <c r="I20" s="1412"/>
      <c r="J20" s="1412"/>
      <c r="K20" s="1412"/>
      <c r="L20" s="1412"/>
      <c r="M20" s="1412"/>
      <c r="N20" s="1412"/>
      <c r="O20" s="1412"/>
      <c r="P20" s="1412"/>
      <c r="Q20" s="1412"/>
      <c r="R20" s="1412"/>
      <c r="S20" s="1412"/>
      <c r="T20" s="214"/>
    </row>
    <row r="21" spans="2:21" ht="18.75" customHeight="1" x14ac:dyDescent="0.25">
      <c r="B21" s="1412" t="s">
        <v>304</v>
      </c>
      <c r="C21" s="1412"/>
      <c r="D21" s="1412"/>
      <c r="E21" s="1412"/>
      <c r="F21" s="1412"/>
      <c r="G21" s="1412"/>
      <c r="H21" s="1412"/>
      <c r="I21" s="1412"/>
      <c r="J21" s="1412"/>
      <c r="K21" s="1412"/>
      <c r="L21" s="1412"/>
      <c r="M21" s="1412"/>
      <c r="N21" s="1412"/>
      <c r="O21" s="1412"/>
      <c r="P21" s="1412"/>
      <c r="Q21" s="1412"/>
      <c r="R21" s="1412"/>
      <c r="S21" s="1412"/>
      <c r="T21" s="1412"/>
    </row>
    <row r="22" spans="2:21" ht="18.75" customHeight="1" x14ac:dyDescent="0.25">
      <c r="B22" s="1412" t="s">
        <v>305</v>
      </c>
      <c r="C22" s="1412"/>
      <c r="D22" s="1412"/>
      <c r="E22" s="1412"/>
      <c r="F22" s="1412"/>
      <c r="G22" s="1412"/>
      <c r="H22" s="1412"/>
      <c r="I22" s="1412"/>
      <c r="J22" s="1412"/>
      <c r="K22" s="1412"/>
      <c r="L22" s="1412"/>
      <c r="M22" s="1412"/>
      <c r="N22" s="1412"/>
      <c r="O22" s="1412"/>
      <c r="P22" s="1412"/>
      <c r="Q22" s="1412"/>
      <c r="R22" s="1412"/>
      <c r="S22" s="1412"/>
      <c r="T22" s="214"/>
    </row>
    <row r="23" spans="2:21" ht="18.75" customHeight="1" x14ac:dyDescent="0.25">
      <c r="B23" s="1412" t="s">
        <v>306</v>
      </c>
      <c r="C23" s="1412"/>
      <c r="D23" s="1412"/>
      <c r="E23" s="1412"/>
      <c r="F23" s="1412"/>
      <c r="G23" s="1412"/>
      <c r="H23" s="1412"/>
      <c r="I23" s="1412"/>
      <c r="J23" s="1412"/>
      <c r="K23" s="1412"/>
      <c r="L23" s="1412"/>
      <c r="M23" s="1412"/>
      <c r="N23" s="1412"/>
      <c r="O23" s="1412"/>
      <c r="P23" s="1412"/>
      <c r="Q23" s="1412"/>
      <c r="R23" s="1412"/>
      <c r="S23" s="1412"/>
      <c r="T23" s="214"/>
    </row>
    <row r="24" spans="2:21" ht="18.75" customHeight="1" x14ac:dyDescent="0.25">
      <c r="B24" s="214"/>
      <c r="C24" s="214"/>
      <c r="D24" s="214"/>
      <c r="E24" s="214"/>
      <c r="F24" s="214"/>
      <c r="G24" s="214"/>
      <c r="H24" s="214"/>
      <c r="I24" s="214"/>
      <c r="J24" s="214"/>
      <c r="K24" s="214"/>
      <c r="L24" s="214"/>
      <c r="M24" s="214"/>
      <c r="N24" s="214"/>
      <c r="O24" s="214"/>
      <c r="P24" s="214"/>
      <c r="Q24" s="214"/>
      <c r="R24" s="214"/>
      <c r="S24" s="214"/>
    </row>
    <row r="25" spans="2:21" ht="18.75" customHeight="1" x14ac:dyDescent="0.25">
      <c r="B25" s="1413" t="s">
        <v>307</v>
      </c>
      <c r="C25" s="1413"/>
      <c r="D25" s="1413"/>
      <c r="E25" s="1413"/>
      <c r="F25" s="1413"/>
      <c r="G25" s="1413"/>
      <c r="H25" s="1413"/>
      <c r="I25" s="1413"/>
      <c r="J25" s="1413"/>
      <c r="K25" s="1413"/>
      <c r="L25" s="1413"/>
      <c r="M25" s="1413"/>
      <c r="N25" s="1413"/>
      <c r="O25" s="1413"/>
      <c r="P25" s="1413"/>
      <c r="Q25" s="1413"/>
      <c r="R25" s="1413"/>
      <c r="S25" s="1413"/>
    </row>
    <row r="26" spans="2:21" ht="18.75" customHeight="1" x14ac:dyDescent="0.25">
      <c r="B26" s="1412" t="s">
        <v>308</v>
      </c>
      <c r="C26" s="1412"/>
      <c r="D26" s="1412"/>
      <c r="E26" s="1412"/>
      <c r="F26" s="1412"/>
      <c r="G26" s="1412"/>
      <c r="H26" s="1412"/>
      <c r="I26" s="1412"/>
      <c r="J26" s="1412"/>
      <c r="K26" s="1412"/>
      <c r="L26" s="1412"/>
      <c r="M26" s="1412"/>
      <c r="N26" s="1412"/>
      <c r="O26" s="1412"/>
      <c r="P26" s="1412"/>
      <c r="Q26" s="1412"/>
      <c r="R26" s="1412"/>
      <c r="S26" s="1412"/>
      <c r="T26" s="1412"/>
      <c r="U26" s="1412"/>
    </row>
    <row r="27" spans="2:21" ht="18.75" customHeight="1" x14ac:dyDescent="0.25">
      <c r="B27" s="1412" t="s">
        <v>309</v>
      </c>
      <c r="C27" s="1412"/>
      <c r="D27" s="1412"/>
      <c r="E27" s="1412"/>
      <c r="F27" s="1412"/>
      <c r="G27" s="1412"/>
      <c r="H27" s="1412"/>
      <c r="I27" s="1412"/>
      <c r="J27" s="1412"/>
      <c r="K27" s="1412"/>
      <c r="L27" s="1412"/>
      <c r="M27" s="1412"/>
      <c r="N27" s="1412"/>
      <c r="O27" s="1412"/>
      <c r="P27" s="1412"/>
      <c r="Q27" s="1412"/>
      <c r="R27" s="1412"/>
      <c r="S27" s="1412"/>
      <c r="T27" s="1412"/>
      <c r="U27" s="1412"/>
    </row>
    <row r="28" spans="2:21" ht="18.75" customHeight="1" x14ac:dyDescent="0.25">
      <c r="B28" s="1412" t="s">
        <v>310</v>
      </c>
      <c r="C28" s="1412"/>
      <c r="D28" s="1412"/>
      <c r="E28" s="1412"/>
      <c r="F28" s="1412"/>
      <c r="G28" s="1412"/>
      <c r="H28" s="1412"/>
      <c r="I28" s="1412"/>
      <c r="J28" s="1412"/>
      <c r="K28" s="1412"/>
      <c r="L28" s="1412"/>
      <c r="M28" s="1412"/>
      <c r="N28" s="1412"/>
      <c r="O28" s="1412"/>
      <c r="P28" s="1412"/>
      <c r="Q28" s="1412"/>
      <c r="R28" s="1412"/>
      <c r="S28" s="1412"/>
      <c r="T28" s="1412"/>
      <c r="U28" s="1412"/>
    </row>
    <row r="29" spans="2:21" ht="18.75" customHeight="1" x14ac:dyDescent="0.25">
      <c r="B29" s="1412" t="s">
        <v>311</v>
      </c>
      <c r="C29" s="1412"/>
      <c r="D29" s="1412"/>
      <c r="E29" s="1412"/>
      <c r="F29" s="1412"/>
      <c r="G29" s="1412"/>
      <c r="H29" s="1412"/>
      <c r="I29" s="1412"/>
      <c r="J29" s="1412"/>
      <c r="K29" s="1412"/>
      <c r="L29" s="1412"/>
      <c r="M29" s="1412"/>
      <c r="N29" s="1412"/>
      <c r="O29" s="1412"/>
      <c r="P29" s="1412"/>
      <c r="Q29" s="1412"/>
      <c r="R29" s="1412"/>
      <c r="S29" s="1412"/>
      <c r="T29" s="1412"/>
      <c r="U29" s="1412"/>
    </row>
    <row r="30" spans="2:21" ht="15" customHeight="1" x14ac:dyDescent="0.25">
      <c r="B30" s="1412" t="s">
        <v>312</v>
      </c>
      <c r="C30" s="1412"/>
      <c r="D30" s="1412"/>
      <c r="E30" s="1412"/>
      <c r="F30" s="1412"/>
      <c r="G30" s="1412"/>
      <c r="H30" s="1412"/>
      <c r="I30" s="1412"/>
      <c r="J30" s="1412"/>
      <c r="K30" s="1412"/>
      <c r="L30" s="1412"/>
      <c r="M30" s="1412"/>
      <c r="N30" s="1412"/>
      <c r="O30" s="1412"/>
      <c r="P30" s="1412"/>
      <c r="Q30" s="1412"/>
      <c r="R30" s="1412"/>
      <c r="S30" s="1412"/>
      <c r="T30" s="1412"/>
      <c r="U30" s="1412"/>
    </row>
    <row r="31" spans="2:21" ht="18.75" customHeight="1" x14ac:dyDescent="0.25">
      <c r="B31" s="1412" t="s">
        <v>313</v>
      </c>
      <c r="C31" s="1412"/>
      <c r="D31" s="1412"/>
      <c r="E31" s="1412"/>
      <c r="F31" s="1412"/>
      <c r="G31" s="1412"/>
      <c r="H31" s="1412"/>
      <c r="I31" s="1412"/>
      <c r="J31" s="1412"/>
      <c r="K31" s="1412"/>
      <c r="L31" s="1412"/>
      <c r="M31" s="1412"/>
      <c r="N31" s="1412"/>
      <c r="O31" s="1412"/>
      <c r="P31" s="1412"/>
      <c r="Q31" s="1412"/>
      <c r="R31" s="1412"/>
      <c r="S31" s="1412"/>
      <c r="T31" s="1412"/>
      <c r="U31" s="1412"/>
    </row>
    <row r="32" spans="2:21" ht="18.75" customHeight="1" x14ac:dyDescent="0.25">
      <c r="B32" s="214"/>
      <c r="C32" s="214"/>
      <c r="D32" s="214"/>
      <c r="E32" s="214"/>
      <c r="F32" s="214"/>
      <c r="G32" s="214"/>
      <c r="H32" s="214"/>
      <c r="I32" s="214"/>
      <c r="J32" s="214"/>
      <c r="K32" s="214"/>
      <c r="L32" s="214"/>
      <c r="M32" s="214"/>
      <c r="N32" s="214"/>
      <c r="O32" s="214"/>
      <c r="P32" s="214"/>
      <c r="Q32" s="214"/>
      <c r="R32" s="214"/>
      <c r="S32" s="214"/>
    </row>
    <row r="33" spans="15:17" ht="16" customHeight="1" x14ac:dyDescent="0.25">
      <c r="O33" s="215"/>
      <c r="Q33" s="215"/>
    </row>
    <row r="34" spans="15:17" ht="16" customHeight="1" x14ac:dyDescent="0.25"/>
    <row r="35" spans="15:17" ht="16" customHeight="1" x14ac:dyDescent="0.25"/>
    <row r="36" spans="15:17" ht="16" customHeight="1" x14ac:dyDescent="0.25"/>
    <row r="37" spans="15:17" ht="16" customHeight="1" x14ac:dyDescent="0.25"/>
    <row r="38" spans="15:17" ht="16" customHeight="1" x14ac:dyDescent="0.25"/>
    <row r="39" spans="15:17" ht="16" customHeight="1" x14ac:dyDescent="0.25"/>
    <row r="40" spans="15:17" ht="18" customHeight="1" x14ac:dyDescent="0.25"/>
  </sheetData>
  <mergeCells count="27">
    <mergeCell ref="B8:S8"/>
    <mergeCell ref="B2:R2"/>
    <mergeCell ref="C3:E3"/>
    <mergeCell ref="B5:P5"/>
    <mergeCell ref="Q5:S5"/>
    <mergeCell ref="B7:S7"/>
    <mergeCell ref="B21:T21"/>
    <mergeCell ref="B9:S9"/>
    <mergeCell ref="B10:S10"/>
    <mergeCell ref="B11:S11"/>
    <mergeCell ref="B12:S12"/>
    <mergeCell ref="B13:S13"/>
    <mergeCell ref="B14:S14"/>
    <mergeCell ref="B16:S16"/>
    <mergeCell ref="B17:S17"/>
    <mergeCell ref="B18:S18"/>
    <mergeCell ref="B19:S19"/>
    <mergeCell ref="B20:S20"/>
    <mergeCell ref="B29:U29"/>
    <mergeCell ref="B30:U30"/>
    <mergeCell ref="B31:U31"/>
    <mergeCell ref="B22:S22"/>
    <mergeCell ref="B23:S23"/>
    <mergeCell ref="B25:S25"/>
    <mergeCell ref="B26:U26"/>
    <mergeCell ref="B27:U27"/>
    <mergeCell ref="B28:U28"/>
  </mergeCells>
  <hyperlinks>
    <hyperlink ref="B18:S18" location="'21solsaad'!A1" display="2.1. SOLICITUDES." xr:uid="{00000000-0004-0000-0F00-000000000000}"/>
    <hyperlink ref="B19:S19" location="'22solcasaadpot'!A1" display="2.2. SOLICITUDES EN RELACIÓN A LA POBLACIÓN POTENCIALMENTE DEPENDIENTE DE LAS COMUNIDADES AUTÓNOMAS." xr:uid="{00000000-0004-0000-0F00-000001000000}"/>
    <hyperlink ref="B17:T17" location="'20pobl'!A1" display="2.0. POBLACIÓN DE LAS COMUNIDADES AUTÓNOMAS POR SEXO Y TRAMOS DE EDAD" xr:uid="{00000000-0004-0000-0F00-000002000000}"/>
    <hyperlink ref="B20:T20" location="'23solcasaad'!A1" display="2.3. SOLICITUDES DE LAS COMUNIDADES AUTÓNOMAS POR SEXO Y TRAMOS DE EDAD" xr:uid="{00000000-0004-0000-0F00-000003000000}"/>
    <hyperlink ref="B27:S27" location="'8dictcasaadpot'!A1" display="1.8. RESOLUCIONES EN RELACIÓN A LA POBLACIÓN POTENCIALMENTE DEPENDIENTE DE LAS COMUNIDAES AUTÓNOMAS." xr:uid="{00000000-0004-0000-0F00-000004000000}"/>
    <hyperlink ref="B23:S23" location="'26perfsaad'!A1" display="2.6. PERFIL DE LA PERSONA SOLICITANTE: SEXO Y EDAD. " xr:uid="{00000000-0004-0000-0F00-000005000000}"/>
    <hyperlink ref="B26:S26" location="'6dictsaad'!A1" display="1.6., 1.6.a., 1.6.b. RESOLUCIONES. GRÁFICO DE RESOLUCIONES Y BENEFICIARIOS CON DERECHO POR GRADO" xr:uid="{00000000-0004-0000-0F00-000006000000}"/>
    <hyperlink ref="B28:T28" location="'33dictcasaad'!A1" display="3.3., 3.3.a.-3.3.d. RESOLUCIONES DE GRADO DE LAS COMUNIDADES AUTÓNOMAS POR SEXO, TRAMOS DE EDAD Y GRADO" xr:uid="{00000000-0004-0000-0F00-000007000000}"/>
    <hyperlink ref="B29:T29" location="'9adictcasaad'!A1" display="1.9.2.a., 1.9.2.b. RESOLUCIONES EN RELACIÓN A LA POBLACIÓN DE LAS COMUNIDADES AUTÓNOMAS POR TRAMOS DE EDAD. GRÁFICO" xr:uid="{00000000-0004-0000-0F00-000008000000}"/>
    <hyperlink ref="B31:S31" location="'36perfresol'!A1" display="3.6., 3.6.a., 3.6.b. PERFIL DE LA PERSONA CON RESOLUCIÓN DE GRADO: SEXO Y EDAD. GRÁFICO" xr:uid="{00000000-0004-0000-0F00-000009000000}"/>
    <hyperlink ref="B30:S30" location="'35ResolGraAltaBaj'!A1" display="3.5. ALTAS Y BAJAS DE RESOLUCIONES DE GRADO EN EL ÚLTIMO MES " xr:uid="{00000000-0004-0000-0F00-00000A000000}"/>
    <hyperlink ref="B8:S8" location="EVO!A1" display="1.1. EVOLUCIÓN DE LAS PRINCIPALES VARIABLES" xr:uid="{00000000-0004-0000-0F00-00000B000000}"/>
    <hyperlink ref="B9:S9" location="EVO!A1" display="1.1. EVOLUCIÓN DE LAS PRINCIPALES VARIABLES" xr:uid="{00000000-0004-0000-0F00-00000C000000}"/>
    <hyperlink ref="B10:S10" location="EVO_resol!A1" display="1.3. EVOLUCIÓN DE LAS RESOLUCIONES DE GRADO POR COMUNIDADES AUTÓNOMAS." xr:uid="{00000000-0004-0000-0F00-00000D000000}"/>
    <hyperlink ref="B11:S11" location="EVO_derecho!A1" display="1.4. EVOLUCIÓN DE LAS PERSONAS CON DERECHO A PRESTACIÓN POR COMUNIDADES AUTÓNOMAS." xr:uid="{00000000-0004-0000-0F00-00000E000000}"/>
    <hyperlink ref="B12:S12" location="EVO_resolPIA!A1" display="1.5. EVOLUCIÓN DE LAS RESOLUCIONES DE PIA POR COMUNIDADES AUTÓNOMAS." xr:uid="{00000000-0004-0000-0F00-00000F000000}"/>
    <hyperlink ref="B13:S13" location="EVO_sinPIA!A1" display="1.6. EVOLUCIÓN DE LAS PERSONAS CON DERECHO A PRESTACIÓN PENDIENTES DE PIA POR COMUNIDADES AUTÓNOMAS." xr:uid="{00000000-0004-0000-0F00-000010000000}"/>
    <hyperlink ref="B14:S14" location="EVO_prest!A1" display="1.7. EVOLUCIÓN DE LAS PRESTACIONES POR COMUNIDADES AUTÓNOMAS." xr:uid="{00000000-0004-0000-0F00-000011000000}"/>
    <hyperlink ref="B22:S22" location="'25solaltabaja'!A1" display="2.5. ALTAS Y BAJAS DE SOLICITUDES EN EL ÚLTIMO MES " xr:uid="{00000000-0004-0000-0F00-000012000000}"/>
    <hyperlink ref="B26:U26" location="'31dictsaad'!A1" display="3.1., 3.1.a., 3.1.b. RESOLUCIONES DE GRADO. GRÁFICO DE RESOLUCIONES DE GRADO Y PERSONAS BENEFICIARIAS CON DERECHO POR GRADO" xr:uid="{00000000-0004-0000-0F00-000013000000}"/>
    <hyperlink ref="B27:T27" location="'32dictcasaadpot'!A1" display="3.2. RESOLUCIONES DE GRADO EN RELACIÓN A LA POBLACIÓN POTENCIALMENTE DEPENDIENTE DE LAS COMUNIDAES AUTÓNOMAS." xr:uid="{00000000-0004-0000-0F00-000014000000}"/>
    <hyperlink ref="B29:U29" location="'34adictcasaad'!A1" display="3.4.a., 3.4.b. RESOLUCIONES DE GRADO EN RELACIÓN A LA POBLACIÓN DE LAS COMUNIDADES AUTÓNOMAS POR TRAMOS DE EDAD. GRÁFICO" xr:uid="{00000000-0004-0000-0F00-000015000000}"/>
    <hyperlink ref="B21:T21" location="'24solcasaad_pobl'!A1" display="2.4.a., 2.4.b. SOLICITUDES EN RELACIÓN A LA POBLACIÓN DE LAS COMUNIDADES AUTÓNOMAS POR TRAMOS DE EDAD. GRÁFICO" xr:uid="{00000000-0004-0000-0F00-000016000000}"/>
  </hyperlinks>
  <printOptions horizontalCentered="1"/>
  <pageMargins left="0" right="0" top="0.43307086614173229" bottom="0.43307086614173229" header="0" footer="0"/>
  <pageSetup paperSize="9" scale="87"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17">
    <tabColor theme="0"/>
    <pageSetUpPr fitToPage="1"/>
  </sheetPr>
  <dimension ref="A1:Z44"/>
  <sheetViews>
    <sheetView zoomScale="90" zoomScaleNormal="90" zoomScaleSheetLayoutView="100" workbookViewId="0"/>
  </sheetViews>
  <sheetFormatPr baseColWidth="10" defaultColWidth="11.453125" defaultRowHeight="14.5" x14ac:dyDescent="0.35"/>
  <cols>
    <col min="1" max="1" width="1" style="666" customWidth="1"/>
    <col min="2" max="2" width="28.7265625" style="666" customWidth="1"/>
    <col min="3" max="3" width="0.54296875" style="666" customWidth="1"/>
    <col min="4" max="4" width="10.1796875" style="666" customWidth="1"/>
    <col min="5" max="5" width="8.81640625" style="666" customWidth="1"/>
    <col min="6" max="6" width="0.54296875" style="666" customWidth="1"/>
    <col min="7" max="7" width="1.26953125" style="666" hidden="1" customWidth="1"/>
    <col min="8" max="8" width="10.453125" style="666" customWidth="1"/>
    <col min="9" max="9" width="10.7265625" style="666" customWidth="1"/>
    <col min="10" max="10" width="0.54296875" style="666" customWidth="1"/>
    <col min="11" max="11" width="10.1796875" style="666" customWidth="1"/>
    <col min="12" max="12" width="11.54296875" style="666" customWidth="1"/>
    <col min="13" max="13" width="0.54296875" style="666" customWidth="1"/>
    <col min="14" max="14" width="8.81640625" style="666" customWidth="1"/>
    <col min="15" max="15" width="8.453125" style="666" customWidth="1"/>
    <col min="16" max="16" width="0.54296875" style="666" customWidth="1"/>
    <col min="17" max="17" width="9.7265625" style="666" customWidth="1"/>
    <col min="18" max="18" width="8.453125" style="666" customWidth="1"/>
    <col min="19" max="19" width="0.26953125" style="666" customWidth="1"/>
    <col min="20" max="20" width="12.453125" style="666" customWidth="1"/>
    <col min="21" max="21" width="8.453125" style="666" customWidth="1"/>
    <col min="22" max="22" width="0.54296875" style="666" customWidth="1"/>
    <col min="23" max="23" width="9.7265625" style="666" customWidth="1"/>
    <col min="24" max="24" width="8.453125" style="666" customWidth="1"/>
    <col min="25" max="25" width="11.453125" style="666"/>
    <col min="26" max="26" width="11.453125" style="700"/>
    <col min="27" max="16384" width="11.453125" style="666"/>
  </cols>
  <sheetData>
    <row r="1" spans="1:26" ht="9.75" customHeight="1" x14ac:dyDescent="0.35"/>
    <row r="2" spans="1:26" s="619" customFormat="1" ht="49.5" customHeight="1" x14ac:dyDescent="0.35">
      <c r="B2" s="1541"/>
      <c r="C2" s="1541"/>
      <c r="D2" s="1541"/>
      <c r="E2" s="1541"/>
      <c r="F2" s="1541"/>
      <c r="G2" s="667"/>
      <c r="H2" s="1550"/>
      <c r="I2" s="1550"/>
      <c r="J2" s="1550"/>
      <c r="K2" s="1550"/>
      <c r="L2" s="1550"/>
      <c r="M2" s="1550"/>
      <c r="N2" s="1550"/>
      <c r="O2" s="1550"/>
      <c r="P2" s="667"/>
      <c r="Q2" s="667"/>
      <c r="R2" s="667"/>
      <c r="T2" s="618"/>
      <c r="U2" s="667"/>
      <c r="V2" s="667"/>
      <c r="W2" s="667"/>
      <c r="X2" s="667"/>
      <c r="Z2" s="1215"/>
    </row>
    <row r="3" spans="1:26" s="619" customFormat="1" ht="3" customHeight="1" x14ac:dyDescent="0.35">
      <c r="B3" s="618"/>
      <c r="C3" s="618"/>
      <c r="D3" s="618"/>
      <c r="E3" s="618"/>
      <c r="F3" s="618"/>
      <c r="G3" s="667"/>
      <c r="H3" s="667"/>
      <c r="I3" s="667"/>
      <c r="J3" s="667"/>
      <c r="K3" s="618"/>
      <c r="L3" s="667"/>
      <c r="M3" s="667"/>
      <c r="N3" s="618"/>
      <c r="O3" s="667"/>
      <c r="P3" s="667"/>
      <c r="Q3" s="667"/>
      <c r="R3" s="667"/>
      <c r="T3" s="618"/>
      <c r="U3" s="667"/>
      <c r="V3" s="667"/>
      <c r="W3" s="667"/>
      <c r="X3" s="667"/>
      <c r="Z3" s="1215"/>
    </row>
    <row r="4" spans="1:26" s="623" customFormat="1" ht="15" customHeight="1" x14ac:dyDescent="0.25">
      <c r="B4" s="1543" t="s">
        <v>398</v>
      </c>
      <c r="C4" s="1543"/>
      <c r="D4" s="1543"/>
      <c r="E4" s="1543"/>
      <c r="F4" s="1543"/>
      <c r="G4" s="1543"/>
      <c r="H4" s="1543"/>
      <c r="I4" s="1543"/>
      <c r="J4" s="1543"/>
      <c r="K4" s="1543"/>
      <c r="L4" s="1543"/>
      <c r="M4" s="1543"/>
      <c r="N4" s="1543"/>
      <c r="O4" s="1543"/>
      <c r="P4" s="1543"/>
      <c r="Q4" s="1543"/>
      <c r="R4" s="1543"/>
      <c r="S4" s="1543"/>
      <c r="T4" s="1543"/>
      <c r="U4" s="1543"/>
      <c r="V4" s="1543"/>
      <c r="W4" s="1543"/>
      <c r="X4" s="1543"/>
      <c r="Z4" s="1215"/>
    </row>
    <row r="5" spans="1:26" s="623" customFormat="1" ht="15" customHeight="1" x14ac:dyDescent="0.25">
      <c r="B5" s="1478" t="str">
        <f>porsaad!$B$6</f>
        <v>Situación a 30 de noviembre de 2025</v>
      </c>
      <c r="C5" s="1478"/>
      <c r="D5" s="1478"/>
      <c r="E5" s="1478"/>
      <c r="F5" s="1478"/>
      <c r="G5" s="1478"/>
      <c r="H5" s="1478"/>
      <c r="I5" s="1478"/>
      <c r="J5" s="1478"/>
      <c r="K5" s="1478"/>
      <c r="L5" s="1478"/>
      <c r="M5" s="1478"/>
      <c r="N5" s="1478"/>
      <c r="O5" s="1478"/>
      <c r="P5" s="1478"/>
      <c r="Q5" s="1478"/>
      <c r="R5" s="1478"/>
      <c r="S5" s="1478"/>
      <c r="T5" s="1478"/>
      <c r="U5" s="1478"/>
      <c r="V5" s="1478"/>
      <c r="W5" s="1478"/>
      <c r="X5" s="1478"/>
      <c r="Z5" s="1215"/>
    </row>
    <row r="6" spans="1:26" s="623" customFormat="1" ht="4.5" customHeight="1" x14ac:dyDescent="0.25">
      <c r="G6" s="668"/>
      <c r="H6" s="668"/>
      <c r="I6" s="668"/>
      <c r="J6" s="668"/>
      <c r="K6" s="668"/>
      <c r="L6" s="668"/>
      <c r="M6" s="668"/>
      <c r="N6" s="668"/>
      <c r="O6" s="668"/>
      <c r="P6" s="668"/>
      <c r="Q6" s="668"/>
      <c r="R6" s="668"/>
      <c r="T6" s="668"/>
      <c r="U6" s="668"/>
      <c r="V6" s="668"/>
      <c r="W6" s="668"/>
      <c r="X6" s="668"/>
      <c r="Z6" s="1215"/>
    </row>
    <row r="7" spans="1:26" s="628" customFormat="1" ht="52.5" customHeight="1" x14ac:dyDescent="0.35">
      <c r="A7" s="661"/>
      <c r="B7" s="1551" t="s">
        <v>12</v>
      </c>
      <c r="C7" s="625"/>
      <c r="D7" s="1553" t="s">
        <v>29</v>
      </c>
      <c r="E7" s="1554"/>
      <c r="F7" s="669"/>
      <c r="G7" s="670"/>
      <c r="H7" s="1553" t="s">
        <v>243</v>
      </c>
      <c r="I7" s="1554"/>
      <c r="J7" s="627"/>
      <c r="K7" s="1553" t="s">
        <v>31</v>
      </c>
      <c r="L7" s="1554"/>
      <c r="M7" s="627"/>
      <c r="N7" s="1553" t="s">
        <v>49</v>
      </c>
      <c r="O7" s="1554"/>
      <c r="P7" s="627"/>
      <c r="Q7" s="1553" t="s">
        <v>50</v>
      </c>
      <c r="R7" s="1554"/>
      <c r="T7" s="1555" t="s">
        <v>51</v>
      </c>
      <c r="U7" s="1556"/>
      <c r="V7" s="627"/>
      <c r="W7" s="1553" t="s">
        <v>113</v>
      </c>
      <c r="X7" s="1554"/>
      <c r="Z7" s="1216"/>
    </row>
    <row r="8" spans="1:26" s="628" customFormat="1" ht="36" customHeight="1" x14ac:dyDescent="0.35">
      <c r="A8" s="661"/>
      <c r="B8" s="1552"/>
      <c r="D8" s="708" t="s">
        <v>9</v>
      </c>
      <c r="E8" s="710" t="s">
        <v>10</v>
      </c>
      <c r="F8" s="669"/>
      <c r="G8" s="670"/>
      <c r="H8" s="709" t="s">
        <v>9</v>
      </c>
      <c r="I8" s="711" t="s">
        <v>186</v>
      </c>
      <c r="J8" s="671"/>
      <c r="K8" s="708" t="s">
        <v>9</v>
      </c>
      <c r="L8" s="710" t="s">
        <v>476</v>
      </c>
      <c r="M8" s="671"/>
      <c r="N8" s="708" t="s">
        <v>9</v>
      </c>
      <c r="O8" s="710" t="s">
        <v>476</v>
      </c>
      <c r="P8" s="671"/>
      <c r="Q8" s="708" t="s">
        <v>9</v>
      </c>
      <c r="R8" s="710" t="s">
        <v>476</v>
      </c>
      <c r="T8" s="708" t="s">
        <v>9</v>
      </c>
      <c r="U8" s="710" t="s">
        <v>476</v>
      </c>
      <c r="V8" s="671"/>
      <c r="W8" s="708" t="s">
        <v>9</v>
      </c>
      <c r="X8" s="710" t="s">
        <v>476</v>
      </c>
      <c r="Z8" s="1216" t="s">
        <v>477</v>
      </c>
    </row>
    <row r="9" spans="1:26" s="631" customFormat="1" ht="4.5" customHeight="1" x14ac:dyDescent="0.35">
      <c r="A9" s="662"/>
      <c r="B9" s="630"/>
      <c r="D9" s="630"/>
      <c r="E9" s="630"/>
      <c r="F9" s="672"/>
      <c r="H9" s="672"/>
      <c r="I9" s="630"/>
      <c r="J9" s="630"/>
      <c r="K9" s="672"/>
      <c r="L9" s="630"/>
      <c r="M9" s="630"/>
      <c r="N9" s="672"/>
      <c r="O9" s="630"/>
      <c r="P9" s="630"/>
      <c r="Q9" s="630"/>
      <c r="R9" s="630"/>
      <c r="T9" s="672"/>
      <c r="U9" s="630"/>
      <c r="V9" s="630"/>
      <c r="W9" s="630"/>
      <c r="X9" s="630"/>
      <c r="Z9" s="697"/>
    </row>
    <row r="10" spans="1:26" s="633" customFormat="1" ht="18" customHeight="1" x14ac:dyDescent="0.25">
      <c r="A10" s="673"/>
      <c r="B10" s="674" t="s">
        <v>8</v>
      </c>
      <c r="D10" s="675">
        <v>446477</v>
      </c>
      <c r="E10" s="676">
        <v>19.301262622660115</v>
      </c>
      <c r="F10" s="677"/>
      <c r="G10" s="678"/>
      <c r="H10" s="675">
        <v>430860</v>
      </c>
      <c r="I10" s="676">
        <v>96.5021714444417</v>
      </c>
      <c r="J10" s="679"/>
      <c r="K10" s="675">
        <v>80703</v>
      </c>
      <c r="L10" s="676">
        <v>18.730678178526666</v>
      </c>
      <c r="M10" s="680">
        <v>53364</v>
      </c>
      <c r="N10" s="675">
        <v>147543</v>
      </c>
      <c r="O10" s="676">
        <v>34.243837905584179</v>
      </c>
      <c r="P10" s="678">
        <v>53364</v>
      </c>
      <c r="Q10" s="675">
        <v>118161</v>
      </c>
      <c r="R10" s="676">
        <f t="shared" ref="R10:R27" si="0">Q10*100/H10</f>
        <v>27.424453418743909</v>
      </c>
      <c r="S10" s="681"/>
      <c r="T10" s="675">
        <f t="shared" ref="T10:T27" si="1">K10+N10+Q10</f>
        <v>346407</v>
      </c>
      <c r="U10" s="676">
        <f>T10*100/H10</f>
        <v>80.398969502854754</v>
      </c>
      <c r="V10" s="678">
        <v>53364</v>
      </c>
      <c r="W10" s="675">
        <v>84453</v>
      </c>
      <c r="X10" s="676">
        <f>W10*100/H10</f>
        <v>19.601030497145246</v>
      </c>
      <c r="Z10" s="852"/>
    </row>
    <row r="11" spans="1:26" s="633" customFormat="1" ht="18" customHeight="1" x14ac:dyDescent="0.25">
      <c r="A11" s="673"/>
      <c r="B11" s="682" t="s">
        <v>7</v>
      </c>
      <c r="D11" s="683">
        <v>61070</v>
      </c>
      <c r="E11" s="684">
        <v>2.6400645685351165</v>
      </c>
      <c r="F11" s="677"/>
      <c r="G11" s="678"/>
      <c r="H11" s="683">
        <v>56977</v>
      </c>
      <c r="I11" s="684">
        <v>93.297854920582935</v>
      </c>
      <c r="J11" s="679"/>
      <c r="K11" s="683">
        <v>14224</v>
      </c>
      <c r="L11" s="684">
        <v>24.964459343243764</v>
      </c>
      <c r="M11" s="680">
        <v>5161</v>
      </c>
      <c r="N11" s="683">
        <v>17493</v>
      </c>
      <c r="O11" s="684">
        <v>30.70186215490461</v>
      </c>
      <c r="P11" s="678">
        <v>5161</v>
      </c>
      <c r="Q11" s="683">
        <v>17280</v>
      </c>
      <c r="R11" s="684">
        <f t="shared" si="0"/>
        <v>30.328027098653841</v>
      </c>
      <c r="S11" s="681"/>
      <c r="T11" s="683">
        <f t="shared" si="1"/>
        <v>48997</v>
      </c>
      <c r="U11" s="684">
        <f t="shared" ref="U11:U27" si="2">T11*100/H11</f>
        <v>85.994348596802212</v>
      </c>
      <c r="V11" s="678">
        <v>5161</v>
      </c>
      <c r="W11" s="683">
        <v>7980</v>
      </c>
      <c r="X11" s="684">
        <f t="shared" ref="X11:X27" si="3">W11*100/H11</f>
        <v>14.005651403197781</v>
      </c>
      <c r="Z11" s="852"/>
    </row>
    <row r="12" spans="1:26" s="633" customFormat="1" ht="18" customHeight="1" x14ac:dyDescent="0.25">
      <c r="A12" s="673"/>
      <c r="B12" s="682" t="s">
        <v>37</v>
      </c>
      <c r="D12" s="683">
        <v>50331</v>
      </c>
      <c r="E12" s="684">
        <v>2.1758161093653339</v>
      </c>
      <c r="F12" s="677"/>
      <c r="G12" s="678"/>
      <c r="H12" s="683">
        <v>43660</v>
      </c>
      <c r="I12" s="684">
        <v>86.745743180147429</v>
      </c>
      <c r="J12" s="679"/>
      <c r="K12" s="683">
        <v>7693</v>
      </c>
      <c r="L12" s="684">
        <v>17.620247366010076</v>
      </c>
      <c r="M12" s="680">
        <v>3593</v>
      </c>
      <c r="N12" s="683">
        <v>11232</v>
      </c>
      <c r="O12" s="684">
        <v>25.726065048098945</v>
      </c>
      <c r="P12" s="678">
        <v>3593</v>
      </c>
      <c r="Q12" s="683">
        <v>15318</v>
      </c>
      <c r="R12" s="684">
        <f t="shared" si="0"/>
        <v>35.084745762711862</v>
      </c>
      <c r="S12" s="681"/>
      <c r="T12" s="683">
        <f t="shared" si="1"/>
        <v>34243</v>
      </c>
      <c r="U12" s="684">
        <f t="shared" si="2"/>
        <v>78.431058176820883</v>
      </c>
      <c r="V12" s="678">
        <v>3593</v>
      </c>
      <c r="W12" s="683">
        <v>9417</v>
      </c>
      <c r="X12" s="684">
        <f t="shared" si="3"/>
        <v>21.568941823179113</v>
      </c>
      <c r="Z12" s="852"/>
    </row>
    <row r="13" spans="1:26" s="633" customFormat="1" ht="18" customHeight="1" x14ac:dyDescent="0.25">
      <c r="A13" s="673"/>
      <c r="B13" s="682" t="s">
        <v>38</v>
      </c>
      <c r="D13" s="683">
        <v>50514</v>
      </c>
      <c r="E13" s="684">
        <v>2.1837272247418187</v>
      </c>
      <c r="F13" s="677"/>
      <c r="G13" s="678"/>
      <c r="H13" s="683">
        <v>47350</v>
      </c>
      <c r="I13" s="684">
        <v>93.736389911707647</v>
      </c>
      <c r="J13" s="679"/>
      <c r="K13" s="683">
        <v>8901</v>
      </c>
      <c r="L13" s="684">
        <v>18.798310454065469</v>
      </c>
      <c r="M13" s="680">
        <v>2742</v>
      </c>
      <c r="N13" s="683">
        <v>12017</v>
      </c>
      <c r="O13" s="684">
        <v>25.37909186906019</v>
      </c>
      <c r="P13" s="678">
        <v>2742</v>
      </c>
      <c r="Q13" s="683">
        <v>16993</v>
      </c>
      <c r="R13" s="684">
        <f t="shared" si="0"/>
        <v>35.888067581837383</v>
      </c>
      <c r="S13" s="681"/>
      <c r="T13" s="683">
        <f t="shared" si="1"/>
        <v>37911</v>
      </c>
      <c r="U13" s="684">
        <f t="shared" si="2"/>
        <v>80.065469904963038</v>
      </c>
      <c r="V13" s="678">
        <v>2742</v>
      </c>
      <c r="W13" s="683">
        <v>9439</v>
      </c>
      <c r="X13" s="684">
        <f t="shared" si="3"/>
        <v>19.934530095036958</v>
      </c>
      <c r="Z13" s="852"/>
    </row>
    <row r="14" spans="1:26" s="633" customFormat="1" ht="18" customHeight="1" x14ac:dyDescent="0.25">
      <c r="A14" s="673"/>
      <c r="B14" s="682" t="s">
        <v>6</v>
      </c>
      <c r="D14" s="683">
        <v>78692</v>
      </c>
      <c r="E14" s="684">
        <v>3.4018660721657996</v>
      </c>
      <c r="F14" s="677"/>
      <c r="G14" s="678"/>
      <c r="H14" s="683">
        <v>75487</v>
      </c>
      <c r="I14" s="684">
        <v>95.927159050475268</v>
      </c>
      <c r="J14" s="679"/>
      <c r="K14" s="683">
        <v>23216</v>
      </c>
      <c r="L14" s="684">
        <v>30.754964430961621</v>
      </c>
      <c r="M14" s="680">
        <v>7296</v>
      </c>
      <c r="N14" s="683">
        <v>23905</v>
      </c>
      <c r="O14" s="684">
        <v>31.667704372938388</v>
      </c>
      <c r="P14" s="678">
        <v>7296</v>
      </c>
      <c r="Q14" s="683">
        <v>19934</v>
      </c>
      <c r="R14" s="684">
        <f t="shared" si="0"/>
        <v>26.407195941022959</v>
      </c>
      <c r="S14" s="681"/>
      <c r="T14" s="683">
        <f t="shared" si="1"/>
        <v>67055</v>
      </c>
      <c r="U14" s="684">
        <f t="shared" si="2"/>
        <v>88.829864744922972</v>
      </c>
      <c r="V14" s="678">
        <v>7296</v>
      </c>
      <c r="W14" s="683">
        <v>8432</v>
      </c>
      <c r="X14" s="684">
        <f t="shared" si="3"/>
        <v>11.170135255077033</v>
      </c>
      <c r="Z14" s="852"/>
    </row>
    <row r="15" spans="1:26" s="633" customFormat="1" ht="18" customHeight="1" x14ac:dyDescent="0.25">
      <c r="A15" s="673"/>
      <c r="B15" s="682" t="s">
        <v>5</v>
      </c>
      <c r="D15" s="683">
        <v>23973</v>
      </c>
      <c r="E15" s="684">
        <v>1.0363561143195079</v>
      </c>
      <c r="F15" s="677"/>
      <c r="G15" s="678"/>
      <c r="H15" s="683">
        <v>23562</v>
      </c>
      <c r="I15" s="684">
        <v>98.285571267676133</v>
      </c>
      <c r="J15" s="679"/>
      <c r="K15" s="683">
        <v>5247</v>
      </c>
      <c r="L15" s="684">
        <v>22.268907563025209</v>
      </c>
      <c r="M15" s="680">
        <v>3462</v>
      </c>
      <c r="N15" s="683">
        <v>8146</v>
      </c>
      <c r="O15" s="684">
        <v>34.572616925558101</v>
      </c>
      <c r="P15" s="678">
        <v>3462</v>
      </c>
      <c r="Q15" s="683">
        <v>5374</v>
      </c>
      <c r="R15" s="684">
        <f t="shared" si="0"/>
        <v>22.807911043205159</v>
      </c>
      <c r="S15" s="681"/>
      <c r="T15" s="683">
        <f t="shared" si="1"/>
        <v>18767</v>
      </c>
      <c r="U15" s="684">
        <f t="shared" si="2"/>
        <v>79.64943553178847</v>
      </c>
      <c r="V15" s="678">
        <v>3462</v>
      </c>
      <c r="W15" s="683">
        <v>4795</v>
      </c>
      <c r="X15" s="684">
        <f t="shared" si="3"/>
        <v>20.350564468211527</v>
      </c>
      <c r="Z15" s="852"/>
    </row>
    <row r="16" spans="1:26" s="633" customFormat="1" ht="18" customHeight="1" x14ac:dyDescent="0.25">
      <c r="A16" s="673"/>
      <c r="B16" s="682" t="s">
        <v>4</v>
      </c>
      <c r="D16" s="683">
        <v>162549</v>
      </c>
      <c r="E16" s="684">
        <v>7.0270158105586153</v>
      </c>
      <c r="F16" s="677"/>
      <c r="G16" s="678"/>
      <c r="H16" s="683">
        <v>159039</v>
      </c>
      <c r="I16" s="684">
        <v>97.840651126737171</v>
      </c>
      <c r="J16" s="679"/>
      <c r="K16" s="683">
        <v>34804</v>
      </c>
      <c r="L16" s="684">
        <v>21.88394041713039</v>
      </c>
      <c r="M16" s="680">
        <v>14325</v>
      </c>
      <c r="N16" s="683">
        <v>42420</v>
      </c>
      <c r="O16" s="684">
        <v>26.67270292192481</v>
      </c>
      <c r="P16" s="678">
        <v>14325</v>
      </c>
      <c r="Q16" s="683">
        <v>51057</v>
      </c>
      <c r="R16" s="684">
        <f t="shared" si="0"/>
        <v>32.103446324486448</v>
      </c>
      <c r="S16" s="681"/>
      <c r="T16" s="683">
        <f t="shared" si="1"/>
        <v>128281</v>
      </c>
      <c r="U16" s="684">
        <f t="shared" si="2"/>
        <v>80.66008966354164</v>
      </c>
      <c r="V16" s="678">
        <v>14325</v>
      </c>
      <c r="W16" s="683">
        <v>30758</v>
      </c>
      <c r="X16" s="684">
        <f t="shared" si="3"/>
        <v>19.339910336458352</v>
      </c>
      <c r="Z16" s="852"/>
    </row>
    <row r="17" spans="1:26" s="633" customFormat="1" ht="18" customHeight="1" x14ac:dyDescent="0.25">
      <c r="A17" s="673"/>
      <c r="B17" s="682" t="s">
        <v>40</v>
      </c>
      <c r="D17" s="683">
        <v>103200</v>
      </c>
      <c r="E17" s="684">
        <v>4.4613503106733914</v>
      </c>
      <c r="F17" s="677"/>
      <c r="G17" s="678"/>
      <c r="H17" s="683">
        <v>101372</v>
      </c>
      <c r="I17" s="684">
        <v>98.228682170542641</v>
      </c>
      <c r="J17" s="679"/>
      <c r="K17" s="683">
        <v>24936</v>
      </c>
      <c r="L17" s="684">
        <v>24.598508463875625</v>
      </c>
      <c r="M17" s="680">
        <v>9188</v>
      </c>
      <c r="N17" s="683">
        <v>27340</v>
      </c>
      <c r="O17" s="684">
        <v>26.969971984374382</v>
      </c>
      <c r="P17" s="678">
        <v>9188</v>
      </c>
      <c r="Q17" s="683">
        <v>31950</v>
      </c>
      <c r="R17" s="684">
        <f t="shared" si="0"/>
        <v>31.51757881860869</v>
      </c>
      <c r="S17" s="681"/>
      <c r="T17" s="683">
        <f t="shared" si="1"/>
        <v>84226</v>
      </c>
      <c r="U17" s="684">
        <f t="shared" si="2"/>
        <v>83.086059266858697</v>
      </c>
      <c r="V17" s="678">
        <v>9188</v>
      </c>
      <c r="W17" s="683">
        <v>17146</v>
      </c>
      <c r="X17" s="684">
        <f t="shared" si="3"/>
        <v>16.913940733141303</v>
      </c>
      <c r="Z17" s="852"/>
    </row>
    <row r="18" spans="1:26" s="633" customFormat="1" ht="18" customHeight="1" x14ac:dyDescent="0.25">
      <c r="A18" s="673"/>
      <c r="B18" s="682" t="s">
        <v>41</v>
      </c>
      <c r="D18" s="683">
        <v>418807</v>
      </c>
      <c r="E18" s="684">
        <v>18.105084685680147</v>
      </c>
      <c r="F18" s="677"/>
      <c r="G18" s="678"/>
      <c r="H18" s="683">
        <v>373723</v>
      </c>
      <c r="I18" s="684">
        <v>89.235136948522822</v>
      </c>
      <c r="J18" s="679"/>
      <c r="K18" s="683">
        <v>49576</v>
      </c>
      <c r="L18" s="684">
        <v>13.265439911378213</v>
      </c>
      <c r="M18" s="680">
        <v>34612</v>
      </c>
      <c r="N18" s="683">
        <v>106066</v>
      </c>
      <c r="O18" s="684">
        <v>28.380913136199805</v>
      </c>
      <c r="P18" s="678">
        <v>34612</v>
      </c>
      <c r="Q18" s="683">
        <v>129514</v>
      </c>
      <c r="R18" s="684">
        <f t="shared" si="0"/>
        <v>34.65507876154264</v>
      </c>
      <c r="S18" s="681"/>
      <c r="T18" s="683">
        <f t="shared" si="1"/>
        <v>285156</v>
      </c>
      <c r="U18" s="684">
        <f t="shared" si="2"/>
        <v>76.301431809120658</v>
      </c>
      <c r="V18" s="678">
        <v>34612</v>
      </c>
      <c r="W18" s="683">
        <v>88567</v>
      </c>
      <c r="X18" s="684">
        <f t="shared" si="3"/>
        <v>23.698568190879342</v>
      </c>
      <c r="Z18" s="852"/>
    </row>
    <row r="19" spans="1:26" s="633" customFormat="1" ht="18" customHeight="1" x14ac:dyDescent="0.25">
      <c r="A19" s="673"/>
      <c r="B19" s="682" t="s">
        <v>3</v>
      </c>
      <c r="D19" s="683">
        <v>236880</v>
      </c>
      <c r="E19" s="684">
        <v>10.240355247987528</v>
      </c>
      <c r="F19" s="677"/>
      <c r="G19" s="678"/>
      <c r="H19" s="683">
        <v>217738</v>
      </c>
      <c r="I19" s="684">
        <v>91.919115163796022</v>
      </c>
      <c r="J19" s="679"/>
      <c r="K19" s="683">
        <v>49966</v>
      </c>
      <c r="L19" s="684">
        <v>22.947762907714775</v>
      </c>
      <c r="M19" s="680">
        <v>13397</v>
      </c>
      <c r="N19" s="683">
        <v>70170</v>
      </c>
      <c r="O19" s="684">
        <v>32.22680469187739</v>
      </c>
      <c r="P19" s="678">
        <v>13397</v>
      </c>
      <c r="Q19" s="683">
        <v>66750</v>
      </c>
      <c r="R19" s="684">
        <f t="shared" si="0"/>
        <v>30.656109636351946</v>
      </c>
      <c r="S19" s="681"/>
      <c r="T19" s="683">
        <f t="shared" si="1"/>
        <v>186886</v>
      </c>
      <c r="U19" s="684">
        <f t="shared" si="2"/>
        <v>85.830677235944123</v>
      </c>
      <c r="V19" s="678">
        <v>13397</v>
      </c>
      <c r="W19" s="683">
        <v>30852</v>
      </c>
      <c r="X19" s="684">
        <f t="shared" si="3"/>
        <v>14.169322764055885</v>
      </c>
      <c r="Z19" s="852"/>
    </row>
    <row r="20" spans="1:26" s="633" customFormat="1" ht="18" customHeight="1" x14ac:dyDescent="0.25">
      <c r="A20" s="673"/>
      <c r="B20" s="682" t="s">
        <v>2</v>
      </c>
      <c r="D20" s="683">
        <v>62199</v>
      </c>
      <c r="E20" s="684">
        <v>2.6888713950927738</v>
      </c>
      <c r="F20" s="677"/>
      <c r="G20" s="678"/>
      <c r="H20" s="683">
        <v>58346</v>
      </c>
      <c r="I20" s="684">
        <v>93.805366645766014</v>
      </c>
      <c r="J20" s="679"/>
      <c r="K20" s="683">
        <v>13246</v>
      </c>
      <c r="L20" s="684">
        <v>22.702498885956192</v>
      </c>
      <c r="M20" s="680">
        <v>6540</v>
      </c>
      <c r="N20" s="683">
        <v>14028</v>
      </c>
      <c r="O20" s="684">
        <v>24.042779282213004</v>
      </c>
      <c r="P20" s="678">
        <v>6540</v>
      </c>
      <c r="Q20" s="683">
        <v>15021</v>
      </c>
      <c r="R20" s="684">
        <f t="shared" si="0"/>
        <v>25.744695437562129</v>
      </c>
      <c r="S20" s="681"/>
      <c r="T20" s="683">
        <f t="shared" si="1"/>
        <v>42295</v>
      </c>
      <c r="U20" s="684">
        <f t="shared" si="2"/>
        <v>72.489973605731322</v>
      </c>
      <c r="V20" s="678">
        <v>6540</v>
      </c>
      <c r="W20" s="683">
        <v>16051</v>
      </c>
      <c r="X20" s="684">
        <f t="shared" si="3"/>
        <v>27.510026394268674</v>
      </c>
      <c r="Z20" s="852"/>
    </row>
    <row r="21" spans="1:26" s="633" customFormat="1" ht="18" customHeight="1" x14ac:dyDescent="0.25">
      <c r="A21" s="673"/>
      <c r="B21" s="682" t="s">
        <v>35</v>
      </c>
      <c r="D21" s="683">
        <v>99310</v>
      </c>
      <c r="E21" s="684">
        <v>4.293185071249753</v>
      </c>
      <c r="F21" s="677"/>
      <c r="G21" s="678"/>
      <c r="H21" s="683">
        <v>99165</v>
      </c>
      <c r="I21" s="684">
        <v>99.853992548585239</v>
      </c>
      <c r="J21" s="679"/>
      <c r="K21" s="683">
        <v>28583</v>
      </c>
      <c r="L21" s="684">
        <v>28.823677708869056</v>
      </c>
      <c r="M21" s="680">
        <v>13798</v>
      </c>
      <c r="N21" s="683">
        <v>31075</v>
      </c>
      <c r="O21" s="684">
        <v>31.336661120354965</v>
      </c>
      <c r="P21" s="678">
        <v>13798</v>
      </c>
      <c r="Q21" s="683">
        <v>33359</v>
      </c>
      <c r="R21" s="684">
        <f t="shared" si="0"/>
        <v>33.639893107447186</v>
      </c>
      <c r="S21" s="681"/>
      <c r="T21" s="683">
        <f t="shared" si="1"/>
        <v>93017</v>
      </c>
      <c r="U21" s="684">
        <f t="shared" si="2"/>
        <v>93.80023193667121</v>
      </c>
      <c r="V21" s="678">
        <v>13798</v>
      </c>
      <c r="W21" s="683">
        <v>6148</v>
      </c>
      <c r="X21" s="684">
        <f t="shared" si="3"/>
        <v>6.1997680633287953</v>
      </c>
      <c r="Z21" s="852"/>
    </row>
    <row r="22" spans="1:26" s="633" customFormat="1" ht="18" customHeight="1" x14ac:dyDescent="0.25">
      <c r="A22" s="673"/>
      <c r="B22" s="682" t="s">
        <v>42</v>
      </c>
      <c r="D22" s="683">
        <v>277873</v>
      </c>
      <c r="E22" s="684">
        <v>12.012488322458792</v>
      </c>
      <c r="F22" s="677"/>
      <c r="G22" s="678"/>
      <c r="H22" s="683">
        <v>277724</v>
      </c>
      <c r="I22" s="684">
        <v>99.946378381490831</v>
      </c>
      <c r="J22" s="679"/>
      <c r="K22" s="683">
        <v>69482</v>
      </c>
      <c r="L22" s="684">
        <v>25.018363555184283</v>
      </c>
      <c r="M22" s="680">
        <v>24812</v>
      </c>
      <c r="N22" s="683">
        <v>82642</v>
      </c>
      <c r="O22" s="684">
        <v>29.756880932148462</v>
      </c>
      <c r="P22" s="678">
        <v>24812</v>
      </c>
      <c r="Q22" s="683">
        <v>68242</v>
      </c>
      <c r="R22" s="684">
        <f t="shared" si="0"/>
        <v>24.571877115409542</v>
      </c>
      <c r="S22" s="681"/>
      <c r="T22" s="683">
        <f t="shared" si="1"/>
        <v>220366</v>
      </c>
      <c r="U22" s="684">
        <f t="shared" si="2"/>
        <v>79.347121602742291</v>
      </c>
      <c r="V22" s="678">
        <v>24812</v>
      </c>
      <c r="W22" s="683">
        <v>57358</v>
      </c>
      <c r="X22" s="684">
        <f t="shared" si="3"/>
        <v>20.652878397257709</v>
      </c>
      <c r="Z22" s="852"/>
    </row>
    <row r="23" spans="1:26" s="633" customFormat="1" ht="18" customHeight="1" x14ac:dyDescent="0.25">
      <c r="A23" s="673">
        <v>47094</v>
      </c>
      <c r="B23" s="682" t="s">
        <v>43</v>
      </c>
      <c r="D23" s="683">
        <v>74523</v>
      </c>
      <c r="E23" s="684">
        <v>3.221639624053422</v>
      </c>
      <c r="F23" s="677"/>
      <c r="G23" s="678"/>
      <c r="H23" s="683">
        <v>66578</v>
      </c>
      <c r="I23" s="684">
        <v>89.33886182789206</v>
      </c>
      <c r="J23" s="679"/>
      <c r="K23" s="683">
        <v>16278</v>
      </c>
      <c r="L23" s="684">
        <v>24.449517858752142</v>
      </c>
      <c r="M23" s="680">
        <v>10064</v>
      </c>
      <c r="N23" s="683">
        <v>20629</v>
      </c>
      <c r="O23" s="684">
        <v>30.984709663852925</v>
      </c>
      <c r="P23" s="678">
        <v>10064</v>
      </c>
      <c r="Q23" s="683">
        <v>20184</v>
      </c>
      <c r="R23" s="684">
        <f t="shared" si="0"/>
        <v>30.316320706539699</v>
      </c>
      <c r="S23" s="681"/>
      <c r="T23" s="683">
        <f t="shared" si="1"/>
        <v>57091</v>
      </c>
      <c r="U23" s="684">
        <f t="shared" si="2"/>
        <v>85.750548229144769</v>
      </c>
      <c r="V23" s="678">
        <v>10064</v>
      </c>
      <c r="W23" s="683">
        <v>9487</v>
      </c>
      <c r="X23" s="684">
        <f t="shared" si="3"/>
        <v>14.249451770855238</v>
      </c>
      <c r="Z23" s="852"/>
    </row>
    <row r="24" spans="1:26" s="633" customFormat="1" ht="18" customHeight="1" x14ac:dyDescent="0.25">
      <c r="B24" s="682" t="s">
        <v>44</v>
      </c>
      <c r="D24" s="685">
        <v>24172</v>
      </c>
      <c r="E24" s="684">
        <v>1.0449589119147018</v>
      </c>
      <c r="F24" s="677"/>
      <c r="G24" s="678"/>
      <c r="H24" s="683">
        <v>24089</v>
      </c>
      <c r="I24" s="684">
        <v>99.656627502895915</v>
      </c>
      <c r="J24" s="679"/>
      <c r="K24" s="685">
        <v>3470</v>
      </c>
      <c r="L24" s="684">
        <v>14.404915106480136</v>
      </c>
      <c r="M24" s="680">
        <v>1275</v>
      </c>
      <c r="N24" s="683">
        <v>6605</v>
      </c>
      <c r="O24" s="684">
        <v>27.419153970692019</v>
      </c>
      <c r="P24" s="678">
        <v>1275</v>
      </c>
      <c r="Q24" s="683">
        <v>7899</v>
      </c>
      <c r="R24" s="684">
        <f t="shared" si="0"/>
        <v>32.790900410975965</v>
      </c>
      <c r="S24" s="681"/>
      <c r="T24" s="685">
        <f t="shared" si="1"/>
        <v>17974</v>
      </c>
      <c r="U24" s="684">
        <f t="shared" si="2"/>
        <v>74.61496948814812</v>
      </c>
      <c r="V24" s="678">
        <v>1275</v>
      </c>
      <c r="W24" s="683">
        <v>6115</v>
      </c>
      <c r="X24" s="684">
        <f t="shared" si="3"/>
        <v>25.385030511851884</v>
      </c>
      <c r="Z24" s="852"/>
    </row>
    <row r="25" spans="1:26" s="633" customFormat="1" ht="18" customHeight="1" x14ac:dyDescent="0.25">
      <c r="B25" s="682" t="s">
        <v>45</v>
      </c>
      <c r="D25" s="685">
        <v>121661</v>
      </c>
      <c r="E25" s="684">
        <v>5.2594219006476308</v>
      </c>
      <c r="F25" s="677"/>
      <c r="G25" s="678"/>
      <c r="H25" s="683">
        <v>121519</v>
      </c>
      <c r="I25" s="684">
        <v>99.883282235063007</v>
      </c>
      <c r="J25" s="679"/>
      <c r="K25" s="685">
        <v>19917</v>
      </c>
      <c r="L25" s="684">
        <v>16.390029542705257</v>
      </c>
      <c r="M25" s="680">
        <v>8030</v>
      </c>
      <c r="N25" s="685">
        <v>27653</v>
      </c>
      <c r="O25" s="684">
        <v>22.756112212904977</v>
      </c>
      <c r="P25" s="678">
        <v>8030</v>
      </c>
      <c r="Q25" s="683">
        <v>40513</v>
      </c>
      <c r="R25" s="684">
        <f t="shared" si="0"/>
        <v>33.338819443872971</v>
      </c>
      <c r="S25" s="681"/>
      <c r="T25" s="685">
        <f t="shared" si="1"/>
        <v>88083</v>
      </c>
      <c r="U25" s="684">
        <f t="shared" si="2"/>
        <v>72.484961199483209</v>
      </c>
      <c r="V25" s="678">
        <v>8030</v>
      </c>
      <c r="W25" s="683">
        <v>33436</v>
      </c>
      <c r="X25" s="684">
        <f t="shared" si="3"/>
        <v>27.515038800516791</v>
      </c>
      <c r="Z25" s="852"/>
    </row>
    <row r="26" spans="1:26" s="633" customFormat="1" ht="18" customHeight="1" x14ac:dyDescent="0.25">
      <c r="B26" s="682" t="s">
        <v>46</v>
      </c>
      <c r="D26" s="685">
        <v>15053</v>
      </c>
      <c r="E26" s="686">
        <v>0.65074327738921089</v>
      </c>
      <c r="F26" s="677"/>
      <c r="G26" s="678"/>
      <c r="H26" s="683">
        <v>15044</v>
      </c>
      <c r="I26" s="686">
        <v>99.940211253570723</v>
      </c>
      <c r="J26" s="679"/>
      <c r="K26" s="685">
        <v>2314</v>
      </c>
      <c r="L26" s="684">
        <v>15.381547460781707</v>
      </c>
      <c r="M26" s="680">
        <v>1753</v>
      </c>
      <c r="N26" s="685">
        <v>4478</v>
      </c>
      <c r="O26" s="686">
        <v>29.766019675618185</v>
      </c>
      <c r="P26" s="687">
        <v>1753</v>
      </c>
      <c r="Q26" s="683">
        <v>3757</v>
      </c>
      <c r="R26" s="686">
        <f t="shared" si="0"/>
        <v>24.973411326774794</v>
      </c>
      <c r="S26" s="681"/>
      <c r="T26" s="685">
        <f t="shared" si="1"/>
        <v>10549</v>
      </c>
      <c r="U26" s="686">
        <f t="shared" si="2"/>
        <v>70.120978463174694</v>
      </c>
      <c r="V26" s="687">
        <v>1753</v>
      </c>
      <c r="W26" s="683">
        <v>4495</v>
      </c>
      <c r="X26" s="686">
        <f t="shared" si="3"/>
        <v>29.879021536825313</v>
      </c>
      <c r="Z26" s="852"/>
    </row>
    <row r="27" spans="1:26" s="633" customFormat="1" ht="18" customHeight="1" x14ac:dyDescent="0.25">
      <c r="B27" s="688" t="s">
        <v>1</v>
      </c>
      <c r="D27" s="689">
        <v>5917</v>
      </c>
      <c r="E27" s="690">
        <v>0.25579273050634166</v>
      </c>
      <c r="F27" s="677"/>
      <c r="G27" s="678"/>
      <c r="H27" s="691">
        <v>5749</v>
      </c>
      <c r="I27" s="690">
        <v>97.160723339530165</v>
      </c>
      <c r="J27" s="679"/>
      <c r="K27" s="689">
        <v>1294</v>
      </c>
      <c r="L27" s="692">
        <v>22.508262306488085</v>
      </c>
      <c r="M27" s="680">
        <v>384</v>
      </c>
      <c r="N27" s="689">
        <v>1588</v>
      </c>
      <c r="O27" s="690">
        <v>27.622195164376414</v>
      </c>
      <c r="P27" s="687">
        <v>384</v>
      </c>
      <c r="Q27" s="691">
        <v>1399</v>
      </c>
      <c r="R27" s="690">
        <f t="shared" si="0"/>
        <v>24.33466689859106</v>
      </c>
      <c r="S27" s="681"/>
      <c r="T27" s="689">
        <f t="shared" si="1"/>
        <v>4281</v>
      </c>
      <c r="U27" s="690">
        <f t="shared" si="2"/>
        <v>74.465124369455552</v>
      </c>
      <c r="V27" s="687">
        <v>384</v>
      </c>
      <c r="W27" s="691">
        <v>1468</v>
      </c>
      <c r="X27" s="690">
        <f t="shared" si="3"/>
        <v>25.534875630544441</v>
      </c>
      <c r="Z27" s="852"/>
    </row>
    <row r="28" spans="1:26" s="631" customFormat="1" ht="4.5" customHeight="1" x14ac:dyDescent="0.35">
      <c r="A28" s="662"/>
      <c r="B28" s="630"/>
      <c r="D28" s="630"/>
      <c r="E28" s="663"/>
      <c r="F28" s="666"/>
      <c r="G28" s="678"/>
      <c r="H28" s="693"/>
      <c r="I28" s="694"/>
      <c r="J28" s="679"/>
      <c r="K28" s="695"/>
      <c r="L28" s="694"/>
      <c r="M28" s="681"/>
      <c r="N28" s="695"/>
      <c r="O28" s="694"/>
      <c r="P28" s="681"/>
      <c r="Q28" s="696"/>
      <c r="R28" s="694"/>
      <c r="S28" s="681"/>
      <c r="T28" s="695"/>
      <c r="U28" s="694"/>
      <c r="V28" s="681"/>
      <c r="W28" s="696"/>
      <c r="X28" s="694"/>
      <c r="Z28" s="697"/>
    </row>
    <row r="29" spans="1:26" s="1248" customFormat="1" ht="18" customHeight="1" x14ac:dyDescent="0.25">
      <c r="B29" s="1249" t="s">
        <v>0</v>
      </c>
      <c r="D29" s="1250">
        <f>SUM(D10:D28)</f>
        <v>2313201</v>
      </c>
      <c r="E29" s="1251">
        <f>SUM(E10:E27)</f>
        <v>99.999999999999986</v>
      </c>
      <c r="F29" s="1252"/>
      <c r="G29" s="841"/>
      <c r="H29" s="1250">
        <f>SUM(H10:H28)</f>
        <v>2197982</v>
      </c>
      <c r="I29" s="1251">
        <f>H29*100/D29</f>
        <v>95.019066652660101</v>
      </c>
      <c r="J29" s="1253"/>
      <c r="K29" s="1250">
        <f>SUM(K10:K28)</f>
        <v>453850</v>
      </c>
      <c r="L29" s="1251">
        <f>K29*100/H29</f>
        <v>20.648485747381006</v>
      </c>
      <c r="M29" s="1254"/>
      <c r="N29" s="1250">
        <f>SUM(N10:N28)</f>
        <v>655030</v>
      </c>
      <c r="O29" s="1251">
        <f>N29*100/H29</f>
        <v>29.801426945261607</v>
      </c>
      <c r="P29" s="1254"/>
      <c r="Q29" s="1255">
        <f>SUM(Q10:Q28)</f>
        <v>662705</v>
      </c>
      <c r="R29" s="1251">
        <f>Q29*100/H29</f>
        <v>30.150610878524027</v>
      </c>
      <c r="S29" s="1254"/>
      <c r="T29" s="1250">
        <f>SUM(T10:T27)</f>
        <v>1771585</v>
      </c>
      <c r="U29" s="1251">
        <f>T29*100/H29</f>
        <v>80.600523571166647</v>
      </c>
      <c r="V29" s="1254"/>
      <c r="W29" s="1255">
        <f>SUM(W10:W28)</f>
        <v>426397</v>
      </c>
      <c r="X29" s="1251">
        <f>W29*100/H29</f>
        <v>19.399476428833356</v>
      </c>
    </row>
    <row r="30" spans="1:26" s="697" customFormat="1" ht="6.75" customHeight="1" x14ac:dyDescent="0.35">
      <c r="B30" s="698" t="s">
        <v>39</v>
      </c>
      <c r="C30" s="699"/>
      <c r="D30" s="699"/>
      <c r="E30" s="699"/>
      <c r="F30" s="699"/>
    </row>
    <row r="31" spans="1:26" s="700" customFormat="1" x14ac:dyDescent="0.35">
      <c r="B31" s="698" t="s">
        <v>47</v>
      </c>
      <c r="H31" s="701"/>
    </row>
    <row r="32" spans="1:26" s="700" customFormat="1" x14ac:dyDescent="0.35"/>
    <row r="33" spans="2:26" s="700" customFormat="1" x14ac:dyDescent="0.35"/>
    <row r="34" spans="2:26" s="700" customFormat="1" x14ac:dyDescent="0.35">
      <c r="K34" s="707"/>
      <c r="L34" s="707"/>
      <c r="M34" s="707"/>
      <c r="N34" s="707"/>
      <c r="O34" s="707"/>
      <c r="P34" s="707"/>
      <c r="Q34" s="707"/>
      <c r="R34" s="707"/>
      <c r="S34" s="707"/>
      <c r="T34" s="707"/>
      <c r="U34" s="707"/>
      <c r="V34" s="707"/>
      <c r="W34" s="707"/>
      <c r="X34" s="707"/>
    </row>
    <row r="35" spans="2:26" s="700" customFormat="1" x14ac:dyDescent="0.35"/>
    <row r="36" spans="2:26" s="700" customFormat="1" x14ac:dyDescent="0.35"/>
    <row r="37" spans="2:26" s="700" customFormat="1" x14ac:dyDescent="0.35">
      <c r="B37" s="702" t="s">
        <v>39</v>
      </c>
      <c r="C37" s="702"/>
      <c r="D37" s="702"/>
      <c r="E37" s="702"/>
      <c r="F37" s="702"/>
      <c r="G37" s="702"/>
      <c r="H37" s="702"/>
      <c r="I37" s="702"/>
      <c r="J37" s="702"/>
      <c r="K37" s="703" t="e">
        <f>GETPIVOTDATA("Cuenta número de expedientes",#REF!,"CCAA",$B37,"Grado",K$7)</f>
        <v>#REF!</v>
      </c>
      <c r="L37" s="560" t="e">
        <f>K37*100/H37</f>
        <v>#REF!</v>
      </c>
      <c r="M37" s="1339">
        <v>1753</v>
      </c>
      <c r="N37" s="703" t="e">
        <f>GETPIVOTDATA("Cuenta número de expedientes",#REF!,"CCAA",$B37,"Grado",N$7)</f>
        <v>#REF!</v>
      </c>
      <c r="O37" s="704" t="e">
        <f>N37*100/H37</f>
        <v>#REF!</v>
      </c>
      <c r="P37" s="705">
        <v>1753</v>
      </c>
      <c r="Q37" s="706" t="e">
        <f>GETPIVOTDATA("Cuenta número de expedientes",#REF!,"CCAA",$B37,"Grado",Q$7)</f>
        <v>#REF!</v>
      </c>
      <c r="R37" s="704" t="e">
        <f>Q37*100/H37</f>
        <v>#REF!</v>
      </c>
      <c r="S37" s="1340"/>
      <c r="T37" s="703" t="e">
        <f>K37+N37+Q37</f>
        <v>#REF!</v>
      </c>
      <c r="U37" s="704" t="e">
        <f>T37*100/H37</f>
        <v>#REF!</v>
      </c>
      <c r="V37" s="705">
        <v>1753</v>
      </c>
      <c r="W37" s="706" t="e">
        <f>GETPIVOTDATA("Cuenta número de expedientes",#REF!,"CCAA",$B37,"Grado",W$7)</f>
        <v>#REF!</v>
      </c>
      <c r="X37" s="704" t="e">
        <f>W37*100/H37</f>
        <v>#REF!</v>
      </c>
      <c r="Y37" s="702"/>
    </row>
    <row r="38" spans="2:26" s="700" customFormat="1" x14ac:dyDescent="0.35">
      <c r="B38" s="702" t="s">
        <v>47</v>
      </c>
      <c r="C38" s="702"/>
      <c r="D38" s="702"/>
      <c r="E38" s="702"/>
      <c r="F38" s="702"/>
      <c r="G38" s="702"/>
      <c r="H38" s="702"/>
      <c r="I38" s="702"/>
      <c r="J38" s="702"/>
      <c r="K38" s="703" t="e">
        <f>GETPIVOTDATA("Cuenta número de expedientes",#REF!,"CCAA",$B38,"Grado",K$7)</f>
        <v>#REF!</v>
      </c>
      <c r="L38" s="560" t="e">
        <f>K38*100/H38</f>
        <v>#REF!</v>
      </c>
      <c r="M38" s="1339">
        <v>1753</v>
      </c>
      <c r="N38" s="703" t="e">
        <f>GETPIVOTDATA("Cuenta número de expedientes",#REF!,"CCAA",$B38,"Grado",N$7)</f>
        <v>#REF!</v>
      </c>
      <c r="O38" s="704" t="e">
        <f>N38*100/H38</f>
        <v>#REF!</v>
      </c>
      <c r="P38" s="705">
        <v>1753</v>
      </c>
      <c r="Q38" s="706" t="e">
        <f>GETPIVOTDATA("Cuenta número de expedientes",#REF!,"CCAA",$B38,"Grado",Q$7)</f>
        <v>#REF!</v>
      </c>
      <c r="R38" s="704" t="e">
        <f>Q38*100/H38</f>
        <v>#REF!</v>
      </c>
      <c r="S38" s="1340"/>
      <c r="T38" s="703" t="e">
        <f>K38+N38+Q38</f>
        <v>#REF!</v>
      </c>
      <c r="U38" s="704" t="e">
        <f>T38*100/H38</f>
        <v>#REF!</v>
      </c>
      <c r="V38" s="705">
        <v>1753</v>
      </c>
      <c r="W38" s="706" t="e">
        <f>GETPIVOTDATA("Cuenta número de expedientes",#REF!,"CCAA",$B38,"Grado",W$7)</f>
        <v>#REF!</v>
      </c>
      <c r="X38" s="704" t="e">
        <f>W38*100/H38</f>
        <v>#REF!</v>
      </c>
      <c r="Y38" s="702"/>
    </row>
    <row r="39" spans="2:26" s="700" customFormat="1" x14ac:dyDescent="0.35"/>
    <row r="40" spans="2:26" x14ac:dyDescent="0.35">
      <c r="I40" s="700"/>
      <c r="J40" s="700"/>
      <c r="K40" s="700"/>
      <c r="L40" s="700"/>
      <c r="M40" s="700"/>
      <c r="N40" s="700"/>
      <c r="O40" s="700"/>
      <c r="P40" s="700"/>
      <c r="Q40" s="700"/>
      <c r="R40" s="700"/>
      <c r="S40" s="700"/>
      <c r="T40" s="700"/>
      <c r="U40" s="700"/>
      <c r="V40" s="700"/>
      <c r="W40" s="700"/>
      <c r="X40" s="700"/>
      <c r="Y40" s="700"/>
      <c r="Z40" s="666"/>
    </row>
    <row r="41" spans="2:26" x14ac:dyDescent="0.35">
      <c r="Z41" s="666"/>
    </row>
    <row r="42" spans="2:26" x14ac:dyDescent="0.35">
      <c r="Z42" s="666"/>
    </row>
    <row r="43" spans="2:26" x14ac:dyDescent="0.35">
      <c r="Z43" s="666"/>
    </row>
    <row r="44" spans="2:26" s="707" customFormat="1" x14ac:dyDescent="0.35">
      <c r="Z44" s="700"/>
    </row>
  </sheetData>
  <mergeCells count="12">
    <mergeCell ref="W7:X7"/>
    <mergeCell ref="B4:X4"/>
    <mergeCell ref="B5:X5"/>
    <mergeCell ref="N7:O7"/>
    <mergeCell ref="Q7:R7"/>
    <mergeCell ref="T7:U7"/>
    <mergeCell ref="H2:O2"/>
    <mergeCell ref="B2:F2"/>
    <mergeCell ref="B7:B8"/>
    <mergeCell ref="D7:E7"/>
    <mergeCell ref="H7:I7"/>
    <mergeCell ref="K7:L7"/>
  </mergeCells>
  <conditionalFormatting sqref="H10:H27">
    <cfRule type="cellIs" dxfId="11" priority="13" stopIfTrue="1" operator="greaterThan">
      <formula>$D$10</formula>
    </cfRule>
  </conditionalFormatting>
  <conditionalFormatting sqref="I15:I27 J15:J29">
    <cfRule type="cellIs" dxfId="10" priority="18" stopIfTrue="1" operator="greaterThan">
      <formula>100</formula>
    </cfRule>
  </conditionalFormatting>
  <conditionalFormatting sqref="I10:J14">
    <cfRule type="cellIs" dxfId="9" priority="17" stopIfTrue="1" operator="greaterThan">
      <formula>100</formula>
    </cfRule>
  </conditionalFormatting>
  <conditionalFormatting sqref="L10:L27 O10:P27">
    <cfRule type="cellIs" dxfId="8" priority="15" stopIfTrue="1" operator="greaterThan">
      <formula>100</formula>
    </cfRule>
  </conditionalFormatting>
  <conditionalFormatting sqref="L37:L38 O37:P38">
    <cfRule type="cellIs" dxfId="7" priority="3" stopIfTrue="1" operator="greaterThan">
      <formula>100</formula>
    </cfRule>
  </conditionalFormatting>
  <conditionalFormatting sqref="R10:R27">
    <cfRule type="cellIs" dxfId="6" priority="16" stopIfTrue="1" operator="greaterThan">
      <formula>100</formula>
    </cfRule>
  </conditionalFormatting>
  <conditionalFormatting sqref="R37:R38">
    <cfRule type="cellIs" dxfId="5" priority="4" stopIfTrue="1" operator="greaterThan">
      <formula>100</formula>
    </cfRule>
  </conditionalFormatting>
  <conditionalFormatting sqref="U10:V27">
    <cfRule type="cellIs" dxfId="4" priority="11" stopIfTrue="1" operator="greaterThan">
      <formula>100</formula>
    </cfRule>
  </conditionalFormatting>
  <conditionalFormatting sqref="U37:V38">
    <cfRule type="cellIs" dxfId="3" priority="1" stopIfTrue="1" operator="greaterThan">
      <formula>100</formula>
    </cfRule>
  </conditionalFormatting>
  <conditionalFormatting sqref="X10:X27">
    <cfRule type="cellIs" dxfId="2" priority="12" stopIfTrue="1" operator="greaterThan">
      <formula>100</formula>
    </cfRule>
  </conditionalFormatting>
  <conditionalFormatting sqref="X37:X38">
    <cfRule type="cellIs" dxfId="1" priority="2" stopIfTrue="1" operator="greaterThan">
      <formula>100</formula>
    </cfRule>
  </conditionalFormatting>
  <printOptions horizontalCentered="1"/>
  <pageMargins left="0" right="0" top="0.43307086614173229" bottom="0.43307086614173229" header="0" footer="0"/>
  <pageSetup paperSize="9" scale="79"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6">
    <tabColor theme="0"/>
    <pageSetUpPr fitToPage="1"/>
  </sheetPr>
  <dimension ref="A1:Y56"/>
  <sheetViews>
    <sheetView zoomScaleNormal="100" workbookViewId="0"/>
  </sheetViews>
  <sheetFormatPr baseColWidth="10" defaultColWidth="11.453125" defaultRowHeight="14.5" x14ac:dyDescent="0.25"/>
  <cols>
    <col min="1" max="1" width="0.7265625" style="615" customWidth="1"/>
    <col min="2" max="2" width="21.7265625" style="615" customWidth="1"/>
    <col min="3" max="3" width="0.54296875" style="615" customWidth="1"/>
    <col min="4" max="4" width="9.7265625" style="615" customWidth="1"/>
    <col min="5" max="5" width="0.7265625" style="615" customWidth="1"/>
    <col min="6" max="6" width="8" style="615" customWidth="1"/>
    <col min="7" max="7" width="5.54296875" style="615" customWidth="1"/>
    <col min="8" max="8" width="7.54296875" style="615" customWidth="1"/>
    <col min="9" max="9" width="5.453125" style="615" customWidth="1"/>
    <col min="10" max="10" width="7.54296875" style="615" customWidth="1"/>
    <col min="11" max="11" width="5.453125" style="615" customWidth="1"/>
    <col min="12" max="12" width="7.81640625" style="615" customWidth="1"/>
    <col min="13" max="13" width="5.7265625" style="615" customWidth="1"/>
    <col min="14" max="14" width="8.81640625" style="615" customWidth="1"/>
    <col min="15" max="15" width="7.26953125" style="615" customWidth="1"/>
    <col min="16" max="16" width="7.1796875" style="615" customWidth="1"/>
    <col min="17" max="17" width="6" style="615" customWidth="1"/>
    <col min="18" max="18" width="7.26953125" style="615" customWidth="1"/>
    <col min="19" max="19" width="5.453125" style="615" customWidth="1"/>
    <col min="20" max="20" width="5.54296875" style="615" customWidth="1"/>
    <col min="21" max="21" width="5.453125" style="615" customWidth="1"/>
    <col min="22" max="22" width="8.54296875" style="615" customWidth="1"/>
    <col min="23" max="23" width="6.7265625" style="615" customWidth="1"/>
    <col min="24" max="24" width="0.54296875" style="732" customWidth="1"/>
    <col min="25" max="25" width="10.453125" style="732" customWidth="1"/>
    <col min="26" max="26" width="1.453125" style="615" customWidth="1"/>
    <col min="27" max="16384" width="11.453125" style="615"/>
  </cols>
  <sheetData>
    <row r="1" spans="2:25" s="613" customFormat="1" ht="9" customHeight="1" x14ac:dyDescent="0.25">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25" s="619" customFormat="1" ht="49.5" customHeight="1" x14ac:dyDescent="0.35">
      <c r="B2" s="718"/>
      <c r="C2" s="718"/>
      <c r="D2" s="718"/>
      <c r="E2" s="718"/>
      <c r="F2" s="718"/>
      <c r="G2" s="718"/>
      <c r="H2" s="718"/>
      <c r="I2" s="718"/>
      <c r="J2" s="718"/>
      <c r="K2" s="718"/>
      <c r="X2" s="667"/>
      <c r="Y2" s="667"/>
    </row>
    <row r="3" spans="2:25" s="623" customFormat="1" ht="39.75" customHeight="1" x14ac:dyDescent="0.25">
      <c r="B3" s="1557" t="s">
        <v>399</v>
      </c>
      <c r="C3" s="1557"/>
      <c r="D3" s="1557"/>
      <c r="E3" s="1557"/>
      <c r="F3" s="1557"/>
      <c r="G3" s="1557"/>
      <c r="H3" s="1557"/>
      <c r="I3" s="1557"/>
      <c r="J3" s="1557"/>
      <c r="K3" s="1557"/>
      <c r="L3" s="1557"/>
      <c r="M3" s="1557"/>
      <c r="N3" s="1557"/>
      <c r="O3" s="1557"/>
      <c r="P3" s="1557"/>
      <c r="Q3" s="1557"/>
      <c r="R3" s="1557"/>
      <c r="S3" s="1557"/>
      <c r="T3" s="1557"/>
      <c r="U3" s="1557"/>
      <c r="V3" s="1557"/>
      <c r="W3" s="1557"/>
      <c r="X3" s="1557"/>
      <c r="Y3" s="719"/>
    </row>
    <row r="4" spans="2:25" s="623" customFormat="1" ht="14.25" customHeight="1" x14ac:dyDescent="0.25">
      <c r="B4" s="1478" t="str">
        <f>porsaad!$B$6</f>
        <v>Situación a 30 de noviembre de 2025</v>
      </c>
      <c r="C4" s="1478"/>
      <c r="D4" s="1478"/>
      <c r="E4" s="1478"/>
      <c r="F4" s="1478"/>
      <c r="G4" s="1478"/>
      <c r="H4" s="1478"/>
      <c r="I4" s="1478"/>
      <c r="J4" s="1478"/>
      <c r="K4" s="1478"/>
      <c r="L4" s="1478"/>
      <c r="M4" s="1478"/>
      <c r="N4" s="1478"/>
      <c r="O4" s="1478"/>
      <c r="P4" s="1478"/>
      <c r="Q4" s="1478"/>
      <c r="R4" s="1478"/>
      <c r="S4" s="1478"/>
      <c r="T4" s="1478"/>
      <c r="U4" s="1478"/>
      <c r="V4" s="1478"/>
      <c r="W4" s="1478"/>
      <c r="X4" s="622"/>
      <c r="Y4" s="622"/>
    </row>
    <row r="5" spans="2:25" s="621" customFormat="1" ht="5.25" customHeight="1" x14ac:dyDescent="0.25">
      <c r="B5" s="720"/>
      <c r="C5" s="720"/>
      <c r="D5" s="720"/>
      <c r="E5" s="720"/>
      <c r="F5" s="720"/>
      <c r="G5" s="720"/>
      <c r="H5" s="720"/>
      <c r="I5" s="720"/>
      <c r="J5" s="720"/>
      <c r="K5" s="720"/>
      <c r="L5" s="720"/>
      <c r="M5" s="720"/>
      <c r="N5" s="720"/>
      <c r="O5" s="720"/>
      <c r="P5" s="720"/>
      <c r="Q5" s="720"/>
      <c r="R5" s="720"/>
      <c r="S5" s="720"/>
      <c r="T5" s="720"/>
      <c r="U5" s="720"/>
      <c r="V5" s="720"/>
      <c r="W5" s="720"/>
      <c r="X5" s="721"/>
      <c r="Y5" s="721"/>
    </row>
    <row r="6" spans="2:25" s="722" customFormat="1" ht="19.5" customHeight="1" x14ac:dyDescent="0.25">
      <c r="F6" s="1558" t="s">
        <v>52</v>
      </c>
      <c r="G6" s="1558"/>
      <c r="H6" s="1558"/>
      <c r="I6" s="1558"/>
      <c r="J6" s="1558"/>
      <c r="K6" s="1558"/>
      <c r="L6" s="1558"/>
      <c r="M6" s="1558"/>
      <c r="N6" s="1558"/>
      <c r="O6" s="1558"/>
      <c r="P6" s="1558"/>
      <c r="Q6" s="1558"/>
      <c r="R6" s="1558"/>
      <c r="S6" s="1558"/>
      <c r="T6" s="1558"/>
      <c r="U6" s="1558"/>
      <c r="V6" s="1558"/>
      <c r="W6" s="1558"/>
      <c r="X6" s="723"/>
      <c r="Y6" s="723"/>
    </row>
    <row r="7" spans="2:25" s="722" customFormat="1" ht="64.5" customHeight="1" x14ac:dyDescent="0.25">
      <c r="B7" s="1559" t="s">
        <v>12</v>
      </c>
      <c r="C7" s="715"/>
      <c r="D7" s="713"/>
      <c r="E7" s="715"/>
      <c r="F7" s="1559" t="s">
        <v>32</v>
      </c>
      <c r="G7" s="1559"/>
      <c r="H7" s="1559" t="s">
        <v>33</v>
      </c>
      <c r="I7" s="1559"/>
      <c r="J7" s="1559" t="s">
        <v>48</v>
      </c>
      <c r="K7" s="1559"/>
      <c r="L7" s="1559" t="s">
        <v>34</v>
      </c>
      <c r="M7" s="1559"/>
      <c r="N7" s="1559" t="s">
        <v>189</v>
      </c>
      <c r="O7" s="1559"/>
      <c r="P7" s="713"/>
      <c r="Q7" s="713"/>
    </row>
    <row r="8" spans="2:25" s="715" customFormat="1" ht="20.25" customHeight="1" x14ac:dyDescent="0.25">
      <c r="B8" s="1559"/>
      <c r="D8" s="713"/>
      <c r="F8" s="713" t="s">
        <v>9</v>
      </c>
      <c r="G8" s="713" t="s">
        <v>28</v>
      </c>
      <c r="H8" s="713" t="s">
        <v>9</v>
      </c>
      <c r="I8" s="713" t="s">
        <v>28</v>
      </c>
      <c r="J8" s="713" t="s">
        <v>9</v>
      </c>
      <c r="K8" s="713" t="s">
        <v>28</v>
      </c>
      <c r="L8" s="713" t="s">
        <v>9</v>
      </c>
      <c r="M8" s="713" t="s">
        <v>28</v>
      </c>
      <c r="N8" s="713" t="s">
        <v>9</v>
      </c>
      <c r="O8" s="713" t="s">
        <v>28</v>
      </c>
      <c r="P8" s="713"/>
      <c r="Q8" s="713"/>
    </row>
    <row r="9" spans="2:25" s="715" customFormat="1" ht="8.25" customHeight="1" x14ac:dyDescent="0.25">
      <c r="B9" s="713"/>
      <c r="C9" s="697"/>
      <c r="E9" s="697"/>
      <c r="F9" s="713"/>
      <c r="G9" s="713"/>
      <c r="H9" s="713"/>
      <c r="I9" s="713"/>
      <c r="J9" s="713"/>
      <c r="K9" s="713"/>
      <c r="L9" s="713"/>
      <c r="M9" s="713"/>
      <c r="N9" s="713"/>
      <c r="O9" s="713"/>
      <c r="P9" s="713"/>
      <c r="Q9" s="713"/>
    </row>
    <row r="10" spans="2:25" s="697" customFormat="1" ht="18" customHeight="1" x14ac:dyDescent="0.25">
      <c r="B10" s="714" t="s">
        <v>8</v>
      </c>
      <c r="D10" s="703"/>
      <c r="F10" s="706">
        <f>'31dictsaad'!K10</f>
        <v>80703</v>
      </c>
      <c r="G10" s="560">
        <f t="shared" ref="G10:G27" si="0">F10*100/$N10</f>
        <v>18.730678178526666</v>
      </c>
      <c r="H10" s="706">
        <f>'31dictsaad'!N10</f>
        <v>147543</v>
      </c>
      <c r="I10" s="560">
        <f t="shared" ref="I10:I27" si="1">H10*100/$N10</f>
        <v>34.243837905584179</v>
      </c>
      <c r="J10" s="706">
        <f>'31dictsaad'!Q10</f>
        <v>118161</v>
      </c>
      <c r="K10" s="560">
        <f t="shared" ref="K10:K27" si="2">J10*100/$N10</f>
        <v>27.424453418743909</v>
      </c>
      <c r="L10" s="706">
        <f>'31dictsaad'!W10</f>
        <v>84453</v>
      </c>
      <c r="M10" s="560">
        <f t="shared" ref="M10:M27" si="3">L10*100/$N10</f>
        <v>19.601030497145246</v>
      </c>
      <c r="N10" s="706">
        <f>F10+H10+J10+L10</f>
        <v>430860</v>
      </c>
      <c r="O10" s="560">
        <f>G10+I10+K10+M10</f>
        <v>100</v>
      </c>
      <c r="P10" s="724"/>
      <c r="Q10" s="724"/>
    </row>
    <row r="11" spans="2:25" s="697" customFormat="1" ht="18" customHeight="1" x14ac:dyDescent="0.25">
      <c r="B11" s="714" t="s">
        <v>7</v>
      </c>
      <c r="D11" s="703"/>
      <c r="F11" s="706">
        <f>'31dictsaad'!K11</f>
        <v>14224</v>
      </c>
      <c r="G11" s="560">
        <f t="shared" si="0"/>
        <v>24.964459343243764</v>
      </c>
      <c r="H11" s="706">
        <f>'31dictsaad'!N11</f>
        <v>17493</v>
      </c>
      <c r="I11" s="560">
        <f t="shared" si="1"/>
        <v>30.70186215490461</v>
      </c>
      <c r="J11" s="706">
        <f>'31dictsaad'!Q11</f>
        <v>17280</v>
      </c>
      <c r="K11" s="560">
        <f t="shared" si="2"/>
        <v>30.328027098653841</v>
      </c>
      <c r="L11" s="706">
        <f>'31dictsaad'!W11</f>
        <v>7980</v>
      </c>
      <c r="M11" s="560">
        <f t="shared" si="3"/>
        <v>14.005651403197781</v>
      </c>
      <c r="N11" s="706">
        <f t="shared" ref="N11:O27" si="4">F11+H11+J11+L11</f>
        <v>56977</v>
      </c>
      <c r="O11" s="560">
        <f t="shared" si="4"/>
        <v>100</v>
      </c>
      <c r="P11" s="724"/>
      <c r="Q11" s="724"/>
    </row>
    <row r="12" spans="2:25" s="697" customFormat="1" ht="22.5" customHeight="1" x14ac:dyDescent="0.25">
      <c r="B12" s="714" t="s">
        <v>37</v>
      </c>
      <c r="D12" s="703"/>
      <c r="F12" s="703">
        <f>'31dictsaad'!K12</f>
        <v>7693</v>
      </c>
      <c r="G12" s="560">
        <f t="shared" si="0"/>
        <v>17.620247366010076</v>
      </c>
      <c r="H12" s="703">
        <f>'31dictsaad'!N12</f>
        <v>11232</v>
      </c>
      <c r="I12" s="560">
        <f t="shared" si="1"/>
        <v>25.726065048098945</v>
      </c>
      <c r="J12" s="703">
        <f>'31dictsaad'!Q12</f>
        <v>15318</v>
      </c>
      <c r="K12" s="560">
        <f t="shared" si="2"/>
        <v>35.084745762711862</v>
      </c>
      <c r="L12" s="703">
        <f>'31dictsaad'!W12</f>
        <v>9417</v>
      </c>
      <c r="M12" s="560">
        <f t="shared" si="3"/>
        <v>21.568941823179113</v>
      </c>
      <c r="N12" s="706">
        <f t="shared" si="4"/>
        <v>43660</v>
      </c>
      <c r="O12" s="560">
        <f t="shared" si="4"/>
        <v>100</v>
      </c>
      <c r="P12" s="724"/>
      <c r="Q12" s="724"/>
    </row>
    <row r="13" spans="2:25" s="697" customFormat="1" ht="18" customHeight="1" x14ac:dyDescent="0.25">
      <c r="B13" s="714" t="s">
        <v>38</v>
      </c>
      <c r="D13" s="703"/>
      <c r="F13" s="706">
        <f>'31dictsaad'!K13</f>
        <v>8901</v>
      </c>
      <c r="G13" s="560">
        <f t="shared" si="0"/>
        <v>18.798310454065469</v>
      </c>
      <c r="H13" s="706">
        <f>'31dictsaad'!N13</f>
        <v>12017</v>
      </c>
      <c r="I13" s="560">
        <f t="shared" si="1"/>
        <v>25.37909186906019</v>
      </c>
      <c r="J13" s="706">
        <f>'31dictsaad'!Q13</f>
        <v>16993</v>
      </c>
      <c r="K13" s="560">
        <f t="shared" si="2"/>
        <v>35.888067581837383</v>
      </c>
      <c r="L13" s="706">
        <f>'31dictsaad'!W13</f>
        <v>9439</v>
      </c>
      <c r="M13" s="560">
        <f t="shared" si="3"/>
        <v>19.934530095036958</v>
      </c>
      <c r="N13" s="706">
        <f t="shared" si="4"/>
        <v>47350</v>
      </c>
      <c r="O13" s="560">
        <f t="shared" si="4"/>
        <v>100</v>
      </c>
      <c r="P13" s="724"/>
      <c r="Q13" s="724"/>
    </row>
    <row r="14" spans="2:25" s="697" customFormat="1" ht="18" customHeight="1" x14ac:dyDescent="0.25">
      <c r="B14" s="714" t="s">
        <v>6</v>
      </c>
      <c r="D14" s="703"/>
      <c r="F14" s="706">
        <f>'31dictsaad'!K14</f>
        <v>23216</v>
      </c>
      <c r="G14" s="560">
        <f t="shared" si="0"/>
        <v>30.754964430961621</v>
      </c>
      <c r="H14" s="706">
        <f>'31dictsaad'!N14</f>
        <v>23905</v>
      </c>
      <c r="I14" s="560">
        <f t="shared" si="1"/>
        <v>31.667704372938388</v>
      </c>
      <c r="J14" s="706">
        <f>'31dictsaad'!Q14</f>
        <v>19934</v>
      </c>
      <c r="K14" s="560">
        <f t="shared" si="2"/>
        <v>26.407195941022959</v>
      </c>
      <c r="L14" s="706">
        <f>'31dictsaad'!W14</f>
        <v>8432</v>
      </c>
      <c r="M14" s="560">
        <f t="shared" si="3"/>
        <v>11.170135255077033</v>
      </c>
      <c r="N14" s="706">
        <f t="shared" si="4"/>
        <v>75487</v>
      </c>
      <c r="O14" s="560">
        <f t="shared" si="4"/>
        <v>100</v>
      </c>
      <c r="P14" s="724"/>
      <c r="Q14" s="724"/>
    </row>
    <row r="15" spans="2:25" s="697" customFormat="1" ht="18" customHeight="1" x14ac:dyDescent="0.25">
      <c r="B15" s="714" t="s">
        <v>5</v>
      </c>
      <c r="D15" s="703"/>
      <c r="F15" s="703">
        <f>'31dictsaad'!K15</f>
        <v>5247</v>
      </c>
      <c r="G15" s="560">
        <f t="shared" si="0"/>
        <v>22.268907563025209</v>
      </c>
      <c r="H15" s="703">
        <f>'31dictsaad'!N15</f>
        <v>8146</v>
      </c>
      <c r="I15" s="560">
        <f t="shared" si="1"/>
        <v>34.572616925558101</v>
      </c>
      <c r="J15" s="703">
        <f>'31dictsaad'!Q15</f>
        <v>5374</v>
      </c>
      <c r="K15" s="560">
        <f t="shared" si="2"/>
        <v>22.807911043205159</v>
      </c>
      <c r="L15" s="703">
        <f>'31dictsaad'!W15</f>
        <v>4795</v>
      </c>
      <c r="M15" s="560">
        <f t="shared" si="3"/>
        <v>20.350564468211527</v>
      </c>
      <c r="N15" s="706">
        <f t="shared" si="4"/>
        <v>23562</v>
      </c>
      <c r="O15" s="560">
        <f t="shared" si="4"/>
        <v>100</v>
      </c>
      <c r="P15" s="724"/>
      <c r="Q15" s="724"/>
    </row>
    <row r="16" spans="2:25" s="697" customFormat="1" ht="18" customHeight="1" x14ac:dyDescent="0.25">
      <c r="B16" s="714" t="s">
        <v>4</v>
      </c>
      <c r="D16" s="703"/>
      <c r="F16" s="706">
        <f>'31dictsaad'!K16</f>
        <v>34804</v>
      </c>
      <c r="G16" s="560">
        <f t="shared" si="0"/>
        <v>21.88394041713039</v>
      </c>
      <c r="H16" s="706">
        <f>'31dictsaad'!N16</f>
        <v>42420</v>
      </c>
      <c r="I16" s="560">
        <f t="shared" si="1"/>
        <v>26.67270292192481</v>
      </c>
      <c r="J16" s="706">
        <f>'31dictsaad'!Q16</f>
        <v>51057</v>
      </c>
      <c r="K16" s="560">
        <f t="shared" si="2"/>
        <v>32.103446324486448</v>
      </c>
      <c r="L16" s="706">
        <f>'31dictsaad'!W16</f>
        <v>30758</v>
      </c>
      <c r="M16" s="560">
        <f t="shared" si="3"/>
        <v>19.339910336458352</v>
      </c>
      <c r="N16" s="706">
        <f t="shared" si="4"/>
        <v>159039</v>
      </c>
      <c r="O16" s="560">
        <f t="shared" si="4"/>
        <v>100</v>
      </c>
      <c r="P16" s="724"/>
      <c r="Q16" s="724"/>
    </row>
    <row r="17" spans="2:25" s="697" customFormat="1" ht="18" customHeight="1" x14ac:dyDescent="0.25">
      <c r="B17" s="714" t="s">
        <v>40</v>
      </c>
      <c r="D17" s="703"/>
      <c r="F17" s="706">
        <f>'31dictsaad'!K17</f>
        <v>24936</v>
      </c>
      <c r="G17" s="560">
        <f t="shared" si="0"/>
        <v>24.598508463875625</v>
      </c>
      <c r="H17" s="706">
        <f>'31dictsaad'!N17</f>
        <v>27340</v>
      </c>
      <c r="I17" s="560">
        <f t="shared" si="1"/>
        <v>26.969971984374382</v>
      </c>
      <c r="J17" s="706">
        <f>'31dictsaad'!Q17</f>
        <v>31950</v>
      </c>
      <c r="K17" s="560">
        <f t="shared" si="2"/>
        <v>31.51757881860869</v>
      </c>
      <c r="L17" s="706">
        <f>'31dictsaad'!W17</f>
        <v>17146</v>
      </c>
      <c r="M17" s="560">
        <f t="shared" si="3"/>
        <v>16.913940733141303</v>
      </c>
      <c r="N17" s="706">
        <f t="shared" si="4"/>
        <v>101372</v>
      </c>
      <c r="O17" s="560">
        <f t="shared" si="4"/>
        <v>100</v>
      </c>
      <c r="P17" s="724"/>
      <c r="Q17" s="724"/>
    </row>
    <row r="18" spans="2:25" s="697" customFormat="1" ht="18" customHeight="1" x14ac:dyDescent="0.25">
      <c r="B18" s="714" t="s">
        <v>41</v>
      </c>
      <c r="D18" s="703"/>
      <c r="F18" s="706">
        <f>'31dictsaad'!K18</f>
        <v>49576</v>
      </c>
      <c r="G18" s="560">
        <f t="shared" si="0"/>
        <v>13.265439911378213</v>
      </c>
      <c r="H18" s="706">
        <f>'31dictsaad'!N18</f>
        <v>106066</v>
      </c>
      <c r="I18" s="560">
        <f t="shared" si="1"/>
        <v>28.380913136199805</v>
      </c>
      <c r="J18" s="706">
        <f>'31dictsaad'!Q18</f>
        <v>129514</v>
      </c>
      <c r="K18" s="560">
        <f t="shared" si="2"/>
        <v>34.65507876154264</v>
      </c>
      <c r="L18" s="706">
        <f>'31dictsaad'!W18</f>
        <v>88567</v>
      </c>
      <c r="M18" s="560">
        <f t="shared" si="3"/>
        <v>23.698568190879342</v>
      </c>
      <c r="N18" s="706">
        <f t="shared" si="4"/>
        <v>373723</v>
      </c>
      <c r="O18" s="560">
        <f t="shared" si="4"/>
        <v>100</v>
      </c>
      <c r="P18" s="724"/>
      <c r="Q18" s="724"/>
    </row>
    <row r="19" spans="2:25" s="697" customFormat="1" ht="18" customHeight="1" x14ac:dyDescent="0.25">
      <c r="B19" s="714" t="s">
        <v>3</v>
      </c>
      <c r="D19" s="703"/>
      <c r="F19" s="706">
        <f>'31dictsaad'!K19</f>
        <v>49966</v>
      </c>
      <c r="G19" s="560">
        <f t="shared" si="0"/>
        <v>22.947762907714775</v>
      </c>
      <c r="H19" s="706">
        <f>'31dictsaad'!N19</f>
        <v>70170</v>
      </c>
      <c r="I19" s="560">
        <f>H19*100/$N19</f>
        <v>32.22680469187739</v>
      </c>
      <c r="J19" s="706">
        <f>'31dictsaad'!Q19</f>
        <v>66750</v>
      </c>
      <c r="K19" s="560">
        <f>J19*100/$N19</f>
        <v>30.656109636351946</v>
      </c>
      <c r="L19" s="706">
        <f>'31dictsaad'!W19</f>
        <v>30852</v>
      </c>
      <c r="M19" s="560">
        <f t="shared" si="3"/>
        <v>14.169322764055885</v>
      </c>
      <c r="N19" s="706">
        <f t="shared" si="4"/>
        <v>217738</v>
      </c>
      <c r="O19" s="560">
        <f t="shared" si="4"/>
        <v>100</v>
      </c>
      <c r="P19" s="724"/>
      <c r="Q19" s="724"/>
    </row>
    <row r="20" spans="2:25" s="697" customFormat="1" ht="18" customHeight="1" x14ac:dyDescent="0.25">
      <c r="B20" s="714" t="s">
        <v>2</v>
      </c>
      <c r="D20" s="703"/>
      <c r="F20" s="706">
        <f>'31dictsaad'!K20</f>
        <v>13246</v>
      </c>
      <c r="G20" s="560">
        <f t="shared" si="0"/>
        <v>22.702498885956192</v>
      </c>
      <c r="H20" s="706">
        <f>'31dictsaad'!N20</f>
        <v>14028</v>
      </c>
      <c r="I20" s="560">
        <f>H20*100/$N20</f>
        <v>24.042779282213004</v>
      </c>
      <c r="J20" s="706">
        <f>'31dictsaad'!Q20</f>
        <v>15021</v>
      </c>
      <c r="K20" s="560">
        <f>J20*100/$N20</f>
        <v>25.744695437562129</v>
      </c>
      <c r="L20" s="706">
        <f>'31dictsaad'!W20</f>
        <v>16051</v>
      </c>
      <c r="M20" s="560">
        <f t="shared" si="3"/>
        <v>27.510026394268674</v>
      </c>
      <c r="N20" s="706">
        <f t="shared" si="4"/>
        <v>58346</v>
      </c>
      <c r="O20" s="560">
        <f t="shared" si="4"/>
        <v>100</v>
      </c>
      <c r="P20" s="724"/>
      <c r="Q20" s="724"/>
    </row>
    <row r="21" spans="2:25" s="697" customFormat="1" ht="18" customHeight="1" x14ac:dyDescent="0.25">
      <c r="B21" s="714" t="s">
        <v>35</v>
      </c>
      <c r="D21" s="703"/>
      <c r="F21" s="706">
        <f>'31dictsaad'!K21</f>
        <v>28583</v>
      </c>
      <c r="G21" s="560">
        <f t="shared" si="0"/>
        <v>28.823677708869056</v>
      </c>
      <c r="H21" s="706">
        <f>'31dictsaad'!N21</f>
        <v>31075</v>
      </c>
      <c r="I21" s="560">
        <f>H21*100/$N21</f>
        <v>31.336661120354965</v>
      </c>
      <c r="J21" s="706">
        <f>'31dictsaad'!Q21</f>
        <v>33359</v>
      </c>
      <c r="K21" s="560">
        <f>J21*100/$N21</f>
        <v>33.639893107447186</v>
      </c>
      <c r="L21" s="706">
        <f>'31dictsaad'!W21</f>
        <v>6148</v>
      </c>
      <c r="M21" s="560">
        <f t="shared" si="3"/>
        <v>6.1997680633287953</v>
      </c>
      <c r="N21" s="706">
        <f t="shared" si="4"/>
        <v>99165</v>
      </c>
      <c r="O21" s="560">
        <f t="shared" si="4"/>
        <v>99.999999999999986</v>
      </c>
      <c r="P21" s="724"/>
      <c r="Q21" s="724"/>
    </row>
    <row r="22" spans="2:25" s="697" customFormat="1" ht="21" customHeight="1" x14ac:dyDescent="0.25">
      <c r="B22" s="714" t="s">
        <v>42</v>
      </c>
      <c r="D22" s="703"/>
      <c r="F22" s="706">
        <f>'31dictsaad'!K22</f>
        <v>69482</v>
      </c>
      <c r="G22" s="560">
        <f t="shared" si="0"/>
        <v>25.018363555184283</v>
      </c>
      <c r="H22" s="706">
        <f>'31dictsaad'!N22</f>
        <v>82642</v>
      </c>
      <c r="I22" s="560">
        <f>H22*100/$N22</f>
        <v>29.756880932148462</v>
      </c>
      <c r="J22" s="706">
        <f>'31dictsaad'!Q22</f>
        <v>68242</v>
      </c>
      <c r="K22" s="560">
        <f>J22*100/$N22</f>
        <v>24.571877115409542</v>
      </c>
      <c r="L22" s="706">
        <f>'31dictsaad'!W22</f>
        <v>57358</v>
      </c>
      <c r="M22" s="560">
        <f t="shared" si="3"/>
        <v>20.652878397257709</v>
      </c>
      <c r="N22" s="706">
        <f t="shared" si="4"/>
        <v>277724</v>
      </c>
      <c r="O22" s="560">
        <f t="shared" si="4"/>
        <v>99.999999999999986</v>
      </c>
      <c r="P22" s="724"/>
      <c r="Q22" s="724"/>
    </row>
    <row r="23" spans="2:25" s="697" customFormat="1" ht="18" customHeight="1" x14ac:dyDescent="0.25">
      <c r="B23" s="714" t="s">
        <v>43</v>
      </c>
      <c r="D23" s="703"/>
      <c r="F23" s="706">
        <f>'31dictsaad'!K23</f>
        <v>16278</v>
      </c>
      <c r="G23" s="560">
        <f t="shared" si="0"/>
        <v>24.449517858752142</v>
      </c>
      <c r="H23" s="706">
        <f>'31dictsaad'!N23</f>
        <v>20629</v>
      </c>
      <c r="I23" s="560">
        <f>H23*100/$N23</f>
        <v>30.984709663852925</v>
      </c>
      <c r="J23" s="706">
        <f>'31dictsaad'!Q23</f>
        <v>20184</v>
      </c>
      <c r="K23" s="560">
        <f>J23*100/$N23</f>
        <v>30.316320706539699</v>
      </c>
      <c r="L23" s="706">
        <f>'31dictsaad'!W23</f>
        <v>9487</v>
      </c>
      <c r="M23" s="560">
        <f t="shared" si="3"/>
        <v>14.249451770855238</v>
      </c>
      <c r="N23" s="706">
        <f t="shared" si="4"/>
        <v>66578</v>
      </c>
      <c r="O23" s="560">
        <f t="shared" si="4"/>
        <v>100</v>
      </c>
      <c r="P23" s="724"/>
      <c r="Q23" s="724"/>
    </row>
    <row r="24" spans="2:25" s="697" customFormat="1" ht="22.5" customHeight="1" x14ac:dyDescent="0.25">
      <c r="B24" s="714" t="s">
        <v>44</v>
      </c>
      <c r="D24" s="703"/>
      <c r="F24" s="703">
        <f>'31dictsaad'!K24</f>
        <v>3470</v>
      </c>
      <c r="G24" s="704">
        <f t="shared" si="0"/>
        <v>14.404915106480136</v>
      </c>
      <c r="H24" s="703">
        <f>'31dictsaad'!N24</f>
        <v>6605</v>
      </c>
      <c r="I24" s="560">
        <f t="shared" si="1"/>
        <v>27.419153970692019</v>
      </c>
      <c r="J24" s="703">
        <f>'31dictsaad'!Q24</f>
        <v>7899</v>
      </c>
      <c r="K24" s="560">
        <f t="shared" si="2"/>
        <v>32.790900410975965</v>
      </c>
      <c r="L24" s="703">
        <f>'31dictsaad'!W24</f>
        <v>6115</v>
      </c>
      <c r="M24" s="560">
        <f t="shared" si="3"/>
        <v>25.385030511851884</v>
      </c>
      <c r="N24" s="703">
        <f t="shared" si="4"/>
        <v>24089</v>
      </c>
      <c r="O24" s="560">
        <f t="shared" si="4"/>
        <v>100</v>
      </c>
      <c r="P24" s="724"/>
      <c r="Q24" s="724"/>
    </row>
    <row r="25" spans="2:25" s="697" customFormat="1" ht="18" customHeight="1" x14ac:dyDescent="0.25">
      <c r="B25" s="714" t="s">
        <v>45</v>
      </c>
      <c r="D25" s="703"/>
      <c r="F25" s="703">
        <f>'31dictsaad'!K25</f>
        <v>19917</v>
      </c>
      <c r="G25" s="704">
        <f t="shared" si="0"/>
        <v>16.390029542705257</v>
      </c>
      <c r="H25" s="703">
        <f>'31dictsaad'!N25</f>
        <v>27653</v>
      </c>
      <c r="I25" s="560">
        <f t="shared" si="1"/>
        <v>22.756112212904977</v>
      </c>
      <c r="J25" s="703">
        <f>'31dictsaad'!Q25</f>
        <v>40513</v>
      </c>
      <c r="K25" s="560">
        <f t="shared" si="2"/>
        <v>33.338819443872971</v>
      </c>
      <c r="L25" s="703">
        <f>'31dictsaad'!W25</f>
        <v>33436</v>
      </c>
      <c r="M25" s="560">
        <f t="shared" si="3"/>
        <v>27.515038800516791</v>
      </c>
      <c r="N25" s="703">
        <f t="shared" si="4"/>
        <v>121519</v>
      </c>
      <c r="O25" s="560">
        <f t="shared" si="4"/>
        <v>99.999999999999986</v>
      </c>
      <c r="P25" s="724"/>
      <c r="Q25" s="724"/>
    </row>
    <row r="26" spans="2:25" s="697" customFormat="1" ht="18" customHeight="1" x14ac:dyDescent="0.25">
      <c r="B26" s="714" t="s">
        <v>46</v>
      </c>
      <c r="D26" s="703"/>
      <c r="F26" s="703">
        <f>'31dictsaad'!K26</f>
        <v>2314</v>
      </c>
      <c r="G26" s="704">
        <f t="shared" si="0"/>
        <v>15.381547460781707</v>
      </c>
      <c r="H26" s="703">
        <f>'31dictsaad'!N26</f>
        <v>4478</v>
      </c>
      <c r="I26" s="560">
        <f t="shared" si="1"/>
        <v>29.766019675618185</v>
      </c>
      <c r="J26" s="703">
        <f>'31dictsaad'!Q26</f>
        <v>3757</v>
      </c>
      <c r="K26" s="560">
        <f t="shared" si="2"/>
        <v>24.973411326774794</v>
      </c>
      <c r="L26" s="703">
        <f>'31dictsaad'!W26</f>
        <v>4495</v>
      </c>
      <c r="M26" s="560">
        <f t="shared" si="3"/>
        <v>29.879021536825313</v>
      </c>
      <c r="N26" s="703">
        <f t="shared" si="4"/>
        <v>15044</v>
      </c>
      <c r="O26" s="560">
        <f t="shared" si="4"/>
        <v>100</v>
      </c>
      <c r="P26" s="724"/>
      <c r="Q26" s="724"/>
    </row>
    <row r="27" spans="2:25" s="697" customFormat="1" ht="18" customHeight="1" x14ac:dyDescent="0.25">
      <c r="B27" s="714" t="s">
        <v>1</v>
      </c>
      <c r="D27" s="703"/>
      <c r="F27" s="703">
        <f>'31dictsaad'!K27</f>
        <v>1294</v>
      </c>
      <c r="G27" s="704">
        <f t="shared" si="0"/>
        <v>22.508262306488085</v>
      </c>
      <c r="H27" s="703">
        <f>'31dictsaad'!N27</f>
        <v>1588</v>
      </c>
      <c r="I27" s="560">
        <f t="shared" si="1"/>
        <v>27.622195164376414</v>
      </c>
      <c r="J27" s="703">
        <f>'31dictsaad'!Q27</f>
        <v>1399</v>
      </c>
      <c r="K27" s="560">
        <f t="shared" si="2"/>
        <v>24.33466689859106</v>
      </c>
      <c r="L27" s="703">
        <f>'31dictsaad'!W27</f>
        <v>1468</v>
      </c>
      <c r="M27" s="560">
        <f t="shared" si="3"/>
        <v>25.534875630544441</v>
      </c>
      <c r="N27" s="706">
        <f t="shared" si="4"/>
        <v>5749</v>
      </c>
      <c r="O27" s="560">
        <f t="shared" si="4"/>
        <v>100</v>
      </c>
      <c r="P27" s="724"/>
      <c r="Q27" s="724"/>
    </row>
    <row r="28" spans="2:25" s="697" customFormat="1" ht="8.25" customHeight="1" x14ac:dyDescent="0.25">
      <c r="B28" s="714"/>
      <c r="D28" s="725"/>
      <c r="F28" s="703"/>
      <c r="G28" s="705"/>
      <c r="H28" s="703"/>
      <c r="I28" s="705"/>
      <c r="J28" s="703"/>
      <c r="K28" s="705"/>
      <c r="L28" s="703"/>
      <c r="M28" s="705"/>
      <c r="N28" s="706"/>
      <c r="O28" s="724"/>
      <c r="P28" s="724"/>
      <c r="Q28" s="705"/>
    </row>
    <row r="29" spans="2:25" s="697" customFormat="1" x14ac:dyDescent="0.25">
      <c r="B29" s="714" t="s">
        <v>0</v>
      </c>
      <c r="D29" s="726"/>
      <c r="F29" s="727">
        <f>SUM(F10:F27)</f>
        <v>453850</v>
      </c>
      <c r="G29" s="713">
        <f>F29*100/$N29</f>
        <v>20.648485747381006</v>
      </c>
      <c r="H29" s="727">
        <f>SUM(H10:H27)</f>
        <v>655030</v>
      </c>
      <c r="I29" s="713">
        <f>H29*100/$N29</f>
        <v>29.801426945261607</v>
      </c>
      <c r="J29" s="727">
        <f>SUM(J10:J27)</f>
        <v>662705</v>
      </c>
      <c r="K29" s="713">
        <f>J29*100/$N29</f>
        <v>30.150610878524027</v>
      </c>
      <c r="L29" s="727">
        <f>SUM(L10:L27)</f>
        <v>426397</v>
      </c>
      <c r="M29" s="713">
        <f>L29*100/$N29</f>
        <v>19.399476428833356</v>
      </c>
      <c r="N29" s="727">
        <f>SUM(N10:N27)</f>
        <v>2197982</v>
      </c>
      <c r="O29" s="713">
        <f>N29*100/$N29</f>
        <v>100</v>
      </c>
      <c r="P29" s="713"/>
      <c r="Q29" s="713"/>
    </row>
    <row r="30" spans="2:25" s="697" customFormat="1" ht="20.25" customHeight="1" x14ac:dyDescent="0.25">
      <c r="B30" s="714" t="s">
        <v>0</v>
      </c>
      <c r="C30" s="715"/>
      <c r="D30" s="727">
        <f>SUM(D10:D29)</f>
        <v>0</v>
      </c>
      <c r="E30" s="715"/>
      <c r="F30" s="727">
        <f>SUM(F10:F27)</f>
        <v>453850</v>
      </c>
      <c r="G30" s="728">
        <f>F30*100/$N30</f>
        <v>20.648485747381006</v>
      </c>
      <c r="H30" s="727">
        <f>SUM(H10:H27)</f>
        <v>655030</v>
      </c>
      <c r="I30" s="728">
        <f>H30*100/$N30</f>
        <v>29.801426945261607</v>
      </c>
      <c r="J30" s="727">
        <f>SUM(J10:J27)</f>
        <v>662705</v>
      </c>
      <c r="K30" s="728">
        <f>J30*100/$N30</f>
        <v>30.150610878524027</v>
      </c>
      <c r="L30" s="727">
        <f>SUM(L10:L28)</f>
        <v>426397</v>
      </c>
      <c r="M30" s="728">
        <f>L30*100/$N30</f>
        <v>19.399476428833356</v>
      </c>
      <c r="N30" s="727">
        <f>F30+H30+J30+L30</f>
        <v>2197982</v>
      </c>
      <c r="O30" s="728">
        <f>G30+I30+K30+M30</f>
        <v>99.999999999999986</v>
      </c>
      <c r="P30" s="729"/>
      <c r="Q30" s="729" t="e">
        <f>(N30/D30)</f>
        <v>#DIV/0!</v>
      </c>
    </row>
    <row r="31" spans="2:25" s="697" customFormat="1" ht="5.25" customHeight="1" x14ac:dyDescent="0.25">
      <c r="B31" s="714"/>
      <c r="C31" s="715"/>
      <c r="D31" s="727"/>
      <c r="E31" s="715"/>
      <c r="F31" s="727"/>
      <c r="G31" s="729"/>
      <c r="H31" s="727"/>
      <c r="I31" s="729"/>
      <c r="J31" s="727"/>
      <c r="K31" s="729"/>
      <c r="L31" s="727"/>
      <c r="M31" s="729"/>
      <c r="N31" s="727"/>
      <c r="O31" s="729"/>
      <c r="P31" s="727"/>
      <c r="Q31" s="729"/>
      <c r="R31" s="727"/>
      <c r="S31" s="729"/>
      <c r="T31" s="727"/>
      <c r="U31" s="729"/>
      <c r="V31" s="727"/>
      <c r="W31" s="729"/>
      <c r="X31" s="729"/>
      <c r="Y31" s="729"/>
    </row>
    <row r="32" spans="2:25" s="697" customFormat="1" ht="18.75" customHeight="1" x14ac:dyDescent="0.25">
      <c r="B32" s="730" t="s">
        <v>39</v>
      </c>
      <c r="C32" s="731"/>
      <c r="D32" s="731"/>
      <c r="E32" s="731"/>
      <c r="F32" s="731"/>
      <c r="G32" s="731"/>
      <c r="H32" s="731"/>
      <c r="I32" s="731"/>
      <c r="J32" s="731"/>
      <c r="K32" s="731"/>
      <c r="L32" s="731"/>
      <c r="N32" s="731"/>
      <c r="O32" s="731"/>
      <c r="P32" s="731"/>
      <c r="Q32" s="731"/>
      <c r="R32" s="731"/>
      <c r="S32" s="731"/>
      <c r="T32" s="731"/>
      <c r="U32" s="731"/>
      <c r="V32" s="731"/>
      <c r="W32" s="731"/>
    </row>
    <row r="33" spans="1:25" x14ac:dyDescent="0.35">
      <c r="A33" s="732"/>
      <c r="B33" s="733" t="s">
        <v>47</v>
      </c>
    </row>
    <row r="36" spans="1:25" x14ac:dyDescent="0.25">
      <c r="D36" s="734"/>
      <c r="T36" s="732"/>
      <c r="U36" s="732"/>
      <c r="X36" s="615"/>
      <c r="Y36" s="615"/>
    </row>
    <row r="37" spans="1:25" x14ac:dyDescent="0.25">
      <c r="T37" s="732"/>
      <c r="U37" s="732"/>
      <c r="X37" s="615"/>
      <c r="Y37" s="615"/>
    </row>
    <row r="38" spans="1:25" x14ac:dyDescent="0.25">
      <c r="T38" s="732"/>
      <c r="U38" s="732"/>
      <c r="X38" s="615"/>
      <c r="Y38" s="615"/>
    </row>
    <row r="39" spans="1:25" x14ac:dyDescent="0.25">
      <c r="T39" s="732"/>
      <c r="U39" s="732"/>
      <c r="X39" s="615"/>
      <c r="Y39" s="615"/>
    </row>
    <row r="40" spans="1:25" x14ac:dyDescent="0.25">
      <c r="T40" s="732"/>
      <c r="U40" s="732"/>
      <c r="X40" s="615"/>
      <c r="Y40" s="615"/>
    </row>
    <row r="41" spans="1:25" x14ac:dyDescent="0.25">
      <c r="T41" s="732"/>
      <c r="U41" s="732"/>
      <c r="X41" s="615"/>
      <c r="Y41" s="615"/>
    </row>
    <row r="42" spans="1:25" x14ac:dyDescent="0.25">
      <c r="T42" s="732"/>
      <c r="U42" s="732"/>
      <c r="X42" s="615"/>
      <c r="Y42" s="615"/>
    </row>
    <row r="43" spans="1:25" x14ac:dyDescent="0.25">
      <c r="T43" s="732"/>
      <c r="U43" s="732"/>
      <c r="X43" s="615"/>
      <c r="Y43" s="615"/>
    </row>
    <row r="44" spans="1:25" x14ac:dyDescent="0.25">
      <c r="T44" s="732"/>
      <c r="U44" s="732"/>
      <c r="X44" s="615"/>
      <c r="Y44" s="615"/>
    </row>
    <row r="45" spans="1:25" x14ac:dyDescent="0.25">
      <c r="T45" s="732"/>
      <c r="U45" s="732"/>
      <c r="X45" s="615"/>
      <c r="Y45" s="615"/>
    </row>
    <row r="46" spans="1:25" x14ac:dyDescent="0.25">
      <c r="T46" s="732"/>
      <c r="U46" s="732"/>
      <c r="X46" s="615"/>
      <c r="Y46" s="615"/>
    </row>
    <row r="47" spans="1:25" x14ac:dyDescent="0.25">
      <c r="T47" s="732"/>
      <c r="U47" s="732"/>
      <c r="X47" s="615"/>
      <c r="Y47" s="615"/>
    </row>
    <row r="48" spans="1:25" x14ac:dyDescent="0.25">
      <c r="T48" s="732"/>
      <c r="U48" s="732"/>
      <c r="X48" s="615"/>
      <c r="Y48" s="615"/>
    </row>
    <row r="49" spans="20:25" x14ac:dyDescent="0.25">
      <c r="T49" s="732"/>
      <c r="U49" s="732"/>
      <c r="X49" s="615"/>
      <c r="Y49" s="615"/>
    </row>
    <row r="50" spans="20:25" x14ac:dyDescent="0.25">
      <c r="T50" s="732"/>
      <c r="U50" s="732"/>
      <c r="X50" s="615"/>
      <c r="Y50" s="615"/>
    </row>
    <row r="51" spans="20:25" x14ac:dyDescent="0.25">
      <c r="T51" s="732"/>
      <c r="U51" s="732"/>
      <c r="X51" s="615"/>
      <c r="Y51" s="615"/>
    </row>
    <row r="52" spans="20:25" x14ac:dyDescent="0.25">
      <c r="T52" s="732"/>
      <c r="U52" s="732"/>
      <c r="X52" s="615"/>
      <c r="Y52" s="615"/>
    </row>
    <row r="53" spans="20:25" x14ac:dyDescent="0.25">
      <c r="T53" s="732"/>
      <c r="U53" s="732"/>
      <c r="X53" s="615"/>
      <c r="Y53" s="615"/>
    </row>
    <row r="54" spans="20:25" x14ac:dyDescent="0.25">
      <c r="T54" s="732"/>
      <c r="U54" s="732"/>
      <c r="X54" s="615"/>
      <c r="Y54" s="615"/>
    </row>
    <row r="55" spans="20:25" x14ac:dyDescent="0.25">
      <c r="T55" s="732"/>
      <c r="U55" s="732"/>
      <c r="X55" s="615"/>
      <c r="Y55" s="615"/>
    </row>
    <row r="56" spans="20:25" x14ac:dyDescent="0.25">
      <c r="T56" s="732"/>
      <c r="U56" s="732"/>
      <c r="X56" s="615"/>
      <c r="Y56" s="615"/>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7" orientation="landscape" r:id="rId1"/>
  <headerFooter alignWithMargins="0"/>
  <rowBreaks count="1" manualBreakCount="1">
    <brk id="32" max="21"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89">
    <tabColor theme="0"/>
    <pageSetUpPr fitToPage="1"/>
  </sheetPr>
  <dimension ref="A1:Y56"/>
  <sheetViews>
    <sheetView zoomScaleNormal="100" workbookViewId="0"/>
  </sheetViews>
  <sheetFormatPr baseColWidth="10" defaultColWidth="11.453125" defaultRowHeight="15" x14ac:dyDescent="0.25"/>
  <cols>
    <col min="1" max="1" width="0.7265625" style="1" customWidth="1"/>
    <col min="2" max="2" width="21.7265625" style="1" customWidth="1"/>
    <col min="3" max="3" width="0.54296875" style="1" customWidth="1"/>
    <col min="4" max="4" width="9.7265625" style="1" customWidth="1"/>
    <col min="5" max="5" width="0.7265625" style="1" customWidth="1"/>
    <col min="6" max="6" width="8" style="1" customWidth="1"/>
    <col min="7" max="7" width="5.54296875" style="1" customWidth="1"/>
    <col min="8" max="8" width="7.54296875" style="1" customWidth="1"/>
    <col min="9" max="9" width="5.453125" style="1" customWidth="1"/>
    <col min="10" max="10" width="7.54296875" style="1" customWidth="1"/>
    <col min="11" max="11" width="5.453125" style="1" customWidth="1"/>
    <col min="12" max="12" width="7.81640625" style="1" customWidth="1"/>
    <col min="13" max="13" width="5.7265625" style="1" customWidth="1"/>
    <col min="14" max="14" width="8.81640625" style="1" customWidth="1"/>
    <col min="15" max="15" width="7.26953125" style="1" customWidth="1"/>
    <col min="16" max="16" width="7.1796875" style="1" customWidth="1"/>
    <col min="17" max="17" width="6" style="1" customWidth="1"/>
    <col min="18" max="18" width="7.26953125" style="1" customWidth="1"/>
    <col min="19" max="19" width="5.453125" style="1" customWidth="1"/>
    <col min="20" max="20" width="5.54296875" style="1" customWidth="1"/>
    <col min="21" max="21" width="5.453125" style="1" customWidth="1"/>
    <col min="22" max="22" width="8.54296875" style="1" customWidth="1"/>
    <col min="23" max="23" width="6.7265625" style="1" customWidth="1"/>
    <col min="24" max="24" width="0.54296875" style="22" customWidth="1"/>
    <col min="25" max="25" width="10.453125" style="22" customWidth="1"/>
    <col min="26" max="26" width="1.453125" style="1" customWidth="1"/>
    <col min="27" max="16384" width="11.453125" style="1"/>
  </cols>
  <sheetData>
    <row r="1" spans="1:25" s="2" customFormat="1" ht="9" customHeight="1" x14ac:dyDescent="0.25">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1:25" s="11" customFormat="1" ht="49.5" customHeight="1" x14ac:dyDescent="0.3">
      <c r="B2" s="18"/>
      <c r="C2" s="18"/>
      <c r="D2" s="18"/>
      <c r="E2" s="18"/>
      <c r="F2" s="18"/>
      <c r="G2" s="18"/>
      <c r="H2" s="18"/>
      <c r="I2" s="18"/>
      <c r="J2" s="18"/>
      <c r="K2" s="18"/>
      <c r="X2" s="17"/>
      <c r="Y2" s="17"/>
    </row>
    <row r="3" spans="1:25" s="738" customFormat="1" ht="21" x14ac:dyDescent="0.25">
      <c r="B3" s="1557" t="s">
        <v>400</v>
      </c>
      <c r="C3" s="1557"/>
      <c r="D3" s="1557"/>
      <c r="E3" s="1557"/>
      <c r="F3" s="1557"/>
      <c r="G3" s="1557"/>
      <c r="H3" s="1557"/>
      <c r="I3" s="1557"/>
      <c r="J3" s="1557"/>
      <c r="K3" s="1557"/>
      <c r="L3" s="1557"/>
      <c r="M3" s="1557"/>
      <c r="N3" s="1557"/>
      <c r="O3" s="1557"/>
      <c r="P3" s="1557"/>
      <c r="Q3" s="1557"/>
      <c r="R3" s="1557"/>
      <c r="S3" s="1557"/>
      <c r="T3" s="1557"/>
      <c r="U3" s="1557"/>
      <c r="V3" s="1557"/>
      <c r="W3" s="1557"/>
      <c r="X3" s="1557"/>
      <c r="Y3" s="712"/>
    </row>
    <row r="4" spans="1:25" s="738" customFormat="1" ht="14.25" customHeight="1" x14ac:dyDescent="0.25">
      <c r="B4" s="1478" t="str">
        <f>porsaad!$B$6</f>
        <v>Situación a 30 de noviembre de 2025</v>
      </c>
      <c r="C4" s="1478"/>
      <c r="D4" s="1478"/>
      <c r="E4" s="1478"/>
      <c r="F4" s="1478"/>
      <c r="G4" s="1478"/>
      <c r="H4" s="1478"/>
      <c r="I4" s="1478"/>
      <c r="J4" s="1478"/>
      <c r="K4" s="1478"/>
      <c r="L4" s="1478"/>
      <c r="M4" s="1478"/>
      <c r="N4" s="1478"/>
      <c r="O4" s="1478"/>
      <c r="P4" s="1478"/>
      <c r="Q4" s="1478"/>
      <c r="R4" s="1478"/>
      <c r="S4" s="1478"/>
      <c r="T4" s="1478"/>
      <c r="U4" s="1478"/>
      <c r="V4" s="1478"/>
      <c r="W4" s="1478"/>
      <c r="X4" s="739"/>
      <c r="Y4" s="739"/>
    </row>
    <row r="5" spans="1:25" s="4" customFormat="1" ht="5.25" customHeight="1" x14ac:dyDescent="0.25">
      <c r="B5" s="19"/>
      <c r="C5" s="19"/>
      <c r="D5" s="19"/>
      <c r="E5" s="19"/>
      <c r="F5" s="19"/>
      <c r="G5" s="19"/>
      <c r="H5" s="19"/>
      <c r="I5" s="19"/>
      <c r="J5" s="19"/>
      <c r="K5" s="19"/>
      <c r="L5" s="19"/>
      <c r="M5" s="19"/>
      <c r="N5" s="19"/>
      <c r="O5" s="19"/>
      <c r="P5" s="19"/>
      <c r="Q5" s="19"/>
      <c r="R5" s="19"/>
      <c r="S5" s="19"/>
      <c r="T5" s="19"/>
      <c r="U5" s="19"/>
      <c r="V5" s="19"/>
      <c r="W5" s="19"/>
      <c r="X5" s="20"/>
      <c r="Y5" s="20"/>
    </row>
    <row r="6" spans="1:25" s="133" customFormat="1" ht="19.5" customHeight="1" x14ac:dyDescent="0.25">
      <c r="A6" s="132"/>
      <c r="F6" s="1560" t="s">
        <v>52</v>
      </c>
      <c r="G6" s="1560"/>
      <c r="H6" s="1560"/>
      <c r="I6" s="1560"/>
      <c r="J6" s="1560"/>
      <c r="K6" s="1560"/>
      <c r="L6" s="1560"/>
      <c r="M6" s="1560"/>
      <c r="N6" s="1560"/>
      <c r="O6" s="1560"/>
      <c r="P6" s="1560"/>
      <c r="Q6" s="1560"/>
      <c r="R6" s="1560"/>
      <c r="S6" s="1560"/>
      <c r="T6" s="1560"/>
      <c r="U6" s="1560"/>
      <c r="V6" s="1560"/>
      <c r="W6" s="1560"/>
      <c r="X6" s="154"/>
      <c r="Y6" s="154"/>
    </row>
    <row r="7" spans="1:25" s="133" customFormat="1" ht="64.5" customHeight="1" x14ac:dyDescent="0.25">
      <c r="A7" s="132"/>
      <c r="B7" s="1561" t="s">
        <v>12</v>
      </c>
      <c r="C7" s="155"/>
      <c r="D7" s="156"/>
      <c r="E7" s="155"/>
      <c r="F7" s="1562" t="s">
        <v>32</v>
      </c>
      <c r="G7" s="1562"/>
      <c r="H7" s="1562" t="s">
        <v>33</v>
      </c>
      <c r="I7" s="1562"/>
      <c r="J7" s="1562" t="s">
        <v>48</v>
      </c>
      <c r="K7" s="1562"/>
      <c r="L7" s="1562"/>
      <c r="M7" s="1562"/>
      <c r="N7" s="1562" t="s">
        <v>223</v>
      </c>
      <c r="O7" s="1562"/>
      <c r="P7" s="156"/>
      <c r="Q7" s="156"/>
    </row>
    <row r="8" spans="1:25" s="155" customFormat="1" ht="20.25" customHeight="1" x14ac:dyDescent="0.25">
      <c r="A8" s="189"/>
      <c r="B8" s="1561"/>
      <c r="C8" s="157"/>
      <c r="D8" s="156"/>
      <c r="E8" s="157"/>
      <c r="F8" s="156" t="s">
        <v>9</v>
      </c>
      <c r="G8" s="156" t="s">
        <v>28</v>
      </c>
      <c r="H8" s="156" t="s">
        <v>9</v>
      </c>
      <c r="I8" s="156" t="s">
        <v>28</v>
      </c>
      <c r="J8" s="156" t="s">
        <v>9</v>
      </c>
      <c r="K8" s="156" t="s">
        <v>28</v>
      </c>
      <c r="L8" s="156"/>
      <c r="M8" s="156"/>
      <c r="N8" s="156" t="s">
        <v>9</v>
      </c>
      <c r="O8" s="156" t="s">
        <v>28</v>
      </c>
      <c r="P8" s="156"/>
      <c r="Q8" s="156"/>
    </row>
    <row r="9" spans="1:25" s="157" customFormat="1" ht="8.25" customHeight="1" x14ac:dyDescent="0.25">
      <c r="A9" s="190"/>
      <c r="B9" s="158"/>
      <c r="C9" s="159"/>
      <c r="D9" s="160"/>
      <c r="E9" s="159"/>
      <c r="F9" s="161"/>
      <c r="G9" s="161"/>
      <c r="H9" s="161"/>
      <c r="I9" s="161"/>
      <c r="J9" s="161"/>
      <c r="K9" s="161"/>
      <c r="L9" s="161"/>
      <c r="M9" s="161"/>
      <c r="N9" s="161"/>
      <c r="O9" s="161"/>
      <c r="P9" s="161"/>
      <c r="Q9" s="161"/>
    </row>
    <row r="10" spans="1:25" s="162" customFormat="1" ht="18" customHeight="1" x14ac:dyDescent="0.25">
      <c r="A10" s="191"/>
      <c r="B10" s="146" t="s">
        <v>8</v>
      </c>
      <c r="C10" s="159"/>
      <c r="D10" s="163"/>
      <c r="F10" s="164">
        <f>'31dictsaad'!K10</f>
        <v>80703</v>
      </c>
      <c r="G10" s="165">
        <f t="shared" ref="G10:G27" si="0">F10*100/$N10</f>
        <v>23.297162008850862</v>
      </c>
      <c r="H10" s="164">
        <f>'31dictsaad'!N10</f>
        <v>147543</v>
      </c>
      <c r="I10" s="165">
        <f t="shared" ref="I10:I27" si="1">H10*100/$N10</f>
        <v>42.592384103092606</v>
      </c>
      <c r="J10" s="164">
        <f>'31dictsaad'!Q10</f>
        <v>118161</v>
      </c>
      <c r="K10" s="165">
        <f t="shared" ref="K10:K27" si="2">J10*100/$N10</f>
        <v>34.110453888056533</v>
      </c>
      <c r="L10" s="164"/>
      <c r="M10" s="165"/>
      <c r="N10" s="164">
        <f>F10+H10+J10+L10</f>
        <v>346407</v>
      </c>
      <c r="O10" s="165">
        <f>G10+I10+K10+M10</f>
        <v>100</v>
      </c>
      <c r="P10" s="166"/>
      <c r="Q10" s="166"/>
    </row>
    <row r="11" spans="1:25" s="162" customFormat="1" ht="18" customHeight="1" x14ac:dyDescent="0.25">
      <c r="A11" s="191"/>
      <c r="B11" s="146" t="s">
        <v>7</v>
      </c>
      <c r="C11" s="159"/>
      <c r="D11" s="163"/>
      <c r="F11" s="164">
        <f>'31dictsaad'!K11</f>
        <v>14224</v>
      </c>
      <c r="G11" s="165">
        <f t="shared" si="0"/>
        <v>29.030348796865113</v>
      </c>
      <c r="H11" s="164">
        <f>'31dictsaad'!N11</f>
        <v>17493</v>
      </c>
      <c r="I11" s="165">
        <f t="shared" si="1"/>
        <v>35.702185848113153</v>
      </c>
      <c r="J11" s="164">
        <f>'31dictsaad'!Q11</f>
        <v>17280</v>
      </c>
      <c r="K11" s="165">
        <f t="shared" si="2"/>
        <v>35.267465355021734</v>
      </c>
      <c r="L11" s="164"/>
      <c r="M11" s="165"/>
      <c r="N11" s="164">
        <f t="shared" ref="N11:O27" si="3">F11+H11+J11+L11</f>
        <v>48997</v>
      </c>
      <c r="O11" s="165">
        <f t="shared" si="3"/>
        <v>100</v>
      </c>
      <c r="P11" s="166"/>
      <c r="Q11" s="166"/>
    </row>
    <row r="12" spans="1:25" s="162" customFormat="1" ht="22.5" customHeight="1" x14ac:dyDescent="0.25">
      <c r="A12" s="191"/>
      <c r="B12" s="146" t="s">
        <v>37</v>
      </c>
      <c r="C12" s="159"/>
      <c r="D12" s="163"/>
      <c r="F12" s="163">
        <f>'31dictsaad'!K12</f>
        <v>7693</v>
      </c>
      <c r="G12" s="165">
        <f t="shared" si="0"/>
        <v>22.46590544052799</v>
      </c>
      <c r="H12" s="163">
        <f>'31dictsaad'!N12</f>
        <v>11232</v>
      </c>
      <c r="I12" s="165">
        <f t="shared" si="1"/>
        <v>32.800864410244429</v>
      </c>
      <c r="J12" s="163">
        <f>'31dictsaad'!Q12</f>
        <v>15318</v>
      </c>
      <c r="K12" s="165">
        <f t="shared" si="2"/>
        <v>44.73323014922758</v>
      </c>
      <c r="L12" s="163"/>
      <c r="M12" s="165"/>
      <c r="N12" s="164">
        <f t="shared" si="3"/>
        <v>34243</v>
      </c>
      <c r="O12" s="165">
        <f t="shared" si="3"/>
        <v>100</v>
      </c>
      <c r="P12" s="166"/>
      <c r="Q12" s="166"/>
    </row>
    <row r="13" spans="1:25" s="162" customFormat="1" ht="18" customHeight="1" x14ac:dyDescent="0.25">
      <c r="A13" s="191"/>
      <c r="B13" s="146" t="s">
        <v>38</v>
      </c>
      <c r="C13" s="159"/>
      <c r="D13" s="163"/>
      <c r="F13" s="164">
        <f>'31dictsaad'!K13</f>
        <v>8901</v>
      </c>
      <c r="G13" s="165">
        <f t="shared" si="0"/>
        <v>23.478673735855029</v>
      </c>
      <c r="H13" s="164">
        <f>'31dictsaad'!N13</f>
        <v>12017</v>
      </c>
      <c r="I13" s="165">
        <f t="shared" si="1"/>
        <v>31.697924085357812</v>
      </c>
      <c r="J13" s="164">
        <f>'31dictsaad'!Q13</f>
        <v>16993</v>
      </c>
      <c r="K13" s="165">
        <f t="shared" si="2"/>
        <v>44.823402178787163</v>
      </c>
      <c r="L13" s="164"/>
      <c r="M13" s="165"/>
      <c r="N13" s="164">
        <f t="shared" si="3"/>
        <v>37911</v>
      </c>
      <c r="O13" s="165">
        <f t="shared" si="3"/>
        <v>100</v>
      </c>
      <c r="P13" s="166"/>
      <c r="Q13" s="166"/>
    </row>
    <row r="14" spans="1:25" s="162" customFormat="1" ht="18" customHeight="1" x14ac:dyDescent="0.25">
      <c r="A14" s="191"/>
      <c r="B14" s="146" t="s">
        <v>6</v>
      </c>
      <c r="C14" s="159"/>
      <c r="D14" s="163"/>
      <c r="F14" s="164">
        <f>'31dictsaad'!K14</f>
        <v>23216</v>
      </c>
      <c r="G14" s="165">
        <f t="shared" si="0"/>
        <v>34.622324957124746</v>
      </c>
      <c r="H14" s="164">
        <f>'31dictsaad'!N14</f>
        <v>23905</v>
      </c>
      <c r="I14" s="165">
        <f t="shared" si="1"/>
        <v>35.64983968384162</v>
      </c>
      <c r="J14" s="164">
        <f>'31dictsaad'!Q14</f>
        <v>19934</v>
      </c>
      <c r="K14" s="165">
        <f t="shared" si="2"/>
        <v>29.72783535903363</v>
      </c>
      <c r="L14" s="164"/>
      <c r="M14" s="165"/>
      <c r="N14" s="164">
        <f t="shared" si="3"/>
        <v>67055</v>
      </c>
      <c r="O14" s="165">
        <f t="shared" si="3"/>
        <v>100</v>
      </c>
      <c r="P14" s="166"/>
      <c r="Q14" s="166"/>
    </row>
    <row r="15" spans="1:25" s="162" customFormat="1" ht="18" customHeight="1" x14ac:dyDescent="0.25">
      <c r="A15" s="191"/>
      <c r="B15" s="146" t="s">
        <v>5</v>
      </c>
      <c r="C15" s="159"/>
      <c r="D15" s="163"/>
      <c r="F15" s="163">
        <f>'31dictsaad'!K15</f>
        <v>5247</v>
      </c>
      <c r="G15" s="165">
        <f t="shared" si="0"/>
        <v>27.958650823253585</v>
      </c>
      <c r="H15" s="163">
        <f>'31dictsaad'!N15</f>
        <v>8146</v>
      </c>
      <c r="I15" s="165">
        <f t="shared" si="1"/>
        <v>43.405978579421323</v>
      </c>
      <c r="J15" s="163">
        <f>'31dictsaad'!Q15</f>
        <v>5374</v>
      </c>
      <c r="K15" s="165">
        <f t="shared" si="2"/>
        <v>28.635370597325092</v>
      </c>
      <c r="L15" s="163"/>
      <c r="M15" s="165"/>
      <c r="N15" s="164">
        <f t="shared" si="3"/>
        <v>18767</v>
      </c>
      <c r="O15" s="165">
        <f t="shared" si="3"/>
        <v>100</v>
      </c>
      <c r="P15" s="166"/>
      <c r="Q15" s="166"/>
    </row>
    <row r="16" spans="1:25" s="162" customFormat="1" ht="18" customHeight="1" x14ac:dyDescent="0.25">
      <c r="A16" s="191"/>
      <c r="B16" s="146" t="s">
        <v>4</v>
      </c>
      <c r="C16" s="159"/>
      <c r="D16" s="163"/>
      <c r="F16" s="164">
        <f>'31dictsaad'!K16</f>
        <v>34804</v>
      </c>
      <c r="G16" s="165">
        <f t="shared" si="0"/>
        <v>27.131063836421607</v>
      </c>
      <c r="H16" s="164">
        <f>'31dictsaad'!N16</f>
        <v>42420</v>
      </c>
      <c r="I16" s="165">
        <f t="shared" si="1"/>
        <v>33.068030339644999</v>
      </c>
      <c r="J16" s="164">
        <f>'31dictsaad'!Q16</f>
        <v>51057</v>
      </c>
      <c r="K16" s="165">
        <f t="shared" si="2"/>
        <v>39.800905823933398</v>
      </c>
      <c r="L16" s="164"/>
      <c r="M16" s="165"/>
      <c r="N16" s="164">
        <f t="shared" si="3"/>
        <v>128281</v>
      </c>
      <c r="O16" s="165">
        <f t="shared" si="3"/>
        <v>100</v>
      </c>
      <c r="P16" s="166"/>
      <c r="Q16" s="166"/>
    </row>
    <row r="17" spans="1:25" s="162" customFormat="1" ht="18" customHeight="1" x14ac:dyDescent="0.25">
      <c r="A17" s="191"/>
      <c r="B17" s="146" t="s">
        <v>40</v>
      </c>
      <c r="C17" s="159"/>
      <c r="D17" s="163"/>
      <c r="F17" s="164">
        <f>'31dictsaad'!K17</f>
        <v>24936</v>
      </c>
      <c r="G17" s="165">
        <f t="shared" si="0"/>
        <v>29.606059886495856</v>
      </c>
      <c r="H17" s="164">
        <f>'31dictsaad'!N17</f>
        <v>27340</v>
      </c>
      <c r="I17" s="165">
        <f t="shared" si="1"/>
        <v>32.460285422553603</v>
      </c>
      <c r="J17" s="164">
        <f>'31dictsaad'!Q17</f>
        <v>31950</v>
      </c>
      <c r="K17" s="165">
        <f t="shared" si="2"/>
        <v>37.93365469095054</v>
      </c>
      <c r="L17" s="164"/>
      <c r="M17" s="165"/>
      <c r="N17" s="164">
        <f t="shared" si="3"/>
        <v>84226</v>
      </c>
      <c r="O17" s="165">
        <f t="shared" si="3"/>
        <v>100</v>
      </c>
      <c r="P17" s="166"/>
      <c r="Q17" s="166"/>
    </row>
    <row r="18" spans="1:25" s="162" customFormat="1" ht="18" customHeight="1" x14ac:dyDescent="0.25">
      <c r="A18" s="191"/>
      <c r="B18" s="146" t="s">
        <v>41</v>
      </c>
      <c r="C18" s="159"/>
      <c r="D18" s="163"/>
      <c r="F18" s="164">
        <f>'31dictsaad'!K18</f>
        <v>49576</v>
      </c>
      <c r="G18" s="165">
        <f t="shared" si="0"/>
        <v>17.385571406528356</v>
      </c>
      <c r="H18" s="164">
        <f>'31dictsaad'!N18</f>
        <v>106066</v>
      </c>
      <c r="I18" s="165">
        <f t="shared" si="1"/>
        <v>37.19578055520487</v>
      </c>
      <c r="J18" s="164">
        <f>'31dictsaad'!Q18</f>
        <v>129514</v>
      </c>
      <c r="K18" s="165">
        <f t="shared" si="2"/>
        <v>45.418648038266774</v>
      </c>
      <c r="L18" s="164"/>
      <c r="M18" s="165"/>
      <c r="N18" s="164">
        <f t="shared" si="3"/>
        <v>285156</v>
      </c>
      <c r="O18" s="165">
        <f t="shared" si="3"/>
        <v>100</v>
      </c>
      <c r="P18" s="166"/>
      <c r="Q18" s="166"/>
    </row>
    <row r="19" spans="1:25" s="162" customFormat="1" ht="18" customHeight="1" x14ac:dyDescent="0.25">
      <c r="A19" s="191"/>
      <c r="B19" s="146" t="s">
        <v>3</v>
      </c>
      <c r="C19" s="159"/>
      <c r="D19" s="163"/>
      <c r="F19" s="164">
        <f>'31dictsaad'!K19</f>
        <v>49966</v>
      </c>
      <c r="G19" s="165">
        <f t="shared" si="0"/>
        <v>26.73608510000749</v>
      </c>
      <c r="H19" s="164">
        <f>'31dictsaad'!N19</f>
        <v>70170</v>
      </c>
      <c r="I19" s="165">
        <f>H19*100/$N19</f>
        <v>37.546953757905889</v>
      </c>
      <c r="J19" s="164">
        <f>'31dictsaad'!Q19</f>
        <v>66750</v>
      </c>
      <c r="K19" s="165">
        <f>J19*100/$N19</f>
        <v>35.716961142086618</v>
      </c>
      <c r="L19" s="164"/>
      <c r="M19" s="165"/>
      <c r="N19" s="164">
        <f t="shared" si="3"/>
        <v>186886</v>
      </c>
      <c r="O19" s="165">
        <f t="shared" si="3"/>
        <v>100</v>
      </c>
      <c r="P19" s="166"/>
      <c r="Q19" s="166"/>
    </row>
    <row r="20" spans="1:25" s="162" customFormat="1" ht="18" customHeight="1" x14ac:dyDescent="0.25">
      <c r="A20" s="191"/>
      <c r="B20" s="146" t="s">
        <v>2</v>
      </c>
      <c r="C20" s="159"/>
      <c r="D20" s="163"/>
      <c r="F20" s="164">
        <f>'31dictsaad'!K20</f>
        <v>13246</v>
      </c>
      <c r="G20" s="165">
        <f t="shared" si="0"/>
        <v>31.318122709540134</v>
      </c>
      <c r="H20" s="164">
        <f>'31dictsaad'!N20</f>
        <v>14028</v>
      </c>
      <c r="I20" s="165">
        <f>H20*100/$N20</f>
        <v>33.167041021397331</v>
      </c>
      <c r="J20" s="164">
        <f>'31dictsaad'!Q20</f>
        <v>15021</v>
      </c>
      <c r="K20" s="165">
        <f>J20*100/$N20</f>
        <v>35.514836269062535</v>
      </c>
      <c r="L20" s="164"/>
      <c r="M20" s="165"/>
      <c r="N20" s="164">
        <f t="shared" si="3"/>
        <v>42295</v>
      </c>
      <c r="O20" s="165">
        <f t="shared" si="3"/>
        <v>100</v>
      </c>
      <c r="P20" s="166"/>
      <c r="Q20" s="166"/>
    </row>
    <row r="21" spans="1:25" s="162" customFormat="1" ht="18" customHeight="1" x14ac:dyDescent="0.25">
      <c r="A21" s="191"/>
      <c r="B21" s="146" t="s">
        <v>35</v>
      </c>
      <c r="C21" s="159"/>
      <c r="D21" s="163"/>
      <c r="F21" s="164">
        <f>'31dictsaad'!K21</f>
        <v>28583</v>
      </c>
      <c r="G21" s="165">
        <f t="shared" si="0"/>
        <v>30.728791511229129</v>
      </c>
      <c r="H21" s="164">
        <f>'31dictsaad'!N21</f>
        <v>31075</v>
      </c>
      <c r="I21" s="165">
        <f>H21*100/$N21</f>
        <v>33.407871679370437</v>
      </c>
      <c r="J21" s="164">
        <f>'31dictsaad'!Q21</f>
        <v>33359</v>
      </c>
      <c r="K21" s="165">
        <f>J21*100/$N21</f>
        <v>35.86333680940043</v>
      </c>
      <c r="L21" s="164"/>
      <c r="M21" s="165"/>
      <c r="N21" s="164">
        <f t="shared" si="3"/>
        <v>93017</v>
      </c>
      <c r="O21" s="165">
        <f t="shared" si="3"/>
        <v>100</v>
      </c>
      <c r="P21" s="166"/>
      <c r="Q21" s="166"/>
    </row>
    <row r="22" spans="1:25" s="162" customFormat="1" ht="21" customHeight="1" x14ac:dyDescent="0.25">
      <c r="A22" s="191"/>
      <c r="B22" s="146" t="s">
        <v>42</v>
      </c>
      <c r="C22" s="159"/>
      <c r="D22" s="163"/>
      <c r="F22" s="164">
        <f>'31dictsaad'!K22</f>
        <v>69482</v>
      </c>
      <c r="G22" s="165">
        <f t="shared" si="0"/>
        <v>31.53027236506539</v>
      </c>
      <c r="H22" s="164">
        <f>'31dictsaad'!N22</f>
        <v>82642</v>
      </c>
      <c r="I22" s="165">
        <f>H22*100/$N22</f>
        <v>37.502155504932702</v>
      </c>
      <c r="J22" s="164">
        <f>'31dictsaad'!Q22</f>
        <v>68242</v>
      </c>
      <c r="K22" s="165">
        <f>J22*100/$N22</f>
        <v>30.967572130001905</v>
      </c>
      <c r="L22" s="164"/>
      <c r="M22" s="165"/>
      <c r="N22" s="164">
        <f t="shared" si="3"/>
        <v>220366</v>
      </c>
      <c r="O22" s="165">
        <f t="shared" si="3"/>
        <v>100</v>
      </c>
      <c r="P22" s="166"/>
      <c r="Q22" s="166"/>
    </row>
    <row r="23" spans="1:25" s="162" customFormat="1" ht="18" customHeight="1" x14ac:dyDescent="0.25">
      <c r="A23" s="191"/>
      <c r="B23" s="146" t="s">
        <v>43</v>
      </c>
      <c r="C23" s="159"/>
      <c r="D23" s="163"/>
      <c r="F23" s="164">
        <f>'31dictsaad'!K23</f>
        <v>16278</v>
      </c>
      <c r="G23" s="165">
        <f t="shared" si="0"/>
        <v>28.512374980294616</v>
      </c>
      <c r="H23" s="164">
        <f>'31dictsaad'!N23</f>
        <v>20629</v>
      </c>
      <c r="I23" s="165">
        <f>H23*100/$N23</f>
        <v>36.133541188628683</v>
      </c>
      <c r="J23" s="164">
        <f>'31dictsaad'!Q23</f>
        <v>20184</v>
      </c>
      <c r="K23" s="165">
        <f>J23*100/$N23</f>
        <v>35.3540838310767</v>
      </c>
      <c r="L23" s="164"/>
      <c r="M23" s="165"/>
      <c r="N23" s="164">
        <f t="shared" si="3"/>
        <v>57091</v>
      </c>
      <c r="O23" s="165">
        <f t="shared" si="3"/>
        <v>100</v>
      </c>
      <c r="P23" s="166"/>
      <c r="Q23" s="166"/>
    </row>
    <row r="24" spans="1:25" s="162" customFormat="1" ht="22.5" customHeight="1" x14ac:dyDescent="0.25">
      <c r="A24" s="191"/>
      <c r="B24" s="146" t="s">
        <v>44</v>
      </c>
      <c r="C24" s="159"/>
      <c r="D24" s="163"/>
      <c r="F24" s="163">
        <f>'31dictsaad'!K24</f>
        <v>3470</v>
      </c>
      <c r="G24" s="167">
        <f t="shared" si="0"/>
        <v>19.30566373650829</v>
      </c>
      <c r="H24" s="163">
        <f>'31dictsaad'!N24</f>
        <v>6605</v>
      </c>
      <c r="I24" s="165">
        <f t="shared" si="1"/>
        <v>36.747524201624572</v>
      </c>
      <c r="J24" s="163">
        <f>'31dictsaad'!Q24</f>
        <v>7899</v>
      </c>
      <c r="K24" s="165">
        <f t="shared" si="2"/>
        <v>43.946812061867142</v>
      </c>
      <c r="L24" s="163"/>
      <c r="M24" s="165"/>
      <c r="N24" s="163">
        <f t="shared" si="3"/>
        <v>17974</v>
      </c>
      <c r="O24" s="165">
        <f t="shared" si="3"/>
        <v>100</v>
      </c>
      <c r="P24" s="166"/>
      <c r="Q24" s="166"/>
    </row>
    <row r="25" spans="1:25" s="162" customFormat="1" ht="18" customHeight="1" x14ac:dyDescent="0.25">
      <c r="A25" s="191"/>
      <c r="B25" s="146" t="s">
        <v>45</v>
      </c>
      <c r="C25" s="159"/>
      <c r="D25" s="163"/>
      <c r="F25" s="163">
        <f>'31dictsaad'!K25</f>
        <v>19917</v>
      </c>
      <c r="G25" s="167">
        <f t="shared" si="0"/>
        <v>22.611627669357311</v>
      </c>
      <c r="H25" s="163">
        <f>'31dictsaad'!N25</f>
        <v>27653</v>
      </c>
      <c r="I25" s="165">
        <f t="shared" si="1"/>
        <v>31.394253147599422</v>
      </c>
      <c r="J25" s="163">
        <f>'31dictsaad'!Q25</f>
        <v>40513</v>
      </c>
      <c r="K25" s="165">
        <f t="shared" si="2"/>
        <v>45.994119183043267</v>
      </c>
      <c r="L25" s="163"/>
      <c r="M25" s="165"/>
      <c r="N25" s="163">
        <f t="shared" si="3"/>
        <v>88083</v>
      </c>
      <c r="O25" s="165">
        <f t="shared" si="3"/>
        <v>100</v>
      </c>
      <c r="P25" s="166"/>
      <c r="Q25" s="166"/>
    </row>
    <row r="26" spans="1:25" s="162" customFormat="1" ht="18" customHeight="1" x14ac:dyDescent="0.25">
      <c r="A26" s="191"/>
      <c r="B26" s="146" t="s">
        <v>46</v>
      </c>
      <c r="C26" s="159"/>
      <c r="D26" s="163"/>
      <c r="F26" s="163">
        <f>'31dictsaad'!K26</f>
        <v>2314</v>
      </c>
      <c r="G26" s="167">
        <f t="shared" si="0"/>
        <v>21.93572850507157</v>
      </c>
      <c r="H26" s="163">
        <f>'31dictsaad'!N26</f>
        <v>4478</v>
      </c>
      <c r="I26" s="165">
        <f t="shared" si="1"/>
        <v>42.44952128163807</v>
      </c>
      <c r="J26" s="163">
        <f>'31dictsaad'!Q26</f>
        <v>3757</v>
      </c>
      <c r="K26" s="165">
        <f t="shared" si="2"/>
        <v>35.614750213290357</v>
      </c>
      <c r="L26" s="163"/>
      <c r="M26" s="165"/>
      <c r="N26" s="163">
        <f t="shared" si="3"/>
        <v>10549</v>
      </c>
      <c r="O26" s="165">
        <f t="shared" si="3"/>
        <v>100</v>
      </c>
      <c r="P26" s="166"/>
      <c r="Q26" s="166"/>
    </row>
    <row r="27" spans="1:25" s="162" customFormat="1" ht="18" customHeight="1" x14ac:dyDescent="0.25">
      <c r="A27" s="191"/>
      <c r="B27" s="146" t="s">
        <v>1</v>
      </c>
      <c r="C27" s="159"/>
      <c r="D27" s="163"/>
      <c r="F27" s="163">
        <f>'31dictsaad'!K27</f>
        <v>1294</v>
      </c>
      <c r="G27" s="167">
        <f t="shared" si="0"/>
        <v>30.226582574164915</v>
      </c>
      <c r="H27" s="163">
        <f>'31dictsaad'!N27</f>
        <v>1588</v>
      </c>
      <c r="I27" s="165">
        <f t="shared" si="1"/>
        <v>37.094136883905627</v>
      </c>
      <c r="J27" s="163">
        <f>'31dictsaad'!Q27</f>
        <v>1399</v>
      </c>
      <c r="K27" s="165">
        <f t="shared" si="2"/>
        <v>32.679280541929458</v>
      </c>
      <c r="L27" s="163"/>
      <c r="M27" s="165"/>
      <c r="N27" s="164">
        <f t="shared" si="3"/>
        <v>4281</v>
      </c>
      <c r="O27" s="165">
        <f t="shared" si="3"/>
        <v>100</v>
      </c>
      <c r="P27" s="166"/>
      <c r="Q27" s="166"/>
    </row>
    <row r="28" spans="1:25" s="162" customFormat="1" ht="8.25" customHeight="1" x14ac:dyDescent="0.25">
      <c r="A28" s="191"/>
      <c r="B28" s="168"/>
      <c r="C28" s="159"/>
      <c r="D28" s="169"/>
      <c r="F28" s="163"/>
      <c r="G28" s="170"/>
      <c r="H28" s="163"/>
      <c r="I28" s="170"/>
      <c r="J28" s="163"/>
      <c r="K28" s="170"/>
      <c r="L28" s="163"/>
      <c r="M28" s="170"/>
      <c r="N28" s="164"/>
      <c r="O28" s="166"/>
      <c r="P28" s="166"/>
      <c r="Q28" s="170"/>
    </row>
    <row r="29" spans="1:25" s="162" customFormat="1" ht="14" x14ac:dyDescent="0.25">
      <c r="B29" s="208" t="s">
        <v>0</v>
      </c>
      <c r="C29" s="159"/>
      <c r="D29" s="171"/>
      <c r="F29" s="147">
        <f>SUM(F10:F27)</f>
        <v>453850</v>
      </c>
      <c r="G29" s="172">
        <f>F29*100/$N29</f>
        <v>25.618302254760568</v>
      </c>
      <c r="H29" s="147">
        <f>SUM(H10:H27)</f>
        <v>655030</v>
      </c>
      <c r="I29" s="172">
        <f>H29*100/$N29</f>
        <v>36.974234936511657</v>
      </c>
      <c r="J29" s="147">
        <f>SUM(J10:J27)</f>
        <v>662705</v>
      </c>
      <c r="K29" s="172">
        <f>J29*100/$N29</f>
        <v>37.407462808727779</v>
      </c>
      <c r="L29" s="147"/>
      <c r="M29" s="172"/>
      <c r="N29" s="147">
        <f>SUM(N10:N27)</f>
        <v>1771585</v>
      </c>
      <c r="O29" s="172">
        <f>N29*100/$N29</f>
        <v>100</v>
      </c>
      <c r="P29" s="172"/>
      <c r="Q29" s="172"/>
    </row>
    <row r="30" spans="1:25" s="162" customFormat="1" ht="20.25" customHeight="1" x14ac:dyDescent="0.25">
      <c r="B30" s="146" t="s">
        <v>0</v>
      </c>
      <c r="C30" s="173"/>
      <c r="D30" s="147">
        <f>SUM(D10:D29)</f>
        <v>0</v>
      </c>
      <c r="E30" s="174"/>
      <c r="F30" s="147">
        <f>SUM(F10:F27)</f>
        <v>453850</v>
      </c>
      <c r="G30" s="175">
        <f>F30*100/$N30</f>
        <v>25.618302254760568</v>
      </c>
      <c r="H30" s="147">
        <f>SUM(H10:H27)</f>
        <v>655030</v>
      </c>
      <c r="I30" s="175">
        <f>H30*100/$N30</f>
        <v>36.974234936511657</v>
      </c>
      <c r="J30" s="147">
        <f>SUM(J10:J27)</f>
        <v>662705</v>
      </c>
      <c r="K30" s="175">
        <f>J30*100/$N30</f>
        <v>37.407462808727779</v>
      </c>
      <c r="L30" s="147">
        <f>SUM(L10:L28)</f>
        <v>0</v>
      </c>
      <c r="M30" s="175">
        <f>L30*100/$N30</f>
        <v>0</v>
      </c>
      <c r="N30" s="147">
        <f>F30+H30+J30+L30</f>
        <v>1771585</v>
      </c>
      <c r="O30" s="175">
        <f>G30+I30+K30+M30</f>
        <v>100</v>
      </c>
      <c r="P30" s="176"/>
      <c r="Q30" s="176" t="e">
        <f>(N30/D30)</f>
        <v>#DIV/0!</v>
      </c>
    </row>
    <row r="31" spans="1:25" s="162" customFormat="1" ht="5.25" customHeight="1" x14ac:dyDescent="0.25">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1:25" s="151" customFormat="1" ht="18.75" customHeight="1" x14ac:dyDescent="0.25">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3">
      <c r="B33" s="27" t="s">
        <v>47</v>
      </c>
      <c r="F33" s="25"/>
      <c r="G33" s="25"/>
      <c r="H33" s="25"/>
      <c r="I33" s="25"/>
      <c r="J33" s="25"/>
      <c r="K33" s="25"/>
      <c r="L33" s="25"/>
      <c r="M33" s="25"/>
      <c r="N33" s="25"/>
      <c r="O33" s="25"/>
      <c r="P33" s="25"/>
      <c r="Q33" s="25"/>
      <c r="R33" s="25"/>
      <c r="S33" s="25"/>
      <c r="T33" s="25"/>
      <c r="U33" s="25"/>
    </row>
    <row r="34" spans="2:25" x14ac:dyDescent="0.25">
      <c r="F34" s="14"/>
      <c r="G34" s="14"/>
      <c r="H34" s="14"/>
      <c r="I34" s="14"/>
      <c r="J34" s="14"/>
    </row>
    <row r="36" spans="2:25" x14ac:dyDescent="0.25">
      <c r="D36" s="8"/>
      <c r="T36" s="22"/>
      <c r="U36" s="22"/>
      <c r="X36" s="1"/>
      <c r="Y36" s="1"/>
    </row>
    <row r="37" spans="2:25" x14ac:dyDescent="0.25">
      <c r="T37" s="22"/>
      <c r="U37" s="22"/>
      <c r="X37" s="1"/>
      <c r="Y37" s="1"/>
    </row>
    <row r="38" spans="2:25" x14ac:dyDescent="0.25">
      <c r="T38" s="22"/>
      <c r="U38" s="22"/>
      <c r="X38" s="1"/>
      <c r="Y38" s="1"/>
    </row>
    <row r="39" spans="2:25" x14ac:dyDescent="0.25">
      <c r="T39" s="22"/>
      <c r="U39" s="22"/>
      <c r="X39" s="1"/>
      <c r="Y39" s="1"/>
    </row>
    <row r="40" spans="2:25" x14ac:dyDescent="0.25">
      <c r="T40" s="22"/>
      <c r="U40" s="22"/>
      <c r="X40" s="1"/>
      <c r="Y40" s="1"/>
    </row>
    <row r="41" spans="2:25" x14ac:dyDescent="0.25">
      <c r="T41" s="22"/>
      <c r="U41" s="22"/>
      <c r="X41" s="1"/>
      <c r="Y41" s="1"/>
    </row>
    <row r="42" spans="2:25" x14ac:dyDescent="0.25">
      <c r="T42" s="22"/>
      <c r="U42" s="22"/>
      <c r="X42" s="1"/>
      <c r="Y42" s="1"/>
    </row>
    <row r="43" spans="2:25" x14ac:dyDescent="0.25">
      <c r="T43" s="22"/>
      <c r="U43" s="22"/>
      <c r="X43" s="1"/>
      <c r="Y43" s="1"/>
    </row>
    <row r="44" spans="2:25" x14ac:dyDescent="0.25">
      <c r="T44" s="22"/>
      <c r="U44" s="22"/>
      <c r="X44" s="1"/>
      <c r="Y44" s="1"/>
    </row>
    <row r="45" spans="2:25" x14ac:dyDescent="0.25">
      <c r="T45" s="22"/>
      <c r="U45" s="22"/>
      <c r="X45" s="1"/>
      <c r="Y45" s="1"/>
    </row>
    <row r="46" spans="2:25" x14ac:dyDescent="0.25">
      <c r="T46" s="22"/>
      <c r="U46" s="22"/>
      <c r="X46" s="1"/>
      <c r="Y46" s="1"/>
    </row>
    <row r="47" spans="2:25" x14ac:dyDescent="0.25">
      <c r="T47" s="22"/>
      <c r="U47" s="22"/>
      <c r="X47" s="1"/>
      <c r="Y47" s="1"/>
    </row>
    <row r="48" spans="2:25" x14ac:dyDescent="0.25">
      <c r="T48" s="22"/>
      <c r="U48" s="22"/>
      <c r="X48" s="1"/>
      <c r="Y48" s="1"/>
    </row>
    <row r="49" spans="20:25" x14ac:dyDescent="0.25">
      <c r="T49" s="22"/>
      <c r="U49" s="22"/>
      <c r="X49" s="1"/>
      <c r="Y49" s="1"/>
    </row>
    <row r="50" spans="20:25" x14ac:dyDescent="0.25">
      <c r="T50" s="22"/>
      <c r="U50" s="22"/>
      <c r="X50" s="1"/>
      <c r="Y50" s="1"/>
    </row>
    <row r="51" spans="20:25" x14ac:dyDescent="0.25">
      <c r="T51" s="22"/>
      <c r="U51" s="22"/>
      <c r="X51" s="1"/>
      <c r="Y51" s="1"/>
    </row>
    <row r="52" spans="20:25" x14ac:dyDescent="0.25">
      <c r="T52" s="22"/>
      <c r="U52" s="22"/>
      <c r="X52" s="1"/>
      <c r="Y52" s="1"/>
    </row>
    <row r="53" spans="20:25" x14ac:dyDescent="0.25">
      <c r="T53" s="22"/>
      <c r="U53" s="22"/>
      <c r="X53" s="1"/>
      <c r="Y53" s="1"/>
    </row>
    <row r="54" spans="20:25" x14ac:dyDescent="0.25">
      <c r="T54" s="22"/>
      <c r="U54" s="22"/>
      <c r="X54" s="1"/>
      <c r="Y54" s="1"/>
    </row>
    <row r="55" spans="20:25" x14ac:dyDescent="0.25">
      <c r="T55" s="22"/>
      <c r="U55" s="22"/>
      <c r="X55" s="1"/>
      <c r="Y55" s="1"/>
    </row>
    <row r="56" spans="20:25" x14ac:dyDescent="0.25">
      <c r="T56" s="22"/>
      <c r="U56" s="22"/>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90" orientation="landscape" r:id="rId1"/>
  <headerFooter alignWithMargins="0"/>
  <rowBreaks count="1" manualBreakCount="1">
    <brk id="32" max="21"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18">
    <tabColor theme="0"/>
    <pageSetUpPr fitToPage="1"/>
  </sheetPr>
  <dimension ref="A1:IZ53"/>
  <sheetViews>
    <sheetView zoomScaleNormal="100" workbookViewId="0"/>
  </sheetViews>
  <sheetFormatPr baseColWidth="10" defaultColWidth="11.453125" defaultRowHeight="14.5" x14ac:dyDescent="0.25"/>
  <cols>
    <col min="1" max="1" width="0.81640625" style="333" customWidth="1"/>
    <col min="2" max="2" width="28.7265625" style="333" customWidth="1"/>
    <col min="3" max="3" width="0.7265625" style="333" customWidth="1"/>
    <col min="4" max="4" width="11.81640625" style="333" customWidth="1"/>
    <col min="5" max="5" width="7.7265625" style="333" customWidth="1"/>
    <col min="6" max="6" width="0.453125" style="333" customWidth="1"/>
    <col min="7" max="7" width="16.54296875" style="333" customWidth="1"/>
    <col min="8" max="8" width="7.26953125" style="333" customWidth="1"/>
    <col min="9" max="9" width="0.7265625" style="333" customWidth="1"/>
    <col min="10" max="10" width="10.453125" style="333" customWidth="1"/>
    <col min="11" max="11" width="9.54296875" style="333" customWidth="1"/>
    <col min="12" max="12" width="11" style="333" customWidth="1"/>
    <col min="13" max="19" width="11.453125" style="333"/>
    <col min="20" max="20" width="2.26953125" style="333" customWidth="1"/>
    <col min="21" max="16384" width="11.453125" style="333"/>
  </cols>
  <sheetData>
    <row r="1" spans="1:260" s="613" customFormat="1" ht="9" customHeight="1" x14ac:dyDescent="0.35">
      <c r="A1" s="340"/>
      <c r="B1" s="311"/>
      <c r="C1" s="341"/>
      <c r="D1" s="340"/>
      <c r="E1" s="340"/>
      <c r="F1" s="341"/>
      <c r="G1" s="340"/>
      <c r="H1" s="340"/>
      <c r="I1" s="341"/>
      <c r="J1" s="340"/>
      <c r="K1" s="340"/>
      <c r="L1" s="748"/>
      <c r="M1" s="748"/>
      <c r="N1" s="748"/>
      <c r="O1" s="748"/>
      <c r="P1" s="340"/>
      <c r="Q1" s="340"/>
      <c r="R1" s="340"/>
      <c r="S1" s="748"/>
      <c r="T1" s="748"/>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40"/>
      <c r="AZ1" s="340"/>
      <c r="BA1" s="340"/>
      <c r="BB1" s="340"/>
      <c r="BC1" s="340"/>
      <c r="BD1" s="340"/>
      <c r="BE1" s="340"/>
      <c r="BF1" s="340"/>
      <c r="BG1" s="340"/>
      <c r="BH1" s="340"/>
      <c r="BI1" s="340"/>
      <c r="BJ1" s="340"/>
      <c r="BK1" s="340"/>
      <c r="BL1" s="340"/>
      <c r="BM1" s="340"/>
      <c r="BN1" s="340"/>
      <c r="BO1" s="340"/>
      <c r="BP1" s="340"/>
      <c r="BQ1" s="340"/>
      <c r="BR1" s="340"/>
      <c r="BS1" s="340"/>
      <c r="BT1" s="340"/>
      <c r="BU1" s="340"/>
      <c r="BV1" s="340"/>
      <c r="BW1" s="340"/>
      <c r="BX1" s="340"/>
      <c r="BY1" s="340"/>
      <c r="BZ1" s="340"/>
      <c r="CA1" s="340"/>
      <c r="CB1" s="340"/>
      <c r="CC1" s="340"/>
      <c r="CD1" s="340"/>
      <c r="CE1" s="340"/>
      <c r="CF1" s="340"/>
      <c r="CG1" s="340"/>
      <c r="CH1" s="340"/>
      <c r="CI1" s="340"/>
      <c r="CJ1" s="340"/>
      <c r="CK1" s="340"/>
      <c r="CL1" s="340"/>
      <c r="CM1" s="340"/>
      <c r="CN1" s="340"/>
      <c r="CO1" s="340"/>
      <c r="CP1" s="340"/>
      <c r="CQ1" s="340"/>
      <c r="CR1" s="340"/>
      <c r="CS1" s="340"/>
      <c r="CT1" s="340"/>
      <c r="CU1" s="340"/>
      <c r="CV1" s="340"/>
      <c r="CW1" s="340"/>
      <c r="CX1" s="340"/>
      <c r="CY1" s="340"/>
      <c r="CZ1" s="340"/>
      <c r="DA1" s="340"/>
      <c r="DB1" s="340"/>
      <c r="DC1" s="340"/>
      <c r="DD1" s="340"/>
      <c r="DE1" s="340"/>
      <c r="DF1" s="340"/>
      <c r="DG1" s="340"/>
      <c r="DH1" s="340"/>
      <c r="DI1" s="340"/>
      <c r="DJ1" s="340"/>
      <c r="DK1" s="340"/>
      <c r="DL1" s="340"/>
      <c r="DM1" s="340"/>
      <c r="DN1" s="340"/>
      <c r="DO1" s="340"/>
      <c r="DP1" s="340"/>
      <c r="DQ1" s="340"/>
      <c r="DR1" s="340"/>
      <c r="DS1" s="340"/>
      <c r="DT1" s="340"/>
      <c r="DU1" s="340"/>
      <c r="DV1" s="340"/>
      <c r="DW1" s="340"/>
      <c r="DX1" s="340"/>
      <c r="DY1" s="340"/>
      <c r="DZ1" s="340"/>
      <c r="EA1" s="340"/>
      <c r="EB1" s="340"/>
      <c r="EC1" s="340"/>
      <c r="ED1" s="340"/>
      <c r="EE1" s="340"/>
      <c r="EF1" s="340"/>
      <c r="EG1" s="340"/>
      <c r="EH1" s="340"/>
      <c r="EI1" s="340"/>
      <c r="EJ1" s="340"/>
      <c r="EK1" s="340"/>
      <c r="EL1" s="340"/>
      <c r="EM1" s="340"/>
      <c r="EN1" s="340"/>
      <c r="EO1" s="340"/>
      <c r="EP1" s="340"/>
      <c r="EQ1" s="340"/>
      <c r="ER1" s="340"/>
      <c r="ES1" s="340"/>
      <c r="ET1" s="340"/>
      <c r="EU1" s="340"/>
      <c r="EV1" s="340"/>
      <c r="EW1" s="340"/>
      <c r="EX1" s="340"/>
      <c r="EY1" s="340"/>
      <c r="EZ1" s="340"/>
      <c r="FA1" s="340"/>
      <c r="FB1" s="340"/>
      <c r="FC1" s="340"/>
      <c r="FD1" s="340"/>
      <c r="FE1" s="340"/>
      <c r="FF1" s="340"/>
      <c r="FG1" s="340"/>
      <c r="FH1" s="340"/>
      <c r="FI1" s="340"/>
      <c r="FJ1" s="340"/>
      <c r="FK1" s="340"/>
      <c r="FL1" s="340"/>
      <c r="FM1" s="340"/>
      <c r="FN1" s="340"/>
      <c r="FO1" s="340"/>
      <c r="FP1" s="340"/>
      <c r="FQ1" s="340"/>
      <c r="FR1" s="340"/>
      <c r="FS1" s="340"/>
      <c r="FT1" s="340"/>
      <c r="FU1" s="340"/>
      <c r="FV1" s="340"/>
      <c r="FW1" s="340"/>
      <c r="FX1" s="340"/>
      <c r="FY1" s="340"/>
      <c r="FZ1" s="340"/>
      <c r="GA1" s="340"/>
      <c r="GB1" s="340"/>
      <c r="GC1" s="340"/>
      <c r="GD1" s="340"/>
      <c r="GE1" s="340"/>
      <c r="GF1" s="340"/>
      <c r="GG1" s="340"/>
      <c r="GH1" s="340"/>
      <c r="GI1" s="340"/>
      <c r="GJ1" s="340"/>
      <c r="GK1" s="340"/>
      <c r="GL1" s="340"/>
      <c r="GM1" s="340"/>
      <c r="GN1" s="340"/>
      <c r="GO1" s="340"/>
      <c r="GP1" s="340"/>
      <c r="GQ1" s="340"/>
      <c r="GR1" s="340"/>
      <c r="GS1" s="340"/>
      <c r="GT1" s="340"/>
      <c r="GU1" s="340"/>
      <c r="GV1" s="340"/>
      <c r="GW1" s="340"/>
      <c r="GX1" s="340"/>
      <c r="GY1" s="340"/>
      <c r="GZ1" s="340"/>
      <c r="HA1" s="340"/>
      <c r="HB1" s="340"/>
      <c r="HC1" s="340"/>
      <c r="HD1" s="340"/>
      <c r="HE1" s="340"/>
      <c r="HF1" s="340"/>
      <c r="HG1" s="340"/>
      <c r="HH1" s="340"/>
      <c r="HI1" s="340"/>
      <c r="HJ1" s="340"/>
      <c r="HK1" s="340"/>
      <c r="HL1" s="340"/>
      <c r="HM1" s="340"/>
      <c r="HN1" s="340"/>
      <c r="HO1" s="340"/>
      <c r="HP1" s="340"/>
      <c r="HQ1" s="340"/>
      <c r="HR1" s="340"/>
      <c r="HS1" s="340"/>
      <c r="HT1" s="340"/>
      <c r="HU1" s="340"/>
      <c r="HV1" s="340"/>
      <c r="HW1" s="340"/>
      <c r="HX1" s="340"/>
      <c r="HY1" s="340"/>
      <c r="HZ1" s="340"/>
      <c r="IA1" s="340"/>
      <c r="IB1" s="340"/>
      <c r="IC1" s="340"/>
      <c r="ID1" s="340"/>
      <c r="IE1" s="340"/>
      <c r="IF1" s="340"/>
      <c r="IG1" s="340"/>
      <c r="IH1" s="340"/>
      <c r="II1" s="340"/>
      <c r="IJ1" s="340"/>
      <c r="IK1" s="340"/>
      <c r="IL1" s="340"/>
      <c r="IM1" s="340"/>
      <c r="IN1" s="340"/>
      <c r="IO1" s="340"/>
      <c r="IP1" s="340"/>
      <c r="IQ1" s="340"/>
      <c r="IR1" s="340"/>
      <c r="IS1" s="340"/>
      <c r="IT1" s="340"/>
      <c r="IU1" s="340"/>
      <c r="IV1" s="340"/>
      <c r="IW1" s="340"/>
      <c r="IX1" s="340"/>
      <c r="IY1" s="340"/>
      <c r="IZ1" s="340"/>
    </row>
    <row r="2" spans="1:260" s="619" customFormat="1" ht="49.5" customHeight="1" x14ac:dyDescent="0.35">
      <c r="A2" s="343"/>
      <c r="B2" s="749"/>
      <c r="C2" s="749"/>
      <c r="D2" s="749"/>
      <c r="E2" s="749"/>
      <c r="F2" s="749"/>
      <c r="G2" s="749"/>
      <c r="H2" s="749"/>
      <c r="I2" s="749"/>
      <c r="J2" s="343"/>
      <c r="K2" s="343"/>
      <c r="L2" s="748"/>
      <c r="M2" s="748"/>
      <c r="N2" s="748"/>
      <c r="O2" s="748"/>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3"/>
      <c r="BB2" s="343"/>
      <c r="BC2" s="343"/>
      <c r="BD2" s="343"/>
      <c r="BE2" s="343"/>
      <c r="BF2" s="343"/>
      <c r="BG2" s="343"/>
      <c r="BH2" s="343"/>
      <c r="BI2" s="343"/>
      <c r="BJ2" s="343"/>
      <c r="BK2" s="343"/>
      <c r="BL2" s="343"/>
      <c r="BM2" s="343"/>
      <c r="BN2" s="343"/>
      <c r="BO2" s="343"/>
      <c r="BP2" s="343"/>
      <c r="BQ2" s="343"/>
      <c r="BR2" s="343"/>
      <c r="BS2" s="343"/>
      <c r="BT2" s="343"/>
      <c r="BU2" s="343"/>
      <c r="BV2" s="343"/>
      <c r="BW2" s="343"/>
      <c r="BX2" s="343"/>
      <c r="BY2" s="343"/>
      <c r="BZ2" s="343"/>
      <c r="CA2" s="343"/>
      <c r="CB2" s="343"/>
      <c r="CC2" s="343"/>
      <c r="CD2" s="343"/>
      <c r="CE2" s="343"/>
      <c r="CF2" s="343"/>
      <c r="CG2" s="343"/>
      <c r="CH2" s="343"/>
      <c r="CI2" s="343"/>
      <c r="CJ2" s="343"/>
      <c r="CK2" s="343"/>
      <c r="CL2" s="343"/>
      <c r="CM2" s="343"/>
      <c r="CN2" s="343"/>
      <c r="CO2" s="343"/>
      <c r="CP2" s="343"/>
      <c r="CQ2" s="343"/>
      <c r="CR2" s="343"/>
      <c r="CS2" s="343"/>
      <c r="CT2" s="343"/>
      <c r="CU2" s="343"/>
      <c r="CV2" s="343"/>
      <c r="CW2" s="343"/>
      <c r="CX2" s="343"/>
      <c r="CY2" s="343"/>
      <c r="CZ2" s="343"/>
      <c r="DA2" s="343"/>
      <c r="DB2" s="343"/>
      <c r="DC2" s="343"/>
      <c r="DD2" s="343"/>
      <c r="DE2" s="343"/>
      <c r="DF2" s="343"/>
      <c r="DG2" s="343"/>
      <c r="DH2" s="343"/>
      <c r="DI2" s="343"/>
      <c r="DJ2" s="343"/>
      <c r="DK2" s="343"/>
      <c r="DL2" s="343"/>
      <c r="DM2" s="343"/>
      <c r="DN2" s="343"/>
      <c r="DO2" s="343"/>
      <c r="DP2" s="343"/>
      <c r="DQ2" s="343"/>
      <c r="DR2" s="343"/>
      <c r="DS2" s="343"/>
      <c r="DT2" s="343"/>
      <c r="DU2" s="343"/>
      <c r="DV2" s="343"/>
      <c r="DW2" s="343"/>
      <c r="DX2" s="343"/>
      <c r="DY2" s="343"/>
      <c r="DZ2" s="343"/>
      <c r="EA2" s="343"/>
      <c r="EB2" s="343"/>
      <c r="EC2" s="343"/>
      <c r="ED2" s="343"/>
      <c r="EE2" s="343"/>
      <c r="EF2" s="343"/>
      <c r="EG2" s="343"/>
      <c r="EH2" s="343"/>
      <c r="EI2" s="343"/>
      <c r="EJ2" s="343"/>
      <c r="EK2" s="343"/>
      <c r="EL2" s="343"/>
      <c r="EM2" s="343"/>
      <c r="EN2" s="343"/>
      <c r="EO2" s="343"/>
      <c r="EP2" s="343"/>
      <c r="EQ2" s="343"/>
      <c r="ER2" s="343"/>
      <c r="ES2" s="343"/>
      <c r="ET2" s="343"/>
      <c r="EU2" s="343"/>
      <c r="EV2" s="343"/>
      <c r="EW2" s="343"/>
      <c r="EX2" s="343"/>
      <c r="EY2" s="343"/>
      <c r="EZ2" s="343"/>
      <c r="FA2" s="343"/>
      <c r="FB2" s="343"/>
      <c r="FC2" s="343"/>
      <c r="FD2" s="343"/>
      <c r="FE2" s="343"/>
      <c r="FF2" s="343"/>
      <c r="FG2" s="343"/>
      <c r="FH2" s="343"/>
      <c r="FI2" s="343"/>
      <c r="FJ2" s="343"/>
      <c r="FK2" s="343"/>
      <c r="FL2" s="343"/>
      <c r="FM2" s="343"/>
      <c r="FN2" s="343"/>
      <c r="FO2" s="343"/>
      <c r="FP2" s="343"/>
      <c r="FQ2" s="343"/>
      <c r="FR2" s="343"/>
      <c r="FS2" s="343"/>
      <c r="FT2" s="343"/>
      <c r="FU2" s="343"/>
      <c r="FV2" s="343"/>
      <c r="FW2" s="343"/>
      <c r="FX2" s="343"/>
      <c r="FY2" s="343"/>
      <c r="FZ2" s="343"/>
      <c r="GA2" s="343"/>
      <c r="GB2" s="343"/>
      <c r="GC2" s="343"/>
      <c r="GD2" s="343"/>
      <c r="GE2" s="343"/>
      <c r="GF2" s="343"/>
      <c r="GG2" s="343"/>
      <c r="GH2" s="343"/>
      <c r="GI2" s="343"/>
      <c r="GJ2" s="343"/>
      <c r="GK2" s="343"/>
      <c r="GL2" s="343"/>
      <c r="GM2" s="343"/>
      <c r="GN2" s="343"/>
      <c r="GO2" s="343"/>
      <c r="GP2" s="343"/>
      <c r="GQ2" s="343"/>
      <c r="GR2" s="343"/>
      <c r="GS2" s="343"/>
      <c r="GT2" s="343"/>
      <c r="GU2" s="343"/>
      <c r="GV2" s="343"/>
      <c r="GW2" s="343"/>
      <c r="GX2" s="343"/>
      <c r="GY2" s="343"/>
      <c r="GZ2" s="343"/>
      <c r="HA2" s="343"/>
      <c r="HB2" s="343"/>
      <c r="HC2" s="343"/>
      <c r="HD2" s="343"/>
      <c r="HE2" s="343"/>
      <c r="HF2" s="343"/>
      <c r="HG2" s="343"/>
      <c r="HH2" s="343"/>
      <c r="HI2" s="343"/>
      <c r="HJ2" s="343"/>
      <c r="HK2" s="343"/>
      <c r="HL2" s="343"/>
      <c r="HM2" s="343"/>
      <c r="HN2" s="343"/>
      <c r="HO2" s="343"/>
      <c r="HP2" s="343"/>
      <c r="HQ2" s="343"/>
      <c r="HR2" s="343"/>
      <c r="HS2" s="343"/>
      <c r="HT2" s="343"/>
      <c r="HU2" s="343"/>
      <c r="HV2" s="343"/>
      <c r="HW2" s="343"/>
      <c r="HX2" s="343"/>
      <c r="HY2" s="343"/>
      <c r="HZ2" s="343"/>
      <c r="IA2" s="343"/>
      <c r="IB2" s="343"/>
      <c r="IC2" s="343"/>
      <c r="ID2" s="343"/>
      <c r="IE2" s="343"/>
      <c r="IF2" s="343"/>
      <c r="IG2" s="343"/>
      <c r="IH2" s="343"/>
      <c r="II2" s="343"/>
      <c r="IJ2" s="343"/>
      <c r="IK2" s="343"/>
      <c r="IL2" s="343"/>
      <c r="IM2" s="343"/>
      <c r="IN2" s="343"/>
      <c r="IO2" s="343"/>
      <c r="IP2" s="343"/>
      <c r="IQ2" s="343"/>
      <c r="IR2" s="343"/>
      <c r="IS2" s="343"/>
      <c r="IT2" s="343"/>
      <c r="IU2" s="343"/>
      <c r="IV2" s="343"/>
      <c r="IW2" s="343"/>
      <c r="IX2" s="343"/>
      <c r="IY2" s="343"/>
      <c r="IZ2" s="343"/>
    </row>
    <row r="3" spans="1:260" s="621" customFormat="1" ht="7" customHeight="1" x14ac:dyDescent="0.35">
      <c r="A3" s="345"/>
      <c r="B3" s="1440"/>
      <c r="C3" s="1440"/>
      <c r="D3" s="1440"/>
      <c r="E3" s="1440"/>
      <c r="F3" s="1440"/>
      <c r="G3" s="1440"/>
      <c r="H3" s="1440"/>
      <c r="I3" s="1440"/>
      <c r="J3" s="345"/>
      <c r="K3" s="345"/>
      <c r="L3" s="748"/>
      <c r="M3" s="748"/>
      <c r="N3" s="748"/>
      <c r="O3" s="748"/>
      <c r="P3" s="345"/>
      <c r="Q3" s="345"/>
      <c r="R3" s="345"/>
      <c r="S3" s="343"/>
      <c r="T3" s="343"/>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345"/>
      <c r="BC3" s="345"/>
      <c r="BD3" s="345"/>
      <c r="BE3" s="345"/>
      <c r="BF3" s="345"/>
      <c r="BG3" s="345"/>
      <c r="BH3" s="345"/>
      <c r="BI3" s="345"/>
      <c r="BJ3" s="345"/>
      <c r="BK3" s="345"/>
      <c r="BL3" s="345"/>
      <c r="BM3" s="345"/>
      <c r="BN3" s="345"/>
      <c r="BO3" s="345"/>
      <c r="BP3" s="345"/>
      <c r="BQ3" s="345"/>
      <c r="BR3" s="345"/>
      <c r="BS3" s="345"/>
      <c r="BT3" s="345"/>
      <c r="BU3" s="345"/>
      <c r="BV3" s="345"/>
      <c r="BW3" s="345"/>
      <c r="BX3" s="345"/>
      <c r="BY3" s="345"/>
      <c r="BZ3" s="345"/>
      <c r="CA3" s="345"/>
      <c r="CB3" s="345"/>
      <c r="CC3" s="345"/>
      <c r="CD3" s="345"/>
      <c r="CE3" s="345"/>
      <c r="CF3" s="345"/>
      <c r="CG3" s="345"/>
      <c r="CH3" s="345"/>
      <c r="CI3" s="345"/>
      <c r="CJ3" s="345"/>
      <c r="CK3" s="345"/>
      <c r="CL3" s="345"/>
      <c r="CM3" s="345"/>
      <c r="CN3" s="345"/>
      <c r="CO3" s="345"/>
      <c r="CP3" s="345"/>
      <c r="CQ3" s="345"/>
      <c r="CR3" s="345"/>
      <c r="CS3" s="345"/>
      <c r="CT3" s="345"/>
      <c r="CU3" s="345"/>
      <c r="CV3" s="345"/>
      <c r="CW3" s="345"/>
      <c r="CX3" s="345"/>
      <c r="CY3" s="345"/>
      <c r="CZ3" s="345"/>
      <c r="DA3" s="345"/>
      <c r="DB3" s="345"/>
      <c r="DC3" s="345"/>
      <c r="DD3" s="345"/>
      <c r="DE3" s="345"/>
      <c r="DF3" s="345"/>
      <c r="DG3" s="345"/>
      <c r="DH3" s="345"/>
      <c r="DI3" s="345"/>
      <c r="DJ3" s="345"/>
      <c r="DK3" s="345"/>
      <c r="DL3" s="345"/>
      <c r="DM3" s="345"/>
      <c r="DN3" s="345"/>
      <c r="DO3" s="345"/>
      <c r="DP3" s="345"/>
      <c r="DQ3" s="345"/>
      <c r="DR3" s="345"/>
      <c r="DS3" s="345"/>
      <c r="DT3" s="345"/>
      <c r="DU3" s="345"/>
      <c r="DV3" s="345"/>
      <c r="DW3" s="345"/>
      <c r="DX3" s="345"/>
      <c r="DY3" s="345"/>
      <c r="DZ3" s="345"/>
      <c r="EA3" s="345"/>
      <c r="EB3" s="345"/>
      <c r="EC3" s="345"/>
      <c r="ED3" s="345"/>
      <c r="EE3" s="345"/>
      <c r="EF3" s="345"/>
      <c r="EG3" s="345"/>
      <c r="EH3" s="345"/>
      <c r="EI3" s="345"/>
      <c r="EJ3" s="345"/>
      <c r="EK3" s="345"/>
      <c r="EL3" s="345"/>
      <c r="EM3" s="345"/>
      <c r="EN3" s="345"/>
      <c r="EO3" s="345"/>
      <c r="EP3" s="345"/>
      <c r="EQ3" s="345"/>
      <c r="ER3" s="345"/>
      <c r="ES3" s="345"/>
      <c r="ET3" s="345"/>
      <c r="EU3" s="345"/>
      <c r="EV3" s="345"/>
      <c r="EW3" s="345"/>
      <c r="EX3" s="345"/>
      <c r="EY3" s="345"/>
      <c r="EZ3" s="345"/>
      <c r="FA3" s="345"/>
      <c r="FB3" s="345"/>
      <c r="FC3" s="345"/>
      <c r="FD3" s="345"/>
      <c r="FE3" s="345"/>
      <c r="FF3" s="345"/>
      <c r="FG3" s="345"/>
      <c r="FH3" s="345"/>
      <c r="FI3" s="345"/>
      <c r="FJ3" s="345"/>
      <c r="FK3" s="345"/>
      <c r="FL3" s="345"/>
      <c r="FM3" s="345"/>
      <c r="FN3" s="345"/>
      <c r="FO3" s="345"/>
      <c r="FP3" s="345"/>
      <c r="FQ3" s="345"/>
      <c r="FR3" s="345"/>
      <c r="FS3" s="345"/>
      <c r="FT3" s="345"/>
      <c r="FU3" s="345"/>
      <c r="FV3" s="345"/>
      <c r="FW3" s="345"/>
      <c r="FX3" s="345"/>
      <c r="FY3" s="345"/>
      <c r="FZ3" s="345"/>
      <c r="GA3" s="345"/>
      <c r="GB3" s="345"/>
      <c r="GC3" s="345"/>
      <c r="GD3" s="345"/>
      <c r="GE3" s="345"/>
      <c r="GF3" s="345"/>
      <c r="GG3" s="345"/>
      <c r="GH3" s="345"/>
      <c r="GI3" s="345"/>
      <c r="GJ3" s="345"/>
      <c r="GK3" s="345"/>
      <c r="GL3" s="345"/>
      <c r="GM3" s="345"/>
      <c r="GN3" s="345"/>
      <c r="GO3" s="345"/>
      <c r="GP3" s="345"/>
      <c r="GQ3" s="345"/>
      <c r="GR3" s="345"/>
      <c r="GS3" s="345"/>
      <c r="GT3" s="345"/>
      <c r="GU3" s="345"/>
      <c r="GV3" s="345"/>
      <c r="GW3" s="345"/>
      <c r="GX3" s="345"/>
      <c r="GY3" s="345"/>
      <c r="GZ3" s="345"/>
      <c r="HA3" s="345"/>
      <c r="HB3" s="345"/>
      <c r="HC3" s="345"/>
      <c r="HD3" s="345"/>
      <c r="HE3" s="345"/>
      <c r="HF3" s="345"/>
      <c r="HG3" s="345"/>
      <c r="HH3" s="345"/>
      <c r="HI3" s="345"/>
      <c r="HJ3" s="345"/>
      <c r="HK3" s="345"/>
      <c r="HL3" s="345"/>
      <c r="HM3" s="345"/>
      <c r="HN3" s="345"/>
      <c r="HO3" s="345"/>
      <c r="HP3" s="345"/>
      <c r="HQ3" s="345"/>
      <c r="HR3" s="345"/>
      <c r="HS3" s="345"/>
      <c r="HT3" s="345"/>
      <c r="HU3" s="345"/>
      <c r="HV3" s="345"/>
      <c r="HW3" s="345"/>
      <c r="HX3" s="345"/>
      <c r="HY3" s="345"/>
      <c r="HZ3" s="345"/>
      <c r="IA3" s="345"/>
      <c r="IB3" s="345"/>
      <c r="IC3" s="345"/>
      <c r="ID3" s="345"/>
      <c r="IE3" s="345"/>
      <c r="IF3" s="345"/>
      <c r="IG3" s="345"/>
      <c r="IH3" s="345"/>
      <c r="II3" s="345"/>
      <c r="IJ3" s="345"/>
      <c r="IK3" s="345"/>
      <c r="IL3" s="345"/>
      <c r="IM3" s="345"/>
      <c r="IN3" s="345"/>
      <c r="IO3" s="345"/>
      <c r="IP3" s="345"/>
      <c r="IQ3" s="345"/>
      <c r="IR3" s="345"/>
      <c r="IS3" s="345"/>
      <c r="IT3" s="345"/>
      <c r="IU3" s="345"/>
      <c r="IV3" s="345"/>
      <c r="IW3" s="345"/>
      <c r="IX3" s="345"/>
      <c r="IY3" s="345"/>
      <c r="IZ3" s="345"/>
    </row>
    <row r="4" spans="1:260" s="623" customFormat="1" ht="20.25" customHeight="1" x14ac:dyDescent="0.25">
      <c r="A4" s="1535" t="s">
        <v>401</v>
      </c>
      <c r="B4" s="1535"/>
      <c r="C4" s="1535"/>
      <c r="D4" s="1535"/>
      <c r="E4" s="1535"/>
      <c r="F4" s="1535"/>
      <c r="G4" s="1535"/>
      <c r="H4" s="1535"/>
      <c r="I4" s="1535"/>
      <c r="J4" s="1535"/>
      <c r="K4" s="1535"/>
      <c r="L4" s="1535"/>
      <c r="M4" s="1535"/>
      <c r="N4" s="1535"/>
      <c r="O4" s="1535"/>
      <c r="P4" s="1535"/>
      <c r="Q4" s="1535"/>
      <c r="R4" s="1535"/>
      <c r="S4" s="437"/>
      <c r="T4" s="492"/>
      <c r="U4" s="492"/>
      <c r="V4" s="492"/>
      <c r="W4" s="492"/>
      <c r="X4" s="492"/>
      <c r="Y4" s="492"/>
      <c r="Z4" s="492"/>
      <c r="AA4" s="492"/>
      <c r="AB4" s="492"/>
      <c r="AC4" s="492"/>
      <c r="AD4" s="492"/>
      <c r="AE4" s="492"/>
      <c r="AF4" s="492"/>
      <c r="AG4" s="492"/>
      <c r="AH4" s="492"/>
      <c r="AI4" s="492"/>
      <c r="AJ4" s="492"/>
      <c r="AK4" s="492"/>
      <c r="AL4" s="492"/>
      <c r="AM4" s="492"/>
      <c r="AN4" s="492"/>
      <c r="AO4" s="492"/>
      <c r="AP4" s="492"/>
      <c r="AQ4" s="492"/>
      <c r="AR4" s="492"/>
      <c r="AS4" s="492"/>
      <c r="AT4" s="492"/>
      <c r="AU4" s="492"/>
      <c r="AV4" s="492"/>
      <c r="AW4" s="492"/>
      <c r="AX4" s="492"/>
      <c r="AY4" s="492"/>
      <c r="AZ4" s="492"/>
      <c r="BA4" s="492"/>
      <c r="BB4" s="492"/>
      <c r="BC4" s="492"/>
      <c r="BD4" s="492"/>
      <c r="BE4" s="492"/>
      <c r="BF4" s="492"/>
      <c r="BG4" s="492"/>
      <c r="BH4" s="492"/>
      <c r="BI4" s="492"/>
      <c r="BJ4" s="492"/>
      <c r="BK4" s="492"/>
      <c r="BL4" s="492"/>
      <c r="BM4" s="492"/>
      <c r="BN4" s="492"/>
      <c r="BO4" s="492"/>
      <c r="BP4" s="492"/>
      <c r="BQ4" s="492"/>
      <c r="BR4" s="492"/>
      <c r="BS4" s="492"/>
      <c r="BT4" s="492"/>
      <c r="BU4" s="492"/>
      <c r="BV4" s="492"/>
      <c r="BW4" s="492"/>
      <c r="BX4" s="492"/>
      <c r="BY4" s="492"/>
      <c r="BZ4" s="492"/>
      <c r="CA4" s="492"/>
      <c r="CB4" s="492"/>
      <c r="CC4" s="492"/>
      <c r="CD4" s="492"/>
      <c r="CE4" s="492"/>
      <c r="CF4" s="492"/>
      <c r="CG4" s="492"/>
      <c r="CH4" s="492"/>
      <c r="CI4" s="492"/>
      <c r="CJ4" s="492"/>
      <c r="CK4" s="492"/>
      <c r="CL4" s="492"/>
      <c r="CM4" s="492"/>
      <c r="CN4" s="492"/>
      <c r="CO4" s="492"/>
      <c r="CP4" s="492"/>
      <c r="CQ4" s="492"/>
      <c r="CR4" s="492"/>
      <c r="CS4" s="492"/>
      <c r="CT4" s="492"/>
      <c r="CU4" s="492"/>
      <c r="CV4" s="492"/>
      <c r="CW4" s="492"/>
      <c r="CX4" s="492"/>
      <c r="CY4" s="492"/>
      <c r="CZ4" s="492"/>
      <c r="DA4" s="492"/>
      <c r="DB4" s="492"/>
      <c r="DC4" s="492"/>
      <c r="DD4" s="492"/>
      <c r="DE4" s="492"/>
      <c r="DF4" s="492"/>
      <c r="DG4" s="492"/>
      <c r="DH4" s="492"/>
      <c r="DI4" s="492"/>
      <c r="DJ4" s="492"/>
      <c r="DK4" s="492"/>
      <c r="DL4" s="492"/>
      <c r="DM4" s="492"/>
      <c r="DN4" s="492"/>
      <c r="DO4" s="492"/>
      <c r="DP4" s="492"/>
      <c r="DQ4" s="492"/>
      <c r="DR4" s="492"/>
      <c r="DS4" s="492"/>
      <c r="DT4" s="492"/>
      <c r="DU4" s="492"/>
      <c r="DV4" s="492"/>
      <c r="DW4" s="492"/>
      <c r="DX4" s="492"/>
      <c r="DY4" s="492"/>
      <c r="DZ4" s="492"/>
      <c r="EA4" s="492"/>
      <c r="EB4" s="492"/>
      <c r="EC4" s="492"/>
      <c r="ED4" s="492"/>
      <c r="EE4" s="492"/>
      <c r="EF4" s="492"/>
      <c r="EG4" s="492"/>
      <c r="EH4" s="492"/>
      <c r="EI4" s="492"/>
      <c r="EJ4" s="492"/>
      <c r="EK4" s="492"/>
      <c r="EL4" s="492"/>
      <c r="EM4" s="492"/>
      <c r="EN4" s="492"/>
      <c r="EO4" s="492"/>
      <c r="EP4" s="492"/>
      <c r="EQ4" s="492"/>
      <c r="ER4" s="492"/>
      <c r="ES4" s="492"/>
      <c r="ET4" s="492"/>
      <c r="EU4" s="492"/>
      <c r="EV4" s="492"/>
      <c r="EW4" s="492"/>
      <c r="EX4" s="492"/>
      <c r="EY4" s="492"/>
      <c r="EZ4" s="492"/>
      <c r="FA4" s="492"/>
      <c r="FB4" s="492"/>
      <c r="FC4" s="492"/>
      <c r="FD4" s="492"/>
      <c r="FE4" s="492"/>
      <c r="FF4" s="492"/>
      <c r="FG4" s="492"/>
      <c r="FH4" s="492"/>
      <c r="FI4" s="492"/>
      <c r="FJ4" s="492"/>
      <c r="FK4" s="492"/>
      <c r="FL4" s="492"/>
      <c r="FM4" s="492"/>
      <c r="FN4" s="492"/>
      <c r="FO4" s="492"/>
      <c r="FP4" s="492"/>
      <c r="FQ4" s="492"/>
      <c r="FR4" s="492"/>
      <c r="FS4" s="492"/>
      <c r="FT4" s="492"/>
      <c r="FU4" s="492"/>
      <c r="FV4" s="492"/>
      <c r="FW4" s="492"/>
      <c r="FX4" s="492"/>
      <c r="FY4" s="492"/>
      <c r="FZ4" s="492"/>
      <c r="GA4" s="492"/>
      <c r="GB4" s="492"/>
      <c r="GC4" s="492"/>
      <c r="GD4" s="492"/>
      <c r="GE4" s="492"/>
      <c r="GF4" s="492"/>
      <c r="GG4" s="492"/>
      <c r="GH4" s="492"/>
      <c r="GI4" s="492"/>
      <c r="GJ4" s="492"/>
      <c r="GK4" s="492"/>
      <c r="GL4" s="492"/>
      <c r="GM4" s="492"/>
      <c r="GN4" s="492"/>
      <c r="GO4" s="492"/>
      <c r="GP4" s="492"/>
      <c r="GQ4" s="492"/>
      <c r="GR4" s="492"/>
      <c r="GS4" s="492"/>
      <c r="GT4" s="492"/>
      <c r="GU4" s="492"/>
      <c r="GV4" s="492"/>
      <c r="GW4" s="492"/>
      <c r="GX4" s="492"/>
      <c r="GY4" s="492"/>
      <c r="GZ4" s="492"/>
      <c r="HA4" s="492"/>
      <c r="HB4" s="492"/>
      <c r="HC4" s="492"/>
      <c r="HD4" s="492"/>
      <c r="HE4" s="492"/>
      <c r="HF4" s="492"/>
      <c r="HG4" s="492"/>
      <c r="HH4" s="492"/>
      <c r="HI4" s="492"/>
      <c r="HJ4" s="492"/>
      <c r="HK4" s="492"/>
      <c r="HL4" s="492"/>
      <c r="HM4" s="492"/>
      <c r="HN4" s="492"/>
      <c r="HO4" s="492"/>
      <c r="HP4" s="492"/>
      <c r="HQ4" s="492"/>
      <c r="HR4" s="492"/>
      <c r="HS4" s="492"/>
      <c r="HT4" s="492"/>
      <c r="HU4" s="492"/>
      <c r="HV4" s="492"/>
      <c r="HW4" s="492"/>
      <c r="HX4" s="492"/>
      <c r="HY4" s="492"/>
      <c r="HZ4" s="492"/>
      <c r="IA4" s="492"/>
      <c r="IB4" s="492"/>
      <c r="IC4" s="492"/>
      <c r="ID4" s="492"/>
      <c r="IE4" s="492"/>
      <c r="IF4" s="492"/>
      <c r="IG4" s="492"/>
      <c r="IH4" s="492"/>
      <c r="II4" s="492"/>
      <c r="IJ4" s="492"/>
      <c r="IK4" s="492"/>
      <c r="IL4" s="492"/>
      <c r="IM4" s="492"/>
      <c r="IN4" s="492"/>
      <c r="IO4" s="492"/>
      <c r="IP4" s="492"/>
      <c r="IQ4" s="492"/>
      <c r="IR4" s="492"/>
      <c r="IS4" s="492"/>
      <c r="IT4" s="492"/>
      <c r="IU4" s="492"/>
      <c r="IV4" s="492"/>
      <c r="IW4" s="492"/>
      <c r="IX4" s="492"/>
      <c r="IY4" s="492"/>
      <c r="IZ4" s="492"/>
    </row>
    <row r="5" spans="1:260" s="623" customFormat="1" ht="12" customHeight="1" x14ac:dyDescent="0.25">
      <c r="A5" s="492"/>
      <c r="B5" s="1478" t="str">
        <f>porsaad!$B$6</f>
        <v>Situación a 30 de noviembre de 2025</v>
      </c>
      <c r="C5" s="1478"/>
      <c r="D5" s="1478"/>
      <c r="E5" s="1478"/>
      <c r="F5" s="1478"/>
      <c r="G5" s="1478"/>
      <c r="H5" s="1478"/>
      <c r="I5" s="1478"/>
      <c r="J5" s="1478"/>
      <c r="K5" s="1478"/>
      <c r="L5" s="1478"/>
      <c r="M5" s="1478"/>
      <c r="N5" s="1478"/>
      <c r="O5" s="1478"/>
      <c r="P5" s="1478"/>
      <c r="Q5" s="1478"/>
      <c r="R5" s="1478"/>
      <c r="S5" s="750"/>
      <c r="T5" s="750"/>
      <c r="U5" s="492"/>
      <c r="V5" s="492"/>
      <c r="W5" s="492"/>
      <c r="X5" s="492"/>
      <c r="Y5" s="492"/>
      <c r="Z5" s="492"/>
      <c r="AA5" s="492"/>
      <c r="AB5" s="492"/>
      <c r="AC5" s="492"/>
      <c r="AD5" s="492"/>
      <c r="AE5" s="492"/>
      <c r="AF5" s="492"/>
      <c r="AG5" s="492"/>
      <c r="AH5" s="492"/>
      <c r="AI5" s="492"/>
      <c r="AJ5" s="492"/>
      <c r="AK5" s="492"/>
      <c r="AL5" s="492"/>
      <c r="AM5" s="492"/>
      <c r="AN5" s="492"/>
      <c r="AO5" s="492"/>
      <c r="AP5" s="492"/>
      <c r="AQ5" s="492"/>
      <c r="AR5" s="492"/>
      <c r="AS5" s="492"/>
      <c r="AT5" s="492"/>
      <c r="AU5" s="492"/>
      <c r="AV5" s="492"/>
      <c r="AW5" s="492"/>
      <c r="AX5" s="492"/>
      <c r="AY5" s="492"/>
      <c r="AZ5" s="492"/>
      <c r="BA5" s="492"/>
      <c r="BB5" s="492"/>
      <c r="BC5" s="492"/>
      <c r="BD5" s="492"/>
      <c r="BE5" s="492"/>
      <c r="BF5" s="492"/>
      <c r="BG5" s="492"/>
      <c r="BH5" s="492"/>
      <c r="BI5" s="492"/>
      <c r="BJ5" s="492"/>
      <c r="BK5" s="492"/>
      <c r="BL5" s="492"/>
      <c r="BM5" s="492"/>
      <c r="BN5" s="492"/>
      <c r="BO5" s="492"/>
      <c r="BP5" s="492"/>
      <c r="BQ5" s="492"/>
      <c r="BR5" s="492"/>
      <c r="BS5" s="492"/>
      <c r="BT5" s="492"/>
      <c r="BU5" s="492"/>
      <c r="BV5" s="492"/>
      <c r="BW5" s="492"/>
      <c r="BX5" s="492"/>
      <c r="BY5" s="492"/>
      <c r="BZ5" s="492"/>
      <c r="CA5" s="492"/>
      <c r="CB5" s="492"/>
      <c r="CC5" s="492"/>
      <c r="CD5" s="492"/>
      <c r="CE5" s="492"/>
      <c r="CF5" s="492"/>
      <c r="CG5" s="492"/>
      <c r="CH5" s="492"/>
      <c r="CI5" s="492"/>
      <c r="CJ5" s="492"/>
      <c r="CK5" s="492"/>
      <c r="CL5" s="492"/>
      <c r="CM5" s="492"/>
      <c r="CN5" s="492"/>
      <c r="CO5" s="492"/>
      <c r="CP5" s="492"/>
      <c r="CQ5" s="492"/>
      <c r="CR5" s="492"/>
      <c r="CS5" s="492"/>
      <c r="CT5" s="492"/>
      <c r="CU5" s="492"/>
      <c r="CV5" s="492"/>
      <c r="CW5" s="492"/>
      <c r="CX5" s="492"/>
      <c r="CY5" s="492"/>
      <c r="CZ5" s="492"/>
      <c r="DA5" s="492"/>
      <c r="DB5" s="492"/>
      <c r="DC5" s="492"/>
      <c r="DD5" s="492"/>
      <c r="DE5" s="492"/>
      <c r="DF5" s="492"/>
      <c r="DG5" s="492"/>
      <c r="DH5" s="492"/>
      <c r="DI5" s="492"/>
      <c r="DJ5" s="492"/>
      <c r="DK5" s="492"/>
      <c r="DL5" s="492"/>
      <c r="DM5" s="492"/>
      <c r="DN5" s="492"/>
      <c r="DO5" s="492"/>
      <c r="DP5" s="492"/>
      <c r="DQ5" s="492"/>
      <c r="DR5" s="492"/>
      <c r="DS5" s="492"/>
      <c r="DT5" s="492"/>
      <c r="DU5" s="492"/>
      <c r="DV5" s="492"/>
      <c r="DW5" s="492"/>
      <c r="DX5" s="492"/>
      <c r="DY5" s="492"/>
      <c r="DZ5" s="492"/>
      <c r="EA5" s="492"/>
      <c r="EB5" s="492"/>
      <c r="EC5" s="492"/>
      <c r="ED5" s="492"/>
      <c r="EE5" s="492"/>
      <c r="EF5" s="492"/>
      <c r="EG5" s="492"/>
      <c r="EH5" s="492"/>
      <c r="EI5" s="492"/>
      <c r="EJ5" s="492"/>
      <c r="EK5" s="492"/>
      <c r="EL5" s="492"/>
      <c r="EM5" s="492"/>
      <c r="EN5" s="492"/>
      <c r="EO5" s="492"/>
      <c r="EP5" s="492"/>
      <c r="EQ5" s="492"/>
      <c r="ER5" s="492"/>
      <c r="ES5" s="492"/>
      <c r="ET5" s="492"/>
      <c r="EU5" s="492"/>
      <c r="EV5" s="492"/>
      <c r="EW5" s="492"/>
      <c r="EX5" s="492"/>
      <c r="EY5" s="492"/>
      <c r="EZ5" s="492"/>
      <c r="FA5" s="492"/>
      <c r="FB5" s="492"/>
      <c r="FC5" s="492"/>
      <c r="FD5" s="492"/>
      <c r="FE5" s="492"/>
      <c r="FF5" s="492"/>
      <c r="FG5" s="492"/>
      <c r="FH5" s="492"/>
      <c r="FI5" s="492"/>
      <c r="FJ5" s="492"/>
      <c r="FK5" s="492"/>
      <c r="FL5" s="492"/>
      <c r="FM5" s="492"/>
      <c r="FN5" s="492"/>
      <c r="FO5" s="492"/>
      <c r="FP5" s="492"/>
      <c r="FQ5" s="492"/>
      <c r="FR5" s="492"/>
      <c r="FS5" s="492"/>
      <c r="FT5" s="492"/>
      <c r="FU5" s="492"/>
      <c r="FV5" s="492"/>
      <c r="FW5" s="492"/>
      <c r="FX5" s="492"/>
      <c r="FY5" s="492"/>
      <c r="FZ5" s="492"/>
      <c r="GA5" s="492"/>
      <c r="GB5" s="492"/>
      <c r="GC5" s="492"/>
      <c r="GD5" s="492"/>
      <c r="GE5" s="492"/>
      <c r="GF5" s="492"/>
      <c r="GG5" s="492"/>
      <c r="GH5" s="492"/>
      <c r="GI5" s="492"/>
      <c r="GJ5" s="492"/>
      <c r="GK5" s="492"/>
      <c r="GL5" s="492"/>
      <c r="GM5" s="492"/>
      <c r="GN5" s="492"/>
      <c r="GO5" s="492"/>
      <c r="GP5" s="492"/>
      <c r="GQ5" s="492"/>
      <c r="GR5" s="492"/>
      <c r="GS5" s="492"/>
      <c r="GT5" s="492"/>
      <c r="GU5" s="492"/>
      <c r="GV5" s="492"/>
      <c r="GW5" s="492"/>
      <c r="GX5" s="492"/>
      <c r="GY5" s="492"/>
      <c r="GZ5" s="492"/>
      <c r="HA5" s="492"/>
      <c r="HB5" s="492"/>
      <c r="HC5" s="492"/>
      <c r="HD5" s="492"/>
      <c r="HE5" s="492"/>
      <c r="HF5" s="492"/>
      <c r="HG5" s="492"/>
      <c r="HH5" s="492"/>
      <c r="HI5" s="492"/>
      <c r="HJ5" s="492"/>
      <c r="HK5" s="492"/>
      <c r="HL5" s="492"/>
      <c r="HM5" s="492"/>
      <c r="HN5" s="492"/>
      <c r="HO5" s="492"/>
      <c r="HP5" s="492"/>
      <c r="HQ5" s="492"/>
      <c r="HR5" s="492"/>
      <c r="HS5" s="492"/>
      <c r="HT5" s="492"/>
      <c r="HU5" s="492"/>
      <c r="HV5" s="492"/>
      <c r="HW5" s="492"/>
      <c r="HX5" s="492"/>
      <c r="HY5" s="492"/>
      <c r="HZ5" s="492"/>
      <c r="IA5" s="492"/>
      <c r="IB5" s="492"/>
      <c r="IC5" s="492"/>
      <c r="ID5" s="492"/>
      <c r="IE5" s="492"/>
      <c r="IF5" s="492"/>
      <c r="IG5" s="492"/>
      <c r="IH5" s="492"/>
      <c r="II5" s="492"/>
      <c r="IJ5" s="492"/>
      <c r="IK5" s="492"/>
      <c r="IL5" s="492"/>
      <c r="IM5" s="492"/>
      <c r="IN5" s="492"/>
      <c r="IO5" s="492"/>
      <c r="IP5" s="492"/>
      <c r="IQ5" s="492"/>
      <c r="IR5" s="492"/>
      <c r="IS5" s="492"/>
      <c r="IT5" s="492"/>
      <c r="IU5" s="492"/>
      <c r="IV5" s="492"/>
      <c r="IW5" s="492"/>
      <c r="IX5" s="492"/>
      <c r="IY5" s="492"/>
      <c r="IZ5" s="492"/>
    </row>
    <row r="6" spans="1:260" s="621" customFormat="1" ht="7" customHeight="1" x14ac:dyDescent="0.25">
      <c r="A6" s="345"/>
      <c r="B6" s="345"/>
      <c r="C6" s="345"/>
      <c r="D6" s="487"/>
      <c r="E6" s="487"/>
      <c r="F6" s="345"/>
      <c r="G6" s="345"/>
      <c r="H6" s="345"/>
      <c r="I6" s="345"/>
      <c r="J6" s="345"/>
      <c r="K6" s="345"/>
      <c r="L6" s="345"/>
      <c r="M6" s="751"/>
      <c r="N6" s="751"/>
      <c r="O6" s="345"/>
      <c r="P6" s="345"/>
      <c r="Q6" s="345"/>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c r="AZ6" s="345"/>
      <c r="BA6" s="345"/>
      <c r="BB6" s="345"/>
      <c r="BC6" s="345"/>
      <c r="BD6" s="345"/>
      <c r="BE6" s="345"/>
      <c r="BF6" s="345"/>
      <c r="BG6" s="345"/>
      <c r="BH6" s="345"/>
      <c r="BI6" s="345"/>
      <c r="BJ6" s="345"/>
      <c r="BK6" s="345"/>
      <c r="BL6" s="345"/>
      <c r="BM6" s="345"/>
      <c r="BN6" s="345"/>
      <c r="BO6" s="345"/>
      <c r="BP6" s="345"/>
      <c r="BQ6" s="345"/>
      <c r="BR6" s="345"/>
      <c r="BS6" s="345"/>
      <c r="BT6" s="345"/>
      <c r="BU6" s="345"/>
      <c r="BV6" s="345"/>
      <c r="BW6" s="345"/>
      <c r="BX6" s="345"/>
      <c r="BY6" s="345"/>
      <c r="BZ6" s="345"/>
      <c r="CA6" s="345"/>
      <c r="CB6" s="345"/>
      <c r="CC6" s="345"/>
      <c r="CD6" s="345"/>
      <c r="CE6" s="345"/>
      <c r="CF6" s="345"/>
      <c r="CG6" s="345"/>
      <c r="CH6" s="345"/>
      <c r="CI6" s="345"/>
      <c r="CJ6" s="345"/>
      <c r="CK6" s="345"/>
      <c r="CL6" s="345"/>
      <c r="CM6" s="345"/>
      <c r="CN6" s="345"/>
      <c r="CO6" s="345"/>
      <c r="CP6" s="345"/>
      <c r="CQ6" s="345"/>
      <c r="CR6" s="345"/>
      <c r="CS6" s="345"/>
      <c r="CT6" s="345"/>
      <c r="CU6" s="345"/>
      <c r="CV6" s="345"/>
      <c r="CW6" s="345"/>
      <c r="CX6" s="345"/>
      <c r="CY6" s="345"/>
      <c r="CZ6" s="345"/>
      <c r="DA6" s="345"/>
      <c r="DB6" s="345"/>
      <c r="DC6" s="345"/>
      <c r="DD6" s="345"/>
      <c r="DE6" s="345"/>
      <c r="DF6" s="345"/>
      <c r="DG6" s="345"/>
      <c r="DH6" s="345"/>
      <c r="DI6" s="345"/>
      <c r="DJ6" s="345"/>
      <c r="DK6" s="345"/>
      <c r="DL6" s="345"/>
      <c r="DM6" s="345"/>
      <c r="DN6" s="345"/>
      <c r="DO6" s="345"/>
      <c r="DP6" s="345"/>
      <c r="DQ6" s="345"/>
      <c r="DR6" s="345"/>
      <c r="DS6" s="345"/>
      <c r="DT6" s="345"/>
      <c r="DU6" s="345"/>
      <c r="DV6" s="345"/>
      <c r="DW6" s="345"/>
      <c r="DX6" s="345"/>
      <c r="DY6" s="345"/>
      <c r="DZ6" s="345"/>
      <c r="EA6" s="345"/>
      <c r="EB6" s="345"/>
      <c r="EC6" s="345"/>
      <c r="ED6" s="345"/>
      <c r="EE6" s="345"/>
      <c r="EF6" s="345"/>
      <c r="EG6" s="345"/>
      <c r="EH6" s="345"/>
      <c r="EI6" s="345"/>
      <c r="EJ6" s="345"/>
      <c r="EK6" s="345"/>
      <c r="EL6" s="345"/>
      <c r="EM6" s="345"/>
      <c r="EN6" s="345"/>
      <c r="EO6" s="345"/>
      <c r="EP6" s="345"/>
      <c r="EQ6" s="345"/>
      <c r="ER6" s="345"/>
      <c r="ES6" s="345"/>
      <c r="ET6" s="345"/>
      <c r="EU6" s="345"/>
      <c r="EV6" s="345"/>
      <c r="EW6" s="345"/>
      <c r="EX6" s="345"/>
      <c r="EY6" s="345"/>
      <c r="EZ6" s="345"/>
      <c r="FA6" s="345"/>
      <c r="FB6" s="345"/>
      <c r="FC6" s="345"/>
      <c r="FD6" s="345"/>
      <c r="FE6" s="345"/>
      <c r="FF6" s="345"/>
      <c r="FG6" s="345"/>
      <c r="FH6" s="345"/>
      <c r="FI6" s="345"/>
      <c r="FJ6" s="345"/>
      <c r="FK6" s="345"/>
      <c r="FL6" s="345"/>
      <c r="FM6" s="345"/>
      <c r="FN6" s="345"/>
      <c r="FO6" s="345"/>
      <c r="FP6" s="345"/>
      <c r="FQ6" s="345"/>
      <c r="FR6" s="345"/>
      <c r="FS6" s="345"/>
      <c r="FT6" s="345"/>
      <c r="FU6" s="345"/>
      <c r="FV6" s="345"/>
      <c r="FW6" s="345"/>
      <c r="FX6" s="345"/>
      <c r="FY6" s="345"/>
      <c r="FZ6" s="345"/>
      <c r="GA6" s="345"/>
      <c r="GB6" s="345"/>
      <c r="GC6" s="345"/>
      <c r="GD6" s="345"/>
      <c r="GE6" s="345"/>
      <c r="GF6" s="345"/>
      <c r="GG6" s="345"/>
      <c r="GH6" s="345"/>
      <c r="GI6" s="345"/>
      <c r="GJ6" s="345"/>
      <c r="GK6" s="345"/>
      <c r="GL6" s="345"/>
      <c r="GM6" s="345"/>
      <c r="GN6" s="345"/>
      <c r="GO6" s="345"/>
      <c r="GP6" s="345"/>
      <c r="GQ6" s="345"/>
      <c r="GR6" s="345"/>
      <c r="GS6" s="345"/>
      <c r="GT6" s="345"/>
      <c r="GU6" s="345"/>
      <c r="GV6" s="345"/>
      <c r="GW6" s="345"/>
      <c r="GX6" s="345"/>
      <c r="GY6" s="345"/>
      <c r="GZ6" s="345"/>
      <c r="HA6" s="345"/>
      <c r="HB6" s="345"/>
      <c r="HC6" s="345"/>
      <c r="HD6" s="345"/>
      <c r="HE6" s="345"/>
      <c r="HF6" s="345"/>
      <c r="HG6" s="345"/>
      <c r="HH6" s="345"/>
      <c r="HI6" s="345"/>
      <c r="HJ6" s="345"/>
      <c r="HK6" s="345"/>
      <c r="HL6" s="345"/>
      <c r="HM6" s="345"/>
      <c r="HN6" s="345"/>
      <c r="HO6" s="345"/>
      <c r="HP6" s="345"/>
      <c r="HQ6" s="345"/>
      <c r="HR6" s="345"/>
      <c r="HS6" s="345"/>
      <c r="HT6" s="345"/>
      <c r="HU6" s="345"/>
      <c r="HV6" s="345"/>
      <c r="HW6" s="345"/>
      <c r="HX6" s="345"/>
      <c r="HY6" s="345"/>
      <c r="HZ6" s="345"/>
      <c r="IA6" s="345"/>
      <c r="IB6" s="345"/>
      <c r="IC6" s="345"/>
      <c r="ID6" s="345"/>
      <c r="IE6" s="345"/>
      <c r="IF6" s="345"/>
      <c r="IG6" s="345"/>
      <c r="IH6" s="345"/>
      <c r="II6" s="345"/>
      <c r="IJ6" s="345"/>
      <c r="IK6" s="345"/>
      <c r="IL6" s="345"/>
      <c r="IM6" s="345"/>
      <c r="IN6" s="345"/>
      <c r="IO6" s="345"/>
      <c r="IP6" s="345"/>
      <c r="IQ6" s="345"/>
      <c r="IR6" s="345"/>
      <c r="IS6" s="345"/>
      <c r="IT6" s="345"/>
      <c r="IU6" s="345"/>
      <c r="IV6" s="345"/>
      <c r="IW6" s="345"/>
      <c r="IX6" s="345"/>
      <c r="IY6" s="345"/>
      <c r="IZ6" s="345"/>
    </row>
    <row r="7" spans="1:260" s="621" customFormat="1" ht="4.5" customHeight="1" x14ac:dyDescent="0.25">
      <c r="A7" s="345"/>
      <c r="B7" s="345"/>
      <c r="C7" s="345"/>
      <c r="D7" s="345"/>
      <c r="E7" s="345"/>
      <c r="F7" s="322"/>
      <c r="G7" s="345"/>
      <c r="H7" s="345"/>
      <c r="I7" s="345"/>
      <c r="J7" s="345"/>
      <c r="K7" s="345"/>
      <c r="L7" s="345"/>
      <c r="M7" s="740"/>
      <c r="N7" s="740"/>
      <c r="O7" s="322"/>
      <c r="P7" s="322"/>
      <c r="Q7" s="322"/>
      <c r="R7" s="322"/>
      <c r="S7" s="322"/>
      <c r="T7" s="322"/>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345"/>
      <c r="BZ7" s="345"/>
      <c r="CA7" s="345"/>
      <c r="CB7" s="345"/>
      <c r="CC7" s="345"/>
      <c r="CD7" s="345"/>
      <c r="CE7" s="345"/>
      <c r="CF7" s="345"/>
      <c r="CG7" s="345"/>
      <c r="CH7" s="345"/>
      <c r="CI7" s="345"/>
      <c r="CJ7" s="345"/>
      <c r="CK7" s="345"/>
      <c r="CL7" s="345"/>
      <c r="CM7" s="345"/>
      <c r="CN7" s="345"/>
      <c r="CO7" s="345"/>
      <c r="CP7" s="345"/>
      <c r="CQ7" s="345"/>
      <c r="CR7" s="345"/>
      <c r="CS7" s="345"/>
      <c r="CT7" s="345"/>
      <c r="CU7" s="345"/>
      <c r="CV7" s="345"/>
      <c r="CW7" s="345"/>
      <c r="CX7" s="345"/>
      <c r="CY7" s="345"/>
      <c r="CZ7" s="345"/>
      <c r="DA7" s="345"/>
      <c r="DB7" s="345"/>
      <c r="DC7" s="345"/>
      <c r="DD7" s="345"/>
      <c r="DE7" s="345"/>
      <c r="DF7" s="345"/>
      <c r="DG7" s="345"/>
      <c r="DH7" s="345"/>
      <c r="DI7" s="345"/>
      <c r="DJ7" s="345"/>
      <c r="DK7" s="345"/>
      <c r="DL7" s="345"/>
      <c r="DM7" s="345"/>
      <c r="DN7" s="345"/>
      <c r="DO7" s="345"/>
      <c r="DP7" s="345"/>
      <c r="DQ7" s="345"/>
      <c r="DR7" s="345"/>
      <c r="DS7" s="345"/>
      <c r="DT7" s="345"/>
      <c r="DU7" s="345"/>
      <c r="DV7" s="345"/>
      <c r="DW7" s="345"/>
      <c r="DX7" s="345"/>
      <c r="DY7" s="345"/>
      <c r="DZ7" s="345"/>
      <c r="EA7" s="345"/>
      <c r="EB7" s="345"/>
      <c r="EC7" s="345"/>
      <c r="ED7" s="345"/>
      <c r="EE7" s="345"/>
      <c r="EF7" s="345"/>
      <c r="EG7" s="345"/>
      <c r="EH7" s="345"/>
      <c r="EI7" s="345"/>
      <c r="EJ7" s="345"/>
      <c r="EK7" s="345"/>
      <c r="EL7" s="345"/>
      <c r="EM7" s="345"/>
      <c r="EN7" s="345"/>
      <c r="EO7" s="345"/>
      <c r="EP7" s="345"/>
      <c r="EQ7" s="345"/>
      <c r="ER7" s="345"/>
      <c r="ES7" s="345"/>
      <c r="ET7" s="345"/>
      <c r="EU7" s="345"/>
      <c r="EV7" s="345"/>
      <c r="EW7" s="345"/>
      <c r="EX7" s="345"/>
      <c r="EY7" s="345"/>
      <c r="EZ7" s="345"/>
      <c r="FA7" s="345"/>
      <c r="FB7" s="345"/>
      <c r="FC7" s="345"/>
      <c r="FD7" s="345"/>
      <c r="FE7" s="345"/>
      <c r="FF7" s="345"/>
      <c r="FG7" s="345"/>
      <c r="FH7" s="345"/>
      <c r="FI7" s="345"/>
      <c r="FJ7" s="345"/>
      <c r="FK7" s="345"/>
      <c r="FL7" s="345"/>
      <c r="FM7" s="345"/>
      <c r="FN7" s="345"/>
      <c r="FO7" s="345"/>
      <c r="FP7" s="345"/>
      <c r="FQ7" s="345"/>
      <c r="FR7" s="345"/>
      <c r="FS7" s="345"/>
      <c r="FT7" s="345"/>
      <c r="FU7" s="345"/>
      <c r="FV7" s="345"/>
      <c r="FW7" s="345"/>
      <c r="FX7" s="345"/>
      <c r="FY7" s="345"/>
      <c r="FZ7" s="345"/>
      <c r="GA7" s="345"/>
      <c r="GB7" s="345"/>
      <c r="GC7" s="345"/>
      <c r="GD7" s="345"/>
      <c r="GE7" s="345"/>
      <c r="GF7" s="345"/>
      <c r="GG7" s="345"/>
      <c r="GH7" s="345"/>
      <c r="GI7" s="345"/>
      <c r="GJ7" s="345"/>
      <c r="GK7" s="345"/>
      <c r="GL7" s="345"/>
      <c r="GM7" s="345"/>
      <c r="GN7" s="345"/>
      <c r="GO7" s="345"/>
      <c r="GP7" s="345"/>
      <c r="GQ7" s="345"/>
      <c r="GR7" s="345"/>
      <c r="GS7" s="345"/>
      <c r="GT7" s="345"/>
      <c r="GU7" s="345"/>
      <c r="GV7" s="345"/>
      <c r="GW7" s="345"/>
      <c r="GX7" s="345"/>
      <c r="GY7" s="345"/>
      <c r="GZ7" s="345"/>
      <c r="HA7" s="345"/>
      <c r="HB7" s="345"/>
      <c r="HC7" s="345"/>
      <c r="HD7" s="345"/>
      <c r="HE7" s="345"/>
      <c r="HF7" s="345"/>
      <c r="HG7" s="345"/>
      <c r="HH7" s="345"/>
      <c r="HI7" s="345"/>
      <c r="HJ7" s="345"/>
      <c r="HK7" s="345"/>
      <c r="HL7" s="345"/>
      <c r="HM7" s="345"/>
      <c r="HN7" s="345"/>
      <c r="HO7" s="345"/>
      <c r="HP7" s="345"/>
      <c r="HQ7" s="345"/>
      <c r="HR7" s="345"/>
      <c r="HS7" s="345"/>
      <c r="HT7" s="345"/>
      <c r="HU7" s="345"/>
      <c r="HV7" s="345"/>
      <c r="HW7" s="345"/>
      <c r="HX7" s="345"/>
      <c r="HY7" s="345"/>
      <c r="HZ7" s="345"/>
      <c r="IA7" s="345"/>
      <c r="IB7" s="345"/>
      <c r="IC7" s="345"/>
      <c r="ID7" s="345"/>
      <c r="IE7" s="345"/>
      <c r="IF7" s="345"/>
      <c r="IG7" s="345"/>
      <c r="IH7" s="345"/>
      <c r="II7" s="345"/>
      <c r="IJ7" s="345"/>
      <c r="IK7" s="345"/>
      <c r="IL7" s="345"/>
      <c r="IM7" s="345"/>
      <c r="IN7" s="345"/>
      <c r="IO7" s="345"/>
      <c r="IP7" s="345"/>
      <c r="IQ7" s="345"/>
      <c r="IR7" s="345"/>
      <c r="IS7" s="345"/>
      <c r="IT7" s="345"/>
      <c r="IU7" s="345"/>
      <c r="IV7" s="345"/>
      <c r="IW7" s="345"/>
      <c r="IX7" s="345"/>
      <c r="IY7" s="345"/>
      <c r="IZ7" s="345"/>
    </row>
    <row r="8" spans="1:260" s="623" customFormat="1" ht="30" customHeight="1" x14ac:dyDescent="0.25">
      <c r="A8" s="492"/>
      <c r="B8" s="1563" t="s">
        <v>12</v>
      </c>
      <c r="C8" s="437"/>
      <c r="D8" s="1565" t="s">
        <v>475</v>
      </c>
      <c r="E8" s="1566"/>
      <c r="F8" s="437"/>
      <c r="G8" s="1565" t="s">
        <v>474</v>
      </c>
      <c r="H8" s="1566"/>
      <c r="I8" s="437"/>
      <c r="J8" s="1567" t="s">
        <v>243</v>
      </c>
      <c r="K8" s="1568"/>
      <c r="L8" s="1568"/>
      <c r="M8" s="753"/>
      <c r="N8" s="753"/>
      <c r="O8" s="437"/>
      <c r="P8" s="437"/>
      <c r="Q8" s="437"/>
      <c r="R8" s="437"/>
      <c r="S8" s="437"/>
      <c r="T8" s="437"/>
      <c r="U8" s="492"/>
      <c r="V8" s="492"/>
      <c r="W8" s="492"/>
      <c r="X8" s="492"/>
      <c r="Y8" s="492"/>
      <c r="Z8" s="492"/>
      <c r="AA8" s="492"/>
      <c r="AB8" s="492"/>
      <c r="AC8" s="492"/>
      <c r="AD8" s="492"/>
      <c r="AE8" s="492"/>
      <c r="AF8" s="492"/>
      <c r="AG8" s="492"/>
      <c r="AH8" s="492"/>
      <c r="AI8" s="492"/>
      <c r="AJ8" s="492"/>
      <c r="AK8" s="492"/>
      <c r="AL8" s="492"/>
      <c r="AM8" s="492"/>
      <c r="AN8" s="492"/>
      <c r="AO8" s="492"/>
      <c r="AP8" s="492"/>
      <c r="AQ8" s="492"/>
      <c r="AR8" s="492"/>
      <c r="AS8" s="492"/>
      <c r="AT8" s="492"/>
      <c r="AU8" s="492"/>
      <c r="AV8" s="492"/>
      <c r="AW8" s="492"/>
      <c r="AX8" s="492"/>
      <c r="AY8" s="492"/>
      <c r="AZ8" s="492"/>
      <c r="BA8" s="492"/>
      <c r="BB8" s="492"/>
      <c r="BC8" s="492"/>
      <c r="BD8" s="492"/>
      <c r="BE8" s="492"/>
      <c r="BF8" s="492"/>
      <c r="BG8" s="492"/>
      <c r="BH8" s="492"/>
      <c r="BI8" s="492"/>
      <c r="BJ8" s="492"/>
      <c r="BK8" s="492"/>
      <c r="BL8" s="492"/>
      <c r="BM8" s="492"/>
      <c r="BN8" s="492"/>
      <c r="BO8" s="492"/>
      <c r="BP8" s="492"/>
      <c r="BQ8" s="492"/>
      <c r="BR8" s="492"/>
      <c r="BS8" s="492"/>
      <c r="BT8" s="492"/>
      <c r="BU8" s="492"/>
      <c r="BV8" s="492"/>
      <c r="BW8" s="492"/>
      <c r="BX8" s="492"/>
      <c r="BY8" s="492"/>
      <c r="BZ8" s="492"/>
      <c r="CA8" s="492"/>
      <c r="CB8" s="492"/>
      <c r="CC8" s="492"/>
      <c r="CD8" s="492"/>
      <c r="CE8" s="492"/>
      <c r="CF8" s="492"/>
      <c r="CG8" s="492"/>
      <c r="CH8" s="492"/>
      <c r="CI8" s="492"/>
      <c r="CJ8" s="492"/>
      <c r="CK8" s="492"/>
      <c r="CL8" s="492"/>
      <c r="CM8" s="492"/>
      <c r="CN8" s="492"/>
      <c r="CO8" s="492"/>
      <c r="CP8" s="492"/>
      <c r="CQ8" s="492"/>
      <c r="CR8" s="492"/>
      <c r="CS8" s="492"/>
      <c r="CT8" s="492"/>
      <c r="CU8" s="492"/>
      <c r="CV8" s="492"/>
      <c r="CW8" s="492"/>
      <c r="CX8" s="492"/>
      <c r="CY8" s="492"/>
      <c r="CZ8" s="492"/>
      <c r="DA8" s="492"/>
      <c r="DB8" s="492"/>
      <c r="DC8" s="492"/>
      <c r="DD8" s="492"/>
      <c r="DE8" s="492"/>
      <c r="DF8" s="492"/>
      <c r="DG8" s="492"/>
      <c r="DH8" s="492"/>
      <c r="DI8" s="492"/>
      <c r="DJ8" s="492"/>
      <c r="DK8" s="492"/>
      <c r="DL8" s="492"/>
      <c r="DM8" s="492"/>
      <c r="DN8" s="492"/>
      <c r="DO8" s="492"/>
      <c r="DP8" s="492"/>
      <c r="DQ8" s="492"/>
      <c r="DR8" s="492"/>
      <c r="DS8" s="492"/>
      <c r="DT8" s="492"/>
      <c r="DU8" s="492"/>
      <c r="DV8" s="492"/>
      <c r="DW8" s="492"/>
      <c r="DX8" s="492"/>
      <c r="DY8" s="492"/>
      <c r="DZ8" s="492"/>
      <c r="EA8" s="492"/>
      <c r="EB8" s="492"/>
      <c r="EC8" s="492"/>
      <c r="ED8" s="492"/>
      <c r="EE8" s="492"/>
      <c r="EF8" s="492"/>
      <c r="EG8" s="492"/>
      <c r="EH8" s="492"/>
      <c r="EI8" s="492"/>
      <c r="EJ8" s="492"/>
      <c r="EK8" s="492"/>
      <c r="EL8" s="492"/>
      <c r="EM8" s="492"/>
      <c r="EN8" s="492"/>
      <c r="EO8" s="492"/>
      <c r="EP8" s="492"/>
      <c r="EQ8" s="492"/>
      <c r="ER8" s="492"/>
      <c r="ES8" s="492"/>
      <c r="ET8" s="492"/>
      <c r="EU8" s="492"/>
      <c r="EV8" s="492"/>
      <c r="EW8" s="492"/>
      <c r="EX8" s="492"/>
      <c r="EY8" s="492"/>
      <c r="EZ8" s="492"/>
      <c r="FA8" s="492"/>
      <c r="FB8" s="492"/>
      <c r="FC8" s="492"/>
      <c r="FD8" s="492"/>
      <c r="FE8" s="492"/>
      <c r="FF8" s="492"/>
      <c r="FG8" s="492"/>
      <c r="FH8" s="492"/>
      <c r="FI8" s="492"/>
      <c r="FJ8" s="492"/>
      <c r="FK8" s="492"/>
      <c r="FL8" s="492"/>
      <c r="FM8" s="492"/>
      <c r="FN8" s="492"/>
      <c r="FO8" s="492"/>
      <c r="FP8" s="492"/>
      <c r="FQ8" s="492"/>
      <c r="FR8" s="492"/>
      <c r="FS8" s="492"/>
      <c r="FT8" s="492"/>
      <c r="FU8" s="492"/>
      <c r="FV8" s="492"/>
      <c r="FW8" s="492"/>
      <c r="FX8" s="492"/>
      <c r="FY8" s="492"/>
      <c r="FZ8" s="492"/>
      <c r="GA8" s="492"/>
      <c r="GB8" s="492"/>
      <c r="GC8" s="492"/>
      <c r="GD8" s="492"/>
      <c r="GE8" s="492"/>
      <c r="GF8" s="492"/>
      <c r="GG8" s="492"/>
      <c r="GH8" s="492"/>
      <c r="GI8" s="492"/>
      <c r="GJ8" s="492"/>
      <c r="GK8" s="492"/>
      <c r="GL8" s="492"/>
      <c r="GM8" s="492"/>
      <c r="GN8" s="492"/>
      <c r="GO8" s="492"/>
      <c r="GP8" s="492"/>
      <c r="GQ8" s="492"/>
      <c r="GR8" s="492"/>
      <c r="GS8" s="492"/>
      <c r="GT8" s="492"/>
      <c r="GU8" s="492"/>
      <c r="GV8" s="492"/>
      <c r="GW8" s="492"/>
      <c r="GX8" s="492"/>
      <c r="GY8" s="492"/>
      <c r="GZ8" s="492"/>
      <c r="HA8" s="492"/>
      <c r="HB8" s="492"/>
      <c r="HC8" s="492"/>
      <c r="HD8" s="492"/>
      <c r="HE8" s="492"/>
      <c r="HF8" s="492"/>
      <c r="HG8" s="492"/>
      <c r="HH8" s="492"/>
      <c r="HI8" s="492"/>
      <c r="HJ8" s="492"/>
      <c r="HK8" s="492"/>
      <c r="HL8" s="492"/>
      <c r="HM8" s="492"/>
      <c r="HN8" s="492"/>
      <c r="HO8" s="492"/>
      <c r="HP8" s="492"/>
      <c r="HQ8" s="492"/>
      <c r="HR8" s="492"/>
      <c r="HS8" s="492"/>
      <c r="HT8" s="492"/>
      <c r="HU8" s="492"/>
      <c r="HV8" s="492"/>
      <c r="HW8" s="492"/>
      <c r="HX8" s="492"/>
      <c r="HY8" s="492"/>
      <c r="HZ8" s="492"/>
      <c r="IA8" s="492"/>
      <c r="IB8" s="492"/>
      <c r="IC8" s="492"/>
      <c r="ID8" s="492"/>
      <c r="IE8" s="492"/>
      <c r="IF8" s="492"/>
      <c r="IG8" s="492"/>
      <c r="IH8" s="492"/>
      <c r="II8" s="492"/>
      <c r="IJ8" s="492"/>
      <c r="IK8" s="492"/>
      <c r="IL8" s="492"/>
      <c r="IM8" s="492"/>
      <c r="IN8" s="492"/>
      <c r="IO8" s="492"/>
      <c r="IP8" s="492"/>
      <c r="IQ8" s="492"/>
      <c r="IR8" s="492"/>
      <c r="IS8" s="492"/>
      <c r="IT8" s="492"/>
      <c r="IU8" s="492"/>
      <c r="IV8" s="492"/>
      <c r="IW8" s="492"/>
      <c r="IX8" s="492"/>
      <c r="IY8" s="492"/>
      <c r="IZ8" s="492"/>
    </row>
    <row r="9" spans="1:260" s="628" customFormat="1" ht="30.75" customHeight="1" x14ac:dyDescent="0.25">
      <c r="A9" s="437"/>
      <c r="B9" s="1564"/>
      <c r="C9" s="437"/>
      <c r="D9" s="789" t="s">
        <v>9</v>
      </c>
      <c r="E9" s="790" t="s">
        <v>10</v>
      </c>
      <c r="F9" s="496"/>
      <c r="G9" s="789" t="s">
        <v>9</v>
      </c>
      <c r="H9" s="1217" t="s">
        <v>10</v>
      </c>
      <c r="I9" s="437"/>
      <c r="J9" s="789" t="s">
        <v>9</v>
      </c>
      <c r="K9" s="790" t="s">
        <v>111</v>
      </c>
      <c r="L9" s="1218" t="s">
        <v>110</v>
      </c>
      <c r="M9" s="741"/>
      <c r="N9" s="741"/>
      <c r="O9" s="496"/>
      <c r="P9" s="496"/>
      <c r="Q9" s="496"/>
      <c r="R9" s="496"/>
      <c r="S9" s="496"/>
      <c r="T9" s="496"/>
      <c r="U9" s="437"/>
      <c r="V9" s="437"/>
      <c r="W9" s="437"/>
      <c r="X9" s="437"/>
      <c r="Y9" s="437"/>
      <c r="Z9" s="437"/>
      <c r="AA9" s="437"/>
      <c r="AB9" s="437"/>
      <c r="AC9" s="437"/>
      <c r="AD9" s="437"/>
      <c r="AE9" s="437"/>
      <c r="AF9" s="437"/>
      <c r="AG9" s="437"/>
      <c r="AH9" s="437"/>
      <c r="AI9" s="437"/>
      <c r="AJ9" s="437"/>
      <c r="AK9" s="437"/>
      <c r="AL9" s="437"/>
      <c r="AM9" s="437"/>
      <c r="AN9" s="437"/>
      <c r="AO9" s="437"/>
      <c r="AP9" s="437"/>
      <c r="AQ9" s="437"/>
      <c r="AR9" s="437"/>
      <c r="AS9" s="437"/>
      <c r="AT9" s="437"/>
      <c r="AU9" s="437"/>
      <c r="AV9" s="437"/>
      <c r="AW9" s="437"/>
      <c r="AX9" s="437"/>
      <c r="AY9" s="437"/>
      <c r="AZ9" s="437"/>
      <c r="BA9" s="437"/>
      <c r="BB9" s="437"/>
      <c r="BC9" s="437"/>
      <c r="BD9" s="437"/>
      <c r="BE9" s="437"/>
      <c r="BF9" s="437"/>
      <c r="BG9" s="437"/>
      <c r="BH9" s="437"/>
      <c r="BI9" s="437"/>
      <c r="BJ9" s="437"/>
      <c r="BK9" s="437"/>
      <c r="BL9" s="437"/>
      <c r="BM9" s="437"/>
      <c r="BN9" s="437"/>
      <c r="BO9" s="437"/>
      <c r="BP9" s="437"/>
      <c r="BQ9" s="437"/>
      <c r="BR9" s="437"/>
      <c r="BS9" s="437"/>
      <c r="BT9" s="437"/>
      <c r="BU9" s="437"/>
      <c r="BV9" s="437"/>
      <c r="BW9" s="437"/>
      <c r="BX9" s="437"/>
      <c r="BY9" s="437"/>
      <c r="BZ9" s="437"/>
      <c r="CA9" s="437"/>
      <c r="CB9" s="437"/>
      <c r="CC9" s="437"/>
      <c r="CD9" s="437"/>
      <c r="CE9" s="437"/>
      <c r="CF9" s="437"/>
      <c r="CG9" s="437"/>
      <c r="CH9" s="437"/>
      <c r="CI9" s="437"/>
      <c r="CJ9" s="437"/>
      <c r="CK9" s="437"/>
      <c r="CL9" s="437"/>
      <c r="CM9" s="437"/>
      <c r="CN9" s="437"/>
      <c r="CO9" s="437"/>
      <c r="CP9" s="437"/>
      <c r="CQ9" s="437"/>
      <c r="CR9" s="437"/>
      <c r="CS9" s="437"/>
      <c r="CT9" s="437"/>
      <c r="CU9" s="437"/>
      <c r="CV9" s="437"/>
      <c r="CW9" s="437"/>
      <c r="CX9" s="437"/>
      <c r="CY9" s="437"/>
      <c r="CZ9" s="437"/>
      <c r="DA9" s="437"/>
      <c r="DB9" s="437"/>
      <c r="DC9" s="437"/>
      <c r="DD9" s="437"/>
      <c r="DE9" s="437"/>
      <c r="DF9" s="437"/>
      <c r="DG9" s="437"/>
      <c r="DH9" s="437"/>
      <c r="DI9" s="437"/>
      <c r="DJ9" s="437"/>
      <c r="DK9" s="437"/>
      <c r="DL9" s="437"/>
      <c r="DM9" s="437"/>
      <c r="DN9" s="437"/>
      <c r="DO9" s="437"/>
      <c r="DP9" s="437"/>
      <c r="DQ9" s="437"/>
      <c r="DR9" s="437"/>
      <c r="DS9" s="437"/>
      <c r="DT9" s="437"/>
      <c r="DU9" s="437"/>
      <c r="DV9" s="437"/>
      <c r="DW9" s="437"/>
      <c r="DX9" s="437"/>
      <c r="DY9" s="437"/>
      <c r="DZ9" s="437"/>
      <c r="EA9" s="437"/>
      <c r="EB9" s="437"/>
      <c r="EC9" s="437"/>
      <c r="ED9" s="437"/>
      <c r="EE9" s="437"/>
      <c r="EF9" s="437"/>
      <c r="EG9" s="437"/>
      <c r="EH9" s="437"/>
      <c r="EI9" s="437"/>
      <c r="EJ9" s="437"/>
      <c r="EK9" s="437"/>
      <c r="EL9" s="437"/>
      <c r="EM9" s="437"/>
      <c r="EN9" s="437"/>
      <c r="EO9" s="437"/>
      <c r="EP9" s="437"/>
      <c r="EQ9" s="437"/>
      <c r="ER9" s="437"/>
      <c r="ES9" s="437"/>
      <c r="ET9" s="437"/>
      <c r="EU9" s="437"/>
      <c r="EV9" s="437"/>
      <c r="EW9" s="437"/>
      <c r="EX9" s="437"/>
      <c r="EY9" s="437"/>
      <c r="EZ9" s="437"/>
      <c r="FA9" s="437"/>
      <c r="FB9" s="437"/>
      <c r="FC9" s="437"/>
      <c r="FD9" s="437"/>
      <c r="FE9" s="437"/>
      <c r="FF9" s="437"/>
      <c r="FG9" s="437"/>
      <c r="FH9" s="437"/>
      <c r="FI9" s="437"/>
      <c r="FJ9" s="437"/>
      <c r="FK9" s="437"/>
      <c r="FL9" s="437"/>
      <c r="FM9" s="437"/>
      <c r="FN9" s="437"/>
      <c r="FO9" s="437"/>
      <c r="FP9" s="437"/>
      <c r="FQ9" s="437"/>
      <c r="FR9" s="437"/>
      <c r="FS9" s="437"/>
      <c r="FT9" s="437"/>
      <c r="FU9" s="437"/>
      <c r="FV9" s="437"/>
      <c r="FW9" s="437"/>
      <c r="FX9" s="437"/>
      <c r="FY9" s="437"/>
      <c r="FZ9" s="437"/>
      <c r="GA9" s="437"/>
      <c r="GB9" s="437"/>
      <c r="GC9" s="437"/>
      <c r="GD9" s="437"/>
      <c r="GE9" s="437"/>
      <c r="GF9" s="437"/>
      <c r="GG9" s="437"/>
      <c r="GH9" s="437"/>
      <c r="GI9" s="437"/>
      <c r="GJ9" s="437"/>
      <c r="GK9" s="437"/>
      <c r="GL9" s="437"/>
      <c r="GM9" s="437"/>
      <c r="GN9" s="437"/>
      <c r="GO9" s="437"/>
      <c r="GP9" s="437"/>
      <c r="GQ9" s="437"/>
      <c r="GR9" s="437"/>
      <c r="GS9" s="437"/>
      <c r="GT9" s="437"/>
      <c r="GU9" s="437"/>
      <c r="GV9" s="437"/>
      <c r="GW9" s="437"/>
      <c r="GX9" s="437"/>
      <c r="GY9" s="437"/>
      <c r="GZ9" s="437"/>
      <c r="HA9" s="437"/>
      <c r="HB9" s="437"/>
      <c r="HC9" s="437"/>
      <c r="HD9" s="437"/>
      <c r="HE9" s="437"/>
      <c r="HF9" s="437"/>
      <c r="HG9" s="437"/>
      <c r="HH9" s="437"/>
      <c r="HI9" s="437"/>
      <c r="HJ9" s="437"/>
      <c r="HK9" s="437"/>
      <c r="HL9" s="437"/>
      <c r="HM9" s="437"/>
      <c r="HN9" s="437"/>
      <c r="HO9" s="437"/>
      <c r="HP9" s="437"/>
      <c r="HQ9" s="437"/>
      <c r="HR9" s="437"/>
      <c r="HS9" s="437"/>
      <c r="HT9" s="437"/>
      <c r="HU9" s="437"/>
      <c r="HV9" s="437"/>
      <c r="HW9" s="437"/>
      <c r="HX9" s="437"/>
      <c r="HY9" s="437"/>
      <c r="HZ9" s="437"/>
      <c r="IA9" s="437"/>
      <c r="IB9" s="437"/>
      <c r="IC9" s="437"/>
      <c r="ID9" s="437"/>
      <c r="IE9" s="437"/>
      <c r="IF9" s="437"/>
      <c r="IG9" s="437"/>
      <c r="IH9" s="437"/>
      <c r="II9" s="437"/>
      <c r="IJ9" s="437"/>
      <c r="IK9" s="437"/>
      <c r="IL9" s="437"/>
      <c r="IM9" s="437"/>
      <c r="IN9" s="437"/>
      <c r="IO9" s="437"/>
      <c r="IP9" s="437"/>
      <c r="IQ9" s="437"/>
      <c r="IR9" s="437"/>
      <c r="IS9" s="437"/>
      <c r="IT9" s="437"/>
      <c r="IU9" s="437"/>
      <c r="IV9" s="437"/>
      <c r="IW9" s="437"/>
      <c r="IX9" s="437"/>
      <c r="IY9" s="437"/>
      <c r="IZ9" s="437"/>
    </row>
    <row r="10" spans="1:260" s="626" customFormat="1" ht="7.5" customHeight="1" x14ac:dyDescent="0.25">
      <c r="A10" s="322"/>
      <c r="B10" s="322"/>
      <c r="C10" s="322"/>
      <c r="D10" s="327"/>
      <c r="E10" s="327"/>
      <c r="F10" s="350"/>
      <c r="G10" s="322"/>
      <c r="H10" s="322"/>
      <c r="I10" s="322"/>
      <c r="J10" s="322"/>
      <c r="K10" s="322"/>
      <c r="L10" s="322"/>
      <c r="M10" s="548"/>
      <c r="N10" s="754"/>
      <c r="O10" s="331"/>
      <c r="P10" s="331"/>
      <c r="Q10" s="331"/>
      <c r="R10" s="331"/>
      <c r="S10" s="331"/>
      <c r="T10" s="331"/>
      <c r="U10" s="322"/>
      <c r="V10" s="322"/>
      <c r="W10" s="322"/>
      <c r="X10" s="322"/>
      <c r="Y10" s="322"/>
      <c r="Z10" s="322"/>
      <c r="AA10" s="322"/>
      <c r="AB10" s="322"/>
      <c r="AC10" s="322"/>
      <c r="AD10" s="322"/>
      <c r="AE10" s="322"/>
      <c r="AF10" s="322"/>
      <c r="AG10" s="322"/>
      <c r="AH10" s="322"/>
      <c r="AI10" s="322"/>
      <c r="AJ10" s="322"/>
      <c r="AK10" s="322"/>
      <c r="AL10" s="322"/>
      <c r="AM10" s="322"/>
      <c r="AN10" s="322"/>
      <c r="AO10" s="322"/>
      <c r="AP10" s="322"/>
      <c r="AQ10" s="322"/>
      <c r="AR10" s="322"/>
      <c r="AS10" s="322"/>
      <c r="AT10" s="322"/>
      <c r="AU10" s="322"/>
      <c r="AV10" s="322"/>
      <c r="AW10" s="322"/>
      <c r="AX10" s="322"/>
      <c r="AY10" s="322"/>
      <c r="AZ10" s="322"/>
      <c r="BA10" s="322"/>
      <c r="BB10" s="322"/>
      <c r="BC10" s="322"/>
      <c r="BD10" s="322"/>
      <c r="BE10" s="322"/>
      <c r="BF10" s="322"/>
      <c r="BG10" s="322"/>
      <c r="BH10" s="322"/>
      <c r="BI10" s="322"/>
      <c r="BJ10" s="322"/>
      <c r="BK10" s="322"/>
      <c r="BL10" s="322"/>
      <c r="BM10" s="322"/>
      <c r="BN10" s="322"/>
      <c r="BO10" s="322"/>
      <c r="BP10" s="322"/>
      <c r="BQ10" s="322"/>
      <c r="BR10" s="322"/>
      <c r="BS10" s="322"/>
      <c r="BT10" s="322"/>
      <c r="BU10" s="322"/>
      <c r="BV10" s="322"/>
      <c r="BW10" s="322"/>
      <c r="BX10" s="322"/>
      <c r="BY10" s="322"/>
      <c r="BZ10" s="322"/>
      <c r="CA10" s="322"/>
      <c r="CB10" s="322"/>
      <c r="CC10" s="322"/>
      <c r="CD10" s="322"/>
      <c r="CE10" s="322"/>
      <c r="CF10" s="322"/>
      <c r="CG10" s="322"/>
      <c r="CH10" s="322"/>
      <c r="CI10" s="322"/>
      <c r="CJ10" s="322"/>
      <c r="CK10" s="322"/>
      <c r="CL10" s="322"/>
      <c r="CM10" s="322"/>
      <c r="CN10" s="322"/>
      <c r="CO10" s="322"/>
      <c r="CP10" s="322"/>
      <c r="CQ10" s="322"/>
      <c r="CR10" s="322"/>
      <c r="CS10" s="322"/>
      <c r="CT10" s="322"/>
      <c r="CU10" s="322"/>
      <c r="CV10" s="322"/>
      <c r="CW10" s="322"/>
      <c r="CX10" s="322"/>
      <c r="CY10" s="322"/>
      <c r="CZ10" s="322"/>
      <c r="DA10" s="322"/>
      <c r="DB10" s="322"/>
      <c r="DC10" s="322"/>
      <c r="DD10" s="322"/>
      <c r="DE10" s="322"/>
      <c r="DF10" s="322"/>
      <c r="DG10" s="322"/>
      <c r="DH10" s="322"/>
      <c r="DI10" s="322"/>
      <c r="DJ10" s="322"/>
      <c r="DK10" s="322"/>
      <c r="DL10" s="322"/>
      <c r="DM10" s="322"/>
      <c r="DN10" s="322"/>
      <c r="DO10" s="322"/>
      <c r="DP10" s="322"/>
      <c r="DQ10" s="322"/>
      <c r="DR10" s="322"/>
      <c r="DS10" s="322"/>
      <c r="DT10" s="322"/>
      <c r="DU10" s="322"/>
      <c r="DV10" s="322"/>
      <c r="DW10" s="322"/>
      <c r="DX10" s="322"/>
      <c r="DY10" s="322"/>
      <c r="DZ10" s="322"/>
      <c r="EA10" s="322"/>
      <c r="EB10" s="322"/>
      <c r="EC10" s="322"/>
      <c r="ED10" s="322"/>
      <c r="EE10" s="322"/>
      <c r="EF10" s="322"/>
      <c r="EG10" s="322"/>
      <c r="EH10" s="322"/>
      <c r="EI10" s="322"/>
      <c r="EJ10" s="322"/>
      <c r="EK10" s="322"/>
      <c r="EL10" s="322"/>
      <c r="EM10" s="322"/>
      <c r="EN10" s="322"/>
      <c r="EO10" s="322"/>
      <c r="EP10" s="322"/>
      <c r="EQ10" s="322"/>
      <c r="ER10" s="322"/>
      <c r="ES10" s="322"/>
      <c r="ET10" s="322"/>
      <c r="EU10" s="322"/>
      <c r="EV10" s="322"/>
      <c r="EW10" s="322"/>
      <c r="EX10" s="322"/>
      <c r="EY10" s="322"/>
      <c r="EZ10" s="322"/>
      <c r="FA10" s="322"/>
      <c r="FB10" s="322"/>
      <c r="FC10" s="322"/>
      <c r="FD10" s="322"/>
      <c r="FE10" s="322"/>
      <c r="FF10" s="322"/>
      <c r="FG10" s="322"/>
      <c r="FH10" s="322"/>
      <c r="FI10" s="322"/>
      <c r="FJ10" s="322"/>
      <c r="FK10" s="322"/>
      <c r="FL10" s="322"/>
      <c r="FM10" s="322"/>
      <c r="FN10" s="322"/>
      <c r="FO10" s="322"/>
      <c r="FP10" s="322"/>
      <c r="FQ10" s="322"/>
      <c r="FR10" s="322"/>
      <c r="FS10" s="322"/>
      <c r="FT10" s="322"/>
      <c r="FU10" s="322"/>
      <c r="FV10" s="322"/>
      <c r="FW10" s="322"/>
      <c r="FX10" s="322"/>
      <c r="FY10" s="322"/>
      <c r="FZ10" s="322"/>
      <c r="GA10" s="322"/>
      <c r="GB10" s="322"/>
      <c r="GC10" s="322"/>
      <c r="GD10" s="322"/>
      <c r="GE10" s="322"/>
      <c r="GF10" s="322"/>
      <c r="GG10" s="322"/>
      <c r="GH10" s="322"/>
      <c r="GI10" s="322"/>
      <c r="GJ10" s="322"/>
      <c r="GK10" s="322"/>
      <c r="GL10" s="322"/>
      <c r="GM10" s="322"/>
      <c r="GN10" s="322"/>
      <c r="GO10" s="322"/>
      <c r="GP10" s="322"/>
      <c r="GQ10" s="322"/>
      <c r="GR10" s="322"/>
      <c r="GS10" s="322"/>
      <c r="GT10" s="322"/>
      <c r="GU10" s="322"/>
      <c r="GV10" s="322"/>
      <c r="GW10" s="322"/>
      <c r="GX10" s="322"/>
      <c r="GY10" s="322"/>
      <c r="GZ10" s="322"/>
      <c r="HA10" s="322"/>
      <c r="HB10" s="322"/>
      <c r="HC10" s="322"/>
      <c r="HD10" s="322"/>
      <c r="HE10" s="322"/>
      <c r="HF10" s="322"/>
      <c r="HG10" s="322"/>
      <c r="HH10" s="322"/>
      <c r="HI10" s="322"/>
      <c r="HJ10" s="322"/>
      <c r="HK10" s="322"/>
      <c r="HL10" s="322"/>
      <c r="HM10" s="322"/>
      <c r="HN10" s="322"/>
      <c r="HO10" s="322"/>
      <c r="HP10" s="322"/>
      <c r="HQ10" s="322"/>
      <c r="HR10" s="322"/>
      <c r="HS10" s="322"/>
      <c r="HT10" s="322"/>
      <c r="HU10" s="322"/>
      <c r="HV10" s="322"/>
      <c r="HW10" s="322"/>
      <c r="HX10" s="322"/>
      <c r="HY10" s="322"/>
      <c r="HZ10" s="322"/>
      <c r="IA10" s="322"/>
      <c r="IB10" s="322"/>
      <c r="IC10" s="322"/>
      <c r="ID10" s="322"/>
      <c r="IE10" s="322"/>
      <c r="IF10" s="322"/>
      <c r="IG10" s="322"/>
      <c r="IH10" s="322"/>
      <c r="II10" s="322"/>
      <c r="IJ10" s="322"/>
      <c r="IK10" s="322"/>
      <c r="IL10" s="322"/>
      <c r="IM10" s="322"/>
      <c r="IN10" s="322"/>
      <c r="IO10" s="322"/>
      <c r="IP10" s="322"/>
      <c r="IQ10" s="322"/>
      <c r="IR10" s="322"/>
      <c r="IS10" s="322"/>
      <c r="IT10" s="322"/>
      <c r="IU10" s="322"/>
      <c r="IV10" s="322"/>
      <c r="IW10" s="322"/>
      <c r="IX10" s="322"/>
      <c r="IY10" s="322"/>
      <c r="IZ10" s="322"/>
    </row>
    <row r="11" spans="1:260" s="631" customFormat="1" ht="18" customHeight="1" x14ac:dyDescent="0.25">
      <c r="A11" s="328"/>
      <c r="B11" s="755" t="s">
        <v>8</v>
      </c>
      <c r="C11" s="756"/>
      <c r="D11" s="757">
        <v>8631862</v>
      </c>
      <c r="E11" s="676">
        <v>17.753838233662304</v>
      </c>
      <c r="F11" s="350"/>
      <c r="G11" s="758">
        <v>1059893</v>
      </c>
      <c r="H11" s="759">
        <v>16.24617275870235</v>
      </c>
      <c r="I11" s="756"/>
      <c r="J11" s="760">
        <v>430860</v>
      </c>
      <c r="K11" s="761">
        <f>J11*100/D11</f>
        <v>4.9915070467994047</v>
      </c>
      <c r="L11" s="759">
        <f>J11*100/G11</f>
        <v>40.651273288907468</v>
      </c>
      <c r="M11" s="396"/>
      <c r="N11" s="396">
        <f>_xlfn.RANK.EQ(L11,L$11:L$31,0)</f>
        <v>1</v>
      </c>
      <c r="O11" s="396">
        <v>1</v>
      </c>
      <c r="P11" s="396">
        <f>MATCH(O11,N$11:N$31,0)</f>
        <v>1</v>
      </c>
      <c r="Q11" s="568" t="str">
        <f>INDEX(B$11:B$31,P11,1)</f>
        <v>Andalucía</v>
      </c>
      <c r="R11" s="762">
        <f>INDEX(L$11:L$31,P11,1)</f>
        <v>40.651273288907468</v>
      </c>
      <c r="S11" s="331"/>
      <c r="T11" s="331"/>
      <c r="U11" s="328"/>
      <c r="V11" s="328"/>
      <c r="W11" s="328"/>
      <c r="X11" s="328"/>
      <c r="Y11" s="328"/>
      <c r="Z11" s="328"/>
      <c r="AA11" s="328"/>
      <c r="AB11" s="328"/>
      <c r="AC11" s="328"/>
      <c r="AD11" s="328"/>
      <c r="AE11" s="328"/>
      <c r="AF11" s="328"/>
      <c r="AG11" s="328"/>
      <c r="AH11" s="328"/>
      <c r="AI11" s="328"/>
      <c r="AJ11" s="328"/>
      <c r="AK11" s="328"/>
      <c r="AL11" s="328"/>
      <c r="AM11" s="328"/>
      <c r="AN11" s="328"/>
      <c r="AO11" s="328"/>
      <c r="AP11" s="328"/>
      <c r="AQ11" s="328"/>
      <c r="AR11" s="328"/>
      <c r="AS11" s="328"/>
      <c r="AT11" s="328"/>
      <c r="AU11" s="328"/>
      <c r="AV11" s="328"/>
      <c r="AW11" s="328"/>
      <c r="AX11" s="328"/>
      <c r="AY11" s="328"/>
      <c r="AZ11" s="328"/>
      <c r="BA11" s="328"/>
      <c r="BB11" s="328"/>
      <c r="BC11" s="328"/>
      <c r="BD11" s="328"/>
      <c r="BE11" s="328"/>
      <c r="BF11" s="328"/>
      <c r="BG11" s="328"/>
      <c r="BH11" s="328"/>
      <c r="BI11" s="328"/>
      <c r="BJ11" s="328"/>
      <c r="BK11" s="328"/>
      <c r="BL11" s="328"/>
      <c r="BM11" s="328"/>
      <c r="BN11" s="328"/>
      <c r="BO11" s="328"/>
      <c r="BP11" s="328"/>
      <c r="BQ11" s="328"/>
      <c r="BR11" s="328"/>
      <c r="BS11" s="328"/>
      <c r="BT11" s="328"/>
      <c r="BU11" s="328"/>
      <c r="BV11" s="328"/>
      <c r="BW11" s="328"/>
      <c r="BX11" s="328"/>
      <c r="BY11" s="328"/>
      <c r="BZ11" s="328"/>
      <c r="CA11" s="328"/>
      <c r="CB11" s="328"/>
      <c r="CC11" s="328"/>
      <c r="CD11" s="328"/>
      <c r="CE11" s="328"/>
      <c r="CF11" s="328"/>
      <c r="CG11" s="328"/>
      <c r="CH11" s="328"/>
      <c r="CI11" s="328"/>
      <c r="CJ11" s="328"/>
      <c r="CK11" s="328"/>
      <c r="CL11" s="328"/>
      <c r="CM11" s="328"/>
      <c r="CN11" s="328"/>
      <c r="CO11" s="328"/>
      <c r="CP11" s="328"/>
      <c r="CQ11" s="328"/>
      <c r="CR11" s="328"/>
      <c r="CS11" s="328"/>
      <c r="CT11" s="328"/>
      <c r="CU11" s="328"/>
      <c r="CV11" s="328"/>
      <c r="CW11" s="328"/>
      <c r="CX11" s="328"/>
      <c r="CY11" s="328"/>
      <c r="CZ11" s="328"/>
      <c r="DA11" s="328"/>
      <c r="DB11" s="328"/>
      <c r="DC11" s="328"/>
      <c r="DD11" s="328"/>
      <c r="DE11" s="328"/>
      <c r="DF11" s="328"/>
      <c r="DG11" s="328"/>
      <c r="DH11" s="328"/>
      <c r="DI11" s="328"/>
      <c r="DJ11" s="328"/>
      <c r="DK11" s="328"/>
      <c r="DL11" s="328"/>
      <c r="DM11" s="328"/>
      <c r="DN11" s="328"/>
      <c r="DO11" s="328"/>
      <c r="DP11" s="328"/>
      <c r="DQ11" s="328"/>
      <c r="DR11" s="328"/>
      <c r="DS11" s="328"/>
      <c r="DT11" s="328"/>
      <c r="DU11" s="328"/>
      <c r="DV11" s="328"/>
      <c r="DW11" s="328"/>
      <c r="DX11" s="328"/>
      <c r="DY11" s="328"/>
      <c r="DZ11" s="328"/>
      <c r="EA11" s="328"/>
      <c r="EB11" s="328"/>
      <c r="EC11" s="328"/>
      <c r="ED11" s="328"/>
      <c r="EE11" s="328"/>
      <c r="EF11" s="328"/>
      <c r="EG11" s="328"/>
      <c r="EH11" s="328"/>
      <c r="EI11" s="328"/>
      <c r="EJ11" s="328"/>
      <c r="EK11" s="328"/>
      <c r="EL11" s="328"/>
      <c r="EM11" s="328"/>
      <c r="EN11" s="328"/>
      <c r="EO11" s="328"/>
      <c r="EP11" s="328"/>
      <c r="EQ11" s="328"/>
      <c r="ER11" s="328"/>
      <c r="ES11" s="328"/>
      <c r="ET11" s="328"/>
      <c r="EU11" s="328"/>
      <c r="EV11" s="328"/>
      <c r="EW11" s="328"/>
      <c r="EX11" s="328"/>
      <c r="EY11" s="328"/>
      <c r="EZ11" s="328"/>
      <c r="FA11" s="328"/>
      <c r="FB11" s="328"/>
      <c r="FC11" s="328"/>
      <c r="FD11" s="328"/>
      <c r="FE11" s="328"/>
      <c r="FF11" s="328"/>
      <c r="FG11" s="328"/>
      <c r="FH11" s="328"/>
      <c r="FI11" s="328"/>
      <c r="FJ11" s="328"/>
      <c r="FK11" s="328"/>
      <c r="FL11" s="328"/>
      <c r="FM11" s="328"/>
      <c r="FN11" s="328"/>
      <c r="FO11" s="328"/>
      <c r="FP11" s="328"/>
      <c r="FQ11" s="328"/>
      <c r="FR11" s="328"/>
      <c r="FS11" s="328"/>
      <c r="FT11" s="328"/>
      <c r="FU11" s="328"/>
      <c r="FV11" s="328"/>
      <c r="FW11" s="328"/>
      <c r="FX11" s="328"/>
      <c r="FY11" s="328"/>
      <c r="FZ11" s="328"/>
      <c r="GA11" s="328"/>
      <c r="GB11" s="328"/>
      <c r="GC11" s="328"/>
      <c r="GD11" s="328"/>
      <c r="GE11" s="328"/>
      <c r="GF11" s="328"/>
      <c r="GG11" s="328"/>
      <c r="GH11" s="328"/>
      <c r="GI11" s="328"/>
      <c r="GJ11" s="328"/>
      <c r="GK11" s="328"/>
      <c r="GL11" s="328"/>
      <c r="GM11" s="328"/>
      <c r="GN11" s="328"/>
      <c r="GO11" s="328"/>
      <c r="GP11" s="328"/>
      <c r="GQ11" s="328"/>
      <c r="GR11" s="328"/>
      <c r="GS11" s="328"/>
      <c r="GT11" s="328"/>
      <c r="GU11" s="328"/>
      <c r="GV11" s="328"/>
      <c r="GW11" s="328"/>
      <c r="GX11" s="328"/>
      <c r="GY11" s="328"/>
      <c r="GZ11" s="328"/>
      <c r="HA11" s="328"/>
      <c r="HB11" s="328"/>
      <c r="HC11" s="328"/>
      <c r="HD11" s="328"/>
      <c r="HE11" s="328"/>
      <c r="HF11" s="328"/>
      <c r="HG11" s="328"/>
      <c r="HH11" s="328"/>
      <c r="HI11" s="328"/>
      <c r="HJ11" s="328"/>
      <c r="HK11" s="328"/>
      <c r="HL11" s="328"/>
      <c r="HM11" s="328"/>
      <c r="HN11" s="328"/>
      <c r="HO11" s="328"/>
      <c r="HP11" s="328"/>
      <c r="HQ11" s="328"/>
      <c r="HR11" s="328"/>
      <c r="HS11" s="328"/>
      <c r="HT11" s="328"/>
      <c r="HU11" s="328"/>
      <c r="HV11" s="328"/>
      <c r="HW11" s="328"/>
      <c r="HX11" s="328"/>
      <c r="HY11" s="328"/>
      <c r="HZ11" s="328"/>
      <c r="IA11" s="328"/>
      <c r="IB11" s="328"/>
      <c r="IC11" s="328"/>
      <c r="ID11" s="328"/>
      <c r="IE11" s="328"/>
      <c r="IF11" s="328"/>
      <c r="IG11" s="328"/>
      <c r="IH11" s="328"/>
      <c r="II11" s="328"/>
      <c r="IJ11" s="328"/>
      <c r="IK11" s="328"/>
      <c r="IL11" s="328"/>
      <c r="IM11" s="328"/>
      <c r="IN11" s="328"/>
      <c r="IO11" s="328"/>
      <c r="IP11" s="328"/>
      <c r="IQ11" s="328"/>
      <c r="IR11" s="328"/>
      <c r="IS11" s="328"/>
      <c r="IT11" s="328"/>
      <c r="IU11" s="328"/>
      <c r="IV11" s="328"/>
      <c r="IW11" s="328"/>
      <c r="IX11" s="328"/>
      <c r="IY11" s="328"/>
      <c r="IZ11" s="328"/>
    </row>
    <row r="12" spans="1:260" s="633" customFormat="1" ht="18" customHeight="1" x14ac:dyDescent="0.25">
      <c r="A12" s="331"/>
      <c r="B12" s="763" t="s">
        <v>7</v>
      </c>
      <c r="C12" s="756"/>
      <c r="D12" s="764">
        <v>1351591</v>
      </c>
      <c r="E12" s="684">
        <v>2.7799248843498505</v>
      </c>
      <c r="F12" s="350"/>
      <c r="G12" s="765">
        <v>185859</v>
      </c>
      <c r="H12" s="766">
        <v>2.8488700489197121</v>
      </c>
      <c r="I12" s="756"/>
      <c r="J12" s="767">
        <v>56977</v>
      </c>
      <c r="K12" s="448">
        <f t="shared" ref="K12:K28" si="0">J12*100/D12</f>
        <v>4.2155504142895301</v>
      </c>
      <c r="L12" s="766">
        <f t="shared" ref="L12:L28" si="1">J12*100/G12</f>
        <v>30.656034951226466</v>
      </c>
      <c r="M12" s="396"/>
      <c r="N12" s="396">
        <f t="shared" ref="N12:N31" si="2">_xlfn.RANK.EQ(L12,L$11:L$31,0)</f>
        <v>13</v>
      </c>
      <c r="O12" s="396">
        <v>2</v>
      </c>
      <c r="P12" s="396">
        <f t="shared" ref="P12:P29" si="3">MATCH(O12,N$11:N$31,0)</f>
        <v>11</v>
      </c>
      <c r="Q12" s="568" t="str">
        <f t="shared" ref="Q12:Q29" si="4">INDEX(B$11:B$31,P12,1)</f>
        <v>Extremadura</v>
      </c>
      <c r="R12" s="762">
        <f t="shared" ref="R12:R29" si="5">INDEX(L$11:L$31,P12,1)</f>
        <v>38.537903156559821</v>
      </c>
      <c r="S12" s="331"/>
      <c r="T12" s="331"/>
      <c r="U12" s="331"/>
      <c r="V12" s="331"/>
      <c r="W12" s="331"/>
      <c r="X12" s="331"/>
      <c r="Y12" s="331"/>
      <c r="Z12" s="331"/>
      <c r="AA12" s="331"/>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31"/>
      <c r="BC12" s="331"/>
      <c r="BD12" s="331"/>
      <c r="BE12" s="331"/>
      <c r="BF12" s="331"/>
      <c r="BG12" s="331"/>
      <c r="BH12" s="331"/>
      <c r="BI12" s="331"/>
      <c r="BJ12" s="331"/>
      <c r="BK12" s="331"/>
      <c r="BL12" s="331"/>
      <c r="BM12" s="331"/>
      <c r="BN12" s="331"/>
      <c r="BO12" s="331"/>
      <c r="BP12" s="331"/>
      <c r="BQ12" s="331"/>
      <c r="BR12" s="331"/>
      <c r="BS12" s="331"/>
      <c r="BT12" s="331"/>
      <c r="BU12" s="331"/>
      <c r="BV12" s="331"/>
      <c r="BW12" s="331"/>
      <c r="BX12" s="331"/>
      <c r="BY12" s="331"/>
      <c r="BZ12" s="331"/>
      <c r="CA12" s="331"/>
      <c r="CB12" s="331"/>
      <c r="CC12" s="331"/>
      <c r="CD12" s="331"/>
      <c r="CE12" s="331"/>
      <c r="CF12" s="331"/>
      <c r="CG12" s="331"/>
      <c r="CH12" s="331"/>
      <c r="CI12" s="331"/>
      <c r="CJ12" s="331"/>
      <c r="CK12" s="331"/>
      <c r="CL12" s="331"/>
      <c r="CM12" s="331"/>
      <c r="CN12" s="331"/>
      <c r="CO12" s="331"/>
      <c r="CP12" s="331"/>
      <c r="CQ12" s="331"/>
      <c r="CR12" s="331"/>
      <c r="CS12" s="331"/>
      <c r="CT12" s="331"/>
      <c r="CU12" s="331"/>
      <c r="CV12" s="331"/>
      <c r="CW12" s="331"/>
      <c r="CX12" s="331"/>
      <c r="CY12" s="331"/>
      <c r="CZ12" s="331"/>
      <c r="DA12" s="331"/>
      <c r="DB12" s="331"/>
      <c r="DC12" s="331"/>
      <c r="DD12" s="331"/>
      <c r="DE12" s="331"/>
      <c r="DF12" s="331"/>
      <c r="DG12" s="331"/>
      <c r="DH12" s="331"/>
      <c r="DI12" s="331"/>
      <c r="DJ12" s="331"/>
      <c r="DK12" s="331"/>
      <c r="DL12" s="331"/>
      <c r="DM12" s="331"/>
      <c r="DN12" s="331"/>
      <c r="DO12" s="331"/>
      <c r="DP12" s="331"/>
      <c r="DQ12" s="331"/>
      <c r="DR12" s="331"/>
      <c r="DS12" s="331"/>
      <c r="DT12" s="331"/>
      <c r="DU12" s="331"/>
      <c r="DV12" s="331"/>
      <c r="DW12" s="331"/>
      <c r="DX12" s="331"/>
      <c r="DY12" s="331"/>
      <c r="DZ12" s="331"/>
      <c r="EA12" s="331"/>
      <c r="EB12" s="331"/>
      <c r="EC12" s="331"/>
      <c r="ED12" s="331"/>
      <c r="EE12" s="331"/>
      <c r="EF12" s="331"/>
      <c r="EG12" s="331"/>
      <c r="EH12" s="331"/>
      <c r="EI12" s="331"/>
      <c r="EJ12" s="331"/>
      <c r="EK12" s="331"/>
      <c r="EL12" s="331"/>
      <c r="EM12" s="331"/>
      <c r="EN12" s="331"/>
      <c r="EO12" s="331"/>
      <c r="EP12" s="331"/>
      <c r="EQ12" s="331"/>
      <c r="ER12" s="331"/>
      <c r="ES12" s="331"/>
      <c r="ET12" s="331"/>
      <c r="EU12" s="331"/>
      <c r="EV12" s="331"/>
      <c r="EW12" s="331"/>
      <c r="EX12" s="331"/>
      <c r="EY12" s="331"/>
      <c r="EZ12" s="331"/>
      <c r="FA12" s="331"/>
      <c r="FB12" s="331"/>
      <c r="FC12" s="331"/>
      <c r="FD12" s="331"/>
      <c r="FE12" s="331"/>
      <c r="FF12" s="331"/>
      <c r="FG12" s="331"/>
      <c r="FH12" s="331"/>
      <c r="FI12" s="331"/>
      <c r="FJ12" s="331"/>
      <c r="FK12" s="331"/>
      <c r="FL12" s="331"/>
      <c r="FM12" s="331"/>
      <c r="FN12" s="331"/>
      <c r="FO12" s="331"/>
      <c r="FP12" s="331"/>
      <c r="FQ12" s="331"/>
      <c r="FR12" s="331"/>
      <c r="FS12" s="331"/>
      <c r="FT12" s="331"/>
      <c r="FU12" s="331"/>
      <c r="FV12" s="331"/>
      <c r="FW12" s="331"/>
      <c r="FX12" s="331"/>
      <c r="FY12" s="331"/>
      <c r="FZ12" s="331"/>
      <c r="GA12" s="331"/>
      <c r="GB12" s="331"/>
      <c r="GC12" s="331"/>
      <c r="GD12" s="331"/>
      <c r="GE12" s="331"/>
      <c r="GF12" s="331"/>
      <c r="GG12" s="331"/>
      <c r="GH12" s="331"/>
      <c r="GI12" s="331"/>
      <c r="GJ12" s="331"/>
      <c r="GK12" s="331"/>
      <c r="GL12" s="331"/>
      <c r="GM12" s="331"/>
      <c r="GN12" s="331"/>
      <c r="GO12" s="331"/>
      <c r="GP12" s="331"/>
      <c r="GQ12" s="331"/>
      <c r="GR12" s="331"/>
      <c r="GS12" s="331"/>
      <c r="GT12" s="331"/>
      <c r="GU12" s="331"/>
      <c r="GV12" s="331"/>
      <c r="GW12" s="331"/>
      <c r="GX12" s="331"/>
      <c r="GY12" s="331"/>
      <c r="GZ12" s="331"/>
      <c r="HA12" s="331"/>
      <c r="HB12" s="331"/>
      <c r="HC12" s="331"/>
      <c r="HD12" s="331"/>
      <c r="HE12" s="331"/>
      <c r="HF12" s="331"/>
      <c r="HG12" s="331"/>
      <c r="HH12" s="331"/>
      <c r="HI12" s="331"/>
      <c r="HJ12" s="331"/>
      <c r="HK12" s="331"/>
      <c r="HL12" s="331"/>
      <c r="HM12" s="331"/>
      <c r="HN12" s="331"/>
      <c r="HO12" s="331"/>
      <c r="HP12" s="331"/>
      <c r="HQ12" s="331"/>
      <c r="HR12" s="331"/>
      <c r="HS12" s="331"/>
      <c r="HT12" s="331"/>
      <c r="HU12" s="331"/>
      <c r="HV12" s="331"/>
      <c r="HW12" s="331"/>
      <c r="HX12" s="331"/>
      <c r="HY12" s="331"/>
      <c r="HZ12" s="331"/>
      <c r="IA12" s="331"/>
      <c r="IB12" s="331"/>
      <c r="IC12" s="331"/>
      <c r="ID12" s="331"/>
      <c r="IE12" s="331"/>
      <c r="IF12" s="331"/>
      <c r="IG12" s="331"/>
      <c r="IH12" s="331"/>
      <c r="II12" s="331"/>
      <c r="IJ12" s="331"/>
      <c r="IK12" s="331"/>
      <c r="IL12" s="331"/>
      <c r="IM12" s="331"/>
      <c r="IN12" s="331"/>
      <c r="IO12" s="331"/>
      <c r="IP12" s="331"/>
      <c r="IQ12" s="331"/>
      <c r="IR12" s="331"/>
      <c r="IS12" s="331"/>
      <c r="IT12" s="331"/>
      <c r="IU12" s="331"/>
      <c r="IV12" s="331"/>
      <c r="IW12" s="331"/>
      <c r="IX12" s="331"/>
      <c r="IY12" s="331"/>
      <c r="IZ12" s="331"/>
    </row>
    <row r="13" spans="1:260" s="633" customFormat="1" ht="18" customHeight="1" x14ac:dyDescent="0.25">
      <c r="A13" s="331"/>
      <c r="B13" s="763" t="s">
        <v>37</v>
      </c>
      <c r="C13" s="756"/>
      <c r="D13" s="764">
        <v>1009599</v>
      </c>
      <c r="E13" s="684">
        <v>2.0765226931184988</v>
      </c>
      <c r="F13" s="350"/>
      <c r="G13" s="765">
        <v>187814</v>
      </c>
      <c r="H13" s="766">
        <v>2.8788365339736401</v>
      </c>
      <c r="I13" s="756"/>
      <c r="J13" s="767">
        <v>43660</v>
      </c>
      <c r="K13" s="448">
        <f t="shared" si="0"/>
        <v>4.3244892279013749</v>
      </c>
      <c r="L13" s="766">
        <f t="shared" si="1"/>
        <v>23.246403356512293</v>
      </c>
      <c r="M13" s="396"/>
      <c r="N13" s="396">
        <f t="shared" si="2"/>
        <v>17</v>
      </c>
      <c r="O13" s="396">
        <v>3</v>
      </c>
      <c r="P13" s="396">
        <f>MATCH(O13,N$11:N$31,0)</f>
        <v>4</v>
      </c>
      <c r="Q13" s="568" t="str">
        <f t="shared" si="4"/>
        <v>Balears, Illes</v>
      </c>
      <c r="R13" s="762">
        <f t="shared" si="5"/>
        <v>38.431881822977964</v>
      </c>
      <c r="S13" s="331"/>
      <c r="T13" s="331"/>
      <c r="U13" s="331"/>
      <c r="V13" s="331"/>
      <c r="W13" s="331"/>
      <c r="X13" s="331"/>
      <c r="Y13" s="331"/>
      <c r="Z13" s="331"/>
      <c r="AA13" s="331"/>
      <c r="AB13" s="331"/>
      <c r="AC13" s="331"/>
      <c r="AD13" s="331"/>
      <c r="AE13" s="331"/>
      <c r="AF13" s="331"/>
      <c r="AG13" s="331"/>
      <c r="AH13" s="331"/>
      <c r="AI13" s="331"/>
      <c r="AJ13" s="331"/>
      <c r="AK13" s="331"/>
      <c r="AL13" s="331"/>
      <c r="AM13" s="331"/>
      <c r="AN13" s="331"/>
      <c r="AO13" s="331"/>
      <c r="AP13" s="331"/>
      <c r="AQ13" s="331"/>
      <c r="AR13" s="331"/>
      <c r="AS13" s="331"/>
      <c r="AT13" s="331"/>
      <c r="AU13" s="331"/>
      <c r="AV13" s="331"/>
      <c r="AW13" s="331"/>
      <c r="AX13" s="331"/>
      <c r="AY13" s="331"/>
      <c r="AZ13" s="331"/>
      <c r="BA13" s="331"/>
      <c r="BB13" s="331"/>
      <c r="BC13" s="331"/>
      <c r="BD13" s="331"/>
      <c r="BE13" s="331"/>
      <c r="BF13" s="331"/>
      <c r="BG13" s="331"/>
      <c r="BH13" s="331"/>
      <c r="BI13" s="331"/>
      <c r="BJ13" s="331"/>
      <c r="BK13" s="331"/>
      <c r="BL13" s="331"/>
      <c r="BM13" s="331"/>
      <c r="BN13" s="331"/>
      <c r="BO13" s="331"/>
      <c r="BP13" s="331"/>
      <c r="BQ13" s="331"/>
      <c r="BR13" s="331"/>
      <c r="BS13" s="331"/>
      <c r="BT13" s="331"/>
      <c r="BU13" s="331"/>
      <c r="BV13" s="331"/>
      <c r="BW13" s="331"/>
      <c r="BX13" s="331"/>
      <c r="BY13" s="331"/>
      <c r="BZ13" s="331"/>
      <c r="CA13" s="331"/>
      <c r="CB13" s="331"/>
      <c r="CC13" s="331"/>
      <c r="CD13" s="331"/>
      <c r="CE13" s="331"/>
      <c r="CF13" s="331"/>
      <c r="CG13" s="331"/>
      <c r="CH13" s="331"/>
      <c r="CI13" s="331"/>
      <c r="CJ13" s="331"/>
      <c r="CK13" s="331"/>
      <c r="CL13" s="331"/>
      <c r="CM13" s="331"/>
      <c r="CN13" s="331"/>
      <c r="CO13" s="331"/>
      <c r="CP13" s="331"/>
      <c r="CQ13" s="331"/>
      <c r="CR13" s="331"/>
      <c r="CS13" s="331"/>
      <c r="CT13" s="331"/>
      <c r="CU13" s="331"/>
      <c r="CV13" s="331"/>
      <c r="CW13" s="331"/>
      <c r="CX13" s="331"/>
      <c r="CY13" s="331"/>
      <c r="CZ13" s="331"/>
      <c r="DA13" s="331"/>
      <c r="DB13" s="331"/>
      <c r="DC13" s="331"/>
      <c r="DD13" s="331"/>
      <c r="DE13" s="331"/>
      <c r="DF13" s="331"/>
      <c r="DG13" s="331"/>
      <c r="DH13" s="331"/>
      <c r="DI13" s="331"/>
      <c r="DJ13" s="331"/>
      <c r="DK13" s="331"/>
      <c r="DL13" s="331"/>
      <c r="DM13" s="331"/>
      <c r="DN13" s="331"/>
      <c r="DO13" s="331"/>
      <c r="DP13" s="331"/>
      <c r="DQ13" s="331"/>
      <c r="DR13" s="331"/>
      <c r="DS13" s="331"/>
      <c r="DT13" s="331"/>
      <c r="DU13" s="331"/>
      <c r="DV13" s="331"/>
      <c r="DW13" s="331"/>
      <c r="DX13" s="331"/>
      <c r="DY13" s="331"/>
      <c r="DZ13" s="331"/>
      <c r="EA13" s="331"/>
      <c r="EB13" s="331"/>
      <c r="EC13" s="331"/>
      <c r="ED13" s="331"/>
      <c r="EE13" s="331"/>
      <c r="EF13" s="331"/>
      <c r="EG13" s="331"/>
      <c r="EH13" s="331"/>
      <c r="EI13" s="331"/>
      <c r="EJ13" s="331"/>
      <c r="EK13" s="331"/>
      <c r="EL13" s="331"/>
      <c r="EM13" s="331"/>
      <c r="EN13" s="331"/>
      <c r="EO13" s="331"/>
      <c r="EP13" s="331"/>
      <c r="EQ13" s="331"/>
      <c r="ER13" s="331"/>
      <c r="ES13" s="331"/>
      <c r="ET13" s="331"/>
      <c r="EU13" s="331"/>
      <c r="EV13" s="331"/>
      <c r="EW13" s="331"/>
      <c r="EX13" s="331"/>
      <c r="EY13" s="331"/>
      <c r="EZ13" s="331"/>
      <c r="FA13" s="331"/>
      <c r="FB13" s="331"/>
      <c r="FC13" s="331"/>
      <c r="FD13" s="331"/>
      <c r="FE13" s="331"/>
      <c r="FF13" s="331"/>
      <c r="FG13" s="331"/>
      <c r="FH13" s="331"/>
      <c r="FI13" s="331"/>
      <c r="FJ13" s="331"/>
      <c r="FK13" s="331"/>
      <c r="FL13" s="331"/>
      <c r="FM13" s="331"/>
      <c r="FN13" s="331"/>
      <c r="FO13" s="331"/>
      <c r="FP13" s="331"/>
      <c r="FQ13" s="331"/>
      <c r="FR13" s="331"/>
      <c r="FS13" s="331"/>
      <c r="FT13" s="331"/>
      <c r="FU13" s="331"/>
      <c r="FV13" s="331"/>
      <c r="FW13" s="331"/>
      <c r="FX13" s="331"/>
      <c r="FY13" s="331"/>
      <c r="FZ13" s="331"/>
      <c r="GA13" s="331"/>
      <c r="GB13" s="331"/>
      <c r="GC13" s="331"/>
      <c r="GD13" s="331"/>
      <c r="GE13" s="331"/>
      <c r="GF13" s="331"/>
      <c r="GG13" s="331"/>
      <c r="GH13" s="331"/>
      <c r="GI13" s="331"/>
      <c r="GJ13" s="331"/>
      <c r="GK13" s="331"/>
      <c r="GL13" s="331"/>
      <c r="GM13" s="331"/>
      <c r="GN13" s="331"/>
      <c r="GO13" s="331"/>
      <c r="GP13" s="331"/>
      <c r="GQ13" s="331"/>
      <c r="GR13" s="331"/>
      <c r="GS13" s="331"/>
      <c r="GT13" s="331"/>
      <c r="GU13" s="331"/>
      <c r="GV13" s="331"/>
      <c r="GW13" s="331"/>
      <c r="GX13" s="331"/>
      <c r="GY13" s="331"/>
      <c r="GZ13" s="331"/>
      <c r="HA13" s="331"/>
      <c r="HB13" s="331"/>
      <c r="HC13" s="331"/>
      <c r="HD13" s="331"/>
      <c r="HE13" s="331"/>
      <c r="HF13" s="331"/>
      <c r="HG13" s="331"/>
      <c r="HH13" s="331"/>
      <c r="HI13" s="331"/>
      <c r="HJ13" s="331"/>
      <c r="HK13" s="331"/>
      <c r="HL13" s="331"/>
      <c r="HM13" s="331"/>
      <c r="HN13" s="331"/>
      <c r="HO13" s="331"/>
      <c r="HP13" s="331"/>
      <c r="HQ13" s="331"/>
      <c r="HR13" s="331"/>
      <c r="HS13" s="331"/>
      <c r="HT13" s="331"/>
      <c r="HU13" s="331"/>
      <c r="HV13" s="331"/>
      <c r="HW13" s="331"/>
      <c r="HX13" s="331"/>
      <c r="HY13" s="331"/>
      <c r="HZ13" s="331"/>
      <c r="IA13" s="331"/>
      <c r="IB13" s="331"/>
      <c r="IC13" s="331"/>
      <c r="ID13" s="331"/>
      <c r="IE13" s="331"/>
      <c r="IF13" s="331"/>
      <c r="IG13" s="331"/>
      <c r="IH13" s="331"/>
      <c r="II13" s="331"/>
      <c r="IJ13" s="331"/>
      <c r="IK13" s="331"/>
      <c r="IL13" s="331"/>
      <c r="IM13" s="331"/>
      <c r="IN13" s="331"/>
      <c r="IO13" s="331"/>
      <c r="IP13" s="331"/>
      <c r="IQ13" s="331"/>
      <c r="IR13" s="331"/>
      <c r="IS13" s="331"/>
      <c r="IT13" s="331"/>
      <c r="IU13" s="331"/>
      <c r="IV13" s="331"/>
      <c r="IW13" s="331"/>
      <c r="IX13" s="331"/>
      <c r="IY13" s="331"/>
      <c r="IZ13" s="331"/>
    </row>
    <row r="14" spans="1:260" s="633" customFormat="1" ht="18" customHeight="1" x14ac:dyDescent="0.25">
      <c r="A14" s="331"/>
      <c r="B14" s="763" t="s">
        <v>38</v>
      </c>
      <c r="C14" s="756"/>
      <c r="D14" s="764">
        <v>1231768</v>
      </c>
      <c r="E14" s="684">
        <v>2.533475374537006</v>
      </c>
      <c r="F14" s="350"/>
      <c r="G14" s="765">
        <v>123205</v>
      </c>
      <c r="H14" s="766">
        <v>1.8885016834113664</v>
      </c>
      <c r="I14" s="756"/>
      <c r="J14" s="767">
        <v>47350</v>
      </c>
      <c r="K14" s="448">
        <f t="shared" si="0"/>
        <v>3.8440680387865247</v>
      </c>
      <c r="L14" s="766">
        <f t="shared" si="1"/>
        <v>38.431881822977964</v>
      </c>
      <c r="M14" s="396"/>
      <c r="N14" s="396">
        <f t="shared" si="2"/>
        <v>3</v>
      </c>
      <c r="O14" s="396">
        <v>4</v>
      </c>
      <c r="P14" s="396">
        <f t="shared" si="3"/>
        <v>7</v>
      </c>
      <c r="Q14" s="568" t="str">
        <f t="shared" si="4"/>
        <v>Castilla y León</v>
      </c>
      <c r="R14" s="762">
        <f t="shared" si="5"/>
        <v>38.070923819372631</v>
      </c>
      <c r="S14" s="331"/>
      <c r="T14" s="331"/>
      <c r="U14" s="331"/>
      <c r="V14" s="331"/>
      <c r="W14" s="331"/>
      <c r="X14" s="331"/>
      <c r="Y14" s="331"/>
      <c r="Z14" s="331"/>
      <c r="AA14" s="331"/>
      <c r="AB14" s="331"/>
      <c r="AC14" s="331"/>
      <c r="AD14" s="331"/>
      <c r="AE14" s="331"/>
      <c r="AF14" s="331"/>
      <c r="AG14" s="331"/>
      <c r="AH14" s="331"/>
      <c r="AI14" s="331"/>
      <c r="AJ14" s="331"/>
      <c r="AK14" s="331"/>
      <c r="AL14" s="331"/>
      <c r="AM14" s="331"/>
      <c r="AN14" s="331"/>
      <c r="AO14" s="331"/>
      <c r="AP14" s="331"/>
      <c r="AQ14" s="331"/>
      <c r="AR14" s="331"/>
      <c r="AS14" s="331"/>
      <c r="AT14" s="331"/>
      <c r="AU14" s="331"/>
      <c r="AV14" s="331"/>
      <c r="AW14" s="331"/>
      <c r="AX14" s="331"/>
      <c r="AY14" s="331"/>
      <c r="AZ14" s="331"/>
      <c r="BA14" s="331"/>
      <c r="BB14" s="331"/>
      <c r="BC14" s="331"/>
      <c r="BD14" s="331"/>
      <c r="BE14" s="331"/>
      <c r="BF14" s="331"/>
      <c r="BG14" s="331"/>
      <c r="BH14" s="331"/>
      <c r="BI14" s="331"/>
      <c r="BJ14" s="331"/>
      <c r="BK14" s="331"/>
      <c r="BL14" s="331"/>
      <c r="BM14" s="331"/>
      <c r="BN14" s="331"/>
      <c r="BO14" s="331"/>
      <c r="BP14" s="331"/>
      <c r="BQ14" s="331"/>
      <c r="BR14" s="331"/>
      <c r="BS14" s="331"/>
      <c r="BT14" s="331"/>
      <c r="BU14" s="331"/>
      <c r="BV14" s="331"/>
      <c r="BW14" s="331"/>
      <c r="BX14" s="331"/>
      <c r="BY14" s="331"/>
      <c r="BZ14" s="331"/>
      <c r="CA14" s="331"/>
      <c r="CB14" s="331"/>
      <c r="CC14" s="331"/>
      <c r="CD14" s="331"/>
      <c r="CE14" s="331"/>
      <c r="CF14" s="331"/>
      <c r="CG14" s="331"/>
      <c r="CH14" s="331"/>
      <c r="CI14" s="331"/>
      <c r="CJ14" s="331"/>
      <c r="CK14" s="331"/>
      <c r="CL14" s="331"/>
      <c r="CM14" s="331"/>
      <c r="CN14" s="331"/>
      <c r="CO14" s="331"/>
      <c r="CP14" s="331"/>
      <c r="CQ14" s="331"/>
      <c r="CR14" s="331"/>
      <c r="CS14" s="331"/>
      <c r="CT14" s="331"/>
      <c r="CU14" s="331"/>
      <c r="CV14" s="331"/>
      <c r="CW14" s="331"/>
      <c r="CX14" s="331"/>
      <c r="CY14" s="331"/>
      <c r="CZ14" s="331"/>
      <c r="DA14" s="331"/>
      <c r="DB14" s="331"/>
      <c r="DC14" s="331"/>
      <c r="DD14" s="331"/>
      <c r="DE14" s="331"/>
      <c r="DF14" s="331"/>
      <c r="DG14" s="331"/>
      <c r="DH14" s="331"/>
      <c r="DI14" s="331"/>
      <c r="DJ14" s="331"/>
      <c r="DK14" s="331"/>
      <c r="DL14" s="331"/>
      <c r="DM14" s="331"/>
      <c r="DN14" s="331"/>
      <c r="DO14" s="331"/>
      <c r="DP14" s="331"/>
      <c r="DQ14" s="331"/>
      <c r="DR14" s="331"/>
      <c r="DS14" s="331"/>
      <c r="DT14" s="331"/>
      <c r="DU14" s="331"/>
      <c r="DV14" s="331"/>
      <c r="DW14" s="331"/>
      <c r="DX14" s="331"/>
      <c r="DY14" s="331"/>
      <c r="DZ14" s="331"/>
      <c r="EA14" s="331"/>
      <c r="EB14" s="331"/>
      <c r="EC14" s="331"/>
      <c r="ED14" s="331"/>
      <c r="EE14" s="331"/>
      <c r="EF14" s="331"/>
      <c r="EG14" s="331"/>
      <c r="EH14" s="331"/>
      <c r="EI14" s="331"/>
      <c r="EJ14" s="331"/>
      <c r="EK14" s="331"/>
      <c r="EL14" s="331"/>
      <c r="EM14" s="331"/>
      <c r="EN14" s="331"/>
      <c r="EO14" s="331"/>
      <c r="EP14" s="331"/>
      <c r="EQ14" s="331"/>
      <c r="ER14" s="331"/>
      <c r="ES14" s="331"/>
      <c r="ET14" s="331"/>
      <c r="EU14" s="331"/>
      <c r="EV14" s="331"/>
      <c r="EW14" s="331"/>
      <c r="EX14" s="331"/>
      <c r="EY14" s="331"/>
      <c r="EZ14" s="331"/>
      <c r="FA14" s="331"/>
      <c r="FB14" s="331"/>
      <c r="FC14" s="331"/>
      <c r="FD14" s="331"/>
      <c r="FE14" s="331"/>
      <c r="FF14" s="331"/>
      <c r="FG14" s="331"/>
      <c r="FH14" s="331"/>
      <c r="FI14" s="331"/>
      <c r="FJ14" s="331"/>
      <c r="FK14" s="331"/>
      <c r="FL14" s="331"/>
      <c r="FM14" s="331"/>
      <c r="FN14" s="331"/>
      <c r="FO14" s="331"/>
      <c r="FP14" s="331"/>
      <c r="FQ14" s="331"/>
      <c r="FR14" s="331"/>
      <c r="FS14" s="331"/>
      <c r="FT14" s="331"/>
      <c r="FU14" s="331"/>
      <c r="FV14" s="331"/>
      <c r="FW14" s="331"/>
      <c r="FX14" s="331"/>
      <c r="FY14" s="331"/>
      <c r="FZ14" s="331"/>
      <c r="GA14" s="331"/>
      <c r="GB14" s="331"/>
      <c r="GC14" s="331"/>
      <c r="GD14" s="331"/>
      <c r="GE14" s="331"/>
      <c r="GF14" s="331"/>
      <c r="GG14" s="331"/>
      <c r="GH14" s="331"/>
      <c r="GI14" s="331"/>
      <c r="GJ14" s="331"/>
      <c r="GK14" s="331"/>
      <c r="GL14" s="331"/>
      <c r="GM14" s="331"/>
      <c r="GN14" s="331"/>
      <c r="GO14" s="331"/>
      <c r="GP14" s="331"/>
      <c r="GQ14" s="331"/>
      <c r="GR14" s="331"/>
      <c r="GS14" s="331"/>
      <c r="GT14" s="331"/>
      <c r="GU14" s="331"/>
      <c r="GV14" s="331"/>
      <c r="GW14" s="331"/>
      <c r="GX14" s="331"/>
      <c r="GY14" s="331"/>
      <c r="GZ14" s="331"/>
      <c r="HA14" s="331"/>
      <c r="HB14" s="331"/>
      <c r="HC14" s="331"/>
      <c r="HD14" s="331"/>
      <c r="HE14" s="331"/>
      <c r="HF14" s="331"/>
      <c r="HG14" s="331"/>
      <c r="HH14" s="331"/>
      <c r="HI14" s="331"/>
      <c r="HJ14" s="331"/>
      <c r="HK14" s="331"/>
      <c r="HL14" s="331"/>
      <c r="HM14" s="331"/>
      <c r="HN14" s="331"/>
      <c r="HO14" s="331"/>
      <c r="HP14" s="331"/>
      <c r="HQ14" s="331"/>
      <c r="HR14" s="331"/>
      <c r="HS14" s="331"/>
      <c r="HT14" s="331"/>
      <c r="HU14" s="331"/>
      <c r="HV14" s="331"/>
      <c r="HW14" s="331"/>
      <c r="HX14" s="331"/>
      <c r="HY14" s="331"/>
      <c r="HZ14" s="331"/>
      <c r="IA14" s="331"/>
      <c r="IB14" s="331"/>
      <c r="IC14" s="331"/>
      <c r="ID14" s="331"/>
      <c r="IE14" s="331"/>
      <c r="IF14" s="331"/>
      <c r="IG14" s="331"/>
      <c r="IH14" s="331"/>
      <c r="II14" s="331"/>
      <c r="IJ14" s="331"/>
      <c r="IK14" s="331"/>
      <c r="IL14" s="331"/>
      <c r="IM14" s="331"/>
      <c r="IN14" s="331"/>
      <c r="IO14" s="331"/>
      <c r="IP14" s="331"/>
      <c r="IQ14" s="331"/>
      <c r="IR14" s="331"/>
      <c r="IS14" s="331"/>
      <c r="IT14" s="331"/>
      <c r="IU14" s="331"/>
      <c r="IV14" s="331"/>
      <c r="IW14" s="331"/>
      <c r="IX14" s="331"/>
      <c r="IY14" s="331"/>
      <c r="IZ14" s="331"/>
    </row>
    <row r="15" spans="1:260" s="633" customFormat="1" ht="18" customHeight="1" x14ac:dyDescent="0.25">
      <c r="A15" s="331"/>
      <c r="B15" s="763" t="s">
        <v>6</v>
      </c>
      <c r="C15" s="756"/>
      <c r="D15" s="764">
        <v>2238754</v>
      </c>
      <c r="E15" s="684">
        <v>4.6046237023905645</v>
      </c>
      <c r="F15" s="350"/>
      <c r="G15" s="765">
        <v>262023</v>
      </c>
      <c r="H15" s="766">
        <v>4.0163213878697812</v>
      </c>
      <c r="I15" s="756"/>
      <c r="J15" s="767">
        <v>75487</v>
      </c>
      <c r="K15" s="448">
        <f t="shared" si="0"/>
        <v>3.3718309381021765</v>
      </c>
      <c r="L15" s="766">
        <f t="shared" si="1"/>
        <v>28.809303000118309</v>
      </c>
      <c r="M15" s="396"/>
      <c r="N15" s="396">
        <f t="shared" si="2"/>
        <v>14</v>
      </c>
      <c r="O15" s="396">
        <v>5</v>
      </c>
      <c r="P15" s="396">
        <f t="shared" si="3"/>
        <v>16</v>
      </c>
      <c r="Q15" s="568" t="str">
        <f t="shared" si="4"/>
        <v>País Vasco</v>
      </c>
      <c r="R15" s="762">
        <f t="shared" si="5"/>
        <v>36.047498131162712</v>
      </c>
      <c r="S15" s="331"/>
      <c r="T15" s="331"/>
      <c r="U15" s="331"/>
      <c r="V15" s="331"/>
      <c r="W15" s="331"/>
      <c r="X15" s="331"/>
      <c r="Y15" s="331"/>
      <c r="Z15" s="331"/>
      <c r="AA15" s="331"/>
      <c r="AB15" s="331"/>
      <c r="AC15" s="331"/>
      <c r="AD15" s="331"/>
      <c r="AE15" s="331"/>
      <c r="AF15" s="331"/>
      <c r="AG15" s="331"/>
      <c r="AH15" s="331"/>
      <c r="AI15" s="331"/>
      <c r="AJ15" s="331"/>
      <c r="AK15" s="331"/>
      <c r="AL15" s="331"/>
      <c r="AM15" s="331"/>
      <c r="AN15" s="331"/>
      <c r="AO15" s="331"/>
      <c r="AP15" s="331"/>
      <c r="AQ15" s="331"/>
      <c r="AR15" s="331"/>
      <c r="AS15" s="331"/>
      <c r="AT15" s="331"/>
      <c r="AU15" s="331"/>
      <c r="AV15" s="331"/>
      <c r="AW15" s="331"/>
      <c r="AX15" s="331"/>
      <c r="AY15" s="331"/>
      <c r="AZ15" s="331"/>
      <c r="BA15" s="331"/>
      <c r="BB15" s="331"/>
      <c r="BC15" s="331"/>
      <c r="BD15" s="331"/>
      <c r="BE15" s="331"/>
      <c r="BF15" s="331"/>
      <c r="BG15" s="331"/>
      <c r="BH15" s="331"/>
      <c r="BI15" s="331"/>
      <c r="BJ15" s="331"/>
      <c r="BK15" s="331"/>
      <c r="BL15" s="331"/>
      <c r="BM15" s="331"/>
      <c r="BN15" s="331"/>
      <c r="BO15" s="331"/>
      <c r="BP15" s="331"/>
      <c r="BQ15" s="331"/>
      <c r="BR15" s="331"/>
      <c r="BS15" s="331"/>
      <c r="BT15" s="331"/>
      <c r="BU15" s="331"/>
      <c r="BV15" s="331"/>
      <c r="BW15" s="331"/>
      <c r="BX15" s="331"/>
      <c r="BY15" s="331"/>
      <c r="BZ15" s="331"/>
      <c r="CA15" s="331"/>
      <c r="CB15" s="331"/>
      <c r="CC15" s="331"/>
      <c r="CD15" s="331"/>
      <c r="CE15" s="331"/>
      <c r="CF15" s="331"/>
      <c r="CG15" s="331"/>
      <c r="CH15" s="331"/>
      <c r="CI15" s="331"/>
      <c r="CJ15" s="331"/>
      <c r="CK15" s="331"/>
      <c r="CL15" s="331"/>
      <c r="CM15" s="331"/>
      <c r="CN15" s="331"/>
      <c r="CO15" s="331"/>
      <c r="CP15" s="331"/>
      <c r="CQ15" s="331"/>
      <c r="CR15" s="331"/>
      <c r="CS15" s="331"/>
      <c r="CT15" s="331"/>
      <c r="CU15" s="331"/>
      <c r="CV15" s="331"/>
      <c r="CW15" s="331"/>
      <c r="CX15" s="331"/>
      <c r="CY15" s="331"/>
      <c r="CZ15" s="331"/>
      <c r="DA15" s="331"/>
      <c r="DB15" s="331"/>
      <c r="DC15" s="331"/>
      <c r="DD15" s="331"/>
      <c r="DE15" s="331"/>
      <c r="DF15" s="331"/>
      <c r="DG15" s="331"/>
      <c r="DH15" s="331"/>
      <c r="DI15" s="331"/>
      <c r="DJ15" s="331"/>
      <c r="DK15" s="331"/>
      <c r="DL15" s="331"/>
      <c r="DM15" s="331"/>
      <c r="DN15" s="331"/>
      <c r="DO15" s="331"/>
      <c r="DP15" s="331"/>
      <c r="DQ15" s="331"/>
      <c r="DR15" s="331"/>
      <c r="DS15" s="331"/>
      <c r="DT15" s="331"/>
      <c r="DU15" s="331"/>
      <c r="DV15" s="331"/>
      <c r="DW15" s="331"/>
      <c r="DX15" s="331"/>
      <c r="DY15" s="331"/>
      <c r="DZ15" s="331"/>
      <c r="EA15" s="331"/>
      <c r="EB15" s="331"/>
      <c r="EC15" s="331"/>
      <c r="ED15" s="331"/>
      <c r="EE15" s="331"/>
      <c r="EF15" s="331"/>
      <c r="EG15" s="331"/>
      <c r="EH15" s="331"/>
      <c r="EI15" s="331"/>
      <c r="EJ15" s="331"/>
      <c r="EK15" s="331"/>
      <c r="EL15" s="331"/>
      <c r="EM15" s="331"/>
      <c r="EN15" s="331"/>
      <c r="EO15" s="331"/>
      <c r="EP15" s="331"/>
      <c r="EQ15" s="331"/>
      <c r="ER15" s="331"/>
      <c r="ES15" s="331"/>
      <c r="ET15" s="331"/>
      <c r="EU15" s="331"/>
      <c r="EV15" s="331"/>
      <c r="EW15" s="331"/>
      <c r="EX15" s="331"/>
      <c r="EY15" s="331"/>
      <c r="EZ15" s="331"/>
      <c r="FA15" s="331"/>
      <c r="FB15" s="331"/>
      <c r="FC15" s="331"/>
      <c r="FD15" s="331"/>
      <c r="FE15" s="331"/>
      <c r="FF15" s="331"/>
      <c r="FG15" s="331"/>
      <c r="FH15" s="331"/>
      <c r="FI15" s="331"/>
      <c r="FJ15" s="331"/>
      <c r="FK15" s="331"/>
      <c r="FL15" s="331"/>
      <c r="FM15" s="331"/>
      <c r="FN15" s="331"/>
      <c r="FO15" s="331"/>
      <c r="FP15" s="331"/>
      <c r="FQ15" s="331"/>
      <c r="FR15" s="331"/>
      <c r="FS15" s="331"/>
      <c r="FT15" s="331"/>
      <c r="FU15" s="331"/>
      <c r="FV15" s="331"/>
      <c r="FW15" s="331"/>
      <c r="FX15" s="331"/>
      <c r="FY15" s="331"/>
      <c r="FZ15" s="331"/>
      <c r="GA15" s="331"/>
      <c r="GB15" s="331"/>
      <c r="GC15" s="331"/>
      <c r="GD15" s="331"/>
      <c r="GE15" s="331"/>
      <c r="GF15" s="331"/>
      <c r="GG15" s="331"/>
      <c r="GH15" s="331"/>
      <c r="GI15" s="331"/>
      <c r="GJ15" s="331"/>
      <c r="GK15" s="331"/>
      <c r="GL15" s="331"/>
      <c r="GM15" s="331"/>
      <c r="GN15" s="331"/>
      <c r="GO15" s="331"/>
      <c r="GP15" s="331"/>
      <c r="GQ15" s="331"/>
      <c r="GR15" s="331"/>
      <c r="GS15" s="331"/>
      <c r="GT15" s="331"/>
      <c r="GU15" s="331"/>
      <c r="GV15" s="331"/>
      <c r="GW15" s="331"/>
      <c r="GX15" s="331"/>
      <c r="GY15" s="331"/>
      <c r="GZ15" s="331"/>
      <c r="HA15" s="331"/>
      <c r="HB15" s="331"/>
      <c r="HC15" s="331"/>
      <c r="HD15" s="331"/>
      <c r="HE15" s="331"/>
      <c r="HF15" s="331"/>
      <c r="HG15" s="331"/>
      <c r="HH15" s="331"/>
      <c r="HI15" s="331"/>
      <c r="HJ15" s="331"/>
      <c r="HK15" s="331"/>
      <c r="HL15" s="331"/>
      <c r="HM15" s="331"/>
      <c r="HN15" s="331"/>
      <c r="HO15" s="331"/>
      <c r="HP15" s="331"/>
      <c r="HQ15" s="331"/>
      <c r="HR15" s="331"/>
      <c r="HS15" s="331"/>
      <c r="HT15" s="331"/>
      <c r="HU15" s="331"/>
      <c r="HV15" s="331"/>
      <c r="HW15" s="331"/>
      <c r="HX15" s="331"/>
      <c r="HY15" s="331"/>
      <c r="HZ15" s="331"/>
      <c r="IA15" s="331"/>
      <c r="IB15" s="331"/>
      <c r="IC15" s="331"/>
      <c r="ID15" s="331"/>
      <c r="IE15" s="331"/>
      <c r="IF15" s="331"/>
      <c r="IG15" s="331"/>
      <c r="IH15" s="331"/>
      <c r="II15" s="331"/>
      <c r="IJ15" s="331"/>
      <c r="IK15" s="331"/>
      <c r="IL15" s="331"/>
      <c r="IM15" s="331"/>
      <c r="IN15" s="331"/>
      <c r="IO15" s="331"/>
      <c r="IP15" s="331"/>
      <c r="IQ15" s="331"/>
      <c r="IR15" s="331"/>
      <c r="IS15" s="331"/>
      <c r="IT15" s="331"/>
      <c r="IU15" s="331"/>
      <c r="IV15" s="331"/>
      <c r="IW15" s="331"/>
      <c r="IX15" s="331"/>
      <c r="IY15" s="331"/>
      <c r="IZ15" s="331"/>
    </row>
    <row r="16" spans="1:260" s="633" customFormat="1" ht="18" customHeight="1" x14ac:dyDescent="0.25">
      <c r="A16" s="331"/>
      <c r="B16" s="763" t="s">
        <v>5</v>
      </c>
      <c r="C16" s="756"/>
      <c r="D16" s="768">
        <v>590851</v>
      </c>
      <c r="E16" s="684">
        <v>1.2152503219117274</v>
      </c>
      <c r="F16" s="350"/>
      <c r="G16" s="769">
        <v>102326</v>
      </c>
      <c r="H16" s="766">
        <v>1.5684657542855522</v>
      </c>
      <c r="I16" s="756"/>
      <c r="J16" s="767">
        <v>23562</v>
      </c>
      <c r="K16" s="448">
        <f t="shared" si="0"/>
        <v>3.9878074167598938</v>
      </c>
      <c r="L16" s="766">
        <f t="shared" si="1"/>
        <v>23.026405801067177</v>
      </c>
      <c r="M16" s="396"/>
      <c r="N16" s="396">
        <f t="shared" si="2"/>
        <v>18</v>
      </c>
      <c r="O16" s="396">
        <v>6</v>
      </c>
      <c r="P16" s="396">
        <f t="shared" si="3"/>
        <v>8</v>
      </c>
      <c r="Q16" s="568" t="str">
        <f t="shared" si="4"/>
        <v>Castilla - La Mancha</v>
      </c>
      <c r="R16" s="770">
        <f t="shared" si="5"/>
        <v>35.392532696510742</v>
      </c>
      <c r="S16" s="331"/>
      <c r="T16" s="331"/>
      <c r="U16" s="331"/>
      <c r="V16" s="331"/>
      <c r="W16" s="331"/>
      <c r="X16" s="331"/>
      <c r="Y16" s="331"/>
      <c r="Z16" s="331"/>
      <c r="AA16" s="331"/>
      <c r="AB16" s="331"/>
      <c r="AC16" s="331"/>
      <c r="AD16" s="331"/>
      <c r="AE16" s="331"/>
      <c r="AF16" s="331"/>
      <c r="AG16" s="331"/>
      <c r="AH16" s="331"/>
      <c r="AI16" s="331"/>
      <c r="AJ16" s="331"/>
      <c r="AK16" s="331"/>
      <c r="AL16" s="331"/>
      <c r="AM16" s="331"/>
      <c r="AN16" s="331"/>
      <c r="AO16" s="331"/>
      <c r="AP16" s="331"/>
      <c r="AQ16" s="331"/>
      <c r="AR16" s="331"/>
      <c r="AS16" s="331"/>
      <c r="AT16" s="331"/>
      <c r="AU16" s="331"/>
      <c r="AV16" s="331"/>
      <c r="AW16" s="331"/>
      <c r="AX16" s="331"/>
      <c r="AY16" s="331"/>
      <c r="AZ16" s="331"/>
      <c r="BA16" s="331"/>
      <c r="BB16" s="331"/>
      <c r="BC16" s="331"/>
      <c r="BD16" s="331"/>
      <c r="BE16" s="331"/>
      <c r="BF16" s="331"/>
      <c r="BG16" s="331"/>
      <c r="BH16" s="331"/>
      <c r="BI16" s="331"/>
      <c r="BJ16" s="331"/>
      <c r="BK16" s="331"/>
      <c r="BL16" s="331"/>
      <c r="BM16" s="331"/>
      <c r="BN16" s="331"/>
      <c r="BO16" s="331"/>
      <c r="BP16" s="331"/>
      <c r="BQ16" s="331"/>
      <c r="BR16" s="331"/>
      <c r="BS16" s="331"/>
      <c r="BT16" s="331"/>
      <c r="BU16" s="331"/>
      <c r="BV16" s="331"/>
      <c r="BW16" s="331"/>
      <c r="BX16" s="331"/>
      <c r="BY16" s="331"/>
      <c r="BZ16" s="331"/>
      <c r="CA16" s="331"/>
      <c r="CB16" s="331"/>
      <c r="CC16" s="331"/>
      <c r="CD16" s="331"/>
      <c r="CE16" s="331"/>
      <c r="CF16" s="331"/>
      <c r="CG16" s="331"/>
      <c r="CH16" s="331"/>
      <c r="CI16" s="331"/>
      <c r="CJ16" s="331"/>
      <c r="CK16" s="331"/>
      <c r="CL16" s="331"/>
      <c r="CM16" s="331"/>
      <c r="CN16" s="331"/>
      <c r="CO16" s="331"/>
      <c r="CP16" s="331"/>
      <c r="CQ16" s="331"/>
      <c r="CR16" s="331"/>
      <c r="CS16" s="331"/>
      <c r="CT16" s="331"/>
      <c r="CU16" s="331"/>
      <c r="CV16" s="331"/>
      <c r="CW16" s="331"/>
      <c r="CX16" s="331"/>
      <c r="CY16" s="331"/>
      <c r="CZ16" s="331"/>
      <c r="DA16" s="331"/>
      <c r="DB16" s="331"/>
      <c r="DC16" s="331"/>
      <c r="DD16" s="331"/>
      <c r="DE16" s="331"/>
      <c r="DF16" s="331"/>
      <c r="DG16" s="331"/>
      <c r="DH16" s="331"/>
      <c r="DI16" s="331"/>
      <c r="DJ16" s="331"/>
      <c r="DK16" s="331"/>
      <c r="DL16" s="331"/>
      <c r="DM16" s="331"/>
      <c r="DN16" s="331"/>
      <c r="DO16" s="331"/>
      <c r="DP16" s="331"/>
      <c r="DQ16" s="331"/>
      <c r="DR16" s="331"/>
      <c r="DS16" s="331"/>
      <c r="DT16" s="331"/>
      <c r="DU16" s="331"/>
      <c r="DV16" s="331"/>
      <c r="DW16" s="331"/>
      <c r="DX16" s="331"/>
      <c r="DY16" s="331"/>
      <c r="DZ16" s="331"/>
      <c r="EA16" s="331"/>
      <c r="EB16" s="331"/>
      <c r="EC16" s="331"/>
      <c r="ED16" s="331"/>
      <c r="EE16" s="331"/>
      <c r="EF16" s="331"/>
      <c r="EG16" s="331"/>
      <c r="EH16" s="331"/>
      <c r="EI16" s="331"/>
      <c r="EJ16" s="331"/>
      <c r="EK16" s="331"/>
      <c r="EL16" s="331"/>
      <c r="EM16" s="331"/>
      <c r="EN16" s="331"/>
      <c r="EO16" s="331"/>
      <c r="EP16" s="331"/>
      <c r="EQ16" s="331"/>
      <c r="ER16" s="331"/>
      <c r="ES16" s="331"/>
      <c r="ET16" s="331"/>
      <c r="EU16" s="331"/>
      <c r="EV16" s="331"/>
      <c r="EW16" s="331"/>
      <c r="EX16" s="331"/>
      <c r="EY16" s="331"/>
      <c r="EZ16" s="331"/>
      <c r="FA16" s="331"/>
      <c r="FB16" s="331"/>
      <c r="FC16" s="331"/>
      <c r="FD16" s="331"/>
      <c r="FE16" s="331"/>
      <c r="FF16" s="331"/>
      <c r="FG16" s="331"/>
      <c r="FH16" s="331"/>
      <c r="FI16" s="331"/>
      <c r="FJ16" s="331"/>
      <c r="FK16" s="331"/>
      <c r="FL16" s="331"/>
      <c r="FM16" s="331"/>
      <c r="FN16" s="331"/>
      <c r="FO16" s="331"/>
      <c r="FP16" s="331"/>
      <c r="FQ16" s="331"/>
      <c r="FR16" s="331"/>
      <c r="FS16" s="331"/>
      <c r="FT16" s="331"/>
      <c r="FU16" s="331"/>
      <c r="FV16" s="331"/>
      <c r="FW16" s="331"/>
      <c r="FX16" s="331"/>
      <c r="FY16" s="331"/>
      <c r="FZ16" s="331"/>
      <c r="GA16" s="331"/>
      <c r="GB16" s="331"/>
      <c r="GC16" s="331"/>
      <c r="GD16" s="331"/>
      <c r="GE16" s="331"/>
      <c r="GF16" s="331"/>
      <c r="GG16" s="331"/>
      <c r="GH16" s="331"/>
      <c r="GI16" s="331"/>
      <c r="GJ16" s="331"/>
      <c r="GK16" s="331"/>
      <c r="GL16" s="331"/>
      <c r="GM16" s="331"/>
      <c r="GN16" s="331"/>
      <c r="GO16" s="331"/>
      <c r="GP16" s="331"/>
      <c r="GQ16" s="331"/>
      <c r="GR16" s="331"/>
      <c r="GS16" s="331"/>
      <c r="GT16" s="331"/>
      <c r="GU16" s="331"/>
      <c r="GV16" s="331"/>
      <c r="GW16" s="331"/>
      <c r="GX16" s="331"/>
      <c r="GY16" s="331"/>
      <c r="GZ16" s="331"/>
      <c r="HA16" s="331"/>
      <c r="HB16" s="331"/>
      <c r="HC16" s="331"/>
      <c r="HD16" s="331"/>
      <c r="HE16" s="331"/>
      <c r="HF16" s="331"/>
      <c r="HG16" s="331"/>
      <c r="HH16" s="331"/>
      <c r="HI16" s="331"/>
      <c r="HJ16" s="331"/>
      <c r="HK16" s="331"/>
      <c r="HL16" s="331"/>
      <c r="HM16" s="331"/>
      <c r="HN16" s="331"/>
      <c r="HO16" s="331"/>
      <c r="HP16" s="331"/>
      <c r="HQ16" s="331"/>
      <c r="HR16" s="331"/>
      <c r="HS16" s="331"/>
      <c r="HT16" s="331"/>
      <c r="HU16" s="331"/>
      <c r="HV16" s="331"/>
      <c r="HW16" s="331"/>
      <c r="HX16" s="331"/>
      <c r="HY16" s="331"/>
      <c r="HZ16" s="331"/>
      <c r="IA16" s="331"/>
      <c r="IB16" s="331"/>
      <c r="IC16" s="331"/>
      <c r="ID16" s="331"/>
      <c r="IE16" s="331"/>
      <c r="IF16" s="331"/>
      <c r="IG16" s="331"/>
      <c r="IH16" s="331"/>
      <c r="II16" s="331"/>
      <c r="IJ16" s="331"/>
      <c r="IK16" s="331"/>
      <c r="IL16" s="331"/>
      <c r="IM16" s="331"/>
      <c r="IN16" s="331"/>
      <c r="IO16" s="331"/>
      <c r="IP16" s="331"/>
      <c r="IQ16" s="331"/>
      <c r="IR16" s="331"/>
      <c r="IS16" s="331"/>
      <c r="IT16" s="331"/>
      <c r="IU16" s="331"/>
      <c r="IV16" s="331"/>
      <c r="IW16" s="331"/>
      <c r="IX16" s="331"/>
      <c r="IY16" s="331"/>
      <c r="IZ16" s="331"/>
    </row>
    <row r="17" spans="1:260" s="742" customFormat="1" ht="18" customHeight="1" x14ac:dyDescent="0.25">
      <c r="A17" s="450"/>
      <c r="B17" s="771" t="s">
        <v>4</v>
      </c>
      <c r="C17" s="756"/>
      <c r="D17" s="764">
        <v>2391682</v>
      </c>
      <c r="E17" s="684">
        <v>4.9191629030169768</v>
      </c>
      <c r="F17" s="350"/>
      <c r="G17" s="772">
        <v>417744</v>
      </c>
      <c r="H17" s="773">
        <v>6.4032323950732337</v>
      </c>
      <c r="I17" s="756"/>
      <c r="J17" s="774">
        <v>159039</v>
      </c>
      <c r="K17" s="587">
        <f t="shared" si="0"/>
        <v>6.649671653673022</v>
      </c>
      <c r="L17" s="773">
        <f t="shared" si="1"/>
        <v>38.070923819372631</v>
      </c>
      <c r="M17" s="396"/>
      <c r="N17" s="396">
        <f t="shared" si="2"/>
        <v>4</v>
      </c>
      <c r="O17" s="396">
        <v>7</v>
      </c>
      <c r="P17" s="396">
        <f t="shared" si="3"/>
        <v>9</v>
      </c>
      <c r="Q17" s="568" t="str">
        <f t="shared" si="4"/>
        <v>Cataluña</v>
      </c>
      <c r="R17" s="762">
        <f t="shared" si="5"/>
        <v>34.353329411332133</v>
      </c>
      <c r="S17" s="450"/>
      <c r="T17" s="450"/>
      <c r="U17" s="450"/>
      <c r="V17" s="450"/>
      <c r="W17" s="450"/>
      <c r="X17" s="450"/>
      <c r="Y17" s="450"/>
      <c r="Z17" s="450"/>
      <c r="AA17" s="450"/>
      <c r="AB17" s="450"/>
      <c r="AC17" s="450"/>
      <c r="AD17" s="450"/>
      <c r="AE17" s="450"/>
      <c r="AF17" s="450"/>
      <c r="AG17" s="450"/>
      <c r="AH17" s="450"/>
      <c r="AI17" s="450"/>
      <c r="AJ17" s="450"/>
      <c r="AK17" s="450"/>
      <c r="AL17" s="450"/>
      <c r="AM17" s="450"/>
      <c r="AN17" s="450"/>
      <c r="AO17" s="450"/>
      <c r="AP17" s="450"/>
      <c r="AQ17" s="450"/>
      <c r="AR17" s="450"/>
      <c r="AS17" s="450"/>
      <c r="AT17" s="450"/>
      <c r="AU17" s="450"/>
      <c r="AV17" s="450"/>
      <c r="AW17" s="450"/>
      <c r="AX17" s="450"/>
      <c r="AY17" s="450"/>
      <c r="AZ17" s="450"/>
      <c r="BA17" s="450"/>
      <c r="BB17" s="450"/>
      <c r="BC17" s="450"/>
      <c r="BD17" s="450"/>
      <c r="BE17" s="450"/>
      <c r="BF17" s="450"/>
      <c r="BG17" s="450"/>
      <c r="BH17" s="450"/>
      <c r="BI17" s="450"/>
      <c r="BJ17" s="450"/>
      <c r="BK17" s="450"/>
      <c r="BL17" s="450"/>
      <c r="BM17" s="450"/>
      <c r="BN17" s="450"/>
      <c r="BO17" s="450"/>
      <c r="BP17" s="450"/>
      <c r="BQ17" s="450"/>
      <c r="BR17" s="450"/>
      <c r="BS17" s="450"/>
      <c r="BT17" s="450"/>
      <c r="BU17" s="450"/>
      <c r="BV17" s="450"/>
      <c r="BW17" s="450"/>
      <c r="BX17" s="450"/>
      <c r="BY17" s="450"/>
      <c r="BZ17" s="450"/>
      <c r="CA17" s="450"/>
      <c r="CB17" s="450"/>
      <c r="CC17" s="450"/>
      <c r="CD17" s="450"/>
      <c r="CE17" s="450"/>
      <c r="CF17" s="450"/>
      <c r="CG17" s="450"/>
      <c r="CH17" s="450"/>
      <c r="CI17" s="450"/>
      <c r="CJ17" s="450"/>
      <c r="CK17" s="450"/>
      <c r="CL17" s="450"/>
      <c r="CM17" s="450"/>
      <c r="CN17" s="450"/>
      <c r="CO17" s="450"/>
      <c r="CP17" s="450"/>
      <c r="CQ17" s="450"/>
      <c r="CR17" s="450"/>
      <c r="CS17" s="450"/>
      <c r="CT17" s="450"/>
      <c r="CU17" s="450"/>
      <c r="CV17" s="450"/>
      <c r="CW17" s="450"/>
      <c r="CX17" s="450"/>
      <c r="CY17" s="450"/>
      <c r="CZ17" s="450"/>
      <c r="DA17" s="450"/>
      <c r="DB17" s="450"/>
      <c r="DC17" s="450"/>
      <c r="DD17" s="450"/>
      <c r="DE17" s="450"/>
      <c r="DF17" s="450"/>
      <c r="DG17" s="450"/>
      <c r="DH17" s="450"/>
      <c r="DI17" s="450"/>
      <c r="DJ17" s="450"/>
      <c r="DK17" s="450"/>
      <c r="DL17" s="450"/>
      <c r="DM17" s="450"/>
      <c r="DN17" s="450"/>
      <c r="DO17" s="450"/>
      <c r="DP17" s="450"/>
      <c r="DQ17" s="450"/>
      <c r="DR17" s="450"/>
      <c r="DS17" s="450"/>
      <c r="DT17" s="450"/>
      <c r="DU17" s="450"/>
      <c r="DV17" s="450"/>
      <c r="DW17" s="450"/>
      <c r="DX17" s="450"/>
      <c r="DY17" s="450"/>
      <c r="DZ17" s="450"/>
      <c r="EA17" s="450"/>
      <c r="EB17" s="450"/>
      <c r="EC17" s="450"/>
      <c r="ED17" s="450"/>
      <c r="EE17" s="450"/>
      <c r="EF17" s="450"/>
      <c r="EG17" s="450"/>
      <c r="EH17" s="450"/>
      <c r="EI17" s="450"/>
      <c r="EJ17" s="450"/>
      <c r="EK17" s="450"/>
      <c r="EL17" s="450"/>
      <c r="EM17" s="450"/>
      <c r="EN17" s="450"/>
      <c r="EO17" s="450"/>
      <c r="EP17" s="450"/>
      <c r="EQ17" s="450"/>
      <c r="ER17" s="450"/>
      <c r="ES17" s="450"/>
      <c r="ET17" s="450"/>
      <c r="EU17" s="450"/>
      <c r="EV17" s="450"/>
      <c r="EW17" s="450"/>
      <c r="EX17" s="450"/>
      <c r="EY17" s="450"/>
      <c r="EZ17" s="450"/>
      <c r="FA17" s="450"/>
      <c r="FB17" s="450"/>
      <c r="FC17" s="450"/>
      <c r="FD17" s="450"/>
      <c r="FE17" s="450"/>
      <c r="FF17" s="450"/>
      <c r="FG17" s="450"/>
      <c r="FH17" s="450"/>
      <c r="FI17" s="450"/>
      <c r="FJ17" s="450"/>
      <c r="FK17" s="450"/>
      <c r="FL17" s="450"/>
      <c r="FM17" s="450"/>
      <c r="FN17" s="450"/>
      <c r="FO17" s="450"/>
      <c r="FP17" s="450"/>
      <c r="FQ17" s="450"/>
      <c r="FR17" s="450"/>
      <c r="FS17" s="450"/>
      <c r="FT17" s="450"/>
      <c r="FU17" s="450"/>
      <c r="FV17" s="450"/>
      <c r="FW17" s="450"/>
      <c r="FX17" s="450"/>
      <c r="FY17" s="450"/>
      <c r="FZ17" s="450"/>
      <c r="GA17" s="450"/>
      <c r="GB17" s="450"/>
      <c r="GC17" s="450"/>
      <c r="GD17" s="450"/>
      <c r="GE17" s="450"/>
      <c r="GF17" s="450"/>
      <c r="GG17" s="450"/>
      <c r="GH17" s="450"/>
      <c r="GI17" s="450"/>
      <c r="GJ17" s="450"/>
      <c r="GK17" s="450"/>
      <c r="GL17" s="450"/>
      <c r="GM17" s="450"/>
      <c r="GN17" s="450"/>
      <c r="GO17" s="450"/>
      <c r="GP17" s="450"/>
      <c r="GQ17" s="450"/>
      <c r="GR17" s="450"/>
      <c r="GS17" s="450"/>
      <c r="GT17" s="450"/>
      <c r="GU17" s="450"/>
      <c r="GV17" s="450"/>
      <c r="GW17" s="450"/>
      <c r="GX17" s="450"/>
      <c r="GY17" s="450"/>
      <c r="GZ17" s="450"/>
      <c r="HA17" s="450"/>
      <c r="HB17" s="450"/>
      <c r="HC17" s="450"/>
      <c r="HD17" s="450"/>
      <c r="HE17" s="450"/>
      <c r="HF17" s="450"/>
      <c r="HG17" s="450"/>
      <c r="HH17" s="450"/>
      <c r="HI17" s="450"/>
      <c r="HJ17" s="450"/>
      <c r="HK17" s="450"/>
      <c r="HL17" s="450"/>
      <c r="HM17" s="450"/>
      <c r="HN17" s="450"/>
      <c r="HO17" s="450"/>
      <c r="HP17" s="450"/>
      <c r="HQ17" s="450"/>
      <c r="HR17" s="450"/>
      <c r="HS17" s="450"/>
      <c r="HT17" s="450"/>
      <c r="HU17" s="450"/>
      <c r="HV17" s="450"/>
      <c r="HW17" s="450"/>
      <c r="HX17" s="450"/>
      <c r="HY17" s="450"/>
      <c r="HZ17" s="450"/>
      <c r="IA17" s="450"/>
      <c r="IB17" s="450"/>
      <c r="IC17" s="450"/>
      <c r="ID17" s="450"/>
      <c r="IE17" s="450"/>
      <c r="IF17" s="450"/>
      <c r="IG17" s="450"/>
      <c r="IH17" s="450"/>
      <c r="II17" s="450"/>
      <c r="IJ17" s="450"/>
      <c r="IK17" s="450"/>
      <c r="IL17" s="450"/>
      <c r="IM17" s="450"/>
      <c r="IN17" s="450"/>
      <c r="IO17" s="450"/>
      <c r="IP17" s="450"/>
      <c r="IQ17" s="450"/>
      <c r="IR17" s="450"/>
      <c r="IS17" s="450"/>
      <c r="IT17" s="450"/>
      <c r="IU17" s="450"/>
      <c r="IV17" s="450"/>
      <c r="IW17" s="450"/>
      <c r="IX17" s="450"/>
      <c r="IY17" s="450"/>
      <c r="IZ17" s="450"/>
    </row>
    <row r="18" spans="1:260" s="742" customFormat="1" ht="18" customHeight="1" x14ac:dyDescent="0.25">
      <c r="A18" s="450"/>
      <c r="B18" s="771" t="s">
        <v>40</v>
      </c>
      <c r="C18" s="756"/>
      <c r="D18" s="764">
        <v>2104433</v>
      </c>
      <c r="E18" s="684">
        <v>4.3283550009929108</v>
      </c>
      <c r="F18" s="350"/>
      <c r="G18" s="772">
        <v>286422</v>
      </c>
      <c r="H18" s="773">
        <v>4.3903123182180135</v>
      </c>
      <c r="I18" s="756"/>
      <c r="J18" s="774">
        <v>101372</v>
      </c>
      <c r="K18" s="587">
        <f t="shared" si="0"/>
        <v>4.8170694909270102</v>
      </c>
      <c r="L18" s="773">
        <f t="shared" si="1"/>
        <v>35.392532696510742</v>
      </c>
      <c r="M18" s="396"/>
      <c r="N18" s="396">
        <f t="shared" si="2"/>
        <v>6</v>
      </c>
      <c r="O18" s="396">
        <v>8</v>
      </c>
      <c r="P18" s="396">
        <f t="shared" si="3"/>
        <v>17</v>
      </c>
      <c r="Q18" s="568" t="str">
        <f t="shared" si="4"/>
        <v>Rioja, La</v>
      </c>
      <c r="R18" s="762">
        <f t="shared" si="5"/>
        <v>34.339191965304728</v>
      </c>
      <c r="S18" s="450"/>
      <c r="T18" s="450"/>
      <c r="U18" s="450"/>
      <c r="V18" s="450"/>
      <c r="W18" s="450"/>
      <c r="X18" s="450"/>
      <c r="Y18" s="450"/>
      <c r="Z18" s="450"/>
      <c r="AA18" s="450"/>
      <c r="AB18" s="450"/>
      <c r="AC18" s="450"/>
      <c r="AD18" s="450"/>
      <c r="AE18" s="450"/>
      <c r="AF18" s="450"/>
      <c r="AG18" s="450"/>
      <c r="AH18" s="450"/>
      <c r="AI18" s="450"/>
      <c r="AJ18" s="450"/>
      <c r="AK18" s="450"/>
      <c r="AL18" s="450"/>
      <c r="AM18" s="450"/>
      <c r="AN18" s="450"/>
      <c r="AO18" s="450"/>
      <c r="AP18" s="450"/>
      <c r="AQ18" s="450"/>
      <c r="AR18" s="450"/>
      <c r="AS18" s="450"/>
      <c r="AT18" s="450"/>
      <c r="AU18" s="450"/>
      <c r="AV18" s="450"/>
      <c r="AW18" s="450"/>
      <c r="AX18" s="450"/>
      <c r="AY18" s="450"/>
      <c r="AZ18" s="450"/>
      <c r="BA18" s="450"/>
      <c r="BB18" s="450"/>
      <c r="BC18" s="450"/>
      <c r="BD18" s="450"/>
      <c r="BE18" s="450"/>
      <c r="BF18" s="450"/>
      <c r="BG18" s="450"/>
      <c r="BH18" s="450"/>
      <c r="BI18" s="450"/>
      <c r="BJ18" s="450"/>
      <c r="BK18" s="450"/>
      <c r="BL18" s="450"/>
      <c r="BM18" s="450"/>
      <c r="BN18" s="450"/>
      <c r="BO18" s="450"/>
      <c r="BP18" s="450"/>
      <c r="BQ18" s="450"/>
      <c r="BR18" s="450"/>
      <c r="BS18" s="450"/>
      <c r="BT18" s="450"/>
      <c r="BU18" s="450"/>
      <c r="BV18" s="450"/>
      <c r="BW18" s="450"/>
      <c r="BX18" s="450"/>
      <c r="BY18" s="450"/>
      <c r="BZ18" s="450"/>
      <c r="CA18" s="450"/>
      <c r="CB18" s="450"/>
      <c r="CC18" s="450"/>
      <c r="CD18" s="450"/>
      <c r="CE18" s="450"/>
      <c r="CF18" s="450"/>
      <c r="CG18" s="450"/>
      <c r="CH18" s="450"/>
      <c r="CI18" s="450"/>
      <c r="CJ18" s="450"/>
      <c r="CK18" s="450"/>
      <c r="CL18" s="450"/>
      <c r="CM18" s="450"/>
      <c r="CN18" s="450"/>
      <c r="CO18" s="450"/>
      <c r="CP18" s="450"/>
      <c r="CQ18" s="450"/>
      <c r="CR18" s="450"/>
      <c r="CS18" s="450"/>
      <c r="CT18" s="450"/>
      <c r="CU18" s="450"/>
      <c r="CV18" s="450"/>
      <c r="CW18" s="450"/>
      <c r="CX18" s="450"/>
      <c r="CY18" s="450"/>
      <c r="CZ18" s="450"/>
      <c r="DA18" s="450"/>
      <c r="DB18" s="450"/>
      <c r="DC18" s="450"/>
      <c r="DD18" s="450"/>
      <c r="DE18" s="450"/>
      <c r="DF18" s="450"/>
      <c r="DG18" s="450"/>
      <c r="DH18" s="450"/>
      <c r="DI18" s="450"/>
      <c r="DJ18" s="450"/>
      <c r="DK18" s="450"/>
      <c r="DL18" s="450"/>
      <c r="DM18" s="450"/>
      <c r="DN18" s="450"/>
      <c r="DO18" s="450"/>
      <c r="DP18" s="450"/>
      <c r="DQ18" s="450"/>
      <c r="DR18" s="450"/>
      <c r="DS18" s="450"/>
      <c r="DT18" s="450"/>
      <c r="DU18" s="450"/>
      <c r="DV18" s="450"/>
      <c r="DW18" s="450"/>
      <c r="DX18" s="450"/>
      <c r="DY18" s="450"/>
      <c r="DZ18" s="450"/>
      <c r="EA18" s="450"/>
      <c r="EB18" s="450"/>
      <c r="EC18" s="450"/>
      <c r="ED18" s="450"/>
      <c r="EE18" s="450"/>
      <c r="EF18" s="450"/>
      <c r="EG18" s="450"/>
      <c r="EH18" s="450"/>
      <c r="EI18" s="450"/>
      <c r="EJ18" s="450"/>
      <c r="EK18" s="450"/>
      <c r="EL18" s="450"/>
      <c r="EM18" s="450"/>
      <c r="EN18" s="450"/>
      <c r="EO18" s="450"/>
      <c r="EP18" s="450"/>
      <c r="EQ18" s="450"/>
      <c r="ER18" s="450"/>
      <c r="ES18" s="450"/>
      <c r="ET18" s="450"/>
      <c r="EU18" s="450"/>
      <c r="EV18" s="450"/>
      <c r="EW18" s="450"/>
      <c r="EX18" s="450"/>
      <c r="EY18" s="450"/>
      <c r="EZ18" s="450"/>
      <c r="FA18" s="450"/>
      <c r="FB18" s="450"/>
      <c r="FC18" s="450"/>
      <c r="FD18" s="450"/>
      <c r="FE18" s="450"/>
      <c r="FF18" s="450"/>
      <c r="FG18" s="450"/>
      <c r="FH18" s="450"/>
      <c r="FI18" s="450"/>
      <c r="FJ18" s="450"/>
      <c r="FK18" s="450"/>
      <c r="FL18" s="450"/>
      <c r="FM18" s="450"/>
      <c r="FN18" s="450"/>
      <c r="FO18" s="450"/>
      <c r="FP18" s="450"/>
      <c r="FQ18" s="450"/>
      <c r="FR18" s="450"/>
      <c r="FS18" s="450"/>
      <c r="FT18" s="450"/>
      <c r="FU18" s="450"/>
      <c r="FV18" s="450"/>
      <c r="FW18" s="450"/>
      <c r="FX18" s="450"/>
      <c r="FY18" s="450"/>
      <c r="FZ18" s="450"/>
      <c r="GA18" s="450"/>
      <c r="GB18" s="450"/>
      <c r="GC18" s="450"/>
      <c r="GD18" s="450"/>
      <c r="GE18" s="450"/>
      <c r="GF18" s="450"/>
      <c r="GG18" s="450"/>
      <c r="GH18" s="450"/>
      <c r="GI18" s="450"/>
      <c r="GJ18" s="450"/>
      <c r="GK18" s="450"/>
      <c r="GL18" s="450"/>
      <c r="GM18" s="450"/>
      <c r="GN18" s="450"/>
      <c r="GO18" s="450"/>
      <c r="GP18" s="450"/>
      <c r="GQ18" s="450"/>
      <c r="GR18" s="450"/>
      <c r="GS18" s="450"/>
      <c r="GT18" s="450"/>
      <c r="GU18" s="450"/>
      <c r="GV18" s="450"/>
      <c r="GW18" s="450"/>
      <c r="GX18" s="450"/>
      <c r="GY18" s="450"/>
      <c r="GZ18" s="450"/>
      <c r="HA18" s="450"/>
      <c r="HB18" s="450"/>
      <c r="HC18" s="450"/>
      <c r="HD18" s="450"/>
      <c r="HE18" s="450"/>
      <c r="HF18" s="450"/>
      <c r="HG18" s="450"/>
      <c r="HH18" s="450"/>
      <c r="HI18" s="450"/>
      <c r="HJ18" s="450"/>
      <c r="HK18" s="450"/>
      <c r="HL18" s="450"/>
      <c r="HM18" s="450"/>
      <c r="HN18" s="450"/>
      <c r="HO18" s="450"/>
      <c r="HP18" s="450"/>
      <c r="HQ18" s="450"/>
      <c r="HR18" s="450"/>
      <c r="HS18" s="450"/>
      <c r="HT18" s="450"/>
      <c r="HU18" s="450"/>
      <c r="HV18" s="450"/>
      <c r="HW18" s="450"/>
      <c r="HX18" s="450"/>
      <c r="HY18" s="450"/>
      <c r="HZ18" s="450"/>
      <c r="IA18" s="450"/>
      <c r="IB18" s="450"/>
      <c r="IC18" s="450"/>
      <c r="ID18" s="450"/>
      <c r="IE18" s="450"/>
      <c r="IF18" s="450"/>
      <c r="IG18" s="450"/>
      <c r="IH18" s="450"/>
      <c r="II18" s="450"/>
      <c r="IJ18" s="450"/>
      <c r="IK18" s="450"/>
      <c r="IL18" s="450"/>
      <c r="IM18" s="450"/>
      <c r="IN18" s="450"/>
      <c r="IO18" s="450"/>
      <c r="IP18" s="450"/>
      <c r="IQ18" s="450"/>
      <c r="IR18" s="450"/>
      <c r="IS18" s="450"/>
      <c r="IT18" s="450"/>
      <c r="IU18" s="450"/>
      <c r="IV18" s="450"/>
      <c r="IW18" s="450"/>
      <c r="IX18" s="450"/>
      <c r="IY18" s="450"/>
      <c r="IZ18" s="450"/>
    </row>
    <row r="19" spans="1:260" s="742" customFormat="1" ht="18" customHeight="1" x14ac:dyDescent="0.25">
      <c r="A19" s="450"/>
      <c r="B19" s="771" t="s">
        <v>41</v>
      </c>
      <c r="C19" s="756"/>
      <c r="D19" s="764">
        <v>8012231</v>
      </c>
      <c r="E19" s="684">
        <v>16.479393792988624</v>
      </c>
      <c r="F19" s="350"/>
      <c r="G19" s="772">
        <v>1087880</v>
      </c>
      <c r="H19" s="773">
        <v>16.675161002796617</v>
      </c>
      <c r="I19" s="756"/>
      <c r="J19" s="774">
        <v>373723</v>
      </c>
      <c r="K19" s="587">
        <f t="shared" si="0"/>
        <v>4.6644062059618596</v>
      </c>
      <c r="L19" s="773">
        <f t="shared" si="1"/>
        <v>34.353329411332133</v>
      </c>
      <c r="M19" s="396"/>
      <c r="N19" s="396">
        <f t="shared" si="2"/>
        <v>7</v>
      </c>
      <c r="O19" s="396">
        <v>9</v>
      </c>
      <c r="P19" s="396">
        <f t="shared" si="3"/>
        <v>21</v>
      </c>
      <c r="Q19" s="568" t="str">
        <f>INDEX(B$11:B$31,P19,1)</f>
        <v>TOTAL</v>
      </c>
      <c r="R19" s="762">
        <f t="shared" si="5"/>
        <v>33.69094360706044</v>
      </c>
      <c r="S19" s="450"/>
      <c r="T19" s="450"/>
      <c r="U19" s="450"/>
      <c r="V19" s="450"/>
      <c r="W19" s="450"/>
      <c r="X19" s="450"/>
      <c r="Y19" s="450"/>
      <c r="Z19" s="450"/>
      <c r="AA19" s="450"/>
      <c r="AB19" s="450"/>
      <c r="AC19" s="450"/>
      <c r="AD19" s="450"/>
      <c r="AE19" s="450"/>
      <c r="AF19" s="450"/>
      <c r="AG19" s="450"/>
      <c r="AH19" s="450"/>
      <c r="AI19" s="450"/>
      <c r="AJ19" s="450"/>
      <c r="AK19" s="450"/>
      <c r="AL19" s="450"/>
      <c r="AM19" s="450"/>
      <c r="AN19" s="450"/>
      <c r="AO19" s="450"/>
      <c r="AP19" s="450"/>
      <c r="AQ19" s="450"/>
      <c r="AR19" s="450"/>
      <c r="AS19" s="450"/>
      <c r="AT19" s="450"/>
      <c r="AU19" s="450"/>
      <c r="AV19" s="450"/>
      <c r="AW19" s="450"/>
      <c r="AX19" s="450"/>
      <c r="AY19" s="450"/>
      <c r="AZ19" s="450"/>
      <c r="BA19" s="450"/>
      <c r="BB19" s="450"/>
      <c r="BC19" s="450"/>
      <c r="BD19" s="450"/>
      <c r="BE19" s="450"/>
      <c r="BF19" s="450"/>
      <c r="BG19" s="450"/>
      <c r="BH19" s="450"/>
      <c r="BI19" s="450"/>
      <c r="BJ19" s="450"/>
      <c r="BK19" s="450"/>
      <c r="BL19" s="450"/>
      <c r="BM19" s="450"/>
      <c r="BN19" s="450"/>
      <c r="BO19" s="450"/>
      <c r="BP19" s="450"/>
      <c r="BQ19" s="450"/>
      <c r="BR19" s="450"/>
      <c r="BS19" s="450"/>
      <c r="BT19" s="450"/>
      <c r="BU19" s="450"/>
      <c r="BV19" s="450"/>
      <c r="BW19" s="450"/>
      <c r="BX19" s="450"/>
      <c r="BY19" s="450"/>
      <c r="BZ19" s="450"/>
      <c r="CA19" s="450"/>
      <c r="CB19" s="450"/>
      <c r="CC19" s="450"/>
      <c r="CD19" s="450"/>
      <c r="CE19" s="450"/>
      <c r="CF19" s="450"/>
      <c r="CG19" s="450"/>
      <c r="CH19" s="450"/>
      <c r="CI19" s="450"/>
      <c r="CJ19" s="450"/>
      <c r="CK19" s="450"/>
      <c r="CL19" s="450"/>
      <c r="CM19" s="450"/>
      <c r="CN19" s="450"/>
      <c r="CO19" s="450"/>
      <c r="CP19" s="450"/>
      <c r="CQ19" s="450"/>
      <c r="CR19" s="450"/>
      <c r="CS19" s="450"/>
      <c r="CT19" s="450"/>
      <c r="CU19" s="450"/>
      <c r="CV19" s="450"/>
      <c r="CW19" s="450"/>
      <c r="CX19" s="450"/>
      <c r="CY19" s="450"/>
      <c r="CZ19" s="450"/>
      <c r="DA19" s="450"/>
      <c r="DB19" s="450"/>
      <c r="DC19" s="450"/>
      <c r="DD19" s="450"/>
      <c r="DE19" s="450"/>
      <c r="DF19" s="450"/>
      <c r="DG19" s="450"/>
      <c r="DH19" s="450"/>
      <c r="DI19" s="450"/>
      <c r="DJ19" s="450"/>
      <c r="DK19" s="450"/>
      <c r="DL19" s="450"/>
      <c r="DM19" s="450"/>
      <c r="DN19" s="450"/>
      <c r="DO19" s="450"/>
      <c r="DP19" s="450"/>
      <c r="DQ19" s="450"/>
      <c r="DR19" s="450"/>
      <c r="DS19" s="450"/>
      <c r="DT19" s="450"/>
      <c r="DU19" s="450"/>
      <c r="DV19" s="450"/>
      <c r="DW19" s="450"/>
      <c r="DX19" s="450"/>
      <c r="DY19" s="450"/>
      <c r="DZ19" s="450"/>
      <c r="EA19" s="450"/>
      <c r="EB19" s="450"/>
      <c r="EC19" s="450"/>
      <c r="ED19" s="450"/>
      <c r="EE19" s="450"/>
      <c r="EF19" s="450"/>
      <c r="EG19" s="450"/>
      <c r="EH19" s="450"/>
      <c r="EI19" s="450"/>
      <c r="EJ19" s="450"/>
      <c r="EK19" s="450"/>
      <c r="EL19" s="450"/>
      <c r="EM19" s="450"/>
      <c r="EN19" s="450"/>
      <c r="EO19" s="450"/>
      <c r="EP19" s="450"/>
      <c r="EQ19" s="450"/>
      <c r="ER19" s="450"/>
      <c r="ES19" s="450"/>
      <c r="ET19" s="450"/>
      <c r="EU19" s="450"/>
      <c r="EV19" s="450"/>
      <c r="EW19" s="450"/>
      <c r="EX19" s="450"/>
      <c r="EY19" s="450"/>
      <c r="EZ19" s="450"/>
      <c r="FA19" s="450"/>
      <c r="FB19" s="450"/>
      <c r="FC19" s="450"/>
      <c r="FD19" s="450"/>
      <c r="FE19" s="450"/>
      <c r="FF19" s="450"/>
      <c r="FG19" s="450"/>
      <c r="FH19" s="450"/>
      <c r="FI19" s="450"/>
      <c r="FJ19" s="450"/>
      <c r="FK19" s="450"/>
      <c r="FL19" s="450"/>
      <c r="FM19" s="450"/>
      <c r="FN19" s="450"/>
      <c r="FO19" s="450"/>
      <c r="FP19" s="450"/>
      <c r="FQ19" s="450"/>
      <c r="FR19" s="450"/>
      <c r="FS19" s="450"/>
      <c r="FT19" s="450"/>
      <c r="FU19" s="450"/>
      <c r="FV19" s="450"/>
      <c r="FW19" s="450"/>
      <c r="FX19" s="450"/>
      <c r="FY19" s="450"/>
      <c r="FZ19" s="450"/>
      <c r="GA19" s="450"/>
      <c r="GB19" s="450"/>
      <c r="GC19" s="450"/>
      <c r="GD19" s="450"/>
      <c r="GE19" s="450"/>
      <c r="GF19" s="450"/>
      <c r="GG19" s="450"/>
      <c r="GH19" s="450"/>
      <c r="GI19" s="450"/>
      <c r="GJ19" s="450"/>
      <c r="GK19" s="450"/>
      <c r="GL19" s="450"/>
      <c r="GM19" s="450"/>
      <c r="GN19" s="450"/>
      <c r="GO19" s="450"/>
      <c r="GP19" s="450"/>
      <c r="GQ19" s="450"/>
      <c r="GR19" s="450"/>
      <c r="GS19" s="450"/>
      <c r="GT19" s="450"/>
      <c r="GU19" s="450"/>
      <c r="GV19" s="450"/>
      <c r="GW19" s="450"/>
      <c r="GX19" s="450"/>
      <c r="GY19" s="450"/>
      <c r="GZ19" s="450"/>
      <c r="HA19" s="450"/>
      <c r="HB19" s="450"/>
      <c r="HC19" s="450"/>
      <c r="HD19" s="450"/>
      <c r="HE19" s="450"/>
      <c r="HF19" s="450"/>
      <c r="HG19" s="450"/>
      <c r="HH19" s="450"/>
      <c r="HI19" s="450"/>
      <c r="HJ19" s="450"/>
      <c r="HK19" s="450"/>
      <c r="HL19" s="450"/>
      <c r="HM19" s="450"/>
      <c r="HN19" s="450"/>
      <c r="HO19" s="450"/>
      <c r="HP19" s="450"/>
      <c r="HQ19" s="450"/>
      <c r="HR19" s="450"/>
      <c r="HS19" s="450"/>
      <c r="HT19" s="450"/>
      <c r="HU19" s="450"/>
      <c r="HV19" s="450"/>
      <c r="HW19" s="450"/>
      <c r="HX19" s="450"/>
      <c r="HY19" s="450"/>
      <c r="HZ19" s="450"/>
      <c r="IA19" s="450"/>
      <c r="IB19" s="450"/>
      <c r="IC19" s="450"/>
      <c r="ID19" s="450"/>
      <c r="IE19" s="450"/>
      <c r="IF19" s="450"/>
      <c r="IG19" s="450"/>
      <c r="IH19" s="450"/>
      <c r="II19" s="450"/>
      <c r="IJ19" s="450"/>
      <c r="IK19" s="450"/>
      <c r="IL19" s="450"/>
      <c r="IM19" s="450"/>
      <c r="IN19" s="450"/>
      <c r="IO19" s="450"/>
      <c r="IP19" s="450"/>
      <c r="IQ19" s="450"/>
      <c r="IR19" s="450"/>
      <c r="IS19" s="450"/>
      <c r="IT19" s="450"/>
      <c r="IU19" s="450"/>
      <c r="IV19" s="450"/>
      <c r="IW19" s="450"/>
      <c r="IX19" s="450"/>
      <c r="IY19" s="450"/>
      <c r="IZ19" s="450"/>
    </row>
    <row r="20" spans="1:260" s="742" customFormat="1" ht="18" customHeight="1" x14ac:dyDescent="0.25">
      <c r="A20" s="450"/>
      <c r="B20" s="771" t="s">
        <v>3</v>
      </c>
      <c r="C20" s="756"/>
      <c r="D20" s="764">
        <v>5319285</v>
      </c>
      <c r="E20" s="684">
        <v>10.94059722094102</v>
      </c>
      <c r="F20" s="350"/>
      <c r="G20" s="772">
        <v>655895</v>
      </c>
      <c r="H20" s="773">
        <v>10.053640774652798</v>
      </c>
      <c r="I20" s="756"/>
      <c r="J20" s="774">
        <v>217738</v>
      </c>
      <c r="K20" s="587">
        <f t="shared" si="0"/>
        <v>4.0933696916032885</v>
      </c>
      <c r="L20" s="773">
        <f>J20*100/G20</f>
        <v>33.197081849991235</v>
      </c>
      <c r="M20" s="396"/>
      <c r="N20" s="396">
        <f t="shared" si="2"/>
        <v>12</v>
      </c>
      <c r="O20" s="396">
        <v>10</v>
      </c>
      <c r="P20" s="396">
        <f t="shared" si="3"/>
        <v>14</v>
      </c>
      <c r="Q20" s="568" t="str">
        <f t="shared" si="4"/>
        <v>Murcia, Región de</v>
      </c>
      <c r="R20" s="762">
        <f t="shared" si="5"/>
        <v>33.387158245241011</v>
      </c>
      <c r="S20" s="450"/>
      <c r="T20" s="450"/>
      <c r="U20" s="450"/>
      <c r="V20" s="450"/>
      <c r="W20" s="450"/>
      <c r="X20" s="450"/>
      <c r="Y20" s="450"/>
      <c r="Z20" s="450"/>
      <c r="AA20" s="450"/>
      <c r="AB20" s="450"/>
      <c r="AC20" s="450"/>
      <c r="AD20" s="450"/>
      <c r="AE20" s="450"/>
      <c r="AF20" s="450"/>
      <c r="AG20" s="450"/>
      <c r="AH20" s="450"/>
      <c r="AI20" s="450"/>
      <c r="AJ20" s="450"/>
      <c r="AK20" s="450"/>
      <c r="AL20" s="450"/>
      <c r="AM20" s="450"/>
      <c r="AN20" s="450"/>
      <c r="AO20" s="450"/>
      <c r="AP20" s="450"/>
      <c r="AQ20" s="450"/>
      <c r="AR20" s="450"/>
      <c r="AS20" s="450"/>
      <c r="AT20" s="450"/>
      <c r="AU20" s="450"/>
      <c r="AV20" s="450"/>
      <c r="AW20" s="450"/>
      <c r="AX20" s="450"/>
      <c r="AY20" s="450"/>
      <c r="AZ20" s="450"/>
      <c r="BA20" s="450"/>
      <c r="BB20" s="450"/>
      <c r="BC20" s="450"/>
      <c r="BD20" s="450"/>
      <c r="BE20" s="450"/>
      <c r="BF20" s="450"/>
      <c r="BG20" s="450"/>
      <c r="BH20" s="450"/>
      <c r="BI20" s="450"/>
      <c r="BJ20" s="450"/>
      <c r="BK20" s="450"/>
      <c r="BL20" s="450"/>
      <c r="BM20" s="450"/>
      <c r="BN20" s="450"/>
      <c r="BO20" s="450"/>
      <c r="BP20" s="450"/>
      <c r="BQ20" s="450"/>
      <c r="BR20" s="450"/>
      <c r="BS20" s="450"/>
      <c r="BT20" s="450"/>
      <c r="BU20" s="450"/>
      <c r="BV20" s="450"/>
      <c r="BW20" s="450"/>
      <c r="BX20" s="450"/>
      <c r="BY20" s="450"/>
      <c r="BZ20" s="450"/>
      <c r="CA20" s="450"/>
      <c r="CB20" s="450"/>
      <c r="CC20" s="450"/>
      <c r="CD20" s="450"/>
      <c r="CE20" s="450"/>
      <c r="CF20" s="450"/>
      <c r="CG20" s="450"/>
      <c r="CH20" s="450"/>
      <c r="CI20" s="450"/>
      <c r="CJ20" s="450"/>
      <c r="CK20" s="450"/>
      <c r="CL20" s="450"/>
      <c r="CM20" s="450"/>
      <c r="CN20" s="450"/>
      <c r="CO20" s="450"/>
      <c r="CP20" s="450"/>
      <c r="CQ20" s="450"/>
      <c r="CR20" s="450"/>
      <c r="CS20" s="450"/>
      <c r="CT20" s="450"/>
      <c r="CU20" s="450"/>
      <c r="CV20" s="450"/>
      <c r="CW20" s="450"/>
      <c r="CX20" s="450"/>
      <c r="CY20" s="450"/>
      <c r="CZ20" s="450"/>
      <c r="DA20" s="450"/>
      <c r="DB20" s="450"/>
      <c r="DC20" s="450"/>
      <c r="DD20" s="450"/>
      <c r="DE20" s="450"/>
      <c r="DF20" s="450"/>
      <c r="DG20" s="450"/>
      <c r="DH20" s="450"/>
      <c r="DI20" s="450"/>
      <c r="DJ20" s="450"/>
      <c r="DK20" s="450"/>
      <c r="DL20" s="450"/>
      <c r="DM20" s="450"/>
      <c r="DN20" s="450"/>
      <c r="DO20" s="450"/>
      <c r="DP20" s="450"/>
      <c r="DQ20" s="450"/>
      <c r="DR20" s="450"/>
      <c r="DS20" s="450"/>
      <c r="DT20" s="450"/>
      <c r="DU20" s="450"/>
      <c r="DV20" s="450"/>
      <c r="DW20" s="450"/>
      <c r="DX20" s="450"/>
      <c r="DY20" s="450"/>
      <c r="DZ20" s="450"/>
      <c r="EA20" s="450"/>
      <c r="EB20" s="450"/>
      <c r="EC20" s="450"/>
      <c r="ED20" s="450"/>
      <c r="EE20" s="450"/>
      <c r="EF20" s="450"/>
      <c r="EG20" s="450"/>
      <c r="EH20" s="450"/>
      <c r="EI20" s="450"/>
      <c r="EJ20" s="450"/>
      <c r="EK20" s="450"/>
      <c r="EL20" s="450"/>
      <c r="EM20" s="450"/>
      <c r="EN20" s="450"/>
      <c r="EO20" s="450"/>
      <c r="EP20" s="450"/>
      <c r="EQ20" s="450"/>
      <c r="ER20" s="450"/>
      <c r="ES20" s="450"/>
      <c r="ET20" s="450"/>
      <c r="EU20" s="450"/>
      <c r="EV20" s="450"/>
      <c r="EW20" s="450"/>
      <c r="EX20" s="450"/>
      <c r="EY20" s="450"/>
      <c r="EZ20" s="450"/>
      <c r="FA20" s="450"/>
      <c r="FB20" s="450"/>
      <c r="FC20" s="450"/>
      <c r="FD20" s="450"/>
      <c r="FE20" s="450"/>
      <c r="FF20" s="450"/>
      <c r="FG20" s="450"/>
      <c r="FH20" s="450"/>
      <c r="FI20" s="450"/>
      <c r="FJ20" s="450"/>
      <c r="FK20" s="450"/>
      <c r="FL20" s="450"/>
      <c r="FM20" s="450"/>
      <c r="FN20" s="450"/>
      <c r="FO20" s="450"/>
      <c r="FP20" s="450"/>
      <c r="FQ20" s="450"/>
      <c r="FR20" s="450"/>
      <c r="FS20" s="450"/>
      <c r="FT20" s="450"/>
      <c r="FU20" s="450"/>
      <c r="FV20" s="450"/>
      <c r="FW20" s="450"/>
      <c r="FX20" s="450"/>
      <c r="FY20" s="450"/>
      <c r="FZ20" s="450"/>
      <c r="GA20" s="450"/>
      <c r="GB20" s="450"/>
      <c r="GC20" s="450"/>
      <c r="GD20" s="450"/>
      <c r="GE20" s="450"/>
      <c r="GF20" s="450"/>
      <c r="GG20" s="450"/>
      <c r="GH20" s="450"/>
      <c r="GI20" s="450"/>
      <c r="GJ20" s="450"/>
      <c r="GK20" s="450"/>
      <c r="GL20" s="450"/>
      <c r="GM20" s="450"/>
      <c r="GN20" s="450"/>
      <c r="GO20" s="450"/>
      <c r="GP20" s="450"/>
      <c r="GQ20" s="450"/>
      <c r="GR20" s="450"/>
      <c r="GS20" s="450"/>
      <c r="GT20" s="450"/>
      <c r="GU20" s="450"/>
      <c r="GV20" s="450"/>
      <c r="GW20" s="450"/>
      <c r="GX20" s="450"/>
      <c r="GY20" s="450"/>
      <c r="GZ20" s="450"/>
      <c r="HA20" s="450"/>
      <c r="HB20" s="450"/>
      <c r="HC20" s="450"/>
      <c r="HD20" s="450"/>
      <c r="HE20" s="450"/>
      <c r="HF20" s="450"/>
      <c r="HG20" s="450"/>
      <c r="HH20" s="450"/>
      <c r="HI20" s="450"/>
      <c r="HJ20" s="450"/>
      <c r="HK20" s="450"/>
      <c r="HL20" s="450"/>
      <c r="HM20" s="450"/>
      <c r="HN20" s="450"/>
      <c r="HO20" s="450"/>
      <c r="HP20" s="450"/>
      <c r="HQ20" s="450"/>
      <c r="HR20" s="450"/>
      <c r="HS20" s="450"/>
      <c r="HT20" s="450"/>
      <c r="HU20" s="450"/>
      <c r="HV20" s="450"/>
      <c r="HW20" s="450"/>
      <c r="HX20" s="450"/>
      <c r="HY20" s="450"/>
      <c r="HZ20" s="450"/>
      <c r="IA20" s="450"/>
      <c r="IB20" s="450"/>
      <c r="IC20" s="450"/>
      <c r="ID20" s="450"/>
      <c r="IE20" s="450"/>
      <c r="IF20" s="450"/>
      <c r="IG20" s="450"/>
      <c r="IH20" s="450"/>
      <c r="II20" s="450"/>
      <c r="IJ20" s="450"/>
      <c r="IK20" s="450"/>
      <c r="IL20" s="450"/>
      <c r="IM20" s="450"/>
      <c r="IN20" s="450"/>
      <c r="IO20" s="450"/>
      <c r="IP20" s="450"/>
      <c r="IQ20" s="450"/>
      <c r="IR20" s="450"/>
      <c r="IS20" s="450"/>
      <c r="IT20" s="450"/>
      <c r="IU20" s="450"/>
      <c r="IV20" s="450"/>
      <c r="IW20" s="450"/>
      <c r="IX20" s="450"/>
      <c r="IY20" s="450"/>
      <c r="IZ20" s="450"/>
    </row>
    <row r="21" spans="1:260" s="633" customFormat="1" ht="18" customHeight="1" x14ac:dyDescent="0.25">
      <c r="A21" s="331"/>
      <c r="B21" s="763" t="s">
        <v>2</v>
      </c>
      <c r="C21" s="756"/>
      <c r="D21" s="764">
        <v>1054681</v>
      </c>
      <c r="E21" s="684">
        <v>2.1692464339811264</v>
      </c>
      <c r="F21" s="350"/>
      <c r="G21" s="765">
        <v>151399</v>
      </c>
      <c r="H21" s="766">
        <v>2.3206628494525177</v>
      </c>
      <c r="I21" s="756"/>
      <c r="J21" s="767">
        <v>58346</v>
      </c>
      <c r="K21" s="448">
        <f t="shared" si="0"/>
        <v>5.5320992793081514</v>
      </c>
      <c r="L21" s="766">
        <f t="shared" si="1"/>
        <v>38.537903156559821</v>
      </c>
      <c r="M21" s="396"/>
      <c r="N21" s="396">
        <f t="shared" si="2"/>
        <v>2</v>
      </c>
      <c r="O21" s="396">
        <v>11</v>
      </c>
      <c r="P21" s="396">
        <f t="shared" si="3"/>
        <v>13</v>
      </c>
      <c r="Q21" s="568" t="str">
        <f t="shared" si="4"/>
        <v>Madrid, Comunidad de</v>
      </c>
      <c r="R21" s="762">
        <f t="shared" si="5"/>
        <v>33.262709580676955</v>
      </c>
      <c r="S21" s="331"/>
      <c r="T21" s="331"/>
      <c r="U21" s="331"/>
      <c r="V21" s="331"/>
      <c r="W21" s="331"/>
      <c r="X21" s="331"/>
      <c r="Y21" s="331"/>
      <c r="Z21" s="331"/>
      <c r="AA21" s="331"/>
      <c r="AB21" s="331"/>
      <c r="AC21" s="331"/>
      <c r="AD21" s="331"/>
      <c r="AE21" s="331"/>
      <c r="AF21" s="331"/>
      <c r="AG21" s="331"/>
      <c r="AH21" s="331"/>
      <c r="AI21" s="331"/>
      <c r="AJ21" s="331"/>
      <c r="AK21" s="331"/>
      <c r="AL21" s="331"/>
      <c r="AM21" s="331"/>
      <c r="AN21" s="331"/>
      <c r="AO21" s="331"/>
      <c r="AP21" s="331"/>
      <c r="AQ21" s="331"/>
      <c r="AR21" s="331"/>
      <c r="AS21" s="331"/>
      <c r="AT21" s="331"/>
      <c r="AU21" s="331"/>
      <c r="AV21" s="331"/>
      <c r="AW21" s="331"/>
      <c r="AX21" s="331"/>
      <c r="AY21" s="331"/>
      <c r="AZ21" s="331"/>
      <c r="BA21" s="331"/>
      <c r="BB21" s="331"/>
      <c r="BC21" s="331"/>
      <c r="BD21" s="331"/>
      <c r="BE21" s="331"/>
      <c r="BF21" s="331"/>
      <c r="BG21" s="331"/>
      <c r="BH21" s="331"/>
      <c r="BI21" s="331"/>
      <c r="BJ21" s="331"/>
      <c r="BK21" s="331"/>
      <c r="BL21" s="331"/>
      <c r="BM21" s="331"/>
      <c r="BN21" s="331"/>
      <c r="BO21" s="331"/>
      <c r="BP21" s="331"/>
      <c r="BQ21" s="331"/>
      <c r="BR21" s="331"/>
      <c r="BS21" s="331"/>
      <c r="BT21" s="331"/>
      <c r="BU21" s="331"/>
      <c r="BV21" s="331"/>
      <c r="BW21" s="331"/>
      <c r="BX21" s="331"/>
      <c r="BY21" s="331"/>
      <c r="BZ21" s="331"/>
      <c r="CA21" s="331"/>
      <c r="CB21" s="331"/>
      <c r="CC21" s="331"/>
      <c r="CD21" s="331"/>
      <c r="CE21" s="331"/>
      <c r="CF21" s="331"/>
      <c r="CG21" s="331"/>
      <c r="CH21" s="331"/>
      <c r="CI21" s="331"/>
      <c r="CJ21" s="331"/>
      <c r="CK21" s="331"/>
      <c r="CL21" s="331"/>
      <c r="CM21" s="331"/>
      <c r="CN21" s="331"/>
      <c r="CO21" s="331"/>
      <c r="CP21" s="331"/>
      <c r="CQ21" s="331"/>
      <c r="CR21" s="331"/>
      <c r="CS21" s="331"/>
      <c r="CT21" s="331"/>
      <c r="CU21" s="331"/>
      <c r="CV21" s="331"/>
      <c r="CW21" s="331"/>
      <c r="CX21" s="331"/>
      <c r="CY21" s="331"/>
      <c r="CZ21" s="331"/>
      <c r="DA21" s="331"/>
      <c r="DB21" s="331"/>
      <c r="DC21" s="331"/>
      <c r="DD21" s="331"/>
      <c r="DE21" s="331"/>
      <c r="DF21" s="331"/>
      <c r="DG21" s="331"/>
      <c r="DH21" s="331"/>
      <c r="DI21" s="331"/>
      <c r="DJ21" s="331"/>
      <c r="DK21" s="331"/>
      <c r="DL21" s="331"/>
      <c r="DM21" s="331"/>
      <c r="DN21" s="331"/>
      <c r="DO21" s="331"/>
      <c r="DP21" s="331"/>
      <c r="DQ21" s="331"/>
      <c r="DR21" s="331"/>
      <c r="DS21" s="331"/>
      <c r="DT21" s="331"/>
      <c r="DU21" s="331"/>
      <c r="DV21" s="331"/>
      <c r="DW21" s="331"/>
      <c r="DX21" s="331"/>
      <c r="DY21" s="331"/>
      <c r="DZ21" s="331"/>
      <c r="EA21" s="331"/>
      <c r="EB21" s="331"/>
      <c r="EC21" s="331"/>
      <c r="ED21" s="331"/>
      <c r="EE21" s="331"/>
      <c r="EF21" s="331"/>
      <c r="EG21" s="331"/>
      <c r="EH21" s="331"/>
      <c r="EI21" s="331"/>
      <c r="EJ21" s="331"/>
      <c r="EK21" s="331"/>
      <c r="EL21" s="331"/>
      <c r="EM21" s="331"/>
      <c r="EN21" s="331"/>
      <c r="EO21" s="331"/>
      <c r="EP21" s="331"/>
      <c r="EQ21" s="331"/>
      <c r="ER21" s="331"/>
      <c r="ES21" s="331"/>
      <c r="ET21" s="331"/>
      <c r="EU21" s="331"/>
      <c r="EV21" s="331"/>
      <c r="EW21" s="331"/>
      <c r="EX21" s="331"/>
      <c r="EY21" s="331"/>
      <c r="EZ21" s="331"/>
      <c r="FA21" s="331"/>
      <c r="FB21" s="331"/>
      <c r="FC21" s="331"/>
      <c r="FD21" s="331"/>
      <c r="FE21" s="331"/>
      <c r="FF21" s="331"/>
      <c r="FG21" s="331"/>
      <c r="FH21" s="331"/>
      <c r="FI21" s="331"/>
      <c r="FJ21" s="331"/>
      <c r="FK21" s="331"/>
      <c r="FL21" s="331"/>
      <c r="FM21" s="331"/>
      <c r="FN21" s="331"/>
      <c r="FO21" s="331"/>
      <c r="FP21" s="331"/>
      <c r="FQ21" s="331"/>
      <c r="FR21" s="331"/>
      <c r="FS21" s="331"/>
      <c r="FT21" s="331"/>
      <c r="FU21" s="331"/>
      <c r="FV21" s="331"/>
      <c r="FW21" s="331"/>
      <c r="FX21" s="331"/>
      <c r="FY21" s="331"/>
      <c r="FZ21" s="331"/>
      <c r="GA21" s="331"/>
      <c r="GB21" s="331"/>
      <c r="GC21" s="331"/>
      <c r="GD21" s="331"/>
      <c r="GE21" s="331"/>
      <c r="GF21" s="331"/>
      <c r="GG21" s="331"/>
      <c r="GH21" s="331"/>
      <c r="GI21" s="331"/>
      <c r="GJ21" s="331"/>
      <c r="GK21" s="331"/>
      <c r="GL21" s="331"/>
      <c r="GM21" s="331"/>
      <c r="GN21" s="331"/>
      <c r="GO21" s="331"/>
      <c r="GP21" s="331"/>
      <c r="GQ21" s="331"/>
      <c r="GR21" s="331"/>
      <c r="GS21" s="331"/>
      <c r="GT21" s="331"/>
      <c r="GU21" s="331"/>
      <c r="GV21" s="331"/>
      <c r="GW21" s="331"/>
      <c r="GX21" s="331"/>
      <c r="GY21" s="331"/>
      <c r="GZ21" s="331"/>
      <c r="HA21" s="331"/>
      <c r="HB21" s="331"/>
      <c r="HC21" s="331"/>
      <c r="HD21" s="331"/>
      <c r="HE21" s="331"/>
      <c r="HF21" s="331"/>
      <c r="HG21" s="331"/>
      <c r="HH21" s="331"/>
      <c r="HI21" s="331"/>
      <c r="HJ21" s="331"/>
      <c r="HK21" s="331"/>
      <c r="HL21" s="331"/>
      <c r="HM21" s="331"/>
      <c r="HN21" s="331"/>
      <c r="HO21" s="331"/>
      <c r="HP21" s="331"/>
      <c r="HQ21" s="331"/>
      <c r="HR21" s="331"/>
      <c r="HS21" s="331"/>
      <c r="HT21" s="331"/>
      <c r="HU21" s="331"/>
      <c r="HV21" s="331"/>
      <c r="HW21" s="331"/>
      <c r="HX21" s="331"/>
      <c r="HY21" s="331"/>
      <c r="HZ21" s="331"/>
      <c r="IA21" s="331"/>
      <c r="IB21" s="331"/>
      <c r="IC21" s="331"/>
      <c r="ID21" s="331"/>
      <c r="IE21" s="331"/>
      <c r="IF21" s="331"/>
      <c r="IG21" s="331"/>
      <c r="IH21" s="331"/>
      <c r="II21" s="331"/>
      <c r="IJ21" s="331"/>
      <c r="IK21" s="331"/>
      <c r="IL21" s="331"/>
      <c r="IM21" s="331"/>
      <c r="IN21" s="331"/>
      <c r="IO21" s="331"/>
      <c r="IP21" s="331"/>
      <c r="IQ21" s="331"/>
      <c r="IR21" s="331"/>
      <c r="IS21" s="331"/>
      <c r="IT21" s="331"/>
      <c r="IU21" s="331"/>
      <c r="IV21" s="331"/>
      <c r="IW21" s="331"/>
      <c r="IX21" s="331"/>
      <c r="IY21" s="331"/>
      <c r="IZ21" s="331"/>
    </row>
    <row r="22" spans="1:260" s="633" customFormat="1" ht="18" customHeight="1" x14ac:dyDescent="0.25">
      <c r="A22" s="331"/>
      <c r="B22" s="763" t="s">
        <v>35</v>
      </c>
      <c r="C22" s="756"/>
      <c r="D22" s="764">
        <v>2705833</v>
      </c>
      <c r="E22" s="684">
        <v>5.5653022915919159</v>
      </c>
      <c r="F22" s="350"/>
      <c r="G22" s="765">
        <v>482428</v>
      </c>
      <c r="H22" s="766">
        <v>7.3947168550365534</v>
      </c>
      <c r="I22" s="756"/>
      <c r="J22" s="767">
        <v>99165</v>
      </c>
      <c r="K22" s="448">
        <f t="shared" si="0"/>
        <v>3.6648603221263101</v>
      </c>
      <c r="L22" s="766">
        <f t="shared" si="1"/>
        <v>20.555398940360011</v>
      </c>
      <c r="M22" s="396"/>
      <c r="N22" s="396">
        <f t="shared" si="2"/>
        <v>19</v>
      </c>
      <c r="O22" s="396">
        <v>12</v>
      </c>
      <c r="P22" s="396">
        <f t="shared" si="3"/>
        <v>10</v>
      </c>
      <c r="Q22" s="568" t="str">
        <f t="shared" si="4"/>
        <v>Comunitat Valenciana</v>
      </c>
      <c r="R22" s="762">
        <f t="shared" si="5"/>
        <v>33.197081849991235</v>
      </c>
      <c r="S22" s="331"/>
      <c r="T22" s="331"/>
      <c r="U22" s="331"/>
      <c r="V22" s="331"/>
      <c r="W22" s="331"/>
      <c r="X22" s="331"/>
      <c r="Y22" s="331"/>
      <c r="Z22" s="331"/>
      <c r="AA22" s="331"/>
      <c r="AB22" s="331"/>
      <c r="AC22" s="331"/>
      <c r="AD22" s="331"/>
      <c r="AE22" s="331"/>
      <c r="AF22" s="331"/>
      <c r="AG22" s="331"/>
      <c r="AH22" s="331"/>
      <c r="AI22" s="331"/>
      <c r="AJ22" s="331"/>
      <c r="AK22" s="331"/>
      <c r="AL22" s="331"/>
      <c r="AM22" s="331"/>
      <c r="AN22" s="331"/>
      <c r="AO22" s="331"/>
      <c r="AP22" s="331"/>
      <c r="AQ22" s="331"/>
      <c r="AR22" s="331"/>
      <c r="AS22" s="331"/>
      <c r="AT22" s="331"/>
      <c r="AU22" s="331"/>
      <c r="AV22" s="331"/>
      <c r="AW22" s="331"/>
      <c r="AX22" s="331"/>
      <c r="AY22" s="331"/>
      <c r="AZ22" s="331"/>
      <c r="BA22" s="331"/>
      <c r="BB22" s="331"/>
      <c r="BC22" s="331"/>
      <c r="BD22" s="331"/>
      <c r="BE22" s="331"/>
      <c r="BF22" s="331"/>
      <c r="BG22" s="331"/>
      <c r="BH22" s="331"/>
      <c r="BI22" s="331"/>
      <c r="BJ22" s="331"/>
      <c r="BK22" s="331"/>
      <c r="BL22" s="331"/>
      <c r="BM22" s="331"/>
      <c r="BN22" s="331"/>
      <c r="BO22" s="331"/>
      <c r="BP22" s="331"/>
      <c r="BQ22" s="331"/>
      <c r="BR22" s="331"/>
      <c r="BS22" s="331"/>
      <c r="BT22" s="331"/>
      <c r="BU22" s="331"/>
      <c r="BV22" s="331"/>
      <c r="BW22" s="331"/>
      <c r="BX22" s="331"/>
      <c r="BY22" s="331"/>
      <c r="BZ22" s="331"/>
      <c r="CA22" s="331"/>
      <c r="CB22" s="331"/>
      <c r="CC22" s="331"/>
      <c r="CD22" s="331"/>
      <c r="CE22" s="331"/>
      <c r="CF22" s="331"/>
      <c r="CG22" s="331"/>
      <c r="CH22" s="331"/>
      <c r="CI22" s="331"/>
      <c r="CJ22" s="331"/>
      <c r="CK22" s="331"/>
      <c r="CL22" s="331"/>
      <c r="CM22" s="331"/>
      <c r="CN22" s="331"/>
      <c r="CO22" s="331"/>
      <c r="CP22" s="331"/>
      <c r="CQ22" s="331"/>
      <c r="CR22" s="331"/>
      <c r="CS22" s="331"/>
      <c r="CT22" s="331"/>
      <c r="CU22" s="331"/>
      <c r="CV22" s="331"/>
      <c r="CW22" s="331"/>
      <c r="CX22" s="331"/>
      <c r="CY22" s="331"/>
      <c r="CZ22" s="331"/>
      <c r="DA22" s="331"/>
      <c r="DB22" s="331"/>
      <c r="DC22" s="331"/>
      <c r="DD22" s="331"/>
      <c r="DE22" s="331"/>
      <c r="DF22" s="331"/>
      <c r="DG22" s="331"/>
      <c r="DH22" s="331"/>
      <c r="DI22" s="331"/>
      <c r="DJ22" s="331"/>
      <c r="DK22" s="331"/>
      <c r="DL22" s="331"/>
      <c r="DM22" s="331"/>
      <c r="DN22" s="331"/>
      <c r="DO22" s="331"/>
      <c r="DP22" s="331"/>
      <c r="DQ22" s="331"/>
      <c r="DR22" s="331"/>
      <c r="DS22" s="331"/>
      <c r="DT22" s="331"/>
      <c r="DU22" s="331"/>
      <c r="DV22" s="331"/>
      <c r="DW22" s="331"/>
      <c r="DX22" s="331"/>
      <c r="DY22" s="331"/>
      <c r="DZ22" s="331"/>
      <c r="EA22" s="331"/>
      <c r="EB22" s="331"/>
      <c r="EC22" s="331"/>
      <c r="ED22" s="331"/>
      <c r="EE22" s="331"/>
      <c r="EF22" s="331"/>
      <c r="EG22" s="331"/>
      <c r="EH22" s="331"/>
      <c r="EI22" s="331"/>
      <c r="EJ22" s="331"/>
      <c r="EK22" s="331"/>
      <c r="EL22" s="331"/>
      <c r="EM22" s="331"/>
      <c r="EN22" s="331"/>
      <c r="EO22" s="331"/>
      <c r="EP22" s="331"/>
      <c r="EQ22" s="331"/>
      <c r="ER22" s="331"/>
      <c r="ES22" s="331"/>
      <c r="ET22" s="331"/>
      <c r="EU22" s="331"/>
      <c r="EV22" s="331"/>
      <c r="EW22" s="331"/>
      <c r="EX22" s="331"/>
      <c r="EY22" s="331"/>
      <c r="EZ22" s="331"/>
      <c r="FA22" s="331"/>
      <c r="FB22" s="331"/>
      <c r="FC22" s="331"/>
      <c r="FD22" s="331"/>
      <c r="FE22" s="331"/>
      <c r="FF22" s="331"/>
      <c r="FG22" s="331"/>
      <c r="FH22" s="331"/>
      <c r="FI22" s="331"/>
      <c r="FJ22" s="331"/>
      <c r="FK22" s="331"/>
      <c r="FL22" s="331"/>
      <c r="FM22" s="331"/>
      <c r="FN22" s="331"/>
      <c r="FO22" s="331"/>
      <c r="FP22" s="331"/>
      <c r="FQ22" s="331"/>
      <c r="FR22" s="331"/>
      <c r="FS22" s="331"/>
      <c r="FT22" s="331"/>
      <c r="FU22" s="331"/>
      <c r="FV22" s="331"/>
      <c r="FW22" s="331"/>
      <c r="FX22" s="331"/>
      <c r="FY22" s="331"/>
      <c r="FZ22" s="331"/>
      <c r="GA22" s="331"/>
      <c r="GB22" s="331"/>
      <c r="GC22" s="331"/>
      <c r="GD22" s="331"/>
      <c r="GE22" s="331"/>
      <c r="GF22" s="331"/>
      <c r="GG22" s="331"/>
      <c r="GH22" s="331"/>
      <c r="GI22" s="331"/>
      <c r="GJ22" s="331"/>
      <c r="GK22" s="331"/>
      <c r="GL22" s="331"/>
      <c r="GM22" s="331"/>
      <c r="GN22" s="331"/>
      <c r="GO22" s="331"/>
      <c r="GP22" s="331"/>
      <c r="GQ22" s="331"/>
      <c r="GR22" s="331"/>
      <c r="GS22" s="331"/>
      <c r="GT22" s="331"/>
      <c r="GU22" s="331"/>
      <c r="GV22" s="331"/>
      <c r="GW22" s="331"/>
      <c r="GX22" s="331"/>
      <c r="GY22" s="331"/>
      <c r="GZ22" s="331"/>
      <c r="HA22" s="331"/>
      <c r="HB22" s="331"/>
      <c r="HC22" s="331"/>
      <c r="HD22" s="331"/>
      <c r="HE22" s="331"/>
      <c r="HF22" s="331"/>
      <c r="HG22" s="331"/>
      <c r="HH22" s="331"/>
      <c r="HI22" s="331"/>
      <c r="HJ22" s="331"/>
      <c r="HK22" s="331"/>
      <c r="HL22" s="331"/>
      <c r="HM22" s="331"/>
      <c r="HN22" s="331"/>
      <c r="HO22" s="331"/>
      <c r="HP22" s="331"/>
      <c r="HQ22" s="331"/>
      <c r="HR22" s="331"/>
      <c r="HS22" s="331"/>
      <c r="HT22" s="331"/>
      <c r="HU22" s="331"/>
      <c r="HV22" s="331"/>
      <c r="HW22" s="331"/>
      <c r="HX22" s="331"/>
      <c r="HY22" s="331"/>
      <c r="HZ22" s="331"/>
      <c r="IA22" s="331"/>
      <c r="IB22" s="331"/>
      <c r="IC22" s="331"/>
      <c r="ID22" s="331"/>
      <c r="IE22" s="331"/>
      <c r="IF22" s="331"/>
      <c r="IG22" s="331"/>
      <c r="IH22" s="331"/>
      <c r="II22" s="331"/>
      <c r="IJ22" s="331"/>
      <c r="IK22" s="331"/>
      <c r="IL22" s="331"/>
      <c r="IM22" s="331"/>
      <c r="IN22" s="331"/>
      <c r="IO22" s="331"/>
      <c r="IP22" s="331"/>
      <c r="IQ22" s="331"/>
      <c r="IR22" s="331"/>
      <c r="IS22" s="331"/>
      <c r="IT22" s="331"/>
      <c r="IU22" s="331"/>
      <c r="IV22" s="331"/>
      <c r="IW22" s="331"/>
      <c r="IX22" s="331"/>
      <c r="IY22" s="331"/>
      <c r="IZ22" s="331"/>
    </row>
    <row r="23" spans="1:260" s="633" customFormat="1" ht="18" customHeight="1" x14ac:dyDescent="0.25">
      <c r="A23" s="331"/>
      <c r="B23" s="763" t="s">
        <v>42</v>
      </c>
      <c r="C23" s="756"/>
      <c r="D23" s="764">
        <v>7009268</v>
      </c>
      <c r="E23" s="684">
        <v>14.416519889727814</v>
      </c>
      <c r="F23" s="350"/>
      <c r="G23" s="765">
        <v>834941</v>
      </c>
      <c r="H23" s="766">
        <v>12.798080305581507</v>
      </c>
      <c r="I23" s="756"/>
      <c r="J23" s="767">
        <v>277724</v>
      </c>
      <c r="K23" s="448">
        <f t="shared" si="0"/>
        <v>3.9622397089111159</v>
      </c>
      <c r="L23" s="766">
        <f t="shared" si="1"/>
        <v>33.262709580676955</v>
      </c>
      <c r="M23" s="396"/>
      <c r="N23" s="396">
        <f t="shared" si="2"/>
        <v>11</v>
      </c>
      <c r="O23" s="396">
        <v>13</v>
      </c>
      <c r="P23" s="396">
        <f t="shared" si="3"/>
        <v>2</v>
      </c>
      <c r="Q23" s="568" t="str">
        <f t="shared" si="4"/>
        <v>Aragón</v>
      </c>
      <c r="R23" s="762">
        <f t="shared" si="5"/>
        <v>30.656034951226466</v>
      </c>
      <c r="S23" s="331"/>
      <c r="T23" s="331"/>
      <c r="U23" s="331"/>
      <c r="V23" s="331"/>
      <c r="W23" s="331"/>
      <c r="X23" s="331"/>
      <c r="Y23" s="331"/>
      <c r="Z23" s="331"/>
      <c r="AA23" s="331"/>
      <c r="AB23" s="331"/>
      <c r="AC23" s="331"/>
      <c r="AD23" s="331"/>
      <c r="AE23" s="331"/>
      <c r="AF23" s="331"/>
      <c r="AG23" s="331"/>
      <c r="AH23" s="331"/>
      <c r="AI23" s="331"/>
      <c r="AJ23" s="331"/>
      <c r="AK23" s="331"/>
      <c r="AL23" s="331"/>
      <c r="AM23" s="331"/>
      <c r="AN23" s="331"/>
      <c r="AO23" s="331"/>
      <c r="AP23" s="331"/>
      <c r="AQ23" s="331"/>
      <c r="AR23" s="331"/>
      <c r="AS23" s="331"/>
      <c r="AT23" s="331"/>
      <c r="AU23" s="331"/>
      <c r="AV23" s="331"/>
      <c r="AW23" s="331"/>
      <c r="AX23" s="331"/>
      <c r="AY23" s="331"/>
      <c r="AZ23" s="331"/>
      <c r="BA23" s="331"/>
      <c r="BB23" s="331"/>
      <c r="BC23" s="331"/>
      <c r="BD23" s="331"/>
      <c r="BE23" s="331"/>
      <c r="BF23" s="331"/>
      <c r="BG23" s="331"/>
      <c r="BH23" s="331"/>
      <c r="BI23" s="331"/>
      <c r="BJ23" s="331"/>
      <c r="BK23" s="331"/>
      <c r="BL23" s="331"/>
      <c r="BM23" s="331"/>
      <c r="BN23" s="331"/>
      <c r="BO23" s="331"/>
      <c r="BP23" s="331"/>
      <c r="BQ23" s="331"/>
      <c r="BR23" s="331"/>
      <c r="BS23" s="331"/>
      <c r="BT23" s="331"/>
      <c r="BU23" s="331"/>
      <c r="BV23" s="331"/>
      <c r="BW23" s="331"/>
      <c r="BX23" s="331"/>
      <c r="BY23" s="331"/>
      <c r="BZ23" s="331"/>
      <c r="CA23" s="331"/>
      <c r="CB23" s="331"/>
      <c r="CC23" s="331"/>
      <c r="CD23" s="331"/>
      <c r="CE23" s="331"/>
      <c r="CF23" s="331"/>
      <c r="CG23" s="331"/>
      <c r="CH23" s="331"/>
      <c r="CI23" s="331"/>
      <c r="CJ23" s="331"/>
      <c r="CK23" s="331"/>
      <c r="CL23" s="331"/>
      <c r="CM23" s="331"/>
      <c r="CN23" s="331"/>
      <c r="CO23" s="331"/>
      <c r="CP23" s="331"/>
      <c r="CQ23" s="331"/>
      <c r="CR23" s="331"/>
      <c r="CS23" s="331"/>
      <c r="CT23" s="331"/>
      <c r="CU23" s="331"/>
      <c r="CV23" s="331"/>
      <c r="CW23" s="331"/>
      <c r="CX23" s="331"/>
      <c r="CY23" s="331"/>
      <c r="CZ23" s="331"/>
      <c r="DA23" s="331"/>
      <c r="DB23" s="331"/>
      <c r="DC23" s="331"/>
      <c r="DD23" s="331"/>
      <c r="DE23" s="331"/>
      <c r="DF23" s="331"/>
      <c r="DG23" s="331"/>
      <c r="DH23" s="331"/>
      <c r="DI23" s="331"/>
      <c r="DJ23" s="331"/>
      <c r="DK23" s="331"/>
      <c r="DL23" s="331"/>
      <c r="DM23" s="331"/>
      <c r="DN23" s="331"/>
      <c r="DO23" s="331"/>
      <c r="DP23" s="331"/>
      <c r="DQ23" s="331"/>
      <c r="DR23" s="331"/>
      <c r="DS23" s="331"/>
      <c r="DT23" s="331"/>
      <c r="DU23" s="331"/>
      <c r="DV23" s="331"/>
      <c r="DW23" s="331"/>
      <c r="DX23" s="331"/>
      <c r="DY23" s="331"/>
      <c r="DZ23" s="331"/>
      <c r="EA23" s="331"/>
      <c r="EB23" s="331"/>
      <c r="EC23" s="331"/>
      <c r="ED23" s="331"/>
      <c r="EE23" s="331"/>
      <c r="EF23" s="331"/>
      <c r="EG23" s="331"/>
      <c r="EH23" s="331"/>
      <c r="EI23" s="331"/>
      <c r="EJ23" s="331"/>
      <c r="EK23" s="331"/>
      <c r="EL23" s="331"/>
      <c r="EM23" s="331"/>
      <c r="EN23" s="331"/>
      <c r="EO23" s="331"/>
      <c r="EP23" s="331"/>
      <c r="EQ23" s="331"/>
      <c r="ER23" s="331"/>
      <c r="ES23" s="331"/>
      <c r="ET23" s="331"/>
      <c r="EU23" s="331"/>
      <c r="EV23" s="331"/>
      <c r="EW23" s="331"/>
      <c r="EX23" s="331"/>
      <c r="EY23" s="331"/>
      <c r="EZ23" s="331"/>
      <c r="FA23" s="331"/>
      <c r="FB23" s="331"/>
      <c r="FC23" s="331"/>
      <c r="FD23" s="331"/>
      <c r="FE23" s="331"/>
      <c r="FF23" s="331"/>
      <c r="FG23" s="331"/>
      <c r="FH23" s="331"/>
      <c r="FI23" s="331"/>
      <c r="FJ23" s="331"/>
      <c r="FK23" s="331"/>
      <c r="FL23" s="331"/>
      <c r="FM23" s="331"/>
      <c r="FN23" s="331"/>
      <c r="FO23" s="331"/>
      <c r="FP23" s="331"/>
      <c r="FQ23" s="331"/>
      <c r="FR23" s="331"/>
      <c r="FS23" s="331"/>
      <c r="FT23" s="331"/>
      <c r="FU23" s="331"/>
      <c r="FV23" s="331"/>
      <c r="FW23" s="331"/>
      <c r="FX23" s="331"/>
      <c r="FY23" s="331"/>
      <c r="FZ23" s="331"/>
      <c r="GA23" s="331"/>
      <c r="GB23" s="331"/>
      <c r="GC23" s="331"/>
      <c r="GD23" s="331"/>
      <c r="GE23" s="331"/>
      <c r="GF23" s="331"/>
      <c r="GG23" s="331"/>
      <c r="GH23" s="331"/>
      <c r="GI23" s="331"/>
      <c r="GJ23" s="331"/>
      <c r="GK23" s="331"/>
      <c r="GL23" s="331"/>
      <c r="GM23" s="331"/>
      <c r="GN23" s="331"/>
      <c r="GO23" s="331"/>
      <c r="GP23" s="331"/>
      <c r="GQ23" s="331"/>
      <c r="GR23" s="331"/>
      <c r="GS23" s="331"/>
      <c r="GT23" s="331"/>
      <c r="GU23" s="331"/>
      <c r="GV23" s="331"/>
      <c r="GW23" s="331"/>
      <c r="GX23" s="331"/>
      <c r="GY23" s="331"/>
      <c r="GZ23" s="331"/>
      <c r="HA23" s="331"/>
      <c r="HB23" s="331"/>
      <c r="HC23" s="331"/>
      <c r="HD23" s="331"/>
      <c r="HE23" s="331"/>
      <c r="HF23" s="331"/>
      <c r="HG23" s="331"/>
      <c r="HH23" s="331"/>
      <c r="HI23" s="331"/>
      <c r="HJ23" s="331"/>
      <c r="HK23" s="331"/>
      <c r="HL23" s="331"/>
      <c r="HM23" s="331"/>
      <c r="HN23" s="331"/>
      <c r="HO23" s="331"/>
      <c r="HP23" s="331"/>
      <c r="HQ23" s="331"/>
      <c r="HR23" s="331"/>
      <c r="HS23" s="331"/>
      <c r="HT23" s="331"/>
      <c r="HU23" s="331"/>
      <c r="HV23" s="331"/>
      <c r="HW23" s="331"/>
      <c r="HX23" s="331"/>
      <c r="HY23" s="331"/>
      <c r="HZ23" s="331"/>
      <c r="IA23" s="331"/>
      <c r="IB23" s="331"/>
      <c r="IC23" s="331"/>
      <c r="ID23" s="331"/>
      <c r="IE23" s="331"/>
      <c r="IF23" s="331"/>
      <c r="IG23" s="331"/>
      <c r="IH23" s="331"/>
      <c r="II23" s="331"/>
      <c r="IJ23" s="331"/>
      <c r="IK23" s="331"/>
      <c r="IL23" s="331"/>
      <c r="IM23" s="331"/>
      <c r="IN23" s="331"/>
      <c r="IO23" s="331"/>
      <c r="IP23" s="331"/>
      <c r="IQ23" s="331"/>
      <c r="IR23" s="331"/>
      <c r="IS23" s="331"/>
      <c r="IT23" s="331"/>
      <c r="IU23" s="331"/>
      <c r="IV23" s="331"/>
      <c r="IW23" s="331"/>
      <c r="IX23" s="331"/>
      <c r="IY23" s="331"/>
      <c r="IZ23" s="331"/>
    </row>
    <row r="24" spans="1:260" s="633" customFormat="1" ht="18" customHeight="1" x14ac:dyDescent="0.25">
      <c r="A24" s="331"/>
      <c r="B24" s="763" t="s">
        <v>43</v>
      </c>
      <c r="C24" s="756"/>
      <c r="D24" s="764">
        <v>1568492</v>
      </c>
      <c r="E24" s="684">
        <v>3.226042450492542</v>
      </c>
      <c r="F24" s="350"/>
      <c r="G24" s="765">
        <v>199412</v>
      </c>
      <c r="H24" s="766">
        <v>3.0566121317513688</v>
      </c>
      <c r="I24" s="756"/>
      <c r="J24" s="767">
        <v>66578</v>
      </c>
      <c r="K24" s="448">
        <f t="shared" si="0"/>
        <v>4.2447140310565814</v>
      </c>
      <c r="L24" s="766">
        <f>J24*100/G24</f>
        <v>33.387158245241011</v>
      </c>
      <c r="M24" s="396"/>
      <c r="N24" s="396">
        <f t="shared" si="2"/>
        <v>10</v>
      </c>
      <c r="O24" s="396">
        <v>14</v>
      </c>
      <c r="P24" s="396">
        <f t="shared" si="3"/>
        <v>5</v>
      </c>
      <c r="Q24" s="568" t="str">
        <f t="shared" si="4"/>
        <v>Canarias</v>
      </c>
      <c r="R24" s="762">
        <f t="shared" si="5"/>
        <v>28.809303000118309</v>
      </c>
      <c r="S24" s="331"/>
      <c r="T24" s="331"/>
      <c r="U24" s="331"/>
      <c r="V24" s="331"/>
      <c r="W24" s="331"/>
      <c r="X24" s="331"/>
      <c r="Y24" s="331"/>
      <c r="Z24" s="331"/>
      <c r="AA24" s="331"/>
      <c r="AB24" s="331"/>
      <c r="AC24" s="331"/>
      <c r="AD24" s="331"/>
      <c r="AE24" s="331"/>
      <c r="AF24" s="331"/>
      <c r="AG24" s="331"/>
      <c r="AH24" s="331"/>
      <c r="AI24" s="331"/>
      <c r="AJ24" s="331"/>
      <c r="AK24" s="331"/>
      <c r="AL24" s="331"/>
      <c r="AM24" s="331"/>
      <c r="AN24" s="331"/>
      <c r="AO24" s="331"/>
      <c r="AP24" s="331"/>
      <c r="AQ24" s="331"/>
      <c r="AR24" s="331"/>
      <c r="AS24" s="331"/>
      <c r="AT24" s="331"/>
      <c r="AU24" s="331"/>
      <c r="AV24" s="331"/>
      <c r="AW24" s="331"/>
      <c r="AX24" s="331"/>
      <c r="AY24" s="331"/>
      <c r="AZ24" s="331"/>
      <c r="BA24" s="331"/>
      <c r="BB24" s="331"/>
      <c r="BC24" s="331"/>
      <c r="BD24" s="331"/>
      <c r="BE24" s="331"/>
      <c r="BF24" s="331"/>
      <c r="BG24" s="331"/>
      <c r="BH24" s="331"/>
      <c r="BI24" s="331"/>
      <c r="BJ24" s="331"/>
      <c r="BK24" s="331"/>
      <c r="BL24" s="331"/>
      <c r="BM24" s="331"/>
      <c r="BN24" s="331"/>
      <c r="BO24" s="331"/>
      <c r="BP24" s="331"/>
      <c r="BQ24" s="331"/>
      <c r="BR24" s="331"/>
      <c r="BS24" s="331"/>
      <c r="BT24" s="331"/>
      <c r="BU24" s="331"/>
      <c r="BV24" s="331"/>
      <c r="BW24" s="331"/>
      <c r="BX24" s="331"/>
      <c r="BY24" s="331"/>
      <c r="BZ24" s="331"/>
      <c r="CA24" s="331"/>
      <c r="CB24" s="331"/>
      <c r="CC24" s="331"/>
      <c r="CD24" s="331"/>
      <c r="CE24" s="331"/>
      <c r="CF24" s="331"/>
      <c r="CG24" s="331"/>
      <c r="CH24" s="331"/>
      <c r="CI24" s="331"/>
      <c r="CJ24" s="331"/>
      <c r="CK24" s="331"/>
      <c r="CL24" s="331"/>
      <c r="CM24" s="331"/>
      <c r="CN24" s="331"/>
      <c r="CO24" s="331"/>
      <c r="CP24" s="331"/>
      <c r="CQ24" s="331"/>
      <c r="CR24" s="331"/>
      <c r="CS24" s="331"/>
      <c r="CT24" s="331"/>
      <c r="CU24" s="331"/>
      <c r="CV24" s="331"/>
      <c r="CW24" s="331"/>
      <c r="CX24" s="331"/>
      <c r="CY24" s="331"/>
      <c r="CZ24" s="331"/>
      <c r="DA24" s="331"/>
      <c r="DB24" s="331"/>
      <c r="DC24" s="331"/>
      <c r="DD24" s="331"/>
      <c r="DE24" s="331"/>
      <c r="DF24" s="331"/>
      <c r="DG24" s="331"/>
      <c r="DH24" s="331"/>
      <c r="DI24" s="331"/>
      <c r="DJ24" s="331"/>
      <c r="DK24" s="331"/>
      <c r="DL24" s="331"/>
      <c r="DM24" s="331"/>
      <c r="DN24" s="331"/>
      <c r="DO24" s="331"/>
      <c r="DP24" s="331"/>
      <c r="DQ24" s="331"/>
      <c r="DR24" s="331"/>
      <c r="DS24" s="331"/>
      <c r="DT24" s="331"/>
      <c r="DU24" s="331"/>
      <c r="DV24" s="331"/>
      <c r="DW24" s="331"/>
      <c r="DX24" s="331"/>
      <c r="DY24" s="331"/>
      <c r="DZ24" s="331"/>
      <c r="EA24" s="331"/>
      <c r="EB24" s="331"/>
      <c r="EC24" s="331"/>
      <c r="ED24" s="331"/>
      <c r="EE24" s="331"/>
      <c r="EF24" s="331"/>
      <c r="EG24" s="331"/>
      <c r="EH24" s="331"/>
      <c r="EI24" s="331"/>
      <c r="EJ24" s="331"/>
      <c r="EK24" s="331"/>
      <c r="EL24" s="331"/>
      <c r="EM24" s="331"/>
      <c r="EN24" s="331"/>
      <c r="EO24" s="331"/>
      <c r="EP24" s="331"/>
      <c r="EQ24" s="331"/>
      <c r="ER24" s="331"/>
      <c r="ES24" s="331"/>
      <c r="ET24" s="331"/>
      <c r="EU24" s="331"/>
      <c r="EV24" s="331"/>
      <c r="EW24" s="331"/>
      <c r="EX24" s="331"/>
      <c r="EY24" s="331"/>
      <c r="EZ24" s="331"/>
      <c r="FA24" s="331"/>
      <c r="FB24" s="331"/>
      <c r="FC24" s="331"/>
      <c r="FD24" s="331"/>
      <c r="FE24" s="331"/>
      <c r="FF24" s="331"/>
      <c r="FG24" s="331"/>
      <c r="FH24" s="331"/>
      <c r="FI24" s="331"/>
      <c r="FJ24" s="331"/>
      <c r="FK24" s="331"/>
      <c r="FL24" s="331"/>
      <c r="FM24" s="331"/>
      <c r="FN24" s="331"/>
      <c r="FO24" s="331"/>
      <c r="FP24" s="331"/>
      <c r="FQ24" s="331"/>
      <c r="FR24" s="331"/>
      <c r="FS24" s="331"/>
      <c r="FT24" s="331"/>
      <c r="FU24" s="331"/>
      <c r="FV24" s="331"/>
      <c r="FW24" s="331"/>
      <c r="FX24" s="331"/>
      <c r="FY24" s="331"/>
      <c r="FZ24" s="331"/>
      <c r="GA24" s="331"/>
      <c r="GB24" s="331"/>
      <c r="GC24" s="331"/>
      <c r="GD24" s="331"/>
      <c r="GE24" s="331"/>
      <c r="GF24" s="331"/>
      <c r="GG24" s="331"/>
      <c r="GH24" s="331"/>
      <c r="GI24" s="331"/>
      <c r="GJ24" s="331"/>
      <c r="GK24" s="331"/>
      <c r="GL24" s="331"/>
      <c r="GM24" s="331"/>
      <c r="GN24" s="331"/>
      <c r="GO24" s="331"/>
      <c r="GP24" s="331"/>
      <c r="GQ24" s="331"/>
      <c r="GR24" s="331"/>
      <c r="GS24" s="331"/>
      <c r="GT24" s="331"/>
      <c r="GU24" s="331"/>
      <c r="GV24" s="331"/>
      <c r="GW24" s="331"/>
      <c r="GX24" s="331"/>
      <c r="GY24" s="331"/>
      <c r="GZ24" s="331"/>
      <c r="HA24" s="331"/>
      <c r="HB24" s="331"/>
      <c r="HC24" s="331"/>
      <c r="HD24" s="331"/>
      <c r="HE24" s="331"/>
      <c r="HF24" s="331"/>
      <c r="HG24" s="331"/>
      <c r="HH24" s="331"/>
      <c r="HI24" s="331"/>
      <c r="HJ24" s="331"/>
      <c r="HK24" s="331"/>
      <c r="HL24" s="331"/>
      <c r="HM24" s="331"/>
      <c r="HN24" s="331"/>
      <c r="HO24" s="331"/>
      <c r="HP24" s="331"/>
      <c r="HQ24" s="331"/>
      <c r="HR24" s="331"/>
      <c r="HS24" s="331"/>
      <c r="HT24" s="331"/>
      <c r="HU24" s="331"/>
      <c r="HV24" s="331"/>
      <c r="HW24" s="331"/>
      <c r="HX24" s="331"/>
      <c r="HY24" s="331"/>
      <c r="HZ24" s="331"/>
      <c r="IA24" s="331"/>
      <c r="IB24" s="331"/>
      <c r="IC24" s="331"/>
      <c r="ID24" s="331"/>
      <c r="IE24" s="331"/>
      <c r="IF24" s="331"/>
      <c r="IG24" s="331"/>
      <c r="IH24" s="331"/>
      <c r="II24" s="331"/>
      <c r="IJ24" s="331"/>
      <c r="IK24" s="331"/>
      <c r="IL24" s="331"/>
      <c r="IM24" s="331"/>
      <c r="IN24" s="331"/>
      <c r="IO24" s="331"/>
      <c r="IP24" s="331"/>
      <c r="IQ24" s="331"/>
      <c r="IR24" s="331"/>
      <c r="IS24" s="331"/>
      <c r="IT24" s="331"/>
      <c r="IU24" s="331"/>
      <c r="IV24" s="331"/>
      <c r="IW24" s="331"/>
      <c r="IX24" s="331"/>
      <c r="IY24" s="331"/>
      <c r="IZ24" s="331"/>
    </row>
    <row r="25" spans="1:260" s="633" customFormat="1" ht="18" customHeight="1" x14ac:dyDescent="0.25">
      <c r="A25" s="331"/>
      <c r="B25" s="763" t="s">
        <v>44</v>
      </c>
      <c r="C25" s="756"/>
      <c r="D25" s="768">
        <v>678333</v>
      </c>
      <c r="E25" s="684">
        <v>1.3951815205751497</v>
      </c>
      <c r="F25" s="350"/>
      <c r="G25" s="769">
        <v>84373</v>
      </c>
      <c r="H25" s="766">
        <v>1.2932799199258731</v>
      </c>
      <c r="I25" s="756"/>
      <c r="J25" s="767">
        <v>24089</v>
      </c>
      <c r="K25" s="448">
        <f t="shared" si="0"/>
        <v>3.5512056762681454</v>
      </c>
      <c r="L25" s="766">
        <f t="shared" si="1"/>
        <v>28.550602680952437</v>
      </c>
      <c r="M25" s="396"/>
      <c r="N25" s="396">
        <f t="shared" si="2"/>
        <v>15</v>
      </c>
      <c r="O25" s="396">
        <v>15</v>
      </c>
      <c r="P25" s="396">
        <f t="shared" si="3"/>
        <v>15</v>
      </c>
      <c r="Q25" s="568" t="str">
        <f t="shared" si="4"/>
        <v>Navarra, Comunidad Foral de</v>
      </c>
      <c r="R25" s="770">
        <f t="shared" si="5"/>
        <v>28.550602680952437</v>
      </c>
      <c r="S25" s="331"/>
      <c r="T25" s="331"/>
      <c r="U25" s="331"/>
      <c r="V25" s="331"/>
      <c r="W25" s="331"/>
      <c r="X25" s="331"/>
      <c r="Y25" s="331"/>
      <c r="Z25" s="331"/>
      <c r="AA25" s="331"/>
      <c r="AB25" s="331"/>
      <c r="AC25" s="331"/>
      <c r="AD25" s="331"/>
      <c r="AE25" s="331"/>
      <c r="AF25" s="331"/>
      <c r="AG25" s="331"/>
      <c r="AH25" s="331"/>
      <c r="AI25" s="331"/>
      <c r="AJ25" s="331"/>
      <c r="AK25" s="331"/>
      <c r="AL25" s="331"/>
      <c r="AM25" s="331"/>
      <c r="AN25" s="331"/>
      <c r="AO25" s="331"/>
      <c r="AP25" s="331"/>
      <c r="AQ25" s="331"/>
      <c r="AR25" s="331"/>
      <c r="AS25" s="331"/>
      <c r="AT25" s="331"/>
      <c r="AU25" s="331"/>
      <c r="AV25" s="331"/>
      <c r="AW25" s="331"/>
      <c r="AX25" s="331"/>
      <c r="AY25" s="331"/>
      <c r="AZ25" s="331"/>
      <c r="BA25" s="331"/>
      <c r="BB25" s="331"/>
      <c r="BC25" s="331"/>
      <c r="BD25" s="331"/>
      <c r="BE25" s="331"/>
      <c r="BF25" s="331"/>
      <c r="BG25" s="331"/>
      <c r="BH25" s="331"/>
      <c r="BI25" s="331"/>
      <c r="BJ25" s="331"/>
      <c r="BK25" s="331"/>
      <c r="BL25" s="331"/>
      <c r="BM25" s="331"/>
      <c r="BN25" s="331"/>
      <c r="BO25" s="331"/>
      <c r="BP25" s="331"/>
      <c r="BQ25" s="331"/>
      <c r="BR25" s="331"/>
      <c r="BS25" s="331"/>
      <c r="BT25" s="331"/>
      <c r="BU25" s="331"/>
      <c r="BV25" s="331"/>
      <c r="BW25" s="331"/>
      <c r="BX25" s="331"/>
      <c r="BY25" s="331"/>
      <c r="BZ25" s="331"/>
      <c r="CA25" s="331"/>
      <c r="CB25" s="331"/>
      <c r="CC25" s="331"/>
      <c r="CD25" s="331"/>
      <c r="CE25" s="331"/>
      <c r="CF25" s="331"/>
      <c r="CG25" s="331"/>
      <c r="CH25" s="331"/>
      <c r="CI25" s="331"/>
      <c r="CJ25" s="331"/>
      <c r="CK25" s="331"/>
      <c r="CL25" s="331"/>
      <c r="CM25" s="331"/>
      <c r="CN25" s="331"/>
      <c r="CO25" s="331"/>
      <c r="CP25" s="331"/>
      <c r="CQ25" s="331"/>
      <c r="CR25" s="331"/>
      <c r="CS25" s="331"/>
      <c r="CT25" s="331"/>
      <c r="CU25" s="331"/>
      <c r="CV25" s="331"/>
      <c r="CW25" s="331"/>
      <c r="CX25" s="331"/>
      <c r="CY25" s="331"/>
      <c r="CZ25" s="331"/>
      <c r="DA25" s="331"/>
      <c r="DB25" s="331"/>
      <c r="DC25" s="331"/>
      <c r="DD25" s="331"/>
      <c r="DE25" s="331"/>
      <c r="DF25" s="331"/>
      <c r="DG25" s="331"/>
      <c r="DH25" s="331"/>
      <c r="DI25" s="331"/>
      <c r="DJ25" s="331"/>
      <c r="DK25" s="331"/>
      <c r="DL25" s="331"/>
      <c r="DM25" s="331"/>
      <c r="DN25" s="331"/>
      <c r="DO25" s="331"/>
      <c r="DP25" s="331"/>
      <c r="DQ25" s="331"/>
      <c r="DR25" s="331"/>
      <c r="DS25" s="331"/>
      <c r="DT25" s="331"/>
      <c r="DU25" s="331"/>
      <c r="DV25" s="331"/>
      <c r="DW25" s="331"/>
      <c r="DX25" s="331"/>
      <c r="DY25" s="331"/>
      <c r="DZ25" s="331"/>
      <c r="EA25" s="331"/>
      <c r="EB25" s="331"/>
      <c r="EC25" s="331"/>
      <c r="ED25" s="331"/>
      <c r="EE25" s="331"/>
      <c r="EF25" s="331"/>
      <c r="EG25" s="331"/>
      <c r="EH25" s="331"/>
      <c r="EI25" s="331"/>
      <c r="EJ25" s="331"/>
      <c r="EK25" s="331"/>
      <c r="EL25" s="331"/>
      <c r="EM25" s="331"/>
      <c r="EN25" s="331"/>
      <c r="EO25" s="331"/>
      <c r="EP25" s="331"/>
      <c r="EQ25" s="331"/>
      <c r="ER25" s="331"/>
      <c r="ES25" s="331"/>
      <c r="ET25" s="331"/>
      <c r="EU25" s="331"/>
      <c r="EV25" s="331"/>
      <c r="EW25" s="331"/>
      <c r="EX25" s="331"/>
      <c r="EY25" s="331"/>
      <c r="EZ25" s="331"/>
      <c r="FA25" s="331"/>
      <c r="FB25" s="331"/>
      <c r="FC25" s="331"/>
      <c r="FD25" s="331"/>
      <c r="FE25" s="331"/>
      <c r="FF25" s="331"/>
      <c r="FG25" s="331"/>
      <c r="FH25" s="331"/>
      <c r="FI25" s="331"/>
      <c r="FJ25" s="331"/>
      <c r="FK25" s="331"/>
      <c r="FL25" s="331"/>
      <c r="FM25" s="331"/>
      <c r="FN25" s="331"/>
      <c r="FO25" s="331"/>
      <c r="FP25" s="331"/>
      <c r="FQ25" s="331"/>
      <c r="FR25" s="331"/>
      <c r="FS25" s="331"/>
      <c r="FT25" s="331"/>
      <c r="FU25" s="331"/>
      <c r="FV25" s="331"/>
      <c r="FW25" s="331"/>
      <c r="FX25" s="331"/>
      <c r="FY25" s="331"/>
      <c r="FZ25" s="331"/>
      <c r="GA25" s="331"/>
      <c r="GB25" s="331"/>
      <c r="GC25" s="331"/>
      <c r="GD25" s="331"/>
      <c r="GE25" s="331"/>
      <c r="GF25" s="331"/>
      <c r="GG25" s="331"/>
      <c r="GH25" s="331"/>
      <c r="GI25" s="331"/>
      <c r="GJ25" s="331"/>
      <c r="GK25" s="331"/>
      <c r="GL25" s="331"/>
      <c r="GM25" s="331"/>
      <c r="GN25" s="331"/>
      <c r="GO25" s="331"/>
      <c r="GP25" s="331"/>
      <c r="GQ25" s="331"/>
      <c r="GR25" s="331"/>
      <c r="GS25" s="331"/>
      <c r="GT25" s="331"/>
      <c r="GU25" s="331"/>
      <c r="GV25" s="331"/>
      <c r="GW25" s="331"/>
      <c r="GX25" s="331"/>
      <c r="GY25" s="331"/>
      <c r="GZ25" s="331"/>
      <c r="HA25" s="331"/>
      <c r="HB25" s="331"/>
      <c r="HC25" s="331"/>
      <c r="HD25" s="331"/>
      <c r="HE25" s="331"/>
      <c r="HF25" s="331"/>
      <c r="HG25" s="331"/>
      <c r="HH25" s="331"/>
      <c r="HI25" s="331"/>
      <c r="HJ25" s="331"/>
      <c r="HK25" s="331"/>
      <c r="HL25" s="331"/>
      <c r="HM25" s="331"/>
      <c r="HN25" s="331"/>
      <c r="HO25" s="331"/>
      <c r="HP25" s="331"/>
      <c r="HQ25" s="331"/>
      <c r="HR25" s="331"/>
      <c r="HS25" s="331"/>
      <c r="HT25" s="331"/>
      <c r="HU25" s="331"/>
      <c r="HV25" s="331"/>
      <c r="HW25" s="331"/>
      <c r="HX25" s="331"/>
      <c r="HY25" s="331"/>
      <c r="HZ25" s="331"/>
      <c r="IA25" s="331"/>
      <c r="IB25" s="331"/>
      <c r="IC25" s="331"/>
      <c r="ID25" s="331"/>
      <c r="IE25" s="331"/>
      <c r="IF25" s="331"/>
      <c r="IG25" s="331"/>
      <c r="IH25" s="331"/>
      <c r="II25" s="331"/>
      <c r="IJ25" s="331"/>
      <c r="IK25" s="331"/>
      <c r="IL25" s="331"/>
      <c r="IM25" s="331"/>
      <c r="IN25" s="331"/>
      <c r="IO25" s="331"/>
      <c r="IP25" s="331"/>
      <c r="IQ25" s="331"/>
      <c r="IR25" s="331"/>
      <c r="IS25" s="331"/>
      <c r="IT25" s="331"/>
      <c r="IU25" s="331"/>
      <c r="IV25" s="331"/>
      <c r="IW25" s="331"/>
      <c r="IX25" s="331"/>
      <c r="IY25" s="331"/>
      <c r="IZ25" s="331"/>
    </row>
    <row r="26" spans="1:260" s="633" customFormat="1" ht="18" customHeight="1" x14ac:dyDescent="0.25">
      <c r="A26" s="331"/>
      <c r="B26" s="763" t="s">
        <v>45</v>
      </c>
      <c r="C26" s="756"/>
      <c r="D26" s="768">
        <v>2227684</v>
      </c>
      <c r="E26" s="684">
        <v>4.5818551514977628</v>
      </c>
      <c r="F26" s="350"/>
      <c r="G26" s="769">
        <v>337108</v>
      </c>
      <c r="H26" s="766">
        <v>5.1672336795701383</v>
      </c>
      <c r="I26" s="756"/>
      <c r="J26" s="767">
        <v>121519</v>
      </c>
      <c r="K26" s="448">
        <f t="shared" si="0"/>
        <v>5.4549478292253299</v>
      </c>
      <c r="L26" s="766">
        <f t="shared" si="1"/>
        <v>36.047498131162712</v>
      </c>
      <c r="M26" s="396"/>
      <c r="N26" s="396">
        <f t="shared" si="2"/>
        <v>5</v>
      </c>
      <c r="O26" s="396">
        <v>16</v>
      </c>
      <c r="P26" s="396">
        <f t="shared" si="3"/>
        <v>18</v>
      </c>
      <c r="Q26" s="568" t="str">
        <f t="shared" si="4"/>
        <v>Ceuta y Melilla</v>
      </c>
      <c r="R26" s="762">
        <f t="shared" si="5"/>
        <v>26.835643934089529</v>
      </c>
      <c r="S26" s="331"/>
      <c r="T26" s="331"/>
      <c r="U26" s="331"/>
      <c r="V26" s="331"/>
      <c r="W26" s="331"/>
      <c r="X26" s="331"/>
      <c r="Y26" s="331"/>
      <c r="Z26" s="331"/>
      <c r="AA26" s="331"/>
      <c r="AB26" s="331"/>
      <c r="AC26" s="331"/>
      <c r="AD26" s="331"/>
      <c r="AE26" s="331"/>
      <c r="AF26" s="331"/>
      <c r="AG26" s="331"/>
      <c r="AH26" s="331"/>
      <c r="AI26" s="331"/>
      <c r="AJ26" s="331"/>
      <c r="AK26" s="331"/>
      <c r="AL26" s="331"/>
      <c r="AM26" s="331"/>
      <c r="AN26" s="331"/>
      <c r="AO26" s="331"/>
      <c r="AP26" s="331"/>
      <c r="AQ26" s="331"/>
      <c r="AR26" s="331"/>
      <c r="AS26" s="331"/>
      <c r="AT26" s="331"/>
      <c r="AU26" s="331"/>
      <c r="AV26" s="331"/>
      <c r="AW26" s="331"/>
      <c r="AX26" s="331"/>
      <c r="AY26" s="331"/>
      <c r="AZ26" s="331"/>
      <c r="BA26" s="331"/>
      <c r="BB26" s="331"/>
      <c r="BC26" s="331"/>
      <c r="BD26" s="331"/>
      <c r="BE26" s="331"/>
      <c r="BF26" s="331"/>
      <c r="BG26" s="331"/>
      <c r="BH26" s="331"/>
      <c r="BI26" s="331"/>
      <c r="BJ26" s="331"/>
      <c r="BK26" s="331"/>
      <c r="BL26" s="331"/>
      <c r="BM26" s="331"/>
      <c r="BN26" s="331"/>
      <c r="BO26" s="331"/>
      <c r="BP26" s="331"/>
      <c r="BQ26" s="331"/>
      <c r="BR26" s="331"/>
      <c r="BS26" s="331"/>
      <c r="BT26" s="331"/>
      <c r="BU26" s="331"/>
      <c r="BV26" s="331"/>
      <c r="BW26" s="331"/>
      <c r="BX26" s="331"/>
      <c r="BY26" s="331"/>
      <c r="BZ26" s="331"/>
      <c r="CA26" s="331"/>
      <c r="CB26" s="331"/>
      <c r="CC26" s="331"/>
      <c r="CD26" s="331"/>
      <c r="CE26" s="331"/>
      <c r="CF26" s="331"/>
      <c r="CG26" s="331"/>
      <c r="CH26" s="331"/>
      <c r="CI26" s="331"/>
      <c r="CJ26" s="331"/>
      <c r="CK26" s="331"/>
      <c r="CL26" s="331"/>
      <c r="CM26" s="331"/>
      <c r="CN26" s="331"/>
      <c r="CO26" s="331"/>
      <c r="CP26" s="331"/>
      <c r="CQ26" s="331"/>
      <c r="CR26" s="331"/>
      <c r="CS26" s="331"/>
      <c r="CT26" s="331"/>
      <c r="CU26" s="331"/>
      <c r="CV26" s="331"/>
      <c r="CW26" s="331"/>
      <c r="CX26" s="331"/>
      <c r="CY26" s="331"/>
      <c r="CZ26" s="331"/>
      <c r="DA26" s="331"/>
      <c r="DB26" s="331"/>
      <c r="DC26" s="331"/>
      <c r="DD26" s="331"/>
      <c r="DE26" s="331"/>
      <c r="DF26" s="331"/>
      <c r="DG26" s="331"/>
      <c r="DH26" s="331"/>
      <c r="DI26" s="331"/>
      <c r="DJ26" s="331"/>
      <c r="DK26" s="331"/>
      <c r="DL26" s="331"/>
      <c r="DM26" s="331"/>
      <c r="DN26" s="331"/>
      <c r="DO26" s="331"/>
      <c r="DP26" s="331"/>
      <c r="DQ26" s="331"/>
      <c r="DR26" s="331"/>
      <c r="DS26" s="331"/>
      <c r="DT26" s="331"/>
      <c r="DU26" s="331"/>
      <c r="DV26" s="331"/>
      <c r="DW26" s="331"/>
      <c r="DX26" s="331"/>
      <c r="DY26" s="331"/>
      <c r="DZ26" s="331"/>
      <c r="EA26" s="331"/>
      <c r="EB26" s="331"/>
      <c r="EC26" s="331"/>
      <c r="ED26" s="331"/>
      <c r="EE26" s="331"/>
      <c r="EF26" s="331"/>
      <c r="EG26" s="331"/>
      <c r="EH26" s="331"/>
      <c r="EI26" s="331"/>
      <c r="EJ26" s="331"/>
      <c r="EK26" s="331"/>
      <c r="EL26" s="331"/>
      <c r="EM26" s="331"/>
      <c r="EN26" s="331"/>
      <c r="EO26" s="331"/>
      <c r="EP26" s="331"/>
      <c r="EQ26" s="331"/>
      <c r="ER26" s="331"/>
      <c r="ES26" s="331"/>
      <c r="ET26" s="331"/>
      <c r="EU26" s="331"/>
      <c r="EV26" s="331"/>
      <c r="EW26" s="331"/>
      <c r="EX26" s="331"/>
      <c r="EY26" s="331"/>
      <c r="EZ26" s="331"/>
      <c r="FA26" s="331"/>
      <c r="FB26" s="331"/>
      <c r="FC26" s="331"/>
      <c r="FD26" s="331"/>
      <c r="FE26" s="331"/>
      <c r="FF26" s="331"/>
      <c r="FG26" s="331"/>
      <c r="FH26" s="331"/>
      <c r="FI26" s="331"/>
      <c r="FJ26" s="331"/>
      <c r="FK26" s="331"/>
      <c r="FL26" s="331"/>
      <c r="FM26" s="331"/>
      <c r="FN26" s="331"/>
      <c r="FO26" s="331"/>
      <c r="FP26" s="331"/>
      <c r="FQ26" s="331"/>
      <c r="FR26" s="331"/>
      <c r="FS26" s="331"/>
      <c r="FT26" s="331"/>
      <c r="FU26" s="331"/>
      <c r="FV26" s="331"/>
      <c r="FW26" s="331"/>
      <c r="FX26" s="331"/>
      <c r="FY26" s="331"/>
      <c r="FZ26" s="331"/>
      <c r="GA26" s="331"/>
      <c r="GB26" s="331"/>
      <c r="GC26" s="331"/>
      <c r="GD26" s="331"/>
      <c r="GE26" s="331"/>
      <c r="GF26" s="331"/>
      <c r="GG26" s="331"/>
      <c r="GH26" s="331"/>
      <c r="GI26" s="331"/>
      <c r="GJ26" s="331"/>
      <c r="GK26" s="331"/>
      <c r="GL26" s="331"/>
      <c r="GM26" s="331"/>
      <c r="GN26" s="331"/>
      <c r="GO26" s="331"/>
      <c r="GP26" s="331"/>
      <c r="GQ26" s="331"/>
      <c r="GR26" s="331"/>
      <c r="GS26" s="331"/>
      <c r="GT26" s="331"/>
      <c r="GU26" s="331"/>
      <c r="GV26" s="331"/>
      <c r="GW26" s="331"/>
      <c r="GX26" s="331"/>
      <c r="GY26" s="331"/>
      <c r="GZ26" s="331"/>
      <c r="HA26" s="331"/>
      <c r="HB26" s="331"/>
      <c r="HC26" s="331"/>
      <c r="HD26" s="331"/>
      <c r="HE26" s="331"/>
      <c r="HF26" s="331"/>
      <c r="HG26" s="331"/>
      <c r="HH26" s="331"/>
      <c r="HI26" s="331"/>
      <c r="HJ26" s="331"/>
      <c r="HK26" s="331"/>
      <c r="HL26" s="331"/>
      <c r="HM26" s="331"/>
      <c r="HN26" s="331"/>
      <c r="HO26" s="331"/>
      <c r="HP26" s="331"/>
      <c r="HQ26" s="331"/>
      <c r="HR26" s="331"/>
      <c r="HS26" s="331"/>
      <c r="HT26" s="331"/>
      <c r="HU26" s="331"/>
      <c r="HV26" s="331"/>
      <c r="HW26" s="331"/>
      <c r="HX26" s="331"/>
      <c r="HY26" s="331"/>
      <c r="HZ26" s="331"/>
      <c r="IA26" s="331"/>
      <c r="IB26" s="331"/>
      <c r="IC26" s="331"/>
      <c r="ID26" s="331"/>
      <c r="IE26" s="331"/>
      <c r="IF26" s="331"/>
      <c r="IG26" s="331"/>
      <c r="IH26" s="331"/>
      <c r="II26" s="331"/>
      <c r="IJ26" s="331"/>
      <c r="IK26" s="331"/>
      <c r="IL26" s="331"/>
      <c r="IM26" s="331"/>
      <c r="IN26" s="331"/>
      <c r="IO26" s="331"/>
      <c r="IP26" s="331"/>
      <c r="IQ26" s="331"/>
      <c r="IR26" s="331"/>
      <c r="IS26" s="331"/>
      <c r="IT26" s="331"/>
      <c r="IU26" s="331"/>
      <c r="IV26" s="331"/>
      <c r="IW26" s="331"/>
      <c r="IX26" s="331"/>
      <c r="IY26" s="331"/>
      <c r="IZ26" s="331"/>
    </row>
    <row r="27" spans="1:260" s="633" customFormat="1" ht="18" customHeight="1" x14ac:dyDescent="0.25">
      <c r="A27" s="331"/>
      <c r="B27" s="763" t="s">
        <v>46</v>
      </c>
      <c r="C27" s="756"/>
      <c r="D27" s="768">
        <v>324184</v>
      </c>
      <c r="E27" s="686">
        <v>0.6667750589550181</v>
      </c>
      <c r="F27" s="350"/>
      <c r="G27" s="769">
        <v>43810</v>
      </c>
      <c r="H27" s="775">
        <v>0.67152517146424218</v>
      </c>
      <c r="I27" s="756"/>
      <c r="J27" s="767">
        <v>15044</v>
      </c>
      <c r="K27" s="448">
        <f t="shared" si="0"/>
        <v>4.6405744885620512</v>
      </c>
      <c r="L27" s="775">
        <f t="shared" si="1"/>
        <v>34.339191965304728</v>
      </c>
      <c r="M27" s="396"/>
      <c r="N27" s="396">
        <f t="shared" si="2"/>
        <v>8</v>
      </c>
      <c r="O27" s="396">
        <v>17</v>
      </c>
      <c r="P27" s="396">
        <f t="shared" si="3"/>
        <v>3</v>
      </c>
      <c r="Q27" s="568" t="str">
        <f t="shared" si="4"/>
        <v>Asturias, Principado de</v>
      </c>
      <c r="R27" s="762">
        <f t="shared" si="5"/>
        <v>23.246403356512293</v>
      </c>
      <c r="S27" s="331"/>
      <c r="T27" s="331"/>
      <c r="U27" s="331"/>
      <c r="V27" s="331"/>
      <c r="W27" s="331"/>
      <c r="X27" s="331"/>
      <c r="Y27" s="331"/>
      <c r="Z27" s="331"/>
      <c r="AA27" s="331"/>
      <c r="AB27" s="331"/>
      <c r="AC27" s="331"/>
      <c r="AD27" s="331"/>
      <c r="AE27" s="331"/>
      <c r="AF27" s="331"/>
      <c r="AG27" s="331"/>
      <c r="AH27" s="331"/>
      <c r="AI27" s="331"/>
      <c r="AJ27" s="331"/>
      <c r="AK27" s="331"/>
      <c r="AL27" s="331"/>
      <c r="AM27" s="331"/>
      <c r="AN27" s="331"/>
      <c r="AO27" s="331"/>
      <c r="AP27" s="331"/>
      <c r="AQ27" s="331"/>
      <c r="AR27" s="331"/>
      <c r="AS27" s="331"/>
      <c r="AT27" s="331"/>
      <c r="AU27" s="331"/>
      <c r="AV27" s="331"/>
      <c r="AW27" s="331"/>
      <c r="AX27" s="331"/>
      <c r="AY27" s="331"/>
      <c r="AZ27" s="331"/>
      <c r="BA27" s="331"/>
      <c r="BB27" s="331"/>
      <c r="BC27" s="331"/>
      <c r="BD27" s="331"/>
      <c r="BE27" s="331"/>
      <c r="BF27" s="331"/>
      <c r="BG27" s="331"/>
      <c r="BH27" s="331"/>
      <c r="BI27" s="331"/>
      <c r="BJ27" s="331"/>
      <c r="BK27" s="331"/>
      <c r="BL27" s="331"/>
      <c r="BM27" s="331"/>
      <c r="BN27" s="331"/>
      <c r="BO27" s="331"/>
      <c r="BP27" s="331"/>
      <c r="BQ27" s="331"/>
      <c r="BR27" s="331"/>
      <c r="BS27" s="331"/>
      <c r="BT27" s="331"/>
      <c r="BU27" s="331"/>
      <c r="BV27" s="331"/>
      <c r="BW27" s="331"/>
      <c r="BX27" s="331"/>
      <c r="BY27" s="331"/>
      <c r="BZ27" s="331"/>
      <c r="CA27" s="331"/>
      <c r="CB27" s="331"/>
      <c r="CC27" s="331"/>
      <c r="CD27" s="331"/>
      <c r="CE27" s="331"/>
      <c r="CF27" s="331"/>
      <c r="CG27" s="331"/>
      <c r="CH27" s="331"/>
      <c r="CI27" s="331"/>
      <c r="CJ27" s="331"/>
      <c r="CK27" s="331"/>
      <c r="CL27" s="331"/>
      <c r="CM27" s="331"/>
      <c r="CN27" s="331"/>
      <c r="CO27" s="331"/>
      <c r="CP27" s="331"/>
      <c r="CQ27" s="331"/>
      <c r="CR27" s="331"/>
      <c r="CS27" s="331"/>
      <c r="CT27" s="331"/>
      <c r="CU27" s="331"/>
      <c r="CV27" s="331"/>
      <c r="CW27" s="331"/>
      <c r="CX27" s="331"/>
      <c r="CY27" s="331"/>
      <c r="CZ27" s="331"/>
      <c r="DA27" s="331"/>
      <c r="DB27" s="331"/>
      <c r="DC27" s="331"/>
      <c r="DD27" s="331"/>
      <c r="DE27" s="331"/>
      <c r="DF27" s="331"/>
      <c r="DG27" s="331"/>
      <c r="DH27" s="331"/>
      <c r="DI27" s="331"/>
      <c r="DJ27" s="331"/>
      <c r="DK27" s="331"/>
      <c r="DL27" s="331"/>
      <c r="DM27" s="331"/>
      <c r="DN27" s="331"/>
      <c r="DO27" s="331"/>
      <c r="DP27" s="331"/>
      <c r="DQ27" s="331"/>
      <c r="DR27" s="331"/>
      <c r="DS27" s="331"/>
      <c r="DT27" s="331"/>
      <c r="DU27" s="331"/>
      <c r="DV27" s="331"/>
      <c r="DW27" s="331"/>
      <c r="DX27" s="331"/>
      <c r="DY27" s="331"/>
      <c r="DZ27" s="331"/>
      <c r="EA27" s="331"/>
      <c r="EB27" s="331"/>
      <c r="EC27" s="331"/>
      <c r="ED27" s="331"/>
      <c r="EE27" s="331"/>
      <c r="EF27" s="331"/>
      <c r="EG27" s="331"/>
      <c r="EH27" s="331"/>
      <c r="EI27" s="331"/>
      <c r="EJ27" s="331"/>
      <c r="EK27" s="331"/>
      <c r="EL27" s="331"/>
      <c r="EM27" s="331"/>
      <c r="EN27" s="331"/>
      <c r="EO27" s="331"/>
      <c r="EP27" s="331"/>
      <c r="EQ27" s="331"/>
      <c r="ER27" s="331"/>
      <c r="ES27" s="331"/>
      <c r="ET27" s="331"/>
      <c r="EU27" s="331"/>
      <c r="EV27" s="331"/>
      <c r="EW27" s="331"/>
      <c r="EX27" s="331"/>
      <c r="EY27" s="331"/>
      <c r="EZ27" s="331"/>
      <c r="FA27" s="331"/>
      <c r="FB27" s="331"/>
      <c r="FC27" s="331"/>
      <c r="FD27" s="331"/>
      <c r="FE27" s="331"/>
      <c r="FF27" s="331"/>
      <c r="FG27" s="331"/>
      <c r="FH27" s="331"/>
      <c r="FI27" s="331"/>
      <c r="FJ27" s="331"/>
      <c r="FK27" s="331"/>
      <c r="FL27" s="331"/>
      <c r="FM27" s="331"/>
      <c r="FN27" s="331"/>
      <c r="FO27" s="331"/>
      <c r="FP27" s="331"/>
      <c r="FQ27" s="331"/>
      <c r="FR27" s="331"/>
      <c r="FS27" s="331"/>
      <c r="FT27" s="331"/>
      <c r="FU27" s="331"/>
      <c r="FV27" s="331"/>
      <c r="FW27" s="331"/>
      <c r="FX27" s="331"/>
      <c r="FY27" s="331"/>
      <c r="FZ27" s="331"/>
      <c r="GA27" s="331"/>
      <c r="GB27" s="331"/>
      <c r="GC27" s="331"/>
      <c r="GD27" s="331"/>
      <c r="GE27" s="331"/>
      <c r="GF27" s="331"/>
      <c r="GG27" s="331"/>
      <c r="GH27" s="331"/>
      <c r="GI27" s="331"/>
      <c r="GJ27" s="331"/>
      <c r="GK27" s="331"/>
      <c r="GL27" s="331"/>
      <c r="GM27" s="331"/>
      <c r="GN27" s="331"/>
      <c r="GO27" s="331"/>
      <c r="GP27" s="331"/>
      <c r="GQ27" s="331"/>
      <c r="GR27" s="331"/>
      <c r="GS27" s="331"/>
      <c r="GT27" s="331"/>
      <c r="GU27" s="331"/>
      <c r="GV27" s="331"/>
      <c r="GW27" s="331"/>
      <c r="GX27" s="331"/>
      <c r="GY27" s="331"/>
      <c r="GZ27" s="331"/>
      <c r="HA27" s="331"/>
      <c r="HB27" s="331"/>
      <c r="HC27" s="331"/>
      <c r="HD27" s="331"/>
      <c r="HE27" s="331"/>
      <c r="HF27" s="331"/>
      <c r="HG27" s="331"/>
      <c r="HH27" s="331"/>
      <c r="HI27" s="331"/>
      <c r="HJ27" s="331"/>
      <c r="HK27" s="331"/>
      <c r="HL27" s="331"/>
      <c r="HM27" s="331"/>
      <c r="HN27" s="331"/>
      <c r="HO27" s="331"/>
      <c r="HP27" s="331"/>
      <c r="HQ27" s="331"/>
      <c r="HR27" s="331"/>
      <c r="HS27" s="331"/>
      <c r="HT27" s="331"/>
      <c r="HU27" s="331"/>
      <c r="HV27" s="331"/>
      <c r="HW27" s="331"/>
      <c r="HX27" s="331"/>
      <c r="HY27" s="331"/>
      <c r="HZ27" s="331"/>
      <c r="IA27" s="331"/>
      <c r="IB27" s="331"/>
      <c r="IC27" s="331"/>
      <c r="ID27" s="331"/>
      <c r="IE27" s="331"/>
      <c r="IF27" s="331"/>
      <c r="IG27" s="331"/>
      <c r="IH27" s="331"/>
      <c r="II27" s="331"/>
      <c r="IJ27" s="331"/>
      <c r="IK27" s="331"/>
      <c r="IL27" s="331"/>
      <c r="IM27" s="331"/>
      <c r="IN27" s="331"/>
      <c r="IO27" s="331"/>
      <c r="IP27" s="331"/>
      <c r="IQ27" s="331"/>
      <c r="IR27" s="331"/>
      <c r="IS27" s="331"/>
      <c r="IT27" s="331"/>
      <c r="IU27" s="331"/>
      <c r="IV27" s="331"/>
      <c r="IW27" s="331"/>
      <c r="IX27" s="331"/>
      <c r="IY27" s="331"/>
      <c r="IZ27" s="331"/>
    </row>
    <row r="28" spans="1:260" s="633" customFormat="1" ht="18" customHeight="1" x14ac:dyDescent="0.25">
      <c r="A28" s="331"/>
      <c r="B28" s="763" t="s">
        <v>1</v>
      </c>
      <c r="C28" s="756"/>
      <c r="D28" s="769">
        <v>169164</v>
      </c>
      <c r="E28" s="775">
        <v>0.34793307526918876</v>
      </c>
      <c r="F28" s="328"/>
      <c r="G28" s="769">
        <v>21423</v>
      </c>
      <c r="H28" s="775">
        <v>0.32837442931473315</v>
      </c>
      <c r="I28" s="756"/>
      <c r="J28" s="767">
        <v>5749</v>
      </c>
      <c r="K28" s="448">
        <f t="shared" si="0"/>
        <v>3.3984772173748552</v>
      </c>
      <c r="L28" s="775">
        <f t="shared" si="1"/>
        <v>26.835643934089529</v>
      </c>
      <c r="M28" s="396"/>
      <c r="N28" s="396">
        <f t="shared" si="2"/>
        <v>16</v>
      </c>
      <c r="O28" s="396">
        <v>18</v>
      </c>
      <c r="P28" s="396">
        <f t="shared" si="3"/>
        <v>6</v>
      </c>
      <c r="Q28" s="568" t="str">
        <f t="shared" si="4"/>
        <v>Cantabria</v>
      </c>
      <c r="R28" s="762">
        <f t="shared" si="5"/>
        <v>23.026405801067177</v>
      </c>
      <c r="S28" s="328"/>
      <c r="T28" s="328"/>
      <c r="U28" s="331"/>
      <c r="V28" s="331"/>
      <c r="W28" s="331"/>
      <c r="X28" s="331"/>
      <c r="Y28" s="331"/>
      <c r="Z28" s="331"/>
      <c r="AA28" s="331"/>
      <c r="AB28" s="331"/>
      <c r="AC28" s="331"/>
      <c r="AD28" s="331"/>
      <c r="AE28" s="331"/>
      <c r="AF28" s="331"/>
      <c r="AG28" s="331"/>
      <c r="AH28" s="331"/>
      <c r="AI28" s="331"/>
      <c r="AJ28" s="331"/>
      <c r="AK28" s="331"/>
      <c r="AL28" s="331"/>
      <c r="AM28" s="331"/>
      <c r="AN28" s="331"/>
      <c r="AO28" s="331"/>
      <c r="AP28" s="331"/>
      <c r="AQ28" s="331"/>
      <c r="AR28" s="331"/>
      <c r="AS28" s="331"/>
      <c r="AT28" s="331"/>
      <c r="AU28" s="331"/>
      <c r="AV28" s="331"/>
      <c r="AW28" s="331"/>
      <c r="AX28" s="331"/>
      <c r="AY28" s="331"/>
      <c r="AZ28" s="331"/>
      <c r="BA28" s="331"/>
      <c r="BB28" s="331"/>
      <c r="BC28" s="331"/>
      <c r="BD28" s="331"/>
      <c r="BE28" s="331"/>
      <c r="BF28" s="331"/>
      <c r="BG28" s="331"/>
      <c r="BH28" s="331"/>
      <c r="BI28" s="331"/>
      <c r="BJ28" s="331"/>
      <c r="BK28" s="331"/>
      <c r="BL28" s="331"/>
      <c r="BM28" s="331"/>
      <c r="BN28" s="331"/>
      <c r="BO28" s="331"/>
      <c r="BP28" s="331"/>
      <c r="BQ28" s="331"/>
      <c r="BR28" s="331"/>
      <c r="BS28" s="331"/>
      <c r="BT28" s="331"/>
      <c r="BU28" s="331"/>
      <c r="BV28" s="331"/>
      <c r="BW28" s="331"/>
      <c r="BX28" s="331"/>
      <c r="BY28" s="331"/>
      <c r="BZ28" s="331"/>
      <c r="CA28" s="331"/>
      <c r="CB28" s="331"/>
      <c r="CC28" s="331"/>
      <c r="CD28" s="331"/>
      <c r="CE28" s="331"/>
      <c r="CF28" s="331"/>
      <c r="CG28" s="331"/>
      <c r="CH28" s="331"/>
      <c r="CI28" s="331"/>
      <c r="CJ28" s="331"/>
      <c r="CK28" s="331"/>
      <c r="CL28" s="331"/>
      <c r="CM28" s="331"/>
      <c r="CN28" s="331"/>
      <c r="CO28" s="331"/>
      <c r="CP28" s="331"/>
      <c r="CQ28" s="331"/>
      <c r="CR28" s="331"/>
      <c r="CS28" s="331"/>
      <c r="CT28" s="331"/>
      <c r="CU28" s="331"/>
      <c r="CV28" s="331"/>
      <c r="CW28" s="331"/>
      <c r="CX28" s="331"/>
      <c r="CY28" s="331"/>
      <c r="CZ28" s="331"/>
      <c r="DA28" s="331"/>
      <c r="DB28" s="331"/>
      <c r="DC28" s="331"/>
      <c r="DD28" s="331"/>
      <c r="DE28" s="331"/>
      <c r="DF28" s="331"/>
      <c r="DG28" s="331"/>
      <c r="DH28" s="331"/>
      <c r="DI28" s="331"/>
      <c r="DJ28" s="331"/>
      <c r="DK28" s="331"/>
      <c r="DL28" s="331"/>
      <c r="DM28" s="331"/>
      <c r="DN28" s="331"/>
      <c r="DO28" s="331"/>
      <c r="DP28" s="331"/>
      <c r="DQ28" s="331"/>
      <c r="DR28" s="331"/>
      <c r="DS28" s="331"/>
      <c r="DT28" s="331"/>
      <c r="DU28" s="331"/>
      <c r="DV28" s="331"/>
      <c r="DW28" s="331"/>
      <c r="DX28" s="331"/>
      <c r="DY28" s="331"/>
      <c r="DZ28" s="331"/>
      <c r="EA28" s="331"/>
      <c r="EB28" s="331"/>
      <c r="EC28" s="331"/>
      <c r="ED28" s="331"/>
      <c r="EE28" s="331"/>
      <c r="EF28" s="331"/>
      <c r="EG28" s="331"/>
      <c r="EH28" s="331"/>
      <c r="EI28" s="331"/>
      <c r="EJ28" s="331"/>
      <c r="EK28" s="331"/>
      <c r="EL28" s="331"/>
      <c r="EM28" s="331"/>
      <c r="EN28" s="331"/>
      <c r="EO28" s="331"/>
      <c r="EP28" s="331"/>
      <c r="EQ28" s="331"/>
      <c r="ER28" s="331"/>
      <c r="ES28" s="331"/>
      <c r="ET28" s="331"/>
      <c r="EU28" s="331"/>
      <c r="EV28" s="331"/>
      <c r="EW28" s="331"/>
      <c r="EX28" s="331"/>
      <c r="EY28" s="331"/>
      <c r="EZ28" s="331"/>
      <c r="FA28" s="331"/>
      <c r="FB28" s="331"/>
      <c r="FC28" s="331"/>
      <c r="FD28" s="331"/>
      <c r="FE28" s="331"/>
      <c r="FF28" s="331"/>
      <c r="FG28" s="331"/>
      <c r="FH28" s="331"/>
      <c r="FI28" s="331"/>
      <c r="FJ28" s="331"/>
      <c r="FK28" s="331"/>
      <c r="FL28" s="331"/>
      <c r="FM28" s="331"/>
      <c r="FN28" s="331"/>
      <c r="FO28" s="331"/>
      <c r="FP28" s="331"/>
      <c r="FQ28" s="331"/>
      <c r="FR28" s="331"/>
      <c r="FS28" s="331"/>
      <c r="FT28" s="331"/>
      <c r="FU28" s="331"/>
      <c r="FV28" s="331"/>
      <c r="FW28" s="331"/>
      <c r="FX28" s="331"/>
      <c r="FY28" s="331"/>
      <c r="FZ28" s="331"/>
      <c r="GA28" s="331"/>
      <c r="GB28" s="331"/>
      <c r="GC28" s="331"/>
      <c r="GD28" s="331"/>
      <c r="GE28" s="331"/>
      <c r="GF28" s="331"/>
      <c r="GG28" s="331"/>
      <c r="GH28" s="331"/>
      <c r="GI28" s="331"/>
      <c r="GJ28" s="331"/>
      <c r="GK28" s="331"/>
      <c r="GL28" s="331"/>
      <c r="GM28" s="331"/>
      <c r="GN28" s="331"/>
      <c r="GO28" s="331"/>
      <c r="GP28" s="331"/>
      <c r="GQ28" s="331"/>
      <c r="GR28" s="331"/>
      <c r="GS28" s="331"/>
      <c r="GT28" s="331"/>
      <c r="GU28" s="331"/>
      <c r="GV28" s="331"/>
      <c r="GW28" s="331"/>
      <c r="GX28" s="331"/>
      <c r="GY28" s="331"/>
      <c r="GZ28" s="331"/>
      <c r="HA28" s="331"/>
      <c r="HB28" s="331"/>
      <c r="HC28" s="331"/>
      <c r="HD28" s="331"/>
      <c r="HE28" s="331"/>
      <c r="HF28" s="331"/>
      <c r="HG28" s="331"/>
      <c r="HH28" s="331"/>
      <c r="HI28" s="331"/>
      <c r="HJ28" s="331"/>
      <c r="HK28" s="331"/>
      <c r="HL28" s="331"/>
      <c r="HM28" s="331"/>
      <c r="HN28" s="331"/>
      <c r="HO28" s="331"/>
      <c r="HP28" s="331"/>
      <c r="HQ28" s="331"/>
      <c r="HR28" s="331"/>
      <c r="HS28" s="331"/>
      <c r="HT28" s="331"/>
      <c r="HU28" s="331"/>
      <c r="HV28" s="331"/>
      <c r="HW28" s="331"/>
      <c r="HX28" s="331"/>
      <c r="HY28" s="331"/>
      <c r="HZ28" s="331"/>
      <c r="IA28" s="331"/>
      <c r="IB28" s="331"/>
      <c r="IC28" s="331"/>
      <c r="ID28" s="331"/>
      <c r="IE28" s="331"/>
      <c r="IF28" s="331"/>
      <c r="IG28" s="331"/>
      <c r="IH28" s="331"/>
      <c r="II28" s="331"/>
      <c r="IJ28" s="331"/>
      <c r="IK28" s="331"/>
      <c r="IL28" s="331"/>
      <c r="IM28" s="331"/>
      <c r="IN28" s="331"/>
      <c r="IO28" s="331"/>
      <c r="IP28" s="331"/>
      <c r="IQ28" s="331"/>
      <c r="IR28" s="331"/>
      <c r="IS28" s="331"/>
      <c r="IT28" s="331"/>
      <c r="IU28" s="331"/>
      <c r="IV28" s="331"/>
      <c r="IW28" s="331"/>
      <c r="IX28" s="331"/>
      <c r="IY28" s="331"/>
      <c r="IZ28" s="331"/>
    </row>
    <row r="29" spans="1:260" s="633" customFormat="1" ht="6" customHeight="1" x14ac:dyDescent="0.25">
      <c r="A29" s="331"/>
      <c r="B29" s="743"/>
      <c r="C29" s="331"/>
      <c r="D29" s="776"/>
      <c r="E29" s="777"/>
      <c r="F29" s="322"/>
      <c r="G29" s="776"/>
      <c r="H29" s="777"/>
      <c r="I29" s="331"/>
      <c r="J29" s="776"/>
      <c r="K29" s="778"/>
      <c r="L29" s="777"/>
      <c r="M29" s="396"/>
      <c r="N29" s="396"/>
      <c r="O29" s="396">
        <v>19</v>
      </c>
      <c r="P29" s="396">
        <f t="shared" si="3"/>
        <v>12</v>
      </c>
      <c r="Q29" s="568" t="str">
        <f t="shared" si="4"/>
        <v>Galicia</v>
      </c>
      <c r="R29" s="762">
        <f t="shared" si="5"/>
        <v>20.555398940360011</v>
      </c>
      <c r="S29" s="316"/>
      <c r="T29" s="316"/>
      <c r="U29" s="331"/>
      <c r="V29" s="331"/>
      <c r="W29" s="331"/>
      <c r="X29" s="331"/>
      <c r="Y29" s="331"/>
      <c r="Z29" s="331"/>
      <c r="AA29" s="331"/>
      <c r="AB29" s="331"/>
      <c r="AC29" s="331"/>
      <c r="AD29" s="331"/>
      <c r="AE29" s="331"/>
      <c r="AF29" s="331"/>
      <c r="AG29" s="331"/>
      <c r="AH29" s="331"/>
      <c r="AI29" s="331"/>
      <c r="AJ29" s="331"/>
      <c r="AK29" s="331"/>
      <c r="AL29" s="331"/>
      <c r="AM29" s="331"/>
      <c r="AN29" s="331"/>
      <c r="AO29" s="331"/>
      <c r="AP29" s="331"/>
      <c r="AQ29" s="331"/>
      <c r="AR29" s="331"/>
      <c r="AS29" s="331"/>
      <c r="AT29" s="331"/>
      <c r="AU29" s="331"/>
      <c r="AV29" s="331"/>
      <c r="AW29" s="331"/>
      <c r="AX29" s="331"/>
      <c r="AY29" s="331"/>
      <c r="AZ29" s="331"/>
      <c r="BA29" s="331"/>
      <c r="BB29" s="331"/>
      <c r="BC29" s="331"/>
      <c r="BD29" s="331"/>
      <c r="BE29" s="331"/>
      <c r="BF29" s="331"/>
      <c r="BG29" s="331"/>
      <c r="BH29" s="331"/>
      <c r="BI29" s="331"/>
      <c r="BJ29" s="331"/>
      <c r="BK29" s="331"/>
      <c r="BL29" s="331"/>
      <c r="BM29" s="331"/>
      <c r="BN29" s="331"/>
      <c r="BO29" s="331"/>
      <c r="BP29" s="331"/>
      <c r="BQ29" s="331"/>
      <c r="BR29" s="331"/>
      <c r="BS29" s="331"/>
      <c r="BT29" s="331"/>
      <c r="BU29" s="331"/>
      <c r="BV29" s="331"/>
      <c r="BW29" s="331"/>
      <c r="BX29" s="331"/>
      <c r="BY29" s="331"/>
      <c r="BZ29" s="331"/>
      <c r="CA29" s="331"/>
      <c r="CB29" s="331"/>
      <c r="CC29" s="331"/>
      <c r="CD29" s="331"/>
      <c r="CE29" s="331"/>
      <c r="CF29" s="331"/>
      <c r="CG29" s="331"/>
      <c r="CH29" s="331"/>
      <c r="CI29" s="331"/>
      <c r="CJ29" s="331"/>
      <c r="CK29" s="331"/>
      <c r="CL29" s="331"/>
      <c r="CM29" s="331"/>
      <c r="CN29" s="331"/>
      <c r="CO29" s="331"/>
      <c r="CP29" s="331"/>
      <c r="CQ29" s="331"/>
      <c r="CR29" s="331"/>
      <c r="CS29" s="331"/>
      <c r="CT29" s="331"/>
      <c r="CU29" s="331"/>
      <c r="CV29" s="331"/>
      <c r="CW29" s="331"/>
      <c r="CX29" s="331"/>
      <c r="CY29" s="331"/>
      <c r="CZ29" s="331"/>
      <c r="DA29" s="331"/>
      <c r="DB29" s="331"/>
      <c r="DC29" s="331"/>
      <c r="DD29" s="331"/>
      <c r="DE29" s="331"/>
      <c r="DF29" s="331"/>
      <c r="DG29" s="331"/>
      <c r="DH29" s="331"/>
      <c r="DI29" s="331"/>
      <c r="DJ29" s="331"/>
      <c r="DK29" s="331"/>
      <c r="DL29" s="331"/>
      <c r="DM29" s="331"/>
      <c r="DN29" s="331"/>
      <c r="DO29" s="331"/>
      <c r="DP29" s="331"/>
      <c r="DQ29" s="331"/>
      <c r="DR29" s="331"/>
      <c r="DS29" s="331"/>
      <c r="DT29" s="331"/>
      <c r="DU29" s="331"/>
      <c r="DV29" s="331"/>
      <c r="DW29" s="331"/>
      <c r="DX29" s="331"/>
      <c r="DY29" s="331"/>
      <c r="DZ29" s="331"/>
      <c r="EA29" s="331"/>
      <c r="EB29" s="331"/>
      <c r="EC29" s="331"/>
      <c r="ED29" s="331"/>
      <c r="EE29" s="331"/>
      <c r="EF29" s="331"/>
      <c r="EG29" s="331"/>
      <c r="EH29" s="331"/>
      <c r="EI29" s="331"/>
      <c r="EJ29" s="331"/>
      <c r="EK29" s="331"/>
      <c r="EL29" s="331"/>
      <c r="EM29" s="331"/>
      <c r="EN29" s="331"/>
      <c r="EO29" s="331"/>
      <c r="EP29" s="331"/>
      <c r="EQ29" s="331"/>
      <c r="ER29" s="331"/>
      <c r="ES29" s="331"/>
      <c r="ET29" s="331"/>
      <c r="EU29" s="331"/>
      <c r="EV29" s="331"/>
      <c r="EW29" s="331"/>
      <c r="EX29" s="331"/>
      <c r="EY29" s="331"/>
      <c r="EZ29" s="331"/>
      <c r="FA29" s="331"/>
      <c r="FB29" s="331"/>
      <c r="FC29" s="331"/>
      <c r="FD29" s="331"/>
      <c r="FE29" s="331"/>
      <c r="FF29" s="331"/>
      <c r="FG29" s="331"/>
      <c r="FH29" s="331"/>
      <c r="FI29" s="331"/>
      <c r="FJ29" s="331"/>
      <c r="FK29" s="331"/>
      <c r="FL29" s="331"/>
      <c r="FM29" s="331"/>
      <c r="FN29" s="331"/>
      <c r="FO29" s="331"/>
      <c r="FP29" s="331"/>
      <c r="FQ29" s="331"/>
      <c r="FR29" s="331"/>
      <c r="FS29" s="331"/>
      <c r="FT29" s="331"/>
      <c r="FU29" s="331"/>
      <c r="FV29" s="331"/>
      <c r="FW29" s="331"/>
      <c r="FX29" s="331"/>
      <c r="FY29" s="331"/>
      <c r="FZ29" s="331"/>
      <c r="GA29" s="331"/>
      <c r="GB29" s="331"/>
      <c r="GC29" s="331"/>
      <c r="GD29" s="331"/>
      <c r="GE29" s="331"/>
      <c r="GF29" s="331"/>
      <c r="GG29" s="331"/>
      <c r="GH29" s="331"/>
      <c r="GI29" s="331"/>
      <c r="GJ29" s="331"/>
      <c r="GK29" s="331"/>
      <c r="GL29" s="331"/>
      <c r="GM29" s="331"/>
      <c r="GN29" s="331"/>
      <c r="GO29" s="331"/>
      <c r="GP29" s="331"/>
      <c r="GQ29" s="331"/>
      <c r="GR29" s="331"/>
      <c r="GS29" s="331"/>
      <c r="GT29" s="331"/>
      <c r="GU29" s="331"/>
      <c r="GV29" s="331"/>
      <c r="GW29" s="331"/>
      <c r="GX29" s="331"/>
      <c r="GY29" s="331"/>
      <c r="GZ29" s="331"/>
      <c r="HA29" s="331"/>
      <c r="HB29" s="331"/>
      <c r="HC29" s="331"/>
      <c r="HD29" s="331"/>
      <c r="HE29" s="331"/>
      <c r="HF29" s="331"/>
      <c r="HG29" s="331"/>
      <c r="HH29" s="331"/>
      <c r="HI29" s="331"/>
      <c r="HJ29" s="331"/>
      <c r="HK29" s="331"/>
      <c r="HL29" s="331"/>
      <c r="HM29" s="331"/>
      <c r="HN29" s="331"/>
      <c r="HO29" s="331"/>
      <c r="HP29" s="331"/>
      <c r="HQ29" s="331"/>
      <c r="HR29" s="331"/>
      <c r="HS29" s="331"/>
      <c r="HT29" s="331"/>
      <c r="HU29" s="331"/>
      <c r="HV29" s="331"/>
      <c r="HW29" s="331"/>
      <c r="HX29" s="331"/>
      <c r="HY29" s="331"/>
      <c r="HZ29" s="331"/>
      <c r="IA29" s="331"/>
      <c r="IB29" s="331"/>
      <c r="IC29" s="331"/>
      <c r="ID29" s="331"/>
      <c r="IE29" s="331"/>
      <c r="IF29" s="331"/>
      <c r="IG29" s="331"/>
      <c r="IH29" s="331"/>
      <c r="II29" s="331"/>
      <c r="IJ29" s="331"/>
      <c r="IK29" s="331"/>
      <c r="IL29" s="331"/>
      <c r="IM29" s="331"/>
      <c r="IN29" s="331"/>
      <c r="IO29" s="331"/>
      <c r="IP29" s="331"/>
      <c r="IQ29" s="331"/>
      <c r="IR29" s="331"/>
      <c r="IS29" s="331"/>
      <c r="IT29" s="331"/>
      <c r="IU29" s="331"/>
      <c r="IV29" s="331"/>
      <c r="IW29" s="331"/>
      <c r="IX29" s="331"/>
      <c r="IY29" s="331"/>
      <c r="IZ29" s="331"/>
    </row>
    <row r="30" spans="1:260" s="633" customFormat="1" ht="5.25" customHeight="1" x14ac:dyDescent="0.25">
      <c r="A30" s="331"/>
      <c r="B30" s="779"/>
      <c r="C30" s="779"/>
      <c r="D30" s="327"/>
      <c r="E30" s="438"/>
      <c r="F30" s="449"/>
      <c r="G30" s="779"/>
      <c r="H30" s="780"/>
      <c r="I30" s="779"/>
      <c r="J30" s="328"/>
      <c r="K30" s="328"/>
      <c r="L30" s="781"/>
      <c r="M30" s="782"/>
      <c r="N30" s="396"/>
      <c r="O30" s="396"/>
      <c r="P30" s="396"/>
      <c r="Q30" s="396"/>
      <c r="R30" s="396"/>
      <c r="S30" s="328"/>
      <c r="T30" s="328"/>
      <c r="U30" s="331"/>
      <c r="V30" s="331"/>
      <c r="W30" s="331"/>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1"/>
      <c r="AZ30" s="331"/>
      <c r="BA30" s="331"/>
      <c r="BB30" s="331"/>
      <c r="BC30" s="331"/>
      <c r="BD30" s="331"/>
      <c r="BE30" s="331"/>
      <c r="BF30" s="331"/>
      <c r="BG30" s="331"/>
      <c r="BH30" s="331"/>
      <c r="BI30" s="331"/>
      <c r="BJ30" s="331"/>
      <c r="BK30" s="331"/>
      <c r="BL30" s="331"/>
      <c r="BM30" s="331"/>
      <c r="BN30" s="331"/>
      <c r="BO30" s="331"/>
      <c r="BP30" s="331"/>
      <c r="BQ30" s="331"/>
      <c r="BR30" s="331"/>
      <c r="BS30" s="331"/>
      <c r="BT30" s="331"/>
      <c r="BU30" s="331"/>
      <c r="BV30" s="331"/>
      <c r="BW30" s="331"/>
      <c r="BX30" s="331"/>
      <c r="BY30" s="331"/>
      <c r="BZ30" s="331"/>
      <c r="CA30" s="331"/>
      <c r="CB30" s="331"/>
      <c r="CC30" s="331"/>
      <c r="CD30" s="331"/>
      <c r="CE30" s="331"/>
      <c r="CF30" s="331"/>
      <c r="CG30" s="331"/>
      <c r="CH30" s="331"/>
      <c r="CI30" s="331"/>
      <c r="CJ30" s="331"/>
      <c r="CK30" s="331"/>
      <c r="CL30" s="331"/>
      <c r="CM30" s="331"/>
      <c r="CN30" s="331"/>
      <c r="CO30" s="331"/>
      <c r="CP30" s="331"/>
      <c r="CQ30" s="331"/>
      <c r="CR30" s="331"/>
      <c r="CS30" s="331"/>
      <c r="CT30" s="331"/>
      <c r="CU30" s="331"/>
      <c r="CV30" s="331"/>
      <c r="CW30" s="331"/>
      <c r="CX30" s="331"/>
      <c r="CY30" s="331"/>
      <c r="CZ30" s="331"/>
      <c r="DA30" s="331"/>
      <c r="DB30" s="331"/>
      <c r="DC30" s="331"/>
      <c r="DD30" s="331"/>
      <c r="DE30" s="331"/>
      <c r="DF30" s="331"/>
      <c r="DG30" s="331"/>
      <c r="DH30" s="331"/>
      <c r="DI30" s="331"/>
      <c r="DJ30" s="331"/>
      <c r="DK30" s="331"/>
      <c r="DL30" s="331"/>
      <c r="DM30" s="331"/>
      <c r="DN30" s="331"/>
      <c r="DO30" s="331"/>
      <c r="DP30" s="331"/>
      <c r="DQ30" s="331"/>
      <c r="DR30" s="331"/>
      <c r="DS30" s="331"/>
      <c r="DT30" s="331"/>
      <c r="DU30" s="331"/>
      <c r="DV30" s="331"/>
      <c r="DW30" s="331"/>
      <c r="DX30" s="331"/>
      <c r="DY30" s="331"/>
      <c r="DZ30" s="331"/>
      <c r="EA30" s="331"/>
      <c r="EB30" s="331"/>
      <c r="EC30" s="331"/>
      <c r="ED30" s="331"/>
      <c r="EE30" s="331"/>
      <c r="EF30" s="331"/>
      <c r="EG30" s="331"/>
      <c r="EH30" s="331"/>
      <c r="EI30" s="331"/>
      <c r="EJ30" s="331"/>
      <c r="EK30" s="331"/>
      <c r="EL30" s="331"/>
      <c r="EM30" s="331"/>
      <c r="EN30" s="331"/>
      <c r="EO30" s="331"/>
      <c r="EP30" s="331"/>
      <c r="EQ30" s="331"/>
      <c r="ER30" s="331"/>
      <c r="ES30" s="331"/>
      <c r="ET30" s="331"/>
      <c r="EU30" s="331"/>
      <c r="EV30" s="331"/>
      <c r="EW30" s="331"/>
      <c r="EX30" s="331"/>
      <c r="EY30" s="331"/>
      <c r="EZ30" s="331"/>
      <c r="FA30" s="331"/>
      <c r="FB30" s="331"/>
      <c r="FC30" s="331"/>
      <c r="FD30" s="331"/>
      <c r="FE30" s="331"/>
      <c r="FF30" s="331"/>
      <c r="FG30" s="331"/>
      <c r="FH30" s="331"/>
      <c r="FI30" s="331"/>
      <c r="FJ30" s="331"/>
      <c r="FK30" s="331"/>
      <c r="FL30" s="331"/>
      <c r="FM30" s="331"/>
      <c r="FN30" s="331"/>
      <c r="FO30" s="331"/>
      <c r="FP30" s="331"/>
      <c r="FQ30" s="331"/>
      <c r="FR30" s="331"/>
      <c r="FS30" s="331"/>
      <c r="FT30" s="331"/>
      <c r="FU30" s="331"/>
      <c r="FV30" s="331"/>
      <c r="FW30" s="331"/>
      <c r="FX30" s="331"/>
      <c r="FY30" s="331"/>
      <c r="FZ30" s="331"/>
      <c r="GA30" s="331"/>
      <c r="GB30" s="331"/>
      <c r="GC30" s="331"/>
      <c r="GD30" s="331"/>
      <c r="GE30" s="331"/>
      <c r="GF30" s="331"/>
      <c r="GG30" s="331"/>
      <c r="GH30" s="331"/>
      <c r="GI30" s="331"/>
      <c r="GJ30" s="331"/>
      <c r="GK30" s="331"/>
      <c r="GL30" s="331"/>
      <c r="GM30" s="331"/>
      <c r="GN30" s="331"/>
      <c r="GO30" s="331"/>
      <c r="GP30" s="331"/>
      <c r="GQ30" s="331"/>
      <c r="GR30" s="331"/>
      <c r="GS30" s="331"/>
      <c r="GT30" s="331"/>
      <c r="GU30" s="331"/>
      <c r="GV30" s="331"/>
      <c r="GW30" s="331"/>
      <c r="GX30" s="331"/>
      <c r="GY30" s="331"/>
      <c r="GZ30" s="331"/>
      <c r="HA30" s="331"/>
      <c r="HB30" s="331"/>
      <c r="HC30" s="331"/>
      <c r="HD30" s="331"/>
      <c r="HE30" s="331"/>
      <c r="HF30" s="331"/>
      <c r="HG30" s="331"/>
      <c r="HH30" s="331"/>
      <c r="HI30" s="331"/>
      <c r="HJ30" s="331"/>
      <c r="HK30" s="331"/>
      <c r="HL30" s="331"/>
      <c r="HM30" s="331"/>
      <c r="HN30" s="331"/>
      <c r="HO30" s="331"/>
      <c r="HP30" s="331"/>
      <c r="HQ30" s="331"/>
      <c r="HR30" s="331"/>
      <c r="HS30" s="331"/>
      <c r="HT30" s="331"/>
      <c r="HU30" s="331"/>
      <c r="HV30" s="331"/>
      <c r="HW30" s="331"/>
      <c r="HX30" s="331"/>
      <c r="HY30" s="331"/>
      <c r="HZ30" s="331"/>
      <c r="IA30" s="331"/>
      <c r="IB30" s="331"/>
      <c r="IC30" s="331"/>
      <c r="ID30" s="331"/>
      <c r="IE30" s="331"/>
      <c r="IF30" s="331"/>
      <c r="IG30" s="331"/>
      <c r="IH30" s="331"/>
      <c r="II30" s="331"/>
      <c r="IJ30" s="331"/>
      <c r="IK30" s="331"/>
      <c r="IL30" s="331"/>
      <c r="IM30" s="331"/>
      <c r="IN30" s="331"/>
      <c r="IO30" s="331"/>
      <c r="IP30" s="331"/>
      <c r="IQ30" s="331"/>
      <c r="IR30" s="331"/>
      <c r="IS30" s="331"/>
      <c r="IT30" s="331"/>
      <c r="IU30" s="331"/>
      <c r="IV30" s="331"/>
      <c r="IW30" s="331"/>
      <c r="IX30" s="331"/>
      <c r="IY30" s="331"/>
      <c r="IZ30" s="331"/>
    </row>
    <row r="31" spans="1:260" s="918" customFormat="1" ht="15.75" customHeight="1" x14ac:dyDescent="0.25">
      <c r="A31" s="329"/>
      <c r="B31" s="1256" t="s">
        <v>0</v>
      </c>
      <c r="C31" s="320"/>
      <c r="D31" s="1257">
        <f>SUM(D11:D28)</f>
        <v>48619695</v>
      </c>
      <c r="E31" s="1258">
        <f>SUM(E11:E28)</f>
        <v>99.999999999999986</v>
      </c>
      <c r="F31" s="591"/>
      <c r="G31" s="1257">
        <f>SUM(G11:G28)</f>
        <v>6523955</v>
      </c>
      <c r="H31" s="1258">
        <f>SUM(H11:H28)</f>
        <v>100</v>
      </c>
      <c r="I31" s="320"/>
      <c r="J31" s="1257">
        <f>SUM(J11:J30)</f>
        <v>2197982</v>
      </c>
      <c r="K31" s="1259">
        <f>J31*100/D31</f>
        <v>4.5207646818845735</v>
      </c>
      <c r="L31" s="1258">
        <f>J31*100/G31</f>
        <v>33.69094360706044</v>
      </c>
      <c r="M31" s="329"/>
      <c r="N31" s="329">
        <f t="shared" si="2"/>
        <v>9</v>
      </c>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329"/>
      <c r="AL31" s="329"/>
      <c r="AM31" s="329"/>
      <c r="AN31" s="329"/>
      <c r="AO31" s="329"/>
      <c r="AP31" s="329"/>
      <c r="AQ31" s="329"/>
      <c r="AR31" s="329"/>
      <c r="AS31" s="329"/>
      <c r="AT31" s="329"/>
      <c r="AU31" s="329"/>
      <c r="AV31" s="329"/>
      <c r="AW31" s="329"/>
      <c r="AX31" s="329"/>
      <c r="AY31" s="329"/>
      <c r="AZ31" s="329"/>
      <c r="BA31" s="329"/>
      <c r="BB31" s="329"/>
      <c r="BC31" s="329"/>
      <c r="BD31" s="329"/>
      <c r="BE31" s="329"/>
      <c r="BF31" s="329"/>
      <c r="BG31" s="329"/>
      <c r="BH31" s="329"/>
      <c r="BI31" s="329"/>
      <c r="BJ31" s="329"/>
      <c r="BK31" s="329"/>
      <c r="BL31" s="329"/>
      <c r="BM31" s="329"/>
      <c r="BN31" s="329"/>
      <c r="BO31" s="329"/>
      <c r="BP31" s="329"/>
      <c r="BQ31" s="329"/>
      <c r="BR31" s="329"/>
      <c r="BS31" s="329"/>
      <c r="BT31" s="329"/>
      <c r="BU31" s="329"/>
      <c r="BV31" s="329"/>
      <c r="BW31" s="329"/>
      <c r="BX31" s="329"/>
      <c r="BY31" s="329"/>
      <c r="BZ31" s="329"/>
      <c r="CA31" s="329"/>
      <c r="CB31" s="329"/>
      <c r="CC31" s="329"/>
      <c r="CD31" s="329"/>
      <c r="CE31" s="329"/>
      <c r="CF31" s="329"/>
      <c r="CG31" s="329"/>
      <c r="CH31" s="329"/>
      <c r="CI31" s="329"/>
      <c r="CJ31" s="329"/>
      <c r="CK31" s="329"/>
      <c r="CL31" s="329"/>
      <c r="CM31" s="329"/>
      <c r="CN31" s="329"/>
      <c r="CO31" s="329"/>
      <c r="CP31" s="329"/>
      <c r="CQ31" s="329"/>
      <c r="CR31" s="329"/>
      <c r="CS31" s="329"/>
      <c r="CT31" s="329"/>
      <c r="CU31" s="329"/>
      <c r="CV31" s="329"/>
      <c r="CW31" s="329"/>
      <c r="CX31" s="329"/>
      <c r="CY31" s="329"/>
      <c r="CZ31" s="329"/>
      <c r="DA31" s="329"/>
      <c r="DB31" s="329"/>
      <c r="DC31" s="329"/>
      <c r="DD31" s="329"/>
      <c r="DE31" s="329"/>
      <c r="DF31" s="329"/>
      <c r="DG31" s="329"/>
      <c r="DH31" s="329"/>
      <c r="DI31" s="329"/>
      <c r="DJ31" s="329"/>
      <c r="DK31" s="329"/>
      <c r="DL31" s="329"/>
      <c r="DM31" s="329"/>
      <c r="DN31" s="329"/>
      <c r="DO31" s="329"/>
      <c r="DP31" s="329"/>
      <c r="DQ31" s="329"/>
      <c r="DR31" s="329"/>
      <c r="DS31" s="329"/>
      <c r="DT31" s="329"/>
      <c r="DU31" s="329"/>
      <c r="DV31" s="329"/>
      <c r="DW31" s="329"/>
      <c r="DX31" s="329"/>
      <c r="DY31" s="329"/>
      <c r="DZ31" s="329"/>
      <c r="EA31" s="329"/>
      <c r="EB31" s="329"/>
      <c r="EC31" s="329"/>
      <c r="ED31" s="329"/>
      <c r="EE31" s="329"/>
      <c r="EF31" s="329"/>
      <c r="EG31" s="329"/>
      <c r="EH31" s="329"/>
      <c r="EI31" s="329"/>
      <c r="EJ31" s="329"/>
      <c r="EK31" s="329"/>
      <c r="EL31" s="329"/>
      <c r="EM31" s="329"/>
      <c r="EN31" s="329"/>
      <c r="EO31" s="329"/>
      <c r="EP31" s="329"/>
      <c r="EQ31" s="329"/>
      <c r="ER31" s="329"/>
      <c r="ES31" s="329"/>
      <c r="ET31" s="329"/>
      <c r="EU31" s="329"/>
      <c r="EV31" s="329"/>
      <c r="EW31" s="329"/>
      <c r="EX31" s="329"/>
      <c r="EY31" s="329"/>
      <c r="EZ31" s="329"/>
      <c r="FA31" s="329"/>
      <c r="FB31" s="329"/>
      <c r="FC31" s="329"/>
      <c r="FD31" s="329"/>
      <c r="FE31" s="329"/>
      <c r="FF31" s="329"/>
      <c r="FG31" s="329"/>
      <c r="FH31" s="329"/>
      <c r="FI31" s="329"/>
      <c r="FJ31" s="329"/>
      <c r="FK31" s="329"/>
      <c r="FL31" s="329"/>
      <c r="FM31" s="329"/>
      <c r="FN31" s="329"/>
      <c r="FO31" s="329"/>
      <c r="FP31" s="329"/>
      <c r="FQ31" s="329"/>
      <c r="FR31" s="329"/>
      <c r="FS31" s="329"/>
      <c r="FT31" s="329"/>
      <c r="FU31" s="329"/>
      <c r="FV31" s="329"/>
      <c r="FW31" s="329"/>
      <c r="FX31" s="329"/>
      <c r="FY31" s="329"/>
      <c r="FZ31" s="329"/>
      <c r="GA31" s="329"/>
      <c r="GB31" s="329"/>
      <c r="GC31" s="329"/>
      <c r="GD31" s="329"/>
      <c r="GE31" s="329"/>
      <c r="GF31" s="329"/>
      <c r="GG31" s="329"/>
      <c r="GH31" s="329"/>
      <c r="GI31" s="329"/>
      <c r="GJ31" s="329"/>
      <c r="GK31" s="329"/>
      <c r="GL31" s="329"/>
      <c r="GM31" s="329"/>
      <c r="GN31" s="329"/>
      <c r="GO31" s="329"/>
      <c r="GP31" s="329"/>
      <c r="GQ31" s="329"/>
      <c r="GR31" s="329"/>
      <c r="GS31" s="329"/>
      <c r="GT31" s="329"/>
      <c r="GU31" s="329"/>
      <c r="GV31" s="329"/>
      <c r="GW31" s="329"/>
      <c r="GX31" s="329"/>
      <c r="GY31" s="329"/>
      <c r="GZ31" s="329"/>
      <c r="HA31" s="329"/>
      <c r="HB31" s="329"/>
      <c r="HC31" s="329"/>
      <c r="HD31" s="329"/>
      <c r="HE31" s="329"/>
      <c r="HF31" s="329"/>
      <c r="HG31" s="329"/>
      <c r="HH31" s="329"/>
      <c r="HI31" s="329"/>
      <c r="HJ31" s="329"/>
      <c r="HK31" s="329"/>
      <c r="HL31" s="329"/>
      <c r="HM31" s="329"/>
      <c r="HN31" s="329"/>
      <c r="HO31" s="329"/>
      <c r="HP31" s="329"/>
      <c r="HQ31" s="329"/>
      <c r="HR31" s="329"/>
      <c r="HS31" s="329"/>
      <c r="HT31" s="329"/>
      <c r="HU31" s="329"/>
      <c r="HV31" s="329"/>
      <c r="HW31" s="329"/>
      <c r="HX31" s="329"/>
      <c r="HY31" s="329"/>
      <c r="HZ31" s="329"/>
      <c r="IA31" s="329"/>
      <c r="IB31" s="329"/>
      <c r="IC31" s="329"/>
      <c r="ID31" s="329"/>
      <c r="IE31" s="329"/>
      <c r="IF31" s="329"/>
      <c r="IG31" s="329"/>
      <c r="IH31" s="329"/>
      <c r="II31" s="329"/>
      <c r="IJ31" s="329"/>
      <c r="IK31" s="329"/>
      <c r="IL31" s="329"/>
      <c r="IM31" s="329"/>
      <c r="IN31" s="329"/>
      <c r="IO31" s="329"/>
      <c r="IP31" s="329"/>
      <c r="IQ31" s="329"/>
      <c r="IR31" s="329"/>
      <c r="IS31" s="329"/>
      <c r="IT31" s="329"/>
      <c r="IU31" s="329"/>
      <c r="IV31" s="329"/>
      <c r="IW31" s="329"/>
      <c r="IX31" s="329"/>
      <c r="IY31" s="329"/>
      <c r="IZ31" s="329"/>
    </row>
    <row r="32" spans="1:260" s="631" customFormat="1" ht="6" customHeight="1" x14ac:dyDescent="0.25">
      <c r="A32" s="328"/>
      <c r="B32" s="783"/>
      <c r="C32" s="322"/>
      <c r="D32" s="451"/>
      <c r="E32" s="451"/>
      <c r="F32" s="322"/>
      <c r="G32" s="746"/>
      <c r="H32" s="747"/>
      <c r="I32" s="322"/>
      <c r="J32" s="746"/>
      <c r="K32" s="746"/>
      <c r="L32" s="747"/>
      <c r="M32" s="784"/>
      <c r="N32" s="784"/>
      <c r="O32" s="333"/>
      <c r="P32" s="333"/>
      <c r="Q32" s="333"/>
      <c r="R32" s="394"/>
      <c r="S32" s="333"/>
      <c r="T32" s="333"/>
      <c r="U32" s="328"/>
      <c r="V32" s="328"/>
      <c r="W32" s="328"/>
      <c r="X32" s="328"/>
      <c r="Y32" s="328"/>
      <c r="Z32" s="328"/>
      <c r="AA32" s="328"/>
      <c r="AB32" s="328"/>
      <c r="AC32" s="328"/>
      <c r="AD32" s="328"/>
      <c r="AE32" s="328"/>
      <c r="AF32" s="328"/>
      <c r="AG32" s="328"/>
      <c r="AH32" s="328"/>
      <c r="AI32" s="328"/>
      <c r="AJ32" s="328"/>
      <c r="AK32" s="328"/>
      <c r="AL32" s="328"/>
      <c r="AM32" s="328"/>
      <c r="AN32" s="328"/>
      <c r="AO32" s="328"/>
      <c r="AP32" s="328"/>
      <c r="AQ32" s="328"/>
      <c r="AR32" s="328"/>
      <c r="AS32" s="328"/>
      <c r="AT32" s="328"/>
      <c r="AU32" s="328"/>
      <c r="AV32" s="328"/>
      <c r="AW32" s="328"/>
      <c r="AX32" s="328"/>
      <c r="AY32" s="328"/>
      <c r="AZ32" s="328"/>
      <c r="BA32" s="328"/>
      <c r="BB32" s="328"/>
      <c r="BC32" s="328"/>
      <c r="BD32" s="328"/>
      <c r="BE32" s="328"/>
      <c r="BF32" s="328"/>
      <c r="BG32" s="328"/>
      <c r="BH32" s="328"/>
      <c r="BI32" s="328"/>
      <c r="BJ32" s="328"/>
      <c r="BK32" s="328"/>
      <c r="BL32" s="328"/>
      <c r="BM32" s="328"/>
      <c r="BN32" s="328"/>
      <c r="BO32" s="328"/>
      <c r="BP32" s="328"/>
      <c r="BQ32" s="328"/>
      <c r="BR32" s="328"/>
      <c r="BS32" s="328"/>
      <c r="BT32" s="328"/>
      <c r="BU32" s="328"/>
      <c r="BV32" s="328"/>
      <c r="BW32" s="328"/>
      <c r="BX32" s="328"/>
      <c r="BY32" s="328"/>
      <c r="BZ32" s="328"/>
      <c r="CA32" s="328"/>
      <c r="CB32" s="328"/>
      <c r="CC32" s="328"/>
      <c r="CD32" s="328"/>
      <c r="CE32" s="328"/>
      <c r="CF32" s="328"/>
      <c r="CG32" s="328"/>
      <c r="CH32" s="328"/>
      <c r="CI32" s="328"/>
      <c r="CJ32" s="328"/>
      <c r="CK32" s="328"/>
      <c r="CL32" s="328"/>
      <c r="CM32" s="328"/>
      <c r="CN32" s="328"/>
      <c r="CO32" s="328"/>
      <c r="CP32" s="328"/>
      <c r="CQ32" s="328"/>
      <c r="CR32" s="328"/>
      <c r="CS32" s="328"/>
      <c r="CT32" s="328"/>
      <c r="CU32" s="328"/>
      <c r="CV32" s="328"/>
      <c r="CW32" s="328"/>
      <c r="CX32" s="328"/>
      <c r="CY32" s="328"/>
      <c r="CZ32" s="328"/>
      <c r="DA32" s="328"/>
      <c r="DB32" s="328"/>
      <c r="DC32" s="328"/>
      <c r="DD32" s="328"/>
      <c r="DE32" s="328"/>
      <c r="DF32" s="328"/>
      <c r="DG32" s="328"/>
      <c r="DH32" s="328"/>
      <c r="DI32" s="328"/>
      <c r="DJ32" s="328"/>
      <c r="DK32" s="328"/>
      <c r="DL32" s="328"/>
      <c r="DM32" s="328"/>
      <c r="DN32" s="328"/>
      <c r="DO32" s="328"/>
      <c r="DP32" s="328"/>
      <c r="DQ32" s="328"/>
      <c r="DR32" s="328"/>
      <c r="DS32" s="328"/>
      <c r="DT32" s="328"/>
      <c r="DU32" s="328"/>
      <c r="DV32" s="328"/>
      <c r="DW32" s="328"/>
      <c r="DX32" s="328"/>
      <c r="DY32" s="328"/>
      <c r="DZ32" s="328"/>
      <c r="EA32" s="328"/>
      <c r="EB32" s="328"/>
      <c r="EC32" s="328"/>
      <c r="ED32" s="328"/>
      <c r="EE32" s="328"/>
      <c r="EF32" s="328"/>
      <c r="EG32" s="328"/>
      <c r="EH32" s="328"/>
      <c r="EI32" s="328"/>
      <c r="EJ32" s="328"/>
      <c r="EK32" s="328"/>
      <c r="EL32" s="328"/>
      <c r="EM32" s="328"/>
      <c r="EN32" s="328"/>
      <c r="EO32" s="328"/>
      <c r="EP32" s="328"/>
      <c r="EQ32" s="328"/>
      <c r="ER32" s="328"/>
      <c r="ES32" s="328"/>
      <c r="ET32" s="328"/>
      <c r="EU32" s="328"/>
      <c r="EV32" s="328"/>
      <c r="EW32" s="328"/>
      <c r="EX32" s="328"/>
      <c r="EY32" s="328"/>
      <c r="EZ32" s="328"/>
      <c r="FA32" s="328"/>
      <c r="FB32" s="328"/>
      <c r="FC32" s="328"/>
      <c r="FD32" s="328"/>
      <c r="FE32" s="328"/>
      <c r="FF32" s="328"/>
      <c r="FG32" s="328"/>
      <c r="FH32" s="328"/>
      <c r="FI32" s="328"/>
      <c r="FJ32" s="328"/>
      <c r="FK32" s="328"/>
      <c r="FL32" s="328"/>
      <c r="FM32" s="328"/>
      <c r="FN32" s="328"/>
      <c r="FO32" s="328"/>
      <c r="FP32" s="328"/>
      <c r="FQ32" s="328"/>
      <c r="FR32" s="328"/>
      <c r="FS32" s="328"/>
      <c r="FT32" s="328"/>
      <c r="FU32" s="328"/>
      <c r="FV32" s="328"/>
      <c r="FW32" s="328"/>
      <c r="FX32" s="328"/>
      <c r="FY32" s="328"/>
      <c r="FZ32" s="328"/>
      <c r="GA32" s="328"/>
      <c r="GB32" s="328"/>
      <c r="GC32" s="328"/>
      <c r="GD32" s="328"/>
      <c r="GE32" s="328"/>
      <c r="GF32" s="328"/>
      <c r="GG32" s="328"/>
      <c r="GH32" s="328"/>
      <c r="GI32" s="328"/>
      <c r="GJ32" s="328"/>
      <c r="GK32" s="328"/>
      <c r="GL32" s="328"/>
      <c r="GM32" s="328"/>
      <c r="GN32" s="328"/>
      <c r="GO32" s="328"/>
      <c r="GP32" s="328"/>
      <c r="GQ32" s="328"/>
      <c r="GR32" s="328"/>
      <c r="GS32" s="328"/>
      <c r="GT32" s="328"/>
      <c r="GU32" s="328"/>
      <c r="GV32" s="328"/>
      <c r="GW32" s="328"/>
      <c r="GX32" s="328"/>
      <c r="GY32" s="328"/>
      <c r="GZ32" s="328"/>
      <c r="HA32" s="328"/>
      <c r="HB32" s="328"/>
      <c r="HC32" s="328"/>
      <c r="HD32" s="328"/>
      <c r="HE32" s="328"/>
      <c r="HF32" s="328"/>
      <c r="HG32" s="328"/>
      <c r="HH32" s="328"/>
      <c r="HI32" s="328"/>
      <c r="HJ32" s="328"/>
      <c r="HK32" s="328"/>
      <c r="HL32" s="328"/>
      <c r="HM32" s="328"/>
      <c r="HN32" s="328"/>
      <c r="HO32" s="328"/>
      <c r="HP32" s="328"/>
      <c r="HQ32" s="328"/>
      <c r="HR32" s="328"/>
      <c r="HS32" s="328"/>
      <c r="HT32" s="328"/>
      <c r="HU32" s="328"/>
      <c r="HV32" s="328"/>
      <c r="HW32" s="328"/>
      <c r="HX32" s="328"/>
      <c r="HY32" s="328"/>
      <c r="HZ32" s="328"/>
      <c r="IA32" s="328"/>
      <c r="IB32" s="328"/>
      <c r="IC32" s="328"/>
      <c r="ID32" s="328"/>
      <c r="IE32" s="328"/>
      <c r="IF32" s="328"/>
      <c r="IG32" s="328"/>
      <c r="IH32" s="328"/>
      <c r="II32" s="328"/>
      <c r="IJ32" s="328"/>
      <c r="IK32" s="328"/>
      <c r="IL32" s="328"/>
      <c r="IM32" s="328"/>
      <c r="IN32" s="328"/>
      <c r="IO32" s="328"/>
      <c r="IP32" s="328"/>
      <c r="IQ32" s="328"/>
      <c r="IR32" s="328"/>
      <c r="IS32" s="328"/>
      <c r="IT32" s="328"/>
      <c r="IU32" s="328"/>
      <c r="IV32" s="328"/>
      <c r="IW32" s="328"/>
      <c r="IX32" s="328"/>
      <c r="IY32" s="328"/>
      <c r="IZ32" s="328"/>
    </row>
    <row r="33" spans="1:260" s="745" customFormat="1" ht="15" customHeight="1" x14ac:dyDescent="0.35">
      <c r="A33" s="496"/>
      <c r="B33" s="1482" t="str">
        <f>'22solcasaadpot'!B32:M32</f>
        <v>(1) Cifras INE de población referidas al 01/01/2024. Real Decreto 1210/2024, de 28 de noviembre BOE 12.12.24.</v>
      </c>
      <c r="C33" s="1482"/>
      <c r="D33" s="1482"/>
      <c r="E33" s="1482"/>
      <c r="F33" s="1482"/>
      <c r="G33" s="1482"/>
      <c r="H33" s="1482"/>
      <c r="I33" s="1482"/>
      <c r="J33" s="1482"/>
      <c r="K33" s="1482"/>
      <c r="L33" s="1482"/>
      <c r="M33" s="1223"/>
      <c r="N33" s="1223"/>
      <c r="O33" s="496"/>
      <c r="P33" s="496"/>
      <c r="Q33" s="496"/>
      <c r="R33" s="496"/>
      <c r="S33" s="508"/>
      <c r="T33" s="508"/>
      <c r="U33" s="496"/>
      <c r="V33" s="496"/>
      <c r="W33" s="496"/>
      <c r="X33" s="496"/>
      <c r="Y33" s="496"/>
      <c r="Z33" s="496"/>
      <c r="AA33" s="496"/>
      <c r="AB33" s="496"/>
      <c r="AC33" s="496"/>
      <c r="AD33" s="496"/>
      <c r="AE33" s="496"/>
      <c r="AF33" s="496"/>
      <c r="AG33" s="496"/>
      <c r="AH33" s="496"/>
      <c r="AI33" s="496"/>
      <c r="AJ33" s="496"/>
      <c r="AK33" s="496"/>
      <c r="AL33" s="496"/>
      <c r="AM33" s="496"/>
      <c r="AN33" s="496"/>
      <c r="AO33" s="496"/>
      <c r="AP33" s="496"/>
      <c r="AQ33" s="496"/>
      <c r="AR33" s="496"/>
      <c r="AS33" s="496"/>
      <c r="AT33" s="496"/>
      <c r="AU33" s="496"/>
      <c r="AV33" s="496"/>
      <c r="AW33" s="496"/>
      <c r="AX33" s="496"/>
      <c r="AY33" s="496"/>
      <c r="AZ33" s="496"/>
      <c r="BA33" s="496"/>
      <c r="BB33" s="496"/>
      <c r="BC33" s="496"/>
      <c r="BD33" s="496"/>
      <c r="BE33" s="496"/>
      <c r="BF33" s="496"/>
      <c r="BG33" s="496"/>
      <c r="BH33" s="496"/>
      <c r="BI33" s="496"/>
      <c r="BJ33" s="496"/>
      <c r="BK33" s="496"/>
      <c r="BL33" s="496"/>
      <c r="BM33" s="496"/>
      <c r="BN33" s="496"/>
      <c r="BO33" s="496"/>
      <c r="BP33" s="496"/>
      <c r="BQ33" s="496"/>
      <c r="BR33" s="496"/>
      <c r="BS33" s="496"/>
      <c r="BT33" s="496"/>
      <c r="BU33" s="496"/>
      <c r="BV33" s="496"/>
      <c r="BW33" s="496"/>
      <c r="BX33" s="496"/>
      <c r="BY33" s="496"/>
      <c r="BZ33" s="496"/>
      <c r="CA33" s="496"/>
      <c r="CB33" s="496"/>
      <c r="CC33" s="496"/>
      <c r="CD33" s="496"/>
      <c r="CE33" s="496"/>
      <c r="CF33" s="496"/>
      <c r="CG33" s="496"/>
      <c r="CH33" s="496"/>
      <c r="CI33" s="496"/>
      <c r="CJ33" s="496"/>
      <c r="CK33" s="496"/>
      <c r="CL33" s="496"/>
      <c r="CM33" s="496"/>
      <c r="CN33" s="496"/>
      <c r="CO33" s="496"/>
      <c r="CP33" s="496"/>
      <c r="CQ33" s="496"/>
      <c r="CR33" s="496"/>
      <c r="CS33" s="496"/>
      <c r="CT33" s="496"/>
      <c r="CU33" s="496"/>
      <c r="CV33" s="496"/>
      <c r="CW33" s="496"/>
      <c r="CX33" s="496"/>
      <c r="CY33" s="496"/>
      <c r="CZ33" s="496"/>
      <c r="DA33" s="496"/>
      <c r="DB33" s="496"/>
      <c r="DC33" s="496"/>
      <c r="DD33" s="496"/>
      <c r="DE33" s="496"/>
      <c r="DF33" s="496"/>
      <c r="DG33" s="496"/>
      <c r="DH33" s="496"/>
      <c r="DI33" s="496"/>
      <c r="DJ33" s="496"/>
      <c r="DK33" s="496"/>
      <c r="DL33" s="496"/>
      <c r="DM33" s="496"/>
      <c r="DN33" s="496"/>
      <c r="DO33" s="496"/>
      <c r="DP33" s="496"/>
      <c r="DQ33" s="496"/>
      <c r="DR33" s="496"/>
      <c r="DS33" s="496"/>
      <c r="DT33" s="496"/>
      <c r="DU33" s="496"/>
      <c r="DV33" s="496"/>
      <c r="DW33" s="496"/>
      <c r="DX33" s="496"/>
      <c r="DY33" s="496"/>
      <c r="DZ33" s="496"/>
      <c r="EA33" s="496"/>
      <c r="EB33" s="496"/>
      <c r="EC33" s="496"/>
      <c r="ED33" s="496"/>
      <c r="EE33" s="496"/>
      <c r="EF33" s="496"/>
      <c r="EG33" s="496"/>
      <c r="EH33" s="496"/>
      <c r="EI33" s="496"/>
      <c r="EJ33" s="496"/>
      <c r="EK33" s="496"/>
      <c r="EL33" s="496"/>
      <c r="EM33" s="496"/>
      <c r="EN33" s="496"/>
      <c r="EO33" s="496"/>
      <c r="EP33" s="496"/>
      <c r="EQ33" s="496"/>
      <c r="ER33" s="496"/>
      <c r="ES33" s="496"/>
      <c r="ET33" s="496"/>
      <c r="EU33" s="496"/>
      <c r="EV33" s="496"/>
      <c r="EW33" s="496"/>
      <c r="EX33" s="496"/>
      <c r="EY33" s="496"/>
      <c r="EZ33" s="496"/>
      <c r="FA33" s="496"/>
      <c r="FB33" s="496"/>
      <c r="FC33" s="496"/>
      <c r="FD33" s="496"/>
      <c r="FE33" s="496"/>
      <c r="FF33" s="496"/>
      <c r="FG33" s="496"/>
      <c r="FH33" s="496"/>
      <c r="FI33" s="496"/>
      <c r="FJ33" s="496"/>
      <c r="FK33" s="496"/>
      <c r="FL33" s="496"/>
      <c r="FM33" s="496"/>
      <c r="FN33" s="496"/>
      <c r="FO33" s="496"/>
      <c r="FP33" s="496"/>
      <c r="FQ33" s="496"/>
      <c r="FR33" s="496"/>
      <c r="FS33" s="496"/>
      <c r="FT33" s="496"/>
      <c r="FU33" s="496"/>
      <c r="FV33" s="496"/>
      <c r="FW33" s="496"/>
      <c r="FX33" s="496"/>
      <c r="FY33" s="496"/>
      <c r="FZ33" s="496"/>
      <c r="GA33" s="496"/>
      <c r="GB33" s="496"/>
      <c r="GC33" s="496"/>
      <c r="GD33" s="496"/>
      <c r="GE33" s="496"/>
      <c r="GF33" s="496"/>
      <c r="GG33" s="496"/>
      <c r="GH33" s="496"/>
      <c r="GI33" s="496"/>
      <c r="GJ33" s="496"/>
      <c r="GK33" s="496"/>
      <c r="GL33" s="496"/>
      <c r="GM33" s="496"/>
      <c r="GN33" s="496"/>
      <c r="GO33" s="496"/>
      <c r="GP33" s="496"/>
      <c r="GQ33" s="496"/>
      <c r="GR33" s="496"/>
      <c r="GS33" s="496"/>
      <c r="GT33" s="496"/>
      <c r="GU33" s="496"/>
      <c r="GV33" s="496"/>
      <c r="GW33" s="496"/>
      <c r="GX33" s="496"/>
      <c r="GY33" s="496"/>
      <c r="GZ33" s="496"/>
      <c r="HA33" s="496"/>
      <c r="HB33" s="496"/>
      <c r="HC33" s="496"/>
      <c r="HD33" s="496"/>
      <c r="HE33" s="496"/>
      <c r="HF33" s="496"/>
      <c r="HG33" s="496"/>
      <c r="HH33" s="496"/>
      <c r="HI33" s="496"/>
      <c r="HJ33" s="496"/>
      <c r="HK33" s="496"/>
      <c r="HL33" s="496"/>
      <c r="HM33" s="496"/>
      <c r="HN33" s="496"/>
      <c r="HO33" s="496"/>
      <c r="HP33" s="496"/>
      <c r="HQ33" s="496"/>
      <c r="HR33" s="496"/>
      <c r="HS33" s="496"/>
      <c r="HT33" s="496"/>
      <c r="HU33" s="496"/>
      <c r="HV33" s="496"/>
      <c r="HW33" s="496"/>
      <c r="HX33" s="496"/>
      <c r="HY33" s="496"/>
      <c r="HZ33" s="496"/>
      <c r="IA33" s="496"/>
      <c r="IB33" s="496"/>
      <c r="IC33" s="496"/>
      <c r="ID33" s="496"/>
      <c r="IE33" s="496"/>
      <c r="IF33" s="496"/>
      <c r="IG33" s="496"/>
      <c r="IH33" s="496"/>
      <c r="II33" s="496"/>
      <c r="IJ33" s="496"/>
      <c r="IK33" s="496"/>
      <c r="IL33" s="496"/>
      <c r="IM33" s="496"/>
      <c r="IN33" s="496"/>
      <c r="IO33" s="496"/>
      <c r="IP33" s="496"/>
      <c r="IQ33" s="496"/>
      <c r="IR33" s="496"/>
      <c r="IS33" s="496"/>
      <c r="IT33" s="496"/>
      <c r="IU33" s="496"/>
      <c r="IV33" s="496"/>
      <c r="IW33" s="496"/>
      <c r="IX33" s="496"/>
      <c r="IY33" s="496"/>
      <c r="IZ33" s="496"/>
    </row>
    <row r="34" spans="1:260" s="496" customFormat="1" ht="15" customHeight="1" x14ac:dyDescent="0.25">
      <c r="B34" s="1483" t="str">
        <f>'22solcasaadpot'!B33:Q33</f>
        <v>(2) Cifras de Población Potencialmente Dependiente calculadas según lo explicado en la metodología</v>
      </c>
      <c r="C34" s="1483"/>
      <c r="D34" s="1483"/>
      <c r="E34" s="1483"/>
      <c r="F34" s="1483"/>
      <c r="G34" s="1483"/>
      <c r="H34" s="1483"/>
      <c r="I34" s="1483"/>
      <c r="J34" s="1483"/>
      <c r="K34" s="1483"/>
      <c r="L34" s="1483"/>
      <c r="P34" s="785"/>
      <c r="Q34" s="785"/>
      <c r="R34" s="785"/>
    </row>
    <row r="35" spans="1:260" ht="15" customHeight="1" x14ac:dyDescent="0.35">
      <c r="B35" s="397" t="s">
        <v>47</v>
      </c>
      <c r="M35" s="447"/>
      <c r="N35" s="360"/>
      <c r="O35" s="360"/>
      <c r="P35" s="360"/>
      <c r="Q35" s="361"/>
      <c r="R35" s="786"/>
      <c r="S35" s="329"/>
    </row>
    <row r="36" spans="1:260" x14ac:dyDescent="0.35">
      <c r="M36" s="447"/>
      <c r="N36" s="360"/>
      <c r="O36" s="360"/>
      <c r="P36" s="360"/>
      <c r="Q36" s="361"/>
      <c r="R36" s="786"/>
      <c r="S36" s="329"/>
    </row>
    <row r="37" spans="1:260" x14ac:dyDescent="0.35">
      <c r="M37" s="447"/>
      <c r="N37" s="360"/>
      <c r="O37" s="360"/>
      <c r="P37" s="360"/>
      <c r="Q37" s="361"/>
      <c r="R37" s="787"/>
      <c r="S37" s="329"/>
    </row>
    <row r="38" spans="1:260" x14ac:dyDescent="0.35">
      <c r="M38" s="447"/>
      <c r="N38" s="360"/>
      <c r="O38" s="360"/>
      <c r="P38" s="360"/>
      <c r="Q38" s="361"/>
      <c r="R38" s="786"/>
      <c r="S38" s="329"/>
    </row>
    <row r="39" spans="1:260" x14ac:dyDescent="0.35">
      <c r="M39" s="447"/>
      <c r="N39" s="360"/>
      <c r="O39" s="360"/>
      <c r="P39" s="360"/>
      <c r="Q39" s="361"/>
      <c r="R39" s="786"/>
      <c r="S39" s="329"/>
    </row>
    <row r="40" spans="1:260" x14ac:dyDescent="0.35">
      <c r="M40" s="447"/>
      <c r="N40" s="360"/>
      <c r="O40" s="360"/>
      <c r="P40" s="360"/>
      <c r="Q40" s="361"/>
      <c r="R40" s="786"/>
      <c r="S40" s="329"/>
    </row>
    <row r="41" spans="1:260" x14ac:dyDescent="0.35">
      <c r="M41" s="447"/>
      <c r="N41" s="360"/>
      <c r="O41" s="360"/>
      <c r="P41" s="360"/>
      <c r="Q41" s="361"/>
      <c r="R41" s="786"/>
      <c r="S41" s="329"/>
    </row>
    <row r="42" spans="1:260" x14ac:dyDescent="0.35">
      <c r="M42" s="447"/>
      <c r="N42" s="360"/>
      <c r="O42" s="360"/>
      <c r="P42" s="360"/>
      <c r="Q42" s="361"/>
      <c r="R42" s="786"/>
      <c r="S42" s="329"/>
    </row>
    <row r="43" spans="1:260" x14ac:dyDescent="0.35">
      <c r="M43" s="447"/>
      <c r="N43" s="360"/>
      <c r="O43" s="360"/>
      <c r="P43" s="360"/>
      <c r="Q43" s="361"/>
      <c r="R43" s="786"/>
      <c r="S43" s="329"/>
    </row>
    <row r="44" spans="1:260" x14ac:dyDescent="0.35">
      <c r="M44" s="447"/>
      <c r="N44" s="360"/>
      <c r="O44" s="360"/>
      <c r="P44" s="360"/>
      <c r="Q44" s="361"/>
      <c r="R44" s="787"/>
      <c r="S44" s="329"/>
    </row>
    <row r="45" spans="1:260" x14ac:dyDescent="0.35">
      <c r="M45" s="447"/>
      <c r="N45" s="360"/>
      <c r="O45" s="360"/>
      <c r="P45" s="360"/>
      <c r="Q45" s="361"/>
      <c r="R45" s="786"/>
      <c r="S45" s="329"/>
    </row>
    <row r="46" spans="1:260" x14ac:dyDescent="0.35">
      <c r="M46" s="447"/>
      <c r="N46" s="360"/>
      <c r="O46" s="360"/>
      <c r="P46" s="360"/>
      <c r="Q46" s="361"/>
      <c r="R46" s="786"/>
      <c r="S46" s="329"/>
    </row>
    <row r="47" spans="1:260" x14ac:dyDescent="0.35">
      <c r="M47" s="447"/>
      <c r="N47" s="360"/>
      <c r="O47" s="360"/>
      <c r="P47" s="360"/>
      <c r="Q47" s="361"/>
      <c r="R47" s="786"/>
      <c r="S47" s="329"/>
    </row>
    <row r="48" spans="1:260" x14ac:dyDescent="0.35">
      <c r="M48" s="447"/>
      <c r="N48" s="360"/>
      <c r="O48" s="360"/>
      <c r="P48" s="360"/>
      <c r="Q48" s="361"/>
      <c r="R48" s="786"/>
      <c r="S48" s="329"/>
    </row>
    <row r="49" spans="13:19" x14ac:dyDescent="0.35">
      <c r="M49" s="447"/>
      <c r="N49" s="360"/>
      <c r="O49" s="360"/>
      <c r="P49" s="360"/>
      <c r="Q49" s="361"/>
      <c r="R49" s="786"/>
      <c r="S49" s="329"/>
    </row>
    <row r="50" spans="13:19" x14ac:dyDescent="0.35">
      <c r="M50" s="447"/>
      <c r="N50" s="360"/>
      <c r="O50" s="360"/>
      <c r="P50" s="360"/>
      <c r="Q50" s="361"/>
      <c r="R50" s="787"/>
      <c r="S50" s="329"/>
    </row>
    <row r="51" spans="13:19" x14ac:dyDescent="0.35">
      <c r="M51" s="447"/>
      <c r="N51" s="360"/>
      <c r="O51" s="360"/>
      <c r="P51" s="360"/>
      <c r="Q51" s="361"/>
      <c r="R51" s="786"/>
      <c r="S51" s="329"/>
    </row>
    <row r="52" spans="13:19" x14ac:dyDescent="0.35">
      <c r="M52" s="447"/>
      <c r="N52" s="360"/>
      <c r="O52" s="360"/>
      <c r="P52" s="360"/>
      <c r="Q52" s="361"/>
      <c r="R52" s="786"/>
      <c r="S52" s="329"/>
    </row>
    <row r="53" spans="13:19" x14ac:dyDescent="0.35">
      <c r="M53" s="447"/>
      <c r="N53" s="329"/>
      <c r="O53" s="329"/>
      <c r="P53" s="360"/>
      <c r="Q53" s="361"/>
      <c r="R53" s="786"/>
      <c r="S53" s="329"/>
    </row>
  </sheetData>
  <mergeCells count="9">
    <mergeCell ref="B33:L33"/>
    <mergeCell ref="B34:L34"/>
    <mergeCell ref="B8:B9"/>
    <mergeCell ref="B3:I3"/>
    <mergeCell ref="A4:R4"/>
    <mergeCell ref="B5:R5"/>
    <mergeCell ref="G8:H8"/>
    <mergeCell ref="J8:L8"/>
    <mergeCell ref="D8:E8"/>
  </mergeCells>
  <printOptions horizontalCentered="1"/>
  <pageMargins left="0" right="0" top="0.43307086614173229" bottom="0.43307086614173229" header="0" footer="0"/>
  <pageSetup paperSize="9" scale="81"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90">
    <tabColor theme="0"/>
    <pageSetUpPr fitToPage="1"/>
  </sheetPr>
  <dimension ref="A1:BA46"/>
  <sheetViews>
    <sheetView showGridLines="0" zoomScale="85" zoomScaleNormal="85"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439"/>
      <c r="C2" s="1439"/>
    </row>
    <row r="3" spans="1:53" s="345" customFormat="1" ht="4.5" customHeight="1" x14ac:dyDescent="0.25">
      <c r="B3" s="1440"/>
      <c r="C3" s="1440"/>
    </row>
    <row r="4" spans="1:53" s="345" customFormat="1" ht="17.25" customHeight="1" x14ac:dyDescent="0.25">
      <c r="A4" s="1441" t="s">
        <v>402</v>
      </c>
      <c r="B4" s="1441"/>
      <c r="C4" s="1441"/>
      <c r="D4" s="1441"/>
      <c r="E4" s="1441"/>
      <c r="F4" s="1441"/>
      <c r="G4" s="1441"/>
      <c r="H4" s="1441"/>
      <c r="I4" s="1441"/>
      <c r="J4" s="1441"/>
      <c r="K4" s="1441"/>
      <c r="L4" s="1441"/>
      <c r="M4" s="1441"/>
      <c r="N4" s="1441"/>
      <c r="O4" s="1441"/>
      <c r="P4" s="1441"/>
      <c r="Q4" s="1441"/>
      <c r="R4" s="1441"/>
      <c r="S4" s="1441"/>
      <c r="T4" s="1441"/>
      <c r="U4" s="1441"/>
      <c r="V4" s="1441"/>
      <c r="W4" s="1441"/>
      <c r="X4" s="1441"/>
      <c r="Y4" s="1441"/>
      <c r="Z4" s="1441"/>
      <c r="AA4" s="1441"/>
      <c r="AB4" s="1441"/>
      <c r="AC4" s="1441"/>
    </row>
    <row r="5" spans="1:53" s="345" customFormat="1" ht="17.25" customHeight="1" x14ac:dyDescent="0.25">
      <c r="B5" s="1442" t="str">
        <f>porsaad!$B$6</f>
        <v>Situación a 30 de noviembre de 2025</v>
      </c>
      <c r="C5" s="1442"/>
      <c r="D5" s="1442"/>
      <c r="E5" s="1442"/>
      <c r="F5" s="1442"/>
      <c r="G5" s="1442"/>
      <c r="H5" s="1442"/>
      <c r="I5" s="1442"/>
      <c r="J5" s="1442"/>
      <c r="K5" s="1442"/>
      <c r="L5" s="1442"/>
      <c r="M5" s="1442"/>
      <c r="N5" s="1442"/>
      <c r="O5" s="1442"/>
      <c r="P5" s="1442"/>
      <c r="Q5" s="1442"/>
      <c r="R5" s="1442"/>
      <c r="S5" s="1442"/>
      <c r="T5" s="1442"/>
      <c r="U5" s="1442"/>
      <c r="V5" s="1442"/>
      <c r="W5" s="1442"/>
      <c r="X5" s="1442"/>
      <c r="Y5" s="1442"/>
      <c r="Z5" s="1442"/>
      <c r="AA5" s="1442"/>
      <c r="AB5" s="1442"/>
      <c r="AC5" s="1442"/>
    </row>
    <row r="6" spans="1:53" s="345" customFormat="1" ht="6" customHeight="1" x14ac:dyDescent="0.25"/>
    <row r="7" spans="1:53" s="322" customFormat="1" ht="12.75" customHeight="1" x14ac:dyDescent="0.25">
      <c r="A7" s="316"/>
      <c r="B7" s="1443" t="s">
        <v>12</v>
      </c>
      <c r="C7" s="317"/>
      <c r="D7" s="1446" t="s">
        <v>243</v>
      </c>
      <c r="E7" s="1447"/>
      <c r="F7" s="1447"/>
      <c r="G7" s="1447"/>
      <c r="H7" s="1447"/>
      <c r="I7" s="318"/>
      <c r="J7" s="1450"/>
      <c r="K7" s="1450"/>
      <c r="L7" s="1450"/>
      <c r="M7" s="1450"/>
      <c r="N7" s="1450"/>
      <c r="O7" s="1450"/>
      <c r="P7" s="318"/>
      <c r="Q7" s="1450"/>
      <c r="R7" s="1450"/>
      <c r="S7" s="1450"/>
      <c r="T7" s="1450"/>
      <c r="U7" s="1450"/>
      <c r="V7" s="1450"/>
      <c r="W7" s="318"/>
      <c r="X7" s="1450"/>
      <c r="Y7" s="1450"/>
      <c r="Z7" s="1450"/>
      <c r="AA7" s="1450"/>
      <c r="AB7" s="1450"/>
      <c r="AC7" s="1451"/>
      <c r="AD7" s="319"/>
      <c r="AE7" s="319"/>
      <c r="AF7" s="320"/>
      <c r="AG7" s="320"/>
      <c r="AH7" s="320"/>
      <c r="AI7" s="320"/>
      <c r="AJ7" s="320"/>
      <c r="AK7" s="320"/>
      <c r="AL7" s="321"/>
    </row>
    <row r="8" spans="1:53" s="322" customFormat="1" ht="33.75" customHeight="1" x14ac:dyDescent="0.25">
      <c r="A8" s="316"/>
      <c r="B8" s="1444"/>
      <c r="C8" s="317"/>
      <c r="D8" s="1448"/>
      <c r="E8" s="1449"/>
      <c r="F8" s="1449"/>
      <c r="G8" s="1449"/>
      <c r="H8" s="1449"/>
      <c r="I8" s="323"/>
      <c r="J8" s="1452" t="s">
        <v>175</v>
      </c>
      <c r="K8" s="1453"/>
      <c r="L8" s="1453"/>
      <c r="M8" s="1453"/>
      <c r="N8" s="1453"/>
      <c r="O8" s="1454"/>
      <c r="P8" s="317"/>
      <c r="Q8" s="1452" t="s">
        <v>176</v>
      </c>
      <c r="R8" s="1453"/>
      <c r="S8" s="1453"/>
      <c r="T8" s="1453"/>
      <c r="U8" s="1453"/>
      <c r="V8" s="1454"/>
      <c r="W8" s="317"/>
      <c r="X8" s="1452" t="s">
        <v>177</v>
      </c>
      <c r="Y8" s="1453"/>
      <c r="Z8" s="1453"/>
      <c r="AA8" s="1453"/>
      <c r="AB8" s="1453"/>
      <c r="AC8" s="1454"/>
      <c r="AD8" s="319"/>
      <c r="AE8" s="319"/>
      <c r="AF8" s="320"/>
      <c r="AG8" s="320"/>
      <c r="AH8" s="320"/>
      <c r="AI8" s="320"/>
      <c r="AJ8" s="320"/>
      <c r="AK8" s="320"/>
      <c r="AL8" s="321"/>
    </row>
    <row r="9" spans="1:53" s="322" customFormat="1" ht="21.75" customHeight="1" x14ac:dyDescent="0.25">
      <c r="A9" s="316"/>
      <c r="B9" s="1444"/>
      <c r="C9" s="317"/>
      <c r="D9" s="1455" t="s">
        <v>9</v>
      </c>
      <c r="E9" s="1457" t="s">
        <v>24</v>
      </c>
      <c r="F9" s="1458"/>
      <c r="G9" s="1457" t="s">
        <v>23</v>
      </c>
      <c r="H9" s="1459"/>
      <c r="I9" s="323"/>
      <c r="J9" s="1460" t="s">
        <v>9</v>
      </c>
      <c r="K9" s="1463" t="s">
        <v>219</v>
      </c>
      <c r="L9" s="1465" t="s">
        <v>24</v>
      </c>
      <c r="M9" s="1466"/>
      <c r="N9" s="1461" t="s">
        <v>23</v>
      </c>
      <c r="O9" s="1462"/>
      <c r="P9" s="317"/>
      <c r="Q9" s="1460" t="s">
        <v>9</v>
      </c>
      <c r="R9" s="1463" t="s">
        <v>219</v>
      </c>
      <c r="S9" s="1465" t="s">
        <v>24</v>
      </c>
      <c r="T9" s="1466"/>
      <c r="U9" s="1461" t="s">
        <v>23</v>
      </c>
      <c r="V9" s="1462"/>
      <c r="W9" s="317"/>
      <c r="X9" s="1460" t="s">
        <v>9</v>
      </c>
      <c r="Y9" s="1463" t="s">
        <v>219</v>
      </c>
      <c r="Z9" s="1465" t="s">
        <v>24</v>
      </c>
      <c r="AA9" s="1466"/>
      <c r="AB9" s="1461" t="s">
        <v>23</v>
      </c>
      <c r="AC9" s="1462"/>
      <c r="AD9" s="319"/>
      <c r="AE9" s="319"/>
      <c r="AF9" s="320"/>
      <c r="AG9" s="320"/>
      <c r="AH9" s="320"/>
      <c r="AI9" s="320"/>
      <c r="AJ9" s="320"/>
      <c r="AK9" s="320"/>
      <c r="AL9" s="321"/>
    </row>
    <row r="10" spans="1:53" s="322" customFormat="1" ht="36.75" customHeight="1" x14ac:dyDescent="0.25">
      <c r="A10" s="316"/>
      <c r="B10" s="1445"/>
      <c r="C10" s="317"/>
      <c r="D10" s="1456"/>
      <c r="E10" s="407" t="s">
        <v>9</v>
      </c>
      <c r="F10" s="403" t="s">
        <v>219</v>
      </c>
      <c r="G10" s="406" t="s">
        <v>9</v>
      </c>
      <c r="H10" s="886" t="s">
        <v>219</v>
      </c>
      <c r="I10" s="346"/>
      <c r="J10" s="1456"/>
      <c r="K10" s="1464"/>
      <c r="L10" s="404" t="s">
        <v>9</v>
      </c>
      <c r="M10" s="403" t="s">
        <v>220</v>
      </c>
      <c r="N10" s="407" t="s">
        <v>9</v>
      </c>
      <c r="O10" s="402" t="s">
        <v>220</v>
      </c>
      <c r="P10" s="347"/>
      <c r="Q10" s="1456"/>
      <c r="R10" s="1464"/>
      <c r="S10" s="404" t="s">
        <v>9</v>
      </c>
      <c r="T10" s="403" t="s">
        <v>220</v>
      </c>
      <c r="U10" s="407" t="s">
        <v>9</v>
      </c>
      <c r="V10" s="402" t="s">
        <v>220</v>
      </c>
      <c r="W10" s="347"/>
      <c r="X10" s="1456"/>
      <c r="Y10" s="1464"/>
      <c r="Z10" s="404" t="s">
        <v>9</v>
      </c>
      <c r="AA10" s="403" t="s">
        <v>220</v>
      </c>
      <c r="AB10" s="407" t="s">
        <v>9</v>
      </c>
      <c r="AC10" s="402" t="s">
        <v>220</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430860</v>
      </c>
      <c r="E12" s="352">
        <f>L12+S12+Z12</f>
        <v>267157</v>
      </c>
      <c r="F12" s="353">
        <f>E12/$D12*100</f>
        <v>62.005523836048837</v>
      </c>
      <c r="G12" s="352">
        <f>N12+U12+AB12</f>
        <v>163703</v>
      </c>
      <c r="H12" s="354">
        <f>G12/$D12*100</f>
        <v>37.99447616395117</v>
      </c>
      <c r="I12" s="350"/>
      <c r="J12" s="355">
        <v>120472</v>
      </c>
      <c r="K12" s="356">
        <v>27.960822540964582</v>
      </c>
      <c r="L12" s="357">
        <v>50549</v>
      </c>
      <c r="M12" s="353">
        <v>41.959127432100409</v>
      </c>
      <c r="N12" s="357">
        <v>69923</v>
      </c>
      <c r="O12" s="358">
        <v>58.040872567899591</v>
      </c>
      <c r="P12" s="350"/>
      <c r="Q12" s="355">
        <v>103726</v>
      </c>
      <c r="R12" s="356">
        <v>24.074177226941465</v>
      </c>
      <c r="S12" s="357">
        <v>68271</v>
      </c>
      <c r="T12" s="353">
        <v>65.818599001214736</v>
      </c>
      <c r="U12" s="357">
        <v>35455</v>
      </c>
      <c r="V12" s="358">
        <v>34.181400998785264</v>
      </c>
      <c r="W12" s="350"/>
      <c r="X12" s="355">
        <v>206662</v>
      </c>
      <c r="Y12" s="356">
        <v>47.965000232093949</v>
      </c>
      <c r="Z12" s="357">
        <v>148337</v>
      </c>
      <c r="AA12" s="353">
        <v>71.777588526192531</v>
      </c>
      <c r="AB12" s="357">
        <v>58325</v>
      </c>
      <c r="AC12" s="358">
        <f t="shared" ref="AC12:AC29" si="0">AB12/$X12*100</f>
        <v>28.222411473807473</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56977</v>
      </c>
      <c r="E13" s="365">
        <f t="shared" ref="E13:E29" si="2">L13+S13+Z13</f>
        <v>36459</v>
      </c>
      <c r="F13" s="366">
        <f t="shared" ref="F13:H29" si="3">E13/$D13*100</f>
        <v>63.988978008670159</v>
      </c>
      <c r="G13" s="365">
        <f t="shared" ref="G13:G29" si="4">N13+U13+AB13</f>
        <v>20518</v>
      </c>
      <c r="H13" s="367">
        <f t="shared" si="3"/>
        <v>36.011021991329834</v>
      </c>
      <c r="I13" s="350"/>
      <c r="J13" s="368">
        <v>11083</v>
      </c>
      <c r="K13" s="369">
        <v>19.451708584165541</v>
      </c>
      <c r="L13" s="370">
        <v>4678</v>
      </c>
      <c r="M13" s="371">
        <v>42.208788234232607</v>
      </c>
      <c r="N13" s="370">
        <v>6405</v>
      </c>
      <c r="O13" s="372">
        <v>57.791211765767393</v>
      </c>
      <c r="P13" s="350"/>
      <c r="Q13" s="368">
        <v>11077</v>
      </c>
      <c r="R13" s="369">
        <v>19.441178019200731</v>
      </c>
      <c r="S13" s="370">
        <v>6786</v>
      </c>
      <c r="T13" s="371">
        <v>61.262074568926607</v>
      </c>
      <c r="U13" s="370">
        <v>4291</v>
      </c>
      <c r="V13" s="372">
        <v>38.737925431073393</v>
      </c>
      <c r="W13" s="350"/>
      <c r="X13" s="368">
        <v>34817</v>
      </c>
      <c r="Y13" s="369">
        <v>61.107113396633729</v>
      </c>
      <c r="Z13" s="370">
        <v>24995</v>
      </c>
      <c r="AA13" s="371">
        <v>71.789642990493149</v>
      </c>
      <c r="AB13" s="370">
        <v>9822</v>
      </c>
      <c r="AC13" s="372">
        <f t="shared" si="0"/>
        <v>28.210357009506847</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43660</v>
      </c>
      <c r="E14" s="365">
        <f t="shared" si="2"/>
        <v>28135</v>
      </c>
      <c r="F14" s="366">
        <f t="shared" si="3"/>
        <v>64.441136051305548</v>
      </c>
      <c r="G14" s="365">
        <f t="shared" si="4"/>
        <v>15525</v>
      </c>
      <c r="H14" s="367">
        <f t="shared" si="3"/>
        <v>35.558863948694459</v>
      </c>
      <c r="I14" s="350"/>
      <c r="J14" s="368">
        <v>9949</v>
      </c>
      <c r="K14" s="369">
        <v>22.787448465414567</v>
      </c>
      <c r="L14" s="370">
        <v>4176</v>
      </c>
      <c r="M14" s="371">
        <v>41.974067745502062</v>
      </c>
      <c r="N14" s="370">
        <v>5773</v>
      </c>
      <c r="O14" s="372">
        <v>58.025932254497938</v>
      </c>
      <c r="P14" s="350"/>
      <c r="Q14" s="368">
        <v>9600</v>
      </c>
      <c r="R14" s="369">
        <v>21.988089784699955</v>
      </c>
      <c r="S14" s="370">
        <v>5774</v>
      </c>
      <c r="T14" s="371">
        <v>60.145833333333329</v>
      </c>
      <c r="U14" s="370">
        <v>3826</v>
      </c>
      <c r="V14" s="372">
        <v>39.854166666666671</v>
      </c>
      <c r="W14" s="350"/>
      <c r="X14" s="368">
        <v>24111</v>
      </c>
      <c r="Y14" s="369">
        <v>55.224461749885478</v>
      </c>
      <c r="Z14" s="370">
        <v>18185</v>
      </c>
      <c r="AA14" s="371">
        <v>75.422006553025582</v>
      </c>
      <c r="AB14" s="370">
        <v>5926</v>
      </c>
      <c r="AC14" s="372">
        <f t="shared" si="0"/>
        <v>24.577993446974411</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47350</v>
      </c>
      <c r="E15" s="365">
        <f t="shared" si="2"/>
        <v>28581</v>
      </c>
      <c r="F15" s="366">
        <f t="shared" si="3"/>
        <v>60.361140443505811</v>
      </c>
      <c r="G15" s="365">
        <f t="shared" si="4"/>
        <v>18769</v>
      </c>
      <c r="H15" s="367">
        <f t="shared" si="3"/>
        <v>39.638859556494197</v>
      </c>
      <c r="I15" s="350"/>
      <c r="J15" s="368">
        <v>13763</v>
      </c>
      <c r="K15" s="369">
        <v>29.066525871172121</v>
      </c>
      <c r="L15" s="370">
        <v>5935</v>
      </c>
      <c r="M15" s="371">
        <v>43.122865654290486</v>
      </c>
      <c r="N15" s="370">
        <v>7828</v>
      </c>
      <c r="O15" s="372">
        <v>56.877134345709514</v>
      </c>
      <c r="P15" s="350"/>
      <c r="Q15" s="368">
        <v>10919</v>
      </c>
      <c r="R15" s="369">
        <v>23.060190073917635</v>
      </c>
      <c r="S15" s="370">
        <v>6546</v>
      </c>
      <c r="T15" s="371">
        <v>59.950544921696128</v>
      </c>
      <c r="U15" s="370">
        <v>4373</v>
      </c>
      <c r="V15" s="372">
        <v>40.049455078303872</v>
      </c>
      <c r="W15" s="350"/>
      <c r="X15" s="368">
        <v>22668</v>
      </c>
      <c r="Y15" s="369">
        <v>47.873284054910243</v>
      </c>
      <c r="Z15" s="370">
        <v>16100</v>
      </c>
      <c r="AA15" s="371">
        <v>71.025233809775898</v>
      </c>
      <c r="AB15" s="370">
        <v>6568</v>
      </c>
      <c r="AC15" s="372">
        <f t="shared" si="0"/>
        <v>28.974766190224106</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75487</v>
      </c>
      <c r="E16" s="365">
        <f t="shared" si="2"/>
        <v>44172</v>
      </c>
      <c r="F16" s="366">
        <f t="shared" si="3"/>
        <v>58.516035873726601</v>
      </c>
      <c r="G16" s="365">
        <f t="shared" si="4"/>
        <v>31315</v>
      </c>
      <c r="H16" s="367">
        <f t="shared" si="3"/>
        <v>41.483964126273399</v>
      </c>
      <c r="I16" s="350"/>
      <c r="J16" s="368">
        <v>26086</v>
      </c>
      <c r="K16" s="369">
        <v>34.556943579689218</v>
      </c>
      <c r="L16" s="370">
        <v>10843</v>
      </c>
      <c r="M16" s="371">
        <v>41.566357433105885</v>
      </c>
      <c r="N16" s="370">
        <v>15243</v>
      </c>
      <c r="O16" s="372">
        <v>58.433642566894115</v>
      </c>
      <c r="P16" s="350"/>
      <c r="Q16" s="368">
        <v>17698</v>
      </c>
      <c r="R16" s="369">
        <v>23.445096506683267</v>
      </c>
      <c r="S16" s="370">
        <v>10717</v>
      </c>
      <c r="T16" s="371">
        <v>60.55486495649226</v>
      </c>
      <c r="U16" s="370">
        <v>6981</v>
      </c>
      <c r="V16" s="372">
        <v>39.44513504350774</v>
      </c>
      <c r="W16" s="350"/>
      <c r="X16" s="368">
        <v>31703</v>
      </c>
      <c r="Y16" s="369">
        <v>41.997959913627511</v>
      </c>
      <c r="Z16" s="370">
        <v>22612</v>
      </c>
      <c r="AA16" s="371">
        <v>71.3244803330915</v>
      </c>
      <c r="AB16" s="370">
        <v>9091</v>
      </c>
      <c r="AC16" s="372">
        <f t="shared" si="0"/>
        <v>28.675519666908496</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23562</v>
      </c>
      <c r="E17" s="375">
        <f t="shared" si="2"/>
        <v>14455</v>
      </c>
      <c r="F17" s="376">
        <f t="shared" si="3"/>
        <v>61.348781937017229</v>
      </c>
      <c r="G17" s="375">
        <f t="shared" si="4"/>
        <v>9107</v>
      </c>
      <c r="H17" s="367">
        <f t="shared" si="3"/>
        <v>38.651218062982764</v>
      </c>
      <c r="I17" s="350"/>
      <c r="J17" s="377">
        <v>6572</v>
      </c>
      <c r="K17" s="378">
        <v>27.892369068839656</v>
      </c>
      <c r="L17" s="375">
        <v>2788</v>
      </c>
      <c r="M17" s="376">
        <v>42.422398052343276</v>
      </c>
      <c r="N17" s="375">
        <v>3784</v>
      </c>
      <c r="O17" s="372">
        <v>57.577601947656717</v>
      </c>
      <c r="P17" s="350"/>
      <c r="Q17" s="377">
        <v>4983</v>
      </c>
      <c r="R17" s="378">
        <v>21.148459383753501</v>
      </c>
      <c r="S17" s="375">
        <v>2820</v>
      </c>
      <c r="T17" s="376">
        <v>56.592414208308249</v>
      </c>
      <c r="U17" s="375">
        <v>2163</v>
      </c>
      <c r="V17" s="372">
        <v>43.407585791691751</v>
      </c>
      <c r="W17" s="350"/>
      <c r="X17" s="377">
        <v>12007</v>
      </c>
      <c r="Y17" s="378">
        <v>50.959171547406847</v>
      </c>
      <c r="Z17" s="375">
        <v>8847</v>
      </c>
      <c r="AA17" s="376">
        <v>73.682018822353626</v>
      </c>
      <c r="AB17" s="375">
        <v>3160</v>
      </c>
      <c r="AC17" s="372">
        <f t="shared" si="0"/>
        <v>26.31798117764637</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159039</v>
      </c>
      <c r="E18" s="365">
        <f t="shared" si="2"/>
        <v>99106</v>
      </c>
      <c r="F18" s="366">
        <f t="shared" si="3"/>
        <v>62.315532668087705</v>
      </c>
      <c r="G18" s="365">
        <f t="shared" si="4"/>
        <v>59933</v>
      </c>
      <c r="H18" s="367">
        <f t="shared" si="3"/>
        <v>37.684467331912295</v>
      </c>
      <c r="I18" s="350"/>
      <c r="J18" s="368">
        <v>32869</v>
      </c>
      <c r="K18" s="369">
        <v>20.667257716660696</v>
      </c>
      <c r="L18" s="370">
        <v>13888</v>
      </c>
      <c r="M18" s="371">
        <v>42.252578417353739</v>
      </c>
      <c r="N18" s="370">
        <v>18981</v>
      </c>
      <c r="O18" s="372">
        <v>57.747421582646261</v>
      </c>
      <c r="P18" s="350"/>
      <c r="Q18" s="368">
        <v>28470</v>
      </c>
      <c r="R18" s="369">
        <v>17.901269499933978</v>
      </c>
      <c r="S18" s="370">
        <v>16211</v>
      </c>
      <c r="T18" s="371">
        <v>56.94063926940639</v>
      </c>
      <c r="U18" s="370">
        <v>12259</v>
      </c>
      <c r="V18" s="372">
        <v>43.05936073059361</v>
      </c>
      <c r="W18" s="350"/>
      <c r="X18" s="368">
        <v>97700</v>
      </c>
      <c r="Y18" s="369">
        <v>61.431472783405326</v>
      </c>
      <c r="Z18" s="370">
        <v>69007</v>
      </c>
      <c r="AA18" s="371">
        <v>70.631525076765612</v>
      </c>
      <c r="AB18" s="370">
        <v>28693</v>
      </c>
      <c r="AC18" s="372">
        <f t="shared" si="0"/>
        <v>29.368474923234388</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101372</v>
      </c>
      <c r="E19" s="365">
        <f t="shared" si="2"/>
        <v>63020</v>
      </c>
      <c r="F19" s="366">
        <f t="shared" si="3"/>
        <v>62.167067829380898</v>
      </c>
      <c r="G19" s="365">
        <f t="shared" si="4"/>
        <v>38352</v>
      </c>
      <c r="H19" s="367">
        <f t="shared" si="3"/>
        <v>37.832932170619102</v>
      </c>
      <c r="I19" s="350"/>
      <c r="J19" s="368">
        <v>23759</v>
      </c>
      <c r="K19" s="369">
        <v>23.437438345894329</v>
      </c>
      <c r="L19" s="370">
        <v>9891</v>
      </c>
      <c r="M19" s="371">
        <v>41.630540005892499</v>
      </c>
      <c r="N19" s="370">
        <v>13868</v>
      </c>
      <c r="O19" s="372">
        <v>58.369459994107501</v>
      </c>
      <c r="P19" s="350"/>
      <c r="Q19" s="368">
        <v>20169</v>
      </c>
      <c r="R19" s="369">
        <v>19.896026516197768</v>
      </c>
      <c r="S19" s="370">
        <v>12469</v>
      </c>
      <c r="T19" s="371">
        <v>61.822599038127827</v>
      </c>
      <c r="U19" s="370">
        <v>7700</v>
      </c>
      <c r="V19" s="372">
        <v>38.177400961872181</v>
      </c>
      <c r="W19" s="350"/>
      <c r="X19" s="368">
        <v>57444</v>
      </c>
      <c r="Y19" s="369">
        <v>56.6665351379079</v>
      </c>
      <c r="Z19" s="370">
        <v>40660</v>
      </c>
      <c r="AA19" s="371">
        <v>70.781978970823758</v>
      </c>
      <c r="AB19" s="370">
        <v>16784</v>
      </c>
      <c r="AC19" s="372">
        <f t="shared" si="0"/>
        <v>29.218021029176239</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373723</v>
      </c>
      <c r="E20" s="365">
        <f t="shared" si="2"/>
        <v>233756</v>
      </c>
      <c r="F20" s="366">
        <f t="shared" si="3"/>
        <v>62.547929883897964</v>
      </c>
      <c r="G20" s="365">
        <f t="shared" si="4"/>
        <v>139967</v>
      </c>
      <c r="H20" s="367">
        <f t="shared" si="3"/>
        <v>37.452070116102036</v>
      </c>
      <c r="I20" s="350"/>
      <c r="J20" s="368">
        <v>95546</v>
      </c>
      <c r="K20" s="369">
        <v>25.5659940651231</v>
      </c>
      <c r="L20" s="370">
        <v>41639</v>
      </c>
      <c r="M20" s="371">
        <v>43.5800556799866</v>
      </c>
      <c r="N20" s="370">
        <v>53907</v>
      </c>
      <c r="O20" s="372">
        <v>56.419944320013393</v>
      </c>
      <c r="P20" s="350"/>
      <c r="Q20" s="368">
        <v>83152</v>
      </c>
      <c r="R20" s="369">
        <v>22.249634087278547</v>
      </c>
      <c r="S20" s="370">
        <v>52083</v>
      </c>
      <c r="T20" s="371">
        <v>62.635895709062915</v>
      </c>
      <c r="U20" s="370">
        <v>31069</v>
      </c>
      <c r="V20" s="372">
        <v>37.364104290937078</v>
      </c>
      <c r="W20" s="350"/>
      <c r="X20" s="368">
        <v>195025</v>
      </c>
      <c r="Y20" s="369">
        <v>52.184371847598356</v>
      </c>
      <c r="Z20" s="370">
        <v>140034</v>
      </c>
      <c r="AA20" s="371">
        <v>71.803102166388925</v>
      </c>
      <c r="AB20" s="370">
        <v>54991</v>
      </c>
      <c r="AC20" s="372">
        <f t="shared" si="0"/>
        <v>28.196897833611072</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217738</v>
      </c>
      <c r="E21" s="365">
        <f t="shared" si="2"/>
        <v>134093</v>
      </c>
      <c r="F21" s="366">
        <f t="shared" si="3"/>
        <v>61.584564935840326</v>
      </c>
      <c r="G21" s="365">
        <f t="shared" si="4"/>
        <v>83645</v>
      </c>
      <c r="H21" s="367">
        <f t="shared" si="3"/>
        <v>38.415435064159681</v>
      </c>
      <c r="I21" s="350"/>
      <c r="J21" s="368">
        <v>57968</v>
      </c>
      <c r="K21" s="369">
        <v>26.622821923596245</v>
      </c>
      <c r="L21" s="370">
        <v>23594</v>
      </c>
      <c r="M21" s="371">
        <v>40.701766491857576</v>
      </c>
      <c r="N21" s="370">
        <v>34374</v>
      </c>
      <c r="O21" s="372">
        <v>59.298233508142431</v>
      </c>
      <c r="P21" s="350"/>
      <c r="Q21" s="368">
        <v>46937</v>
      </c>
      <c r="R21" s="369">
        <v>21.556641468186534</v>
      </c>
      <c r="S21" s="370">
        <v>28790</v>
      </c>
      <c r="T21" s="371">
        <v>61.337537550333423</v>
      </c>
      <c r="U21" s="370">
        <v>18147</v>
      </c>
      <c r="V21" s="372">
        <v>38.66246244966657</v>
      </c>
      <c r="W21" s="350"/>
      <c r="X21" s="368">
        <v>112833</v>
      </c>
      <c r="Y21" s="369">
        <v>51.820536608217218</v>
      </c>
      <c r="Z21" s="370">
        <v>81709</v>
      </c>
      <c r="AA21" s="371">
        <v>72.41587124334194</v>
      </c>
      <c r="AB21" s="370">
        <v>31124</v>
      </c>
      <c r="AC21" s="372">
        <f t="shared" si="0"/>
        <v>27.584128756658071</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58346</v>
      </c>
      <c r="E22" s="365">
        <f t="shared" si="2"/>
        <v>36902</v>
      </c>
      <c r="F22" s="366">
        <f t="shared" si="3"/>
        <v>63.246837829499881</v>
      </c>
      <c r="G22" s="365">
        <f t="shared" si="4"/>
        <v>21444</v>
      </c>
      <c r="H22" s="367">
        <f t="shared" si="3"/>
        <v>36.753162170500119</v>
      </c>
      <c r="I22" s="350"/>
      <c r="J22" s="368">
        <v>13866</v>
      </c>
      <c r="K22" s="369">
        <v>23.765125287080519</v>
      </c>
      <c r="L22" s="370">
        <v>6047</v>
      </c>
      <c r="M22" s="371">
        <v>43.610269724505983</v>
      </c>
      <c r="N22" s="370">
        <v>7819</v>
      </c>
      <c r="O22" s="372">
        <v>56.38973027549401</v>
      </c>
      <c r="P22" s="350"/>
      <c r="Q22" s="368">
        <v>12361</v>
      </c>
      <c r="R22" s="369">
        <v>21.185685394028724</v>
      </c>
      <c r="S22" s="370">
        <v>7749</v>
      </c>
      <c r="T22" s="371">
        <v>62.689102823396169</v>
      </c>
      <c r="U22" s="370">
        <v>4612</v>
      </c>
      <c r="V22" s="372">
        <v>37.310897176603838</v>
      </c>
      <c r="W22" s="350"/>
      <c r="X22" s="368">
        <v>32119</v>
      </c>
      <c r="Y22" s="369">
        <v>55.049189318890754</v>
      </c>
      <c r="Z22" s="370">
        <v>23106</v>
      </c>
      <c r="AA22" s="371">
        <v>71.938727855786297</v>
      </c>
      <c r="AB22" s="370">
        <v>9013</v>
      </c>
      <c r="AC22" s="372">
        <f t="shared" si="0"/>
        <v>28.061272144213707</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99165</v>
      </c>
      <c r="E23" s="365">
        <f t="shared" si="2"/>
        <v>61375</v>
      </c>
      <c r="F23" s="366">
        <f t="shared" si="3"/>
        <v>61.891796500781524</v>
      </c>
      <c r="G23" s="365">
        <f t="shared" si="4"/>
        <v>37790</v>
      </c>
      <c r="H23" s="367">
        <f t="shared" si="3"/>
        <v>38.108203499218476</v>
      </c>
      <c r="I23" s="350"/>
      <c r="J23" s="368">
        <v>27447</v>
      </c>
      <c r="K23" s="369">
        <v>27.678112237180457</v>
      </c>
      <c r="L23" s="370">
        <v>10795</v>
      </c>
      <c r="M23" s="371">
        <v>39.330345757277662</v>
      </c>
      <c r="N23" s="370">
        <v>16652</v>
      </c>
      <c r="O23" s="372">
        <v>60.669654242722338</v>
      </c>
      <c r="P23" s="350"/>
      <c r="Q23" s="368">
        <v>17469</v>
      </c>
      <c r="R23" s="369">
        <v>17.616094388140976</v>
      </c>
      <c r="S23" s="370">
        <v>10069</v>
      </c>
      <c r="T23" s="371">
        <v>57.639246665521782</v>
      </c>
      <c r="U23" s="370">
        <v>7400</v>
      </c>
      <c r="V23" s="372">
        <v>42.360753334478218</v>
      </c>
      <c r="W23" s="350"/>
      <c r="X23" s="368">
        <v>54249</v>
      </c>
      <c r="Y23" s="369">
        <v>54.705793374678571</v>
      </c>
      <c r="Z23" s="370">
        <v>40511</v>
      </c>
      <c r="AA23" s="371">
        <v>74.676030894578702</v>
      </c>
      <c r="AB23" s="370">
        <v>13738</v>
      </c>
      <c r="AC23" s="372">
        <f t="shared" si="0"/>
        <v>25.323969105421295</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277724</v>
      </c>
      <c r="E24" s="365">
        <f t="shared" si="2"/>
        <v>180719</v>
      </c>
      <c r="F24" s="366">
        <f t="shared" si="3"/>
        <v>65.071437830363948</v>
      </c>
      <c r="G24" s="365">
        <f t="shared" si="4"/>
        <v>97005</v>
      </c>
      <c r="H24" s="367">
        <f t="shared" si="3"/>
        <v>34.928562169636038</v>
      </c>
      <c r="I24" s="350"/>
      <c r="J24" s="368">
        <v>65372</v>
      </c>
      <c r="K24" s="369">
        <v>23.538477049156718</v>
      </c>
      <c r="L24" s="370">
        <v>30169</v>
      </c>
      <c r="M24" s="371">
        <v>46.149727712170346</v>
      </c>
      <c r="N24" s="370">
        <v>35203</v>
      </c>
      <c r="O24" s="372">
        <v>53.850272287829647</v>
      </c>
      <c r="P24" s="350"/>
      <c r="Q24" s="368">
        <v>54598</v>
      </c>
      <c r="R24" s="369">
        <v>19.659085999049417</v>
      </c>
      <c r="S24" s="370">
        <v>35424</v>
      </c>
      <c r="T24" s="371">
        <v>64.881497490750576</v>
      </c>
      <c r="U24" s="370">
        <v>19174</v>
      </c>
      <c r="V24" s="372">
        <v>35.118502509249424</v>
      </c>
      <c r="W24" s="350"/>
      <c r="X24" s="368">
        <v>157754</v>
      </c>
      <c r="Y24" s="369">
        <v>56.802436951793865</v>
      </c>
      <c r="Z24" s="370">
        <v>115126</v>
      </c>
      <c r="AA24" s="371">
        <v>72.978181218859746</v>
      </c>
      <c r="AB24" s="370">
        <v>42628</v>
      </c>
      <c r="AC24" s="372">
        <f t="shared" si="0"/>
        <v>27.021818781140254</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66578</v>
      </c>
      <c r="E25" s="365">
        <f t="shared" si="2"/>
        <v>38035</v>
      </c>
      <c r="F25" s="366">
        <f t="shared" si="3"/>
        <v>57.128480879569835</v>
      </c>
      <c r="G25" s="365">
        <f t="shared" si="4"/>
        <v>28543</v>
      </c>
      <c r="H25" s="367">
        <f t="shared" si="3"/>
        <v>42.871519120430172</v>
      </c>
      <c r="I25" s="350"/>
      <c r="J25" s="368">
        <v>22872</v>
      </c>
      <c r="K25" s="369">
        <v>34.353690408242969</v>
      </c>
      <c r="L25" s="370">
        <v>8651</v>
      </c>
      <c r="M25" s="371">
        <v>37.823539699195521</v>
      </c>
      <c r="N25" s="370">
        <v>14221</v>
      </c>
      <c r="O25" s="372">
        <v>62.176460300804479</v>
      </c>
      <c r="P25" s="350"/>
      <c r="Q25" s="368">
        <v>15024</v>
      </c>
      <c r="R25" s="369">
        <v>22.566012797020036</v>
      </c>
      <c r="S25" s="370">
        <v>9312</v>
      </c>
      <c r="T25" s="371">
        <v>61.980830670926515</v>
      </c>
      <c r="U25" s="370">
        <v>5712</v>
      </c>
      <c r="V25" s="372">
        <v>38.019169329073485</v>
      </c>
      <c r="W25" s="350"/>
      <c r="X25" s="368">
        <v>28682</v>
      </c>
      <c r="Y25" s="369">
        <v>43.080296794737002</v>
      </c>
      <c r="Z25" s="370">
        <v>20072</v>
      </c>
      <c r="AA25" s="371">
        <v>69.981172861027815</v>
      </c>
      <c r="AB25" s="370">
        <v>8610</v>
      </c>
      <c r="AC25" s="372">
        <f t="shared" si="0"/>
        <v>30.018827138972178</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24089</v>
      </c>
      <c r="E26" s="380">
        <f t="shared" si="2"/>
        <v>14936</v>
      </c>
      <c r="F26" s="381">
        <f t="shared" si="3"/>
        <v>62.00340404333928</v>
      </c>
      <c r="G26" s="380">
        <f t="shared" si="4"/>
        <v>9153</v>
      </c>
      <c r="H26" s="367">
        <f t="shared" si="3"/>
        <v>37.99659595666072</v>
      </c>
      <c r="I26" s="350"/>
      <c r="J26" s="377">
        <v>5624</v>
      </c>
      <c r="K26" s="378">
        <v>23.34675578064677</v>
      </c>
      <c r="L26" s="375">
        <v>2475</v>
      </c>
      <c r="M26" s="376">
        <v>44.007823613086771</v>
      </c>
      <c r="N26" s="375">
        <v>3149</v>
      </c>
      <c r="O26" s="372">
        <v>55.992176386913229</v>
      </c>
      <c r="P26" s="350"/>
      <c r="Q26" s="377">
        <v>4589</v>
      </c>
      <c r="R26" s="378">
        <v>19.050188882892609</v>
      </c>
      <c r="S26" s="375">
        <v>2543</v>
      </c>
      <c r="T26" s="376">
        <v>55.415123120505562</v>
      </c>
      <c r="U26" s="375">
        <v>2046</v>
      </c>
      <c r="V26" s="372">
        <v>44.584876879494445</v>
      </c>
      <c r="W26" s="350"/>
      <c r="X26" s="377">
        <v>13876</v>
      </c>
      <c r="Y26" s="378">
        <v>57.603055336460628</v>
      </c>
      <c r="Z26" s="375">
        <v>9918</v>
      </c>
      <c r="AA26" s="376">
        <v>71.475929662727012</v>
      </c>
      <c r="AB26" s="375">
        <v>3958</v>
      </c>
      <c r="AC26" s="372">
        <f t="shared" si="0"/>
        <v>28.524070337272988</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121519</v>
      </c>
      <c r="E27" s="380">
        <f t="shared" si="2"/>
        <v>73343</v>
      </c>
      <c r="F27" s="381">
        <f t="shared" si="3"/>
        <v>60.355170796336374</v>
      </c>
      <c r="G27" s="380">
        <f t="shared" si="4"/>
        <v>48176</v>
      </c>
      <c r="H27" s="367">
        <f t="shared" si="3"/>
        <v>39.644829203663626</v>
      </c>
      <c r="I27" s="350"/>
      <c r="J27" s="377">
        <v>31734</v>
      </c>
      <c r="K27" s="378">
        <v>26.114434779746375</v>
      </c>
      <c r="L27" s="375">
        <v>12987</v>
      </c>
      <c r="M27" s="376">
        <v>40.924560408394782</v>
      </c>
      <c r="N27" s="375">
        <v>18747</v>
      </c>
      <c r="O27" s="372">
        <v>59.075439591605218</v>
      </c>
      <c r="P27" s="350"/>
      <c r="Q27" s="377">
        <v>24244</v>
      </c>
      <c r="R27" s="378">
        <v>19.950789588459415</v>
      </c>
      <c r="S27" s="375">
        <v>13646</v>
      </c>
      <c r="T27" s="376">
        <v>56.286091404058737</v>
      </c>
      <c r="U27" s="375">
        <v>10598</v>
      </c>
      <c r="V27" s="372">
        <v>43.713908595941263</v>
      </c>
      <c r="W27" s="350"/>
      <c r="X27" s="377">
        <v>65541</v>
      </c>
      <c r="Y27" s="378">
        <v>53.93477563179421</v>
      </c>
      <c r="Z27" s="375">
        <v>46710</v>
      </c>
      <c r="AA27" s="376">
        <v>71.268366366091456</v>
      </c>
      <c r="AB27" s="375">
        <v>18831</v>
      </c>
      <c r="AC27" s="372">
        <f t="shared" si="0"/>
        <v>28.731633633908544</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15044</v>
      </c>
      <c r="E28" s="380">
        <f t="shared" si="2"/>
        <v>9313</v>
      </c>
      <c r="F28" s="381">
        <f t="shared" si="3"/>
        <v>61.905078436586017</v>
      </c>
      <c r="G28" s="380">
        <f t="shared" si="4"/>
        <v>5731</v>
      </c>
      <c r="H28" s="382">
        <f t="shared" si="3"/>
        <v>38.094921563413983</v>
      </c>
      <c r="I28" s="350"/>
      <c r="J28" s="377">
        <v>3451</v>
      </c>
      <c r="K28" s="378">
        <v>22.939377825046531</v>
      </c>
      <c r="L28" s="375">
        <v>1431</v>
      </c>
      <c r="M28" s="376">
        <v>41.466241669081427</v>
      </c>
      <c r="N28" s="375">
        <v>2020</v>
      </c>
      <c r="O28" s="383">
        <v>58.533758330918573</v>
      </c>
      <c r="P28" s="350"/>
      <c r="Q28" s="377">
        <v>2803</v>
      </c>
      <c r="R28" s="378">
        <v>18.63201276256315</v>
      </c>
      <c r="S28" s="375">
        <v>1646</v>
      </c>
      <c r="T28" s="376">
        <v>58.72279700321085</v>
      </c>
      <c r="U28" s="375">
        <v>1157</v>
      </c>
      <c r="V28" s="383">
        <v>41.27720299678915</v>
      </c>
      <c r="W28" s="350"/>
      <c r="X28" s="377">
        <v>8790</v>
      </c>
      <c r="Y28" s="378">
        <v>58.428609412390323</v>
      </c>
      <c r="Z28" s="375">
        <v>6236</v>
      </c>
      <c r="AA28" s="376">
        <v>70.944254835039828</v>
      </c>
      <c r="AB28" s="375">
        <v>2554</v>
      </c>
      <c r="AC28" s="383">
        <f t="shared" si="0"/>
        <v>29.055745164960182</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5749</v>
      </c>
      <c r="E29" s="386">
        <f t="shared" si="2"/>
        <v>3149</v>
      </c>
      <c r="F29" s="387">
        <f t="shared" si="3"/>
        <v>54.774743433640637</v>
      </c>
      <c r="G29" s="386">
        <f t="shared" si="4"/>
        <v>2600</v>
      </c>
      <c r="H29" s="388">
        <f t="shared" si="3"/>
        <v>45.22525656635937</v>
      </c>
      <c r="I29" s="350"/>
      <c r="J29" s="389">
        <v>3088</v>
      </c>
      <c r="K29" s="390">
        <v>53.713689337276051</v>
      </c>
      <c r="L29" s="391">
        <v>1187</v>
      </c>
      <c r="M29" s="392">
        <v>38.439119170984455</v>
      </c>
      <c r="N29" s="391">
        <v>1901</v>
      </c>
      <c r="O29" s="393">
        <v>61.560880829015538</v>
      </c>
      <c r="P29" s="350"/>
      <c r="Q29" s="389">
        <v>1051</v>
      </c>
      <c r="R29" s="390">
        <v>18.281440250478344</v>
      </c>
      <c r="S29" s="391">
        <v>731</v>
      </c>
      <c r="T29" s="392">
        <v>69.552806850618452</v>
      </c>
      <c r="U29" s="391">
        <v>320</v>
      </c>
      <c r="V29" s="393">
        <v>30.44719314938154</v>
      </c>
      <c r="W29" s="350"/>
      <c r="X29" s="389">
        <v>1610</v>
      </c>
      <c r="Y29" s="390">
        <v>28.004870412245609</v>
      </c>
      <c r="Z29" s="391">
        <v>1231</v>
      </c>
      <c r="AA29" s="392">
        <v>76.459627329192543</v>
      </c>
      <c r="AB29" s="391">
        <v>379</v>
      </c>
      <c r="AC29" s="393">
        <f t="shared" si="0"/>
        <v>23.540372670807454</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28" t="s">
        <v>0</v>
      </c>
      <c r="C31" s="320"/>
      <c r="D31" s="1229">
        <f>J31+Q31+X31</f>
        <v>2197982</v>
      </c>
      <c r="E31" s="1230">
        <f>L31+S31+Z31</f>
        <v>1366706</v>
      </c>
      <c r="F31" s="1231">
        <f>E31/$D31*100</f>
        <v>62.180036051250639</v>
      </c>
      <c r="G31" s="1230">
        <f>N31+U31+AB31</f>
        <v>831276</v>
      </c>
      <c r="H31" s="1232">
        <f>G31/$D31*100</f>
        <v>37.819963948749354</v>
      </c>
      <c r="I31" s="320"/>
      <c r="J31" s="1233">
        <f>SUM(J12:J29)</f>
        <v>571521</v>
      </c>
      <c r="K31" s="1234">
        <f>J31/$D31*100</f>
        <v>26.002078269976732</v>
      </c>
      <c r="L31" s="1230">
        <f>SUM(L12:L29)</f>
        <v>241723</v>
      </c>
      <c r="M31" s="1231">
        <f>L31/$J31*100</f>
        <v>42.29468383488971</v>
      </c>
      <c r="N31" s="1230">
        <f>SUM(N12:N29)</f>
        <v>329798</v>
      </c>
      <c r="O31" s="1235">
        <f>N31/$J31*100</f>
        <v>57.705316165110297</v>
      </c>
      <c r="P31" s="320"/>
      <c r="Q31" s="1233">
        <f>SUM(Q12:Q29)</f>
        <v>468870</v>
      </c>
      <c r="R31" s="1234">
        <f>Q31/$D31*100</f>
        <v>21.331839842182511</v>
      </c>
      <c r="S31" s="1230">
        <f>SUM(S12:S29)</f>
        <v>291587</v>
      </c>
      <c r="T31" s="1231">
        <f>S31/$Q31*100</f>
        <v>62.189306204278374</v>
      </c>
      <c r="U31" s="1230">
        <f>SUM(U12:U29)</f>
        <v>177283</v>
      </c>
      <c r="V31" s="1235">
        <f>U31/$Q31*100</f>
        <v>37.810693795721626</v>
      </c>
      <c r="W31" s="320"/>
      <c r="X31" s="1233">
        <f>SUM(X12:X29)</f>
        <v>1157591</v>
      </c>
      <c r="Y31" s="1234">
        <f>X31/$D31*100</f>
        <v>52.666081887840754</v>
      </c>
      <c r="Z31" s="1230">
        <f>SUM(Z12:Z29)</f>
        <v>833396</v>
      </c>
      <c r="AA31" s="1231">
        <f>Z31/$X31*100</f>
        <v>71.993994424628383</v>
      </c>
      <c r="AB31" s="1230">
        <f>SUM(AB12:AB29)</f>
        <v>324195</v>
      </c>
      <c r="AC31" s="1235">
        <f>AB31/$X31*100</f>
        <v>28.006005575371614</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15" s="396" customFormat="1" ht="5.25" customHeight="1" x14ac:dyDescent="0.25">
      <c r="B33" s="397" t="s">
        <v>47</v>
      </c>
      <c r="C33" s="398"/>
      <c r="I33" s="398"/>
    </row>
    <row r="34" spans="2:15" s="396" customFormat="1" ht="13.5" customHeight="1" x14ac:dyDescent="0.25">
      <c r="B34" s="1485"/>
      <c r="C34" s="1485"/>
      <c r="D34" s="1485"/>
      <c r="E34" s="1485"/>
      <c r="F34" s="1485"/>
      <c r="G34" s="1485"/>
      <c r="H34" s="1485"/>
      <c r="I34" s="1485"/>
      <c r="J34" s="1485"/>
      <c r="K34" s="1485"/>
      <c r="L34" s="1485"/>
      <c r="M34" s="1485"/>
      <c r="N34" s="1485"/>
      <c r="O34" s="1485"/>
    </row>
    <row r="35" spans="2:15" s="396" customFormat="1" ht="29.25" customHeight="1" x14ac:dyDescent="0.25">
      <c r="B35" s="1485"/>
      <c r="C35" s="1485"/>
      <c r="D35" s="1485"/>
      <c r="E35" s="1485"/>
      <c r="F35" s="1485"/>
      <c r="G35" s="1485"/>
      <c r="H35" s="1485"/>
      <c r="I35" s="1485"/>
      <c r="J35" s="1485"/>
      <c r="K35" s="1485"/>
      <c r="L35" s="1485"/>
      <c r="M35" s="1485"/>
    </row>
    <row r="36" spans="2:15" s="396" customFormat="1" ht="4.5" customHeight="1" x14ac:dyDescent="0.25">
      <c r="B36" s="1484"/>
      <c r="C36" s="1484"/>
      <c r="D36" s="1484"/>
      <c r="E36" s="1326"/>
      <c r="F36" s="1326"/>
      <c r="G36" s="1326"/>
    </row>
    <row r="37" spans="2:15" s="396" customFormat="1" x14ac:dyDescent="0.25"/>
    <row r="38" spans="2:15" s="396" customFormat="1" x14ac:dyDescent="0.25"/>
    <row r="39" spans="2:15" s="396" customFormat="1" x14ac:dyDescent="0.25"/>
    <row r="40" spans="2:15" s="396" customFormat="1" x14ac:dyDescent="0.25"/>
    <row r="41" spans="2:15" s="396" customFormat="1" x14ac:dyDescent="0.25"/>
    <row r="42" spans="2:15" s="396"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6:D36"/>
    <mergeCell ref="R9:R10"/>
    <mergeCell ref="S9:T9"/>
    <mergeCell ref="K9:K10"/>
    <mergeCell ref="L9:M9"/>
    <mergeCell ref="N9:O9"/>
    <mergeCell ref="Q9:Q10"/>
    <mergeCell ref="B34:O34"/>
    <mergeCell ref="B35:M35"/>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91">
    <tabColor theme="0"/>
    <pageSetUpPr fitToPage="1"/>
  </sheetPr>
  <dimension ref="A1:BA46"/>
  <sheetViews>
    <sheetView showGridLines="0" zoomScale="85" zoomScaleNormal="85"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A1" s="340" t="s">
        <v>31</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439"/>
      <c r="C2" s="1439"/>
    </row>
    <row r="3" spans="1:53" s="345" customFormat="1" ht="4.5" customHeight="1" x14ac:dyDescent="0.25">
      <c r="B3" s="1440"/>
      <c r="C3" s="1440"/>
    </row>
    <row r="4" spans="1:53" s="345" customFormat="1" ht="17.25" customHeight="1" x14ac:dyDescent="0.25">
      <c r="A4" s="1441" t="s">
        <v>403</v>
      </c>
      <c r="B4" s="1441"/>
      <c r="C4" s="1441"/>
      <c r="D4" s="1441"/>
      <c r="E4" s="1441"/>
      <c r="F4" s="1441"/>
      <c r="G4" s="1441"/>
      <c r="H4" s="1441"/>
      <c r="I4" s="1441"/>
      <c r="J4" s="1441"/>
      <c r="K4" s="1441"/>
      <c r="L4" s="1441"/>
      <c r="M4" s="1441"/>
      <c r="N4" s="1441"/>
      <c r="O4" s="1441"/>
      <c r="P4" s="1441"/>
      <c r="Q4" s="1441"/>
      <c r="R4" s="1441"/>
      <c r="S4" s="1441"/>
      <c r="T4" s="1441"/>
      <c r="U4" s="1441"/>
      <c r="V4" s="1441"/>
      <c r="W4" s="1441"/>
      <c r="X4" s="1441"/>
      <c r="Y4" s="1441"/>
      <c r="Z4" s="1441"/>
      <c r="AA4" s="1441"/>
      <c r="AB4" s="1441"/>
      <c r="AC4" s="1441"/>
    </row>
    <row r="5" spans="1:53" s="345" customFormat="1" ht="17.25" customHeight="1" x14ac:dyDescent="0.25">
      <c r="B5" s="1442" t="str">
        <f>porsaad!$B$6</f>
        <v>Situación a 30 de noviembre de 2025</v>
      </c>
      <c r="C5" s="1442"/>
      <c r="D5" s="1442"/>
      <c r="E5" s="1442"/>
      <c r="F5" s="1442"/>
      <c r="G5" s="1442"/>
      <c r="H5" s="1442"/>
      <c r="I5" s="1442"/>
      <c r="J5" s="1442"/>
      <c r="K5" s="1442"/>
      <c r="L5" s="1442"/>
      <c r="M5" s="1442"/>
      <c r="N5" s="1442"/>
      <c r="O5" s="1442"/>
      <c r="P5" s="1442"/>
      <c r="Q5" s="1442"/>
      <c r="R5" s="1442"/>
      <c r="S5" s="1442"/>
      <c r="T5" s="1442"/>
      <c r="U5" s="1442"/>
      <c r="V5" s="1442"/>
      <c r="W5" s="1442"/>
      <c r="X5" s="1442"/>
      <c r="Y5" s="1442"/>
      <c r="Z5" s="1442"/>
      <c r="AA5" s="1442"/>
      <c r="AB5" s="1442"/>
      <c r="AC5" s="1442"/>
    </row>
    <row r="6" spans="1:53" s="345" customFormat="1" ht="6" customHeight="1" x14ac:dyDescent="0.25"/>
    <row r="7" spans="1:53" s="322" customFormat="1" ht="12.75" customHeight="1" x14ac:dyDescent="0.25">
      <c r="A7" s="316"/>
      <c r="B7" s="1443" t="s">
        <v>12</v>
      </c>
      <c r="C7" s="317"/>
      <c r="D7" s="1446" t="s">
        <v>224</v>
      </c>
      <c r="E7" s="1447"/>
      <c r="F7" s="1447"/>
      <c r="G7" s="1447"/>
      <c r="H7" s="1447"/>
      <c r="I7" s="318"/>
      <c r="J7" s="1450"/>
      <c r="K7" s="1450"/>
      <c r="L7" s="1450"/>
      <c r="M7" s="1450"/>
      <c r="N7" s="1450"/>
      <c r="O7" s="1450"/>
      <c r="P7" s="318"/>
      <c r="Q7" s="1450"/>
      <c r="R7" s="1450"/>
      <c r="S7" s="1450"/>
      <c r="T7" s="1450"/>
      <c r="U7" s="1450"/>
      <c r="V7" s="1450"/>
      <c r="W7" s="318"/>
      <c r="X7" s="1450"/>
      <c r="Y7" s="1450"/>
      <c r="Z7" s="1450"/>
      <c r="AA7" s="1450"/>
      <c r="AB7" s="1450"/>
      <c r="AC7" s="1451"/>
      <c r="AD7" s="319"/>
      <c r="AE7" s="319"/>
      <c r="AF7" s="320"/>
      <c r="AG7" s="320"/>
      <c r="AH7" s="320"/>
      <c r="AI7" s="320"/>
      <c r="AJ7" s="320"/>
      <c r="AK7" s="320"/>
      <c r="AL7" s="321"/>
    </row>
    <row r="8" spans="1:53" s="322" customFormat="1" ht="33.75" customHeight="1" x14ac:dyDescent="0.25">
      <c r="A8" s="316"/>
      <c r="B8" s="1444"/>
      <c r="C8" s="317"/>
      <c r="D8" s="1448"/>
      <c r="E8" s="1449"/>
      <c r="F8" s="1449"/>
      <c r="G8" s="1449"/>
      <c r="H8" s="1449"/>
      <c r="I8" s="323"/>
      <c r="J8" s="1452" t="s">
        <v>225</v>
      </c>
      <c r="K8" s="1453"/>
      <c r="L8" s="1453"/>
      <c r="M8" s="1453"/>
      <c r="N8" s="1453"/>
      <c r="O8" s="1454"/>
      <c r="P8" s="317"/>
      <c r="Q8" s="1452" t="s">
        <v>226</v>
      </c>
      <c r="R8" s="1453"/>
      <c r="S8" s="1453"/>
      <c r="T8" s="1453"/>
      <c r="U8" s="1453"/>
      <c r="V8" s="1454"/>
      <c r="W8" s="317"/>
      <c r="X8" s="1452" t="s">
        <v>227</v>
      </c>
      <c r="Y8" s="1453"/>
      <c r="Z8" s="1453"/>
      <c r="AA8" s="1453"/>
      <c r="AB8" s="1453"/>
      <c r="AC8" s="1454"/>
      <c r="AD8" s="319"/>
      <c r="AE8" s="319"/>
      <c r="AF8" s="320"/>
      <c r="AG8" s="320"/>
      <c r="AH8" s="320"/>
      <c r="AI8" s="320"/>
      <c r="AJ8" s="320"/>
      <c r="AK8" s="320"/>
      <c r="AL8" s="321"/>
    </row>
    <row r="9" spans="1:53" s="322" customFormat="1" ht="21.75" customHeight="1" x14ac:dyDescent="0.25">
      <c r="A9" s="316"/>
      <c r="B9" s="1444"/>
      <c r="C9" s="317"/>
      <c r="D9" s="1455" t="s">
        <v>9</v>
      </c>
      <c r="E9" s="1457" t="s">
        <v>24</v>
      </c>
      <c r="F9" s="1458"/>
      <c r="G9" s="1457" t="s">
        <v>23</v>
      </c>
      <c r="H9" s="1459"/>
      <c r="I9" s="323"/>
      <c r="J9" s="1460" t="s">
        <v>9</v>
      </c>
      <c r="K9" s="1463" t="s">
        <v>219</v>
      </c>
      <c r="L9" s="1465" t="s">
        <v>24</v>
      </c>
      <c r="M9" s="1466"/>
      <c r="N9" s="1461" t="s">
        <v>23</v>
      </c>
      <c r="O9" s="1462"/>
      <c r="P9" s="317"/>
      <c r="Q9" s="1460" t="s">
        <v>9</v>
      </c>
      <c r="R9" s="1463" t="s">
        <v>219</v>
      </c>
      <c r="S9" s="1465" t="s">
        <v>24</v>
      </c>
      <c r="T9" s="1466"/>
      <c r="U9" s="1461" t="s">
        <v>23</v>
      </c>
      <c r="V9" s="1462"/>
      <c r="W9" s="317"/>
      <c r="X9" s="1460" t="s">
        <v>9</v>
      </c>
      <c r="Y9" s="1463" t="s">
        <v>219</v>
      </c>
      <c r="Z9" s="1465" t="s">
        <v>24</v>
      </c>
      <c r="AA9" s="1466"/>
      <c r="AB9" s="1461" t="s">
        <v>23</v>
      </c>
      <c r="AC9" s="1462"/>
      <c r="AD9" s="319"/>
      <c r="AE9" s="319"/>
      <c r="AF9" s="320"/>
      <c r="AG9" s="320"/>
      <c r="AH9" s="320"/>
      <c r="AI9" s="320"/>
      <c r="AJ9" s="320"/>
      <c r="AK9" s="320"/>
      <c r="AL9" s="321"/>
    </row>
    <row r="10" spans="1:53" s="322" customFormat="1" ht="36.75" customHeight="1" x14ac:dyDescent="0.25">
      <c r="A10" s="316"/>
      <c r="B10" s="1445"/>
      <c r="C10" s="317"/>
      <c r="D10" s="1456"/>
      <c r="E10" s="407" t="s">
        <v>9</v>
      </c>
      <c r="F10" s="403" t="s">
        <v>219</v>
      </c>
      <c r="G10" s="406" t="s">
        <v>9</v>
      </c>
      <c r="H10" s="886" t="s">
        <v>219</v>
      </c>
      <c r="I10" s="346"/>
      <c r="J10" s="1456"/>
      <c r="K10" s="1464"/>
      <c r="L10" s="404" t="s">
        <v>9</v>
      </c>
      <c r="M10" s="403" t="s">
        <v>220</v>
      </c>
      <c r="N10" s="407" t="s">
        <v>9</v>
      </c>
      <c r="O10" s="402" t="s">
        <v>220</v>
      </c>
      <c r="P10" s="347"/>
      <c r="Q10" s="1456"/>
      <c r="R10" s="1464"/>
      <c r="S10" s="404" t="s">
        <v>9</v>
      </c>
      <c r="T10" s="403" t="s">
        <v>220</v>
      </c>
      <c r="U10" s="407" t="s">
        <v>9</v>
      </c>
      <c r="V10" s="402" t="s">
        <v>220</v>
      </c>
      <c r="W10" s="347"/>
      <c r="X10" s="1456"/>
      <c r="Y10" s="1464"/>
      <c r="Z10" s="404" t="s">
        <v>9</v>
      </c>
      <c r="AA10" s="403" t="s">
        <v>220</v>
      </c>
      <c r="AB10" s="407" t="s">
        <v>9</v>
      </c>
      <c r="AC10" s="402" t="s">
        <v>220</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80703</v>
      </c>
      <c r="E12" s="352">
        <f>L12+S12+Z12</f>
        <v>46953</v>
      </c>
      <c r="F12" s="353">
        <f>E12/$D12*100</f>
        <v>58.179993308798927</v>
      </c>
      <c r="G12" s="352">
        <f>N12+U12+AB12</f>
        <v>33750</v>
      </c>
      <c r="H12" s="354">
        <f>G12/$D12*100</f>
        <v>41.820006691201073</v>
      </c>
      <c r="I12" s="350"/>
      <c r="J12" s="355">
        <f>L12+N12</f>
        <v>29796</v>
      </c>
      <c r="K12" s="356">
        <f>J12/$D12*100</f>
        <v>36.920560573956358</v>
      </c>
      <c r="L12" s="357">
        <v>11499</v>
      </c>
      <c r="M12" s="353">
        <v>38.592428513894482</v>
      </c>
      <c r="N12" s="357">
        <v>18297</v>
      </c>
      <c r="O12" s="358">
        <v>61.407571486105518</v>
      </c>
      <c r="P12" s="350"/>
      <c r="Q12" s="355">
        <v>14342</v>
      </c>
      <c r="R12" s="356">
        <v>17.77133439896906</v>
      </c>
      <c r="S12" s="357">
        <v>8098</v>
      </c>
      <c r="T12" s="353">
        <v>56.463533677311396</v>
      </c>
      <c r="U12" s="357">
        <v>6244</v>
      </c>
      <c r="V12" s="358">
        <v>43.536466322688604</v>
      </c>
      <c r="W12" s="350"/>
      <c r="X12" s="355">
        <v>36565</v>
      </c>
      <c r="Y12" s="356">
        <v>45.308105027074582</v>
      </c>
      <c r="Z12" s="357">
        <v>27356</v>
      </c>
      <c r="AA12" s="353">
        <v>74.814713523861627</v>
      </c>
      <c r="AB12" s="357">
        <v>9209</v>
      </c>
      <c r="AC12" s="358">
        <f t="shared" ref="AC12:AC29" si="0">AB12/$X12*100</f>
        <v>25.185286476138387</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14224</v>
      </c>
      <c r="E13" s="365">
        <f t="shared" ref="E13:E29" si="2">L13+S13+Z13</f>
        <v>9461</v>
      </c>
      <c r="F13" s="366">
        <f t="shared" ref="F13:H29" si="3">E13/$D13*100</f>
        <v>66.51434195725534</v>
      </c>
      <c r="G13" s="365">
        <f t="shared" ref="G13:G29" si="4">N13+U13+AB13</f>
        <v>4763</v>
      </c>
      <c r="H13" s="367">
        <f t="shared" si="3"/>
        <v>33.48565804274466</v>
      </c>
      <c r="I13" s="350"/>
      <c r="J13" s="368">
        <f t="shared" ref="J13:J29" si="5">L13+N13</f>
        <v>2563</v>
      </c>
      <c r="K13" s="369">
        <f t="shared" ref="K13:K29" si="6">J13/$D13*100</f>
        <v>18.018841394825646</v>
      </c>
      <c r="L13" s="370">
        <v>1043</v>
      </c>
      <c r="M13" s="371">
        <v>40.694498634412795</v>
      </c>
      <c r="N13" s="370">
        <v>1520</v>
      </c>
      <c r="O13" s="372">
        <v>59.305501365587197</v>
      </c>
      <c r="P13" s="350"/>
      <c r="Q13" s="368">
        <v>2131</v>
      </c>
      <c r="R13" s="369">
        <v>14.98172103487064</v>
      </c>
      <c r="S13" s="370">
        <v>1223</v>
      </c>
      <c r="T13" s="371">
        <v>57.390896292820273</v>
      </c>
      <c r="U13" s="370">
        <v>908</v>
      </c>
      <c r="V13" s="372">
        <v>42.609103707179727</v>
      </c>
      <c r="W13" s="350"/>
      <c r="X13" s="368">
        <v>9530</v>
      </c>
      <c r="Y13" s="369">
        <v>66.999437570303712</v>
      </c>
      <c r="Z13" s="370">
        <v>7195</v>
      </c>
      <c r="AA13" s="371">
        <v>75.498426023085003</v>
      </c>
      <c r="AB13" s="370">
        <v>2335</v>
      </c>
      <c r="AC13" s="372">
        <f t="shared" si="0"/>
        <v>24.501573976915004</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7693</v>
      </c>
      <c r="E14" s="365">
        <f t="shared" si="2"/>
        <v>5097</v>
      </c>
      <c r="F14" s="366">
        <f t="shared" si="3"/>
        <v>66.255037046665805</v>
      </c>
      <c r="G14" s="365">
        <f t="shared" si="4"/>
        <v>2596</v>
      </c>
      <c r="H14" s="367">
        <f t="shared" si="3"/>
        <v>33.744962953334202</v>
      </c>
      <c r="I14" s="350"/>
      <c r="J14" s="368">
        <f t="shared" si="5"/>
        <v>1802</v>
      </c>
      <c r="K14" s="369">
        <f t="shared" si="6"/>
        <v>23.423891849733526</v>
      </c>
      <c r="L14" s="370">
        <v>740</v>
      </c>
      <c r="M14" s="371">
        <v>41.065482796892347</v>
      </c>
      <c r="N14" s="370">
        <v>1062</v>
      </c>
      <c r="O14" s="372">
        <v>58.93451720310766</v>
      </c>
      <c r="P14" s="350"/>
      <c r="Q14" s="368">
        <v>1414</v>
      </c>
      <c r="R14" s="369">
        <v>18.380345768880801</v>
      </c>
      <c r="S14" s="370">
        <v>811</v>
      </c>
      <c r="T14" s="371">
        <v>57.355021216407351</v>
      </c>
      <c r="U14" s="370">
        <v>603</v>
      </c>
      <c r="V14" s="372">
        <v>42.644978783592649</v>
      </c>
      <c r="W14" s="350"/>
      <c r="X14" s="368">
        <v>4477</v>
      </c>
      <c r="Y14" s="369">
        <v>58.195762381385677</v>
      </c>
      <c r="Z14" s="370">
        <v>3546</v>
      </c>
      <c r="AA14" s="371">
        <v>79.204824659370104</v>
      </c>
      <c r="AB14" s="370">
        <v>931</v>
      </c>
      <c r="AC14" s="372">
        <f t="shared" si="0"/>
        <v>20.795175340629886</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8901</v>
      </c>
      <c r="E15" s="365">
        <f t="shared" si="2"/>
        <v>5580</v>
      </c>
      <c r="F15" s="366">
        <f t="shared" si="3"/>
        <v>62.689585439838226</v>
      </c>
      <c r="G15" s="365">
        <f t="shared" si="4"/>
        <v>3321</v>
      </c>
      <c r="H15" s="367">
        <f t="shared" si="3"/>
        <v>37.310414560161782</v>
      </c>
      <c r="I15" s="350"/>
      <c r="J15" s="368">
        <f t="shared" si="5"/>
        <v>2087</v>
      </c>
      <c r="K15" s="369">
        <f t="shared" si="6"/>
        <v>23.446803729917988</v>
      </c>
      <c r="L15" s="370">
        <v>795</v>
      </c>
      <c r="M15" s="371">
        <v>38.092956396741734</v>
      </c>
      <c r="N15" s="370">
        <v>1292</v>
      </c>
      <c r="O15" s="372">
        <v>61.907043603258259</v>
      </c>
      <c r="P15" s="350"/>
      <c r="Q15" s="368">
        <v>1532</v>
      </c>
      <c r="R15" s="369">
        <v>17.211549264127626</v>
      </c>
      <c r="S15" s="370">
        <v>874</v>
      </c>
      <c r="T15" s="371">
        <v>57.049608355091387</v>
      </c>
      <c r="U15" s="370">
        <v>658</v>
      </c>
      <c r="V15" s="372">
        <v>42.950391644908613</v>
      </c>
      <c r="W15" s="350"/>
      <c r="X15" s="368">
        <v>5282</v>
      </c>
      <c r="Y15" s="369">
        <v>59.341647005954393</v>
      </c>
      <c r="Z15" s="370">
        <v>3911</v>
      </c>
      <c r="AA15" s="371">
        <v>74.043922756531629</v>
      </c>
      <c r="AB15" s="370">
        <v>1371</v>
      </c>
      <c r="AC15" s="372">
        <f t="shared" si="0"/>
        <v>25.956077243468386</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23216</v>
      </c>
      <c r="E16" s="365">
        <f t="shared" si="2"/>
        <v>14112</v>
      </c>
      <c r="F16" s="366">
        <f t="shared" si="3"/>
        <v>60.785665058580285</v>
      </c>
      <c r="G16" s="365">
        <f t="shared" si="4"/>
        <v>9104</v>
      </c>
      <c r="H16" s="367">
        <f t="shared" si="3"/>
        <v>39.214334941419708</v>
      </c>
      <c r="I16" s="350"/>
      <c r="J16" s="368">
        <f t="shared" si="5"/>
        <v>6799</v>
      </c>
      <c r="K16" s="369">
        <f t="shared" si="6"/>
        <v>29.285837353549276</v>
      </c>
      <c r="L16" s="370">
        <v>2757</v>
      </c>
      <c r="M16" s="371">
        <v>40.550080894249149</v>
      </c>
      <c r="N16" s="370">
        <v>4042</v>
      </c>
      <c r="O16" s="372">
        <v>59.449919105750851</v>
      </c>
      <c r="P16" s="350"/>
      <c r="Q16" s="368">
        <v>4513</v>
      </c>
      <c r="R16" s="369">
        <v>19.439179875947623</v>
      </c>
      <c r="S16" s="370">
        <v>2587</v>
      </c>
      <c r="T16" s="371">
        <v>57.323288278307118</v>
      </c>
      <c r="U16" s="370">
        <v>1926</v>
      </c>
      <c r="V16" s="372">
        <v>42.67671172169289</v>
      </c>
      <c r="W16" s="350"/>
      <c r="X16" s="368">
        <v>11904</v>
      </c>
      <c r="Y16" s="369">
        <v>51.274982770503094</v>
      </c>
      <c r="Z16" s="370">
        <v>8768</v>
      </c>
      <c r="AA16" s="371">
        <v>73.655913978494624</v>
      </c>
      <c r="AB16" s="370">
        <v>3136</v>
      </c>
      <c r="AC16" s="372">
        <f t="shared" si="0"/>
        <v>26.344086021505376</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5247</v>
      </c>
      <c r="E17" s="375">
        <f t="shared" si="2"/>
        <v>3343</v>
      </c>
      <c r="F17" s="376">
        <f t="shared" si="3"/>
        <v>63.712597674861826</v>
      </c>
      <c r="G17" s="375">
        <f t="shared" si="4"/>
        <v>1904</v>
      </c>
      <c r="H17" s="367">
        <f t="shared" si="3"/>
        <v>36.287402325138174</v>
      </c>
      <c r="I17" s="350"/>
      <c r="J17" s="377">
        <f t="shared" si="5"/>
        <v>1308</v>
      </c>
      <c r="K17" s="378">
        <f t="shared" si="6"/>
        <v>24.928530588907947</v>
      </c>
      <c r="L17" s="375">
        <v>522</v>
      </c>
      <c r="M17" s="376">
        <v>39.908256880733944</v>
      </c>
      <c r="N17" s="375">
        <v>786</v>
      </c>
      <c r="O17" s="372">
        <v>60.091743119266049</v>
      </c>
      <c r="P17" s="350"/>
      <c r="Q17" s="377">
        <v>940</v>
      </c>
      <c r="R17" s="378">
        <v>17.914999047074517</v>
      </c>
      <c r="S17" s="375">
        <v>512</v>
      </c>
      <c r="T17" s="376">
        <v>54.468085106382979</v>
      </c>
      <c r="U17" s="375">
        <v>428</v>
      </c>
      <c r="V17" s="372">
        <v>45.531914893617021</v>
      </c>
      <c r="W17" s="350"/>
      <c r="X17" s="377">
        <v>2999</v>
      </c>
      <c r="Y17" s="378">
        <v>57.15647036401753</v>
      </c>
      <c r="Z17" s="375">
        <v>2309</v>
      </c>
      <c r="AA17" s="376">
        <v>76.992330776925641</v>
      </c>
      <c r="AB17" s="375">
        <v>690</v>
      </c>
      <c r="AC17" s="372">
        <f t="shared" si="0"/>
        <v>23.007669223074359</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34804</v>
      </c>
      <c r="E18" s="365">
        <f t="shared" si="2"/>
        <v>22790</v>
      </c>
      <c r="F18" s="366">
        <f t="shared" si="3"/>
        <v>65.48097919779336</v>
      </c>
      <c r="G18" s="365">
        <f t="shared" si="4"/>
        <v>12014</v>
      </c>
      <c r="H18" s="367">
        <f t="shared" si="3"/>
        <v>34.51902080220664</v>
      </c>
      <c r="I18" s="350"/>
      <c r="J18" s="368">
        <f t="shared" si="5"/>
        <v>6720</v>
      </c>
      <c r="K18" s="369">
        <f t="shared" si="6"/>
        <v>19.308125502815766</v>
      </c>
      <c r="L18" s="370">
        <v>2741</v>
      </c>
      <c r="M18" s="371">
        <v>40.788690476190474</v>
      </c>
      <c r="N18" s="370">
        <v>3979</v>
      </c>
      <c r="O18" s="372">
        <v>59.211309523809518</v>
      </c>
      <c r="P18" s="350"/>
      <c r="Q18" s="368">
        <v>5126</v>
      </c>
      <c r="R18" s="369">
        <v>14.728192161820481</v>
      </c>
      <c r="S18" s="370">
        <v>2805</v>
      </c>
      <c r="T18" s="371">
        <v>54.72103004291845</v>
      </c>
      <c r="U18" s="370">
        <v>2321</v>
      </c>
      <c r="V18" s="372">
        <v>45.278969957081543</v>
      </c>
      <c r="W18" s="350"/>
      <c r="X18" s="368">
        <v>22958</v>
      </c>
      <c r="Y18" s="369">
        <v>65.963682335363742</v>
      </c>
      <c r="Z18" s="370">
        <v>17244</v>
      </c>
      <c r="AA18" s="371">
        <v>75.111072393065598</v>
      </c>
      <c r="AB18" s="370">
        <v>5714</v>
      </c>
      <c r="AC18" s="372">
        <f t="shared" si="0"/>
        <v>24.888927606934402</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24936</v>
      </c>
      <c r="E19" s="365">
        <f t="shared" si="2"/>
        <v>15860</v>
      </c>
      <c r="F19" s="366">
        <f t="shared" si="3"/>
        <v>63.602823227462302</v>
      </c>
      <c r="G19" s="365">
        <f t="shared" si="4"/>
        <v>9076</v>
      </c>
      <c r="H19" s="367">
        <f t="shared" si="3"/>
        <v>36.397176772537698</v>
      </c>
      <c r="I19" s="350"/>
      <c r="J19" s="368">
        <f t="shared" si="5"/>
        <v>5586</v>
      </c>
      <c r="K19" s="369">
        <f t="shared" si="6"/>
        <v>22.401347449470645</v>
      </c>
      <c r="L19" s="370">
        <v>2136</v>
      </c>
      <c r="M19" s="371">
        <v>38.23845327604726</v>
      </c>
      <c r="N19" s="370">
        <v>3450</v>
      </c>
      <c r="O19" s="372">
        <v>61.76154672395274</v>
      </c>
      <c r="P19" s="350"/>
      <c r="Q19" s="368">
        <v>3566</v>
      </c>
      <c r="R19" s="369">
        <v>14.300609560474816</v>
      </c>
      <c r="S19" s="370">
        <v>2050</v>
      </c>
      <c r="T19" s="371">
        <v>57.487380818844649</v>
      </c>
      <c r="U19" s="370">
        <v>1516</v>
      </c>
      <c r="V19" s="372">
        <v>42.512619181155358</v>
      </c>
      <c r="W19" s="350"/>
      <c r="X19" s="368">
        <v>15784</v>
      </c>
      <c r="Y19" s="369">
        <v>63.29804299005454</v>
      </c>
      <c r="Z19" s="370">
        <v>11674</v>
      </c>
      <c r="AA19" s="371">
        <v>73.960973137354273</v>
      </c>
      <c r="AB19" s="370">
        <v>4110</v>
      </c>
      <c r="AC19" s="372">
        <f t="shared" si="0"/>
        <v>26.039026862645713</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49576</v>
      </c>
      <c r="E20" s="365">
        <f t="shared" si="2"/>
        <v>31093</v>
      </c>
      <c r="F20" s="366">
        <f t="shared" si="3"/>
        <v>62.717847345489751</v>
      </c>
      <c r="G20" s="365">
        <f t="shared" si="4"/>
        <v>18483</v>
      </c>
      <c r="H20" s="367">
        <f t="shared" si="3"/>
        <v>37.282152654510249</v>
      </c>
      <c r="I20" s="350"/>
      <c r="J20" s="368">
        <f t="shared" si="5"/>
        <v>13842</v>
      </c>
      <c r="K20" s="369">
        <f t="shared" si="6"/>
        <v>27.920768113603355</v>
      </c>
      <c r="L20" s="370">
        <v>5582</v>
      </c>
      <c r="M20" s="371">
        <v>40.326542407166592</v>
      </c>
      <c r="N20" s="370">
        <v>8260</v>
      </c>
      <c r="O20" s="372">
        <v>59.673457592833401</v>
      </c>
      <c r="P20" s="350"/>
      <c r="Q20" s="368">
        <v>7846</v>
      </c>
      <c r="R20" s="369">
        <v>15.826206228820396</v>
      </c>
      <c r="S20" s="370">
        <v>4416</v>
      </c>
      <c r="T20" s="371">
        <v>56.283456538363495</v>
      </c>
      <c r="U20" s="370">
        <v>3430</v>
      </c>
      <c r="V20" s="372">
        <v>43.716543461636505</v>
      </c>
      <c r="W20" s="350"/>
      <c r="X20" s="368">
        <v>27888</v>
      </c>
      <c r="Y20" s="369">
        <v>56.253025657576252</v>
      </c>
      <c r="Z20" s="370">
        <v>21095</v>
      </c>
      <c r="AA20" s="371">
        <v>75.641853126792896</v>
      </c>
      <c r="AB20" s="370">
        <v>6793</v>
      </c>
      <c r="AC20" s="372">
        <f t="shared" si="0"/>
        <v>24.358146873207115</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49966</v>
      </c>
      <c r="E21" s="365">
        <f t="shared" si="2"/>
        <v>32400</v>
      </c>
      <c r="F21" s="366">
        <f t="shared" si="3"/>
        <v>64.844093983909062</v>
      </c>
      <c r="G21" s="365">
        <f t="shared" si="4"/>
        <v>17566</v>
      </c>
      <c r="H21" s="367">
        <f t="shared" si="3"/>
        <v>35.155906016090945</v>
      </c>
      <c r="I21" s="350"/>
      <c r="J21" s="368">
        <f t="shared" si="5"/>
        <v>10416</v>
      </c>
      <c r="K21" s="369">
        <f t="shared" si="6"/>
        <v>20.846175399271505</v>
      </c>
      <c r="L21" s="370">
        <v>4260</v>
      </c>
      <c r="M21" s="371">
        <v>40.898617511520733</v>
      </c>
      <c r="N21" s="370">
        <v>6156</v>
      </c>
      <c r="O21" s="372">
        <v>59.10138248847926</v>
      </c>
      <c r="P21" s="350"/>
      <c r="Q21" s="368">
        <v>8838</v>
      </c>
      <c r="R21" s="369">
        <v>17.688027858944082</v>
      </c>
      <c r="S21" s="370">
        <v>5005</v>
      </c>
      <c r="T21" s="371">
        <v>56.630459379950217</v>
      </c>
      <c r="U21" s="370">
        <v>3833</v>
      </c>
      <c r="V21" s="372">
        <v>43.369540620049783</v>
      </c>
      <c r="W21" s="350"/>
      <c r="X21" s="368">
        <v>30712</v>
      </c>
      <c r="Y21" s="369">
        <v>61.465796741784416</v>
      </c>
      <c r="Z21" s="370">
        <v>23135</v>
      </c>
      <c r="AA21" s="371">
        <v>75.32886168272988</v>
      </c>
      <c r="AB21" s="370">
        <v>7577</v>
      </c>
      <c r="AC21" s="372">
        <f t="shared" si="0"/>
        <v>24.67113831727012</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13246</v>
      </c>
      <c r="E22" s="365">
        <f t="shared" si="2"/>
        <v>8632</v>
      </c>
      <c r="F22" s="366">
        <f t="shared" si="3"/>
        <v>65.166842820474102</v>
      </c>
      <c r="G22" s="365">
        <f t="shared" si="4"/>
        <v>4614</v>
      </c>
      <c r="H22" s="367">
        <f t="shared" si="3"/>
        <v>34.833157179525891</v>
      </c>
      <c r="I22" s="350"/>
      <c r="J22" s="368">
        <f t="shared" si="5"/>
        <v>2767</v>
      </c>
      <c r="K22" s="369">
        <f t="shared" si="6"/>
        <v>20.889325079269213</v>
      </c>
      <c r="L22" s="370">
        <v>1113</v>
      </c>
      <c r="M22" s="371">
        <v>40.224069389230216</v>
      </c>
      <c r="N22" s="370">
        <v>1654</v>
      </c>
      <c r="O22" s="372">
        <v>59.775930610769791</v>
      </c>
      <c r="P22" s="350"/>
      <c r="Q22" s="368">
        <v>2073</v>
      </c>
      <c r="R22" s="369">
        <v>15.65000754944889</v>
      </c>
      <c r="S22" s="370">
        <v>1167</v>
      </c>
      <c r="T22" s="371">
        <v>56.295224312590456</v>
      </c>
      <c r="U22" s="370">
        <v>906</v>
      </c>
      <c r="V22" s="372">
        <v>43.704775687409551</v>
      </c>
      <c r="W22" s="350"/>
      <c r="X22" s="368">
        <v>8406</v>
      </c>
      <c r="Y22" s="369">
        <v>63.4606673712819</v>
      </c>
      <c r="Z22" s="370">
        <v>6352</v>
      </c>
      <c r="AA22" s="371">
        <v>75.565072567213903</v>
      </c>
      <c r="AB22" s="370">
        <v>2054</v>
      </c>
      <c r="AC22" s="372">
        <f t="shared" si="0"/>
        <v>24.434927432786104</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28583</v>
      </c>
      <c r="E23" s="365">
        <f t="shared" si="2"/>
        <v>19261</v>
      </c>
      <c r="F23" s="366">
        <f t="shared" si="3"/>
        <v>67.386208585522866</v>
      </c>
      <c r="G23" s="365">
        <f t="shared" si="4"/>
        <v>9322</v>
      </c>
      <c r="H23" s="367">
        <f t="shared" si="3"/>
        <v>32.613791414477141</v>
      </c>
      <c r="I23" s="350"/>
      <c r="J23" s="368">
        <f t="shared" si="5"/>
        <v>5324</v>
      </c>
      <c r="K23" s="369">
        <f t="shared" si="6"/>
        <v>18.626456285204494</v>
      </c>
      <c r="L23" s="370">
        <v>2280</v>
      </c>
      <c r="M23" s="371">
        <v>42.824943651389937</v>
      </c>
      <c r="N23" s="370">
        <v>3044</v>
      </c>
      <c r="O23" s="372">
        <v>57.175056348610063</v>
      </c>
      <c r="P23" s="350"/>
      <c r="Q23" s="368">
        <v>4499</v>
      </c>
      <c r="R23" s="369">
        <v>15.740125249274046</v>
      </c>
      <c r="S23" s="370">
        <v>2495</v>
      </c>
      <c r="T23" s="371">
        <v>55.456768170704592</v>
      </c>
      <c r="U23" s="370">
        <v>2004</v>
      </c>
      <c r="V23" s="372">
        <v>44.543231829295401</v>
      </c>
      <c r="W23" s="350"/>
      <c r="X23" s="368">
        <v>18760</v>
      </c>
      <c r="Y23" s="369">
        <v>65.633418465521459</v>
      </c>
      <c r="Z23" s="370">
        <v>14486</v>
      </c>
      <c r="AA23" s="371">
        <v>77.217484008528785</v>
      </c>
      <c r="AB23" s="370">
        <v>4274</v>
      </c>
      <c r="AC23" s="372">
        <f t="shared" si="0"/>
        <v>22.782515991471218</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69482</v>
      </c>
      <c r="E24" s="365">
        <f t="shared" si="2"/>
        <v>45711</v>
      </c>
      <c r="F24" s="366">
        <f t="shared" si="3"/>
        <v>65.788261708068276</v>
      </c>
      <c r="G24" s="365">
        <f t="shared" si="4"/>
        <v>23771</v>
      </c>
      <c r="H24" s="367">
        <f t="shared" si="3"/>
        <v>34.211738291931724</v>
      </c>
      <c r="I24" s="350"/>
      <c r="J24" s="368">
        <f t="shared" si="5"/>
        <v>16846</v>
      </c>
      <c r="K24" s="369">
        <f t="shared" si="6"/>
        <v>24.2451282346507</v>
      </c>
      <c r="L24" s="370">
        <v>7943</v>
      </c>
      <c r="M24" s="371">
        <v>47.150658910127035</v>
      </c>
      <c r="N24" s="370">
        <v>8903</v>
      </c>
      <c r="O24" s="372">
        <v>52.849341089872972</v>
      </c>
      <c r="P24" s="350"/>
      <c r="Q24" s="368">
        <v>10390</v>
      </c>
      <c r="R24" s="369">
        <v>14.953513140093838</v>
      </c>
      <c r="S24" s="370">
        <v>6037</v>
      </c>
      <c r="T24" s="371">
        <v>58.103946102021176</v>
      </c>
      <c r="U24" s="370">
        <v>4353</v>
      </c>
      <c r="V24" s="372">
        <v>41.896053897978824</v>
      </c>
      <c r="W24" s="350"/>
      <c r="X24" s="368">
        <v>42246</v>
      </c>
      <c r="Y24" s="369">
        <v>60.80135862525546</v>
      </c>
      <c r="Z24" s="370">
        <v>31731</v>
      </c>
      <c r="AA24" s="371">
        <v>75.110069592387447</v>
      </c>
      <c r="AB24" s="370">
        <v>10515</v>
      </c>
      <c r="AC24" s="372">
        <f t="shared" si="0"/>
        <v>24.889930407612553</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16278</v>
      </c>
      <c r="E25" s="365">
        <f t="shared" si="2"/>
        <v>9034</v>
      </c>
      <c r="F25" s="366">
        <f t="shared" si="3"/>
        <v>55.498218454355573</v>
      </c>
      <c r="G25" s="365">
        <f t="shared" si="4"/>
        <v>7244</v>
      </c>
      <c r="H25" s="367">
        <f t="shared" si="3"/>
        <v>44.501781545644427</v>
      </c>
      <c r="I25" s="350"/>
      <c r="J25" s="368">
        <f t="shared" si="5"/>
        <v>5764</v>
      </c>
      <c r="K25" s="369">
        <f t="shared" si="6"/>
        <v>35.409755498218452</v>
      </c>
      <c r="L25" s="370">
        <v>2021</v>
      </c>
      <c r="M25" s="371">
        <v>35.062456627342122</v>
      </c>
      <c r="N25" s="370">
        <v>3743</v>
      </c>
      <c r="O25" s="372">
        <v>64.937543372657885</v>
      </c>
      <c r="P25" s="350"/>
      <c r="Q25" s="368">
        <v>2476</v>
      </c>
      <c r="R25" s="369">
        <v>15.21071384690994</v>
      </c>
      <c r="S25" s="370">
        <v>1310</v>
      </c>
      <c r="T25" s="371">
        <v>52.907915993537969</v>
      </c>
      <c r="U25" s="370">
        <v>1166</v>
      </c>
      <c r="V25" s="372">
        <v>47.092084006462038</v>
      </c>
      <c r="W25" s="350"/>
      <c r="X25" s="368">
        <v>8038</v>
      </c>
      <c r="Y25" s="369">
        <v>49.379530654871608</v>
      </c>
      <c r="Z25" s="370">
        <v>5703</v>
      </c>
      <c r="AA25" s="371">
        <v>70.950485195322216</v>
      </c>
      <c r="AB25" s="370">
        <v>2335</v>
      </c>
      <c r="AC25" s="372">
        <f t="shared" si="0"/>
        <v>29.049514804677777</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3470</v>
      </c>
      <c r="E26" s="380">
        <f t="shared" si="2"/>
        <v>2334</v>
      </c>
      <c r="F26" s="381">
        <f t="shared" si="3"/>
        <v>67.262247838616716</v>
      </c>
      <c r="G26" s="380">
        <f t="shared" si="4"/>
        <v>1136</v>
      </c>
      <c r="H26" s="367">
        <f t="shared" si="3"/>
        <v>32.737752161383291</v>
      </c>
      <c r="I26" s="350"/>
      <c r="J26" s="377">
        <f t="shared" si="5"/>
        <v>683</v>
      </c>
      <c r="K26" s="378">
        <f t="shared" si="6"/>
        <v>19.682997118155619</v>
      </c>
      <c r="L26" s="375">
        <v>317</v>
      </c>
      <c r="M26" s="376">
        <v>46.412884333821374</v>
      </c>
      <c r="N26" s="375">
        <v>366</v>
      </c>
      <c r="O26" s="372">
        <v>53.587115666178619</v>
      </c>
      <c r="P26" s="350"/>
      <c r="Q26" s="377">
        <v>513</v>
      </c>
      <c r="R26" s="378">
        <v>14.783861671469742</v>
      </c>
      <c r="S26" s="375">
        <v>292</v>
      </c>
      <c r="T26" s="376">
        <v>56.920077972709549</v>
      </c>
      <c r="U26" s="375">
        <v>221</v>
      </c>
      <c r="V26" s="372">
        <v>43.079922027290444</v>
      </c>
      <c r="W26" s="350"/>
      <c r="X26" s="377">
        <v>2274</v>
      </c>
      <c r="Y26" s="378">
        <v>65.533141210374637</v>
      </c>
      <c r="Z26" s="375">
        <v>1725</v>
      </c>
      <c r="AA26" s="376">
        <v>75.857519788918211</v>
      </c>
      <c r="AB26" s="375">
        <v>549</v>
      </c>
      <c r="AC26" s="372">
        <f t="shared" si="0"/>
        <v>24.142480211081793</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19917</v>
      </c>
      <c r="E27" s="380">
        <f t="shared" si="2"/>
        <v>13313</v>
      </c>
      <c r="F27" s="381">
        <f t="shared" si="3"/>
        <v>66.842395943164135</v>
      </c>
      <c r="G27" s="380">
        <f t="shared" si="4"/>
        <v>6604</v>
      </c>
      <c r="H27" s="367">
        <f t="shared" si="3"/>
        <v>33.157604056835872</v>
      </c>
      <c r="I27" s="350"/>
      <c r="J27" s="377">
        <f t="shared" si="5"/>
        <v>3517</v>
      </c>
      <c r="K27" s="378">
        <f t="shared" si="6"/>
        <v>17.658281869759502</v>
      </c>
      <c r="L27" s="375">
        <v>1453</v>
      </c>
      <c r="M27" s="376">
        <v>41.31361956212681</v>
      </c>
      <c r="N27" s="375">
        <v>2064</v>
      </c>
      <c r="O27" s="372">
        <v>58.68638043787319</v>
      </c>
      <c r="P27" s="350"/>
      <c r="Q27" s="377">
        <v>3010</v>
      </c>
      <c r="R27" s="378">
        <v>15.112717778781946</v>
      </c>
      <c r="S27" s="375">
        <v>1687</v>
      </c>
      <c r="T27" s="376">
        <v>56.04651162790698</v>
      </c>
      <c r="U27" s="375">
        <v>1323</v>
      </c>
      <c r="V27" s="372">
        <v>43.953488372093027</v>
      </c>
      <c r="W27" s="350"/>
      <c r="X27" s="377">
        <v>13390</v>
      </c>
      <c r="Y27" s="378">
        <v>67.229000351458552</v>
      </c>
      <c r="Z27" s="375">
        <v>10173</v>
      </c>
      <c r="AA27" s="376">
        <v>75.974607916355481</v>
      </c>
      <c r="AB27" s="375">
        <v>3217</v>
      </c>
      <c r="AC27" s="372">
        <f t="shared" si="0"/>
        <v>24.025392083644512</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2314</v>
      </c>
      <c r="E28" s="380">
        <f t="shared" si="2"/>
        <v>1478</v>
      </c>
      <c r="F28" s="381">
        <f t="shared" si="3"/>
        <v>63.872082973206567</v>
      </c>
      <c r="G28" s="380">
        <f t="shared" si="4"/>
        <v>836</v>
      </c>
      <c r="H28" s="382">
        <f t="shared" si="3"/>
        <v>36.127917026793433</v>
      </c>
      <c r="I28" s="350"/>
      <c r="J28" s="377">
        <f t="shared" si="5"/>
        <v>522</v>
      </c>
      <c r="K28" s="378">
        <f t="shared" si="6"/>
        <v>22.558340535868627</v>
      </c>
      <c r="L28" s="375">
        <v>224</v>
      </c>
      <c r="M28" s="376">
        <v>42.911877394636015</v>
      </c>
      <c r="N28" s="375">
        <v>298</v>
      </c>
      <c r="O28" s="383">
        <v>57.088122605363992</v>
      </c>
      <c r="P28" s="350"/>
      <c r="Q28" s="377">
        <v>343</v>
      </c>
      <c r="R28" s="378">
        <v>14.822817631806394</v>
      </c>
      <c r="S28" s="375">
        <v>185</v>
      </c>
      <c r="T28" s="376">
        <v>53.935860058309039</v>
      </c>
      <c r="U28" s="375">
        <v>158</v>
      </c>
      <c r="V28" s="383">
        <v>46.064139941690961</v>
      </c>
      <c r="W28" s="350"/>
      <c r="X28" s="377">
        <v>1449</v>
      </c>
      <c r="Y28" s="378">
        <v>62.618841832324975</v>
      </c>
      <c r="Z28" s="375">
        <v>1069</v>
      </c>
      <c r="AA28" s="376">
        <v>73.775017253278122</v>
      </c>
      <c r="AB28" s="375">
        <v>380</v>
      </c>
      <c r="AC28" s="383">
        <f t="shared" si="0"/>
        <v>26.224982746721874</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1294</v>
      </c>
      <c r="E29" s="386">
        <f t="shared" si="2"/>
        <v>693</v>
      </c>
      <c r="F29" s="387">
        <f t="shared" si="3"/>
        <v>53.554868624420408</v>
      </c>
      <c r="G29" s="386">
        <f t="shared" si="4"/>
        <v>601</v>
      </c>
      <c r="H29" s="388">
        <f t="shared" si="3"/>
        <v>46.445131375579592</v>
      </c>
      <c r="I29" s="350"/>
      <c r="J29" s="389">
        <f t="shared" si="5"/>
        <v>675</v>
      </c>
      <c r="K29" s="390">
        <f t="shared" si="6"/>
        <v>52.163833075734154</v>
      </c>
      <c r="L29" s="391">
        <v>250</v>
      </c>
      <c r="M29" s="392">
        <v>37.037037037037038</v>
      </c>
      <c r="N29" s="391">
        <v>425</v>
      </c>
      <c r="O29" s="393">
        <v>62.962962962962962</v>
      </c>
      <c r="P29" s="350"/>
      <c r="Q29" s="389">
        <v>198</v>
      </c>
      <c r="R29" s="390">
        <v>15.301391035548686</v>
      </c>
      <c r="S29" s="391">
        <v>121</v>
      </c>
      <c r="T29" s="392">
        <v>61.111111111111114</v>
      </c>
      <c r="U29" s="391">
        <v>77</v>
      </c>
      <c r="V29" s="393">
        <v>38.888888888888893</v>
      </c>
      <c r="W29" s="350"/>
      <c r="X29" s="389">
        <v>421</v>
      </c>
      <c r="Y29" s="390">
        <v>32.534775888717157</v>
      </c>
      <c r="Z29" s="391">
        <v>322</v>
      </c>
      <c r="AA29" s="392">
        <v>76.484560570071253</v>
      </c>
      <c r="AB29" s="391">
        <v>99</v>
      </c>
      <c r="AC29" s="393">
        <f t="shared" si="0"/>
        <v>23.51543942992874</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28" t="s">
        <v>0</v>
      </c>
      <c r="C31" s="320"/>
      <c r="D31" s="1229">
        <f>J31+Q31+X31</f>
        <v>453850</v>
      </c>
      <c r="E31" s="1230">
        <f>L31+S31+Z31</f>
        <v>287145</v>
      </c>
      <c r="F31" s="1231">
        <f>E31/$D31*100</f>
        <v>63.268701112702431</v>
      </c>
      <c r="G31" s="1230">
        <f>N31+U31+AB31</f>
        <v>166705</v>
      </c>
      <c r="H31" s="1232">
        <f>G31/$D31*100</f>
        <v>36.731298887297562</v>
      </c>
      <c r="I31" s="320"/>
      <c r="J31" s="1233">
        <f>SUM(J12:J29)</f>
        <v>117017</v>
      </c>
      <c r="K31" s="1234">
        <f>J31/$D31*100</f>
        <v>25.783188278065438</v>
      </c>
      <c r="L31" s="1230">
        <f>SUM(L12:L29)</f>
        <v>47676</v>
      </c>
      <c r="M31" s="1231">
        <f>L31/$J31*100</f>
        <v>40.742798054983467</v>
      </c>
      <c r="N31" s="1230">
        <f>SUM(N12:N29)</f>
        <v>69341</v>
      </c>
      <c r="O31" s="1235">
        <f>N31/$J31*100</f>
        <v>59.257201945016533</v>
      </c>
      <c r="P31" s="320"/>
      <c r="Q31" s="1233">
        <f>SUM(Q12:Q29)</f>
        <v>73750</v>
      </c>
      <c r="R31" s="1234">
        <f>Q31/$D31*100</f>
        <v>16.249862289302634</v>
      </c>
      <c r="S31" s="1230">
        <f>SUM(S12:S29)</f>
        <v>41675</v>
      </c>
      <c r="T31" s="1231">
        <f>S31/$Q31*100</f>
        <v>56.508474576271183</v>
      </c>
      <c r="U31" s="1230">
        <f>SUM(U12:U29)</f>
        <v>32075</v>
      </c>
      <c r="V31" s="1235">
        <f>U31/$Q31*100</f>
        <v>43.491525423728817</v>
      </c>
      <c r="W31" s="320"/>
      <c r="X31" s="1233">
        <f>SUM(X12:X29)</f>
        <v>263083</v>
      </c>
      <c r="Y31" s="1234">
        <f>X31/$D31*100</f>
        <v>57.966949432631928</v>
      </c>
      <c r="Z31" s="1230">
        <f>SUM(Z12:Z29)</f>
        <v>197794</v>
      </c>
      <c r="AA31" s="1231">
        <f>Z31/$X31*100</f>
        <v>75.183117115130969</v>
      </c>
      <c r="AB31" s="1230">
        <f>SUM(AB12:AB29)</f>
        <v>65289</v>
      </c>
      <c r="AC31" s="1235">
        <f>AB31/$X31*100</f>
        <v>24.816882884869035</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15" s="396" customFormat="1" ht="5.25" customHeight="1" x14ac:dyDescent="0.25">
      <c r="B33" s="397" t="s">
        <v>47</v>
      </c>
      <c r="C33" s="398"/>
      <c r="I33" s="398"/>
    </row>
    <row r="34" spans="2:15" s="394" customFormat="1" ht="13.5" customHeight="1" x14ac:dyDescent="0.25">
      <c r="B34" s="1468"/>
      <c r="C34" s="1468"/>
      <c r="D34" s="1468"/>
      <c r="E34" s="1468"/>
      <c r="F34" s="1468"/>
      <c r="G34" s="1468"/>
      <c r="H34" s="1468"/>
      <c r="I34" s="1468"/>
      <c r="J34" s="1468"/>
      <c r="K34" s="1468"/>
      <c r="L34" s="1468"/>
      <c r="M34" s="1468"/>
      <c r="N34" s="1468"/>
      <c r="O34" s="1468"/>
    </row>
    <row r="35" spans="2:15" s="329" customFormat="1" ht="29.25" customHeight="1" x14ac:dyDescent="0.25">
      <c r="B35" s="1469"/>
      <c r="C35" s="1469"/>
      <c r="D35" s="1469"/>
      <c r="E35" s="1469"/>
      <c r="F35" s="1469"/>
      <c r="G35" s="1469"/>
      <c r="H35" s="1469"/>
      <c r="I35" s="1469"/>
      <c r="J35" s="1469"/>
      <c r="K35" s="1469"/>
      <c r="L35" s="1469"/>
      <c r="M35" s="1469"/>
    </row>
    <row r="36" spans="2:15" s="329" customFormat="1" ht="4.5" customHeight="1" x14ac:dyDescent="0.25">
      <c r="B36" s="1467"/>
      <c r="C36" s="1467"/>
      <c r="D36" s="1467"/>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6:D36"/>
    <mergeCell ref="R9:R10"/>
    <mergeCell ref="S9:T9"/>
    <mergeCell ref="K9:K10"/>
    <mergeCell ref="L9:M9"/>
    <mergeCell ref="N9:O9"/>
    <mergeCell ref="Q9:Q10"/>
    <mergeCell ref="B34:O34"/>
    <mergeCell ref="B35:M35"/>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92">
    <tabColor theme="0"/>
    <pageSetUpPr fitToPage="1"/>
  </sheetPr>
  <dimension ref="A1:BA46"/>
  <sheetViews>
    <sheetView showGridLines="0" zoomScale="85" zoomScaleNormal="85"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A1" s="340" t="s">
        <v>49</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439"/>
      <c r="C2" s="1439"/>
    </row>
    <row r="3" spans="1:53" s="345" customFormat="1" ht="4.5" customHeight="1" x14ac:dyDescent="0.25">
      <c r="B3" s="1440"/>
      <c r="C3" s="1440"/>
    </row>
    <row r="4" spans="1:53" s="345" customFormat="1" ht="17.25" customHeight="1" x14ac:dyDescent="0.25">
      <c r="A4" s="1441" t="s">
        <v>404</v>
      </c>
      <c r="B4" s="1441"/>
      <c r="C4" s="1441"/>
      <c r="D4" s="1441"/>
      <c r="E4" s="1441"/>
      <c r="F4" s="1441"/>
      <c r="G4" s="1441"/>
      <c r="H4" s="1441"/>
      <c r="I4" s="1441"/>
      <c r="J4" s="1441"/>
      <c r="K4" s="1441"/>
      <c r="L4" s="1441"/>
      <c r="M4" s="1441"/>
      <c r="N4" s="1441"/>
      <c r="O4" s="1441"/>
      <c r="P4" s="1441"/>
      <c r="Q4" s="1441"/>
      <c r="R4" s="1441"/>
      <c r="S4" s="1441"/>
      <c r="T4" s="1441"/>
      <c r="U4" s="1441"/>
      <c r="V4" s="1441"/>
      <c r="W4" s="1441"/>
      <c r="X4" s="1441"/>
      <c r="Y4" s="1441"/>
      <c r="Z4" s="1441"/>
      <c r="AA4" s="1441"/>
      <c r="AB4" s="1441"/>
      <c r="AC4" s="1441"/>
    </row>
    <row r="5" spans="1:53" s="345" customFormat="1" ht="17.25" customHeight="1" x14ac:dyDescent="0.25">
      <c r="B5" s="1442" t="str">
        <f>porsaad!$B$6</f>
        <v>Situación a 30 de noviembre de 2025</v>
      </c>
      <c r="C5" s="1442"/>
      <c r="D5" s="1442"/>
      <c r="E5" s="1442"/>
      <c r="F5" s="1442"/>
      <c r="G5" s="1442"/>
      <c r="H5" s="1442"/>
      <c r="I5" s="1442"/>
      <c r="J5" s="1442"/>
      <c r="K5" s="1442"/>
      <c r="L5" s="1442"/>
      <c r="M5" s="1442"/>
      <c r="N5" s="1442"/>
      <c r="O5" s="1442"/>
      <c r="P5" s="1442"/>
      <c r="Q5" s="1442"/>
      <c r="R5" s="1442"/>
      <c r="S5" s="1442"/>
      <c r="T5" s="1442"/>
      <c r="U5" s="1442"/>
      <c r="V5" s="1442"/>
      <c r="W5" s="1442"/>
      <c r="X5" s="1442"/>
      <c r="Y5" s="1442"/>
      <c r="Z5" s="1442"/>
      <c r="AA5" s="1442"/>
      <c r="AB5" s="1442"/>
      <c r="AC5" s="1442"/>
    </row>
    <row r="6" spans="1:53" s="345" customFormat="1" ht="6" customHeight="1" x14ac:dyDescent="0.25"/>
    <row r="7" spans="1:53" s="322" customFormat="1" ht="12.75" customHeight="1" x14ac:dyDescent="0.25">
      <c r="A7" s="316"/>
      <c r="B7" s="1443" t="s">
        <v>12</v>
      </c>
      <c r="C7" s="317"/>
      <c r="D7" s="1446" t="s">
        <v>228</v>
      </c>
      <c r="E7" s="1447"/>
      <c r="F7" s="1447"/>
      <c r="G7" s="1447"/>
      <c r="H7" s="1447"/>
      <c r="I7" s="318"/>
      <c r="J7" s="1450"/>
      <c r="K7" s="1450"/>
      <c r="L7" s="1450"/>
      <c r="M7" s="1450"/>
      <c r="N7" s="1450"/>
      <c r="O7" s="1450"/>
      <c r="P7" s="318"/>
      <c r="Q7" s="1450"/>
      <c r="R7" s="1450"/>
      <c r="S7" s="1450"/>
      <c r="T7" s="1450"/>
      <c r="U7" s="1450"/>
      <c r="V7" s="1450"/>
      <c r="W7" s="318"/>
      <c r="X7" s="1450"/>
      <c r="Y7" s="1450"/>
      <c r="Z7" s="1450"/>
      <c r="AA7" s="1450"/>
      <c r="AB7" s="1450"/>
      <c r="AC7" s="1451"/>
      <c r="AD7" s="319"/>
      <c r="AE7" s="319"/>
      <c r="AF7" s="320"/>
      <c r="AG7" s="320"/>
      <c r="AH7" s="320"/>
      <c r="AI7" s="320"/>
      <c r="AJ7" s="320"/>
      <c r="AK7" s="320"/>
      <c r="AL7" s="321"/>
    </row>
    <row r="8" spans="1:53" s="322" customFormat="1" ht="33.75" customHeight="1" x14ac:dyDescent="0.25">
      <c r="A8" s="316"/>
      <c r="B8" s="1444"/>
      <c r="C8" s="317"/>
      <c r="D8" s="1448"/>
      <c r="E8" s="1449"/>
      <c r="F8" s="1449"/>
      <c r="G8" s="1449"/>
      <c r="H8" s="1449"/>
      <c r="I8" s="323"/>
      <c r="J8" s="1452" t="s">
        <v>229</v>
      </c>
      <c r="K8" s="1453"/>
      <c r="L8" s="1453"/>
      <c r="M8" s="1453"/>
      <c r="N8" s="1453"/>
      <c r="O8" s="1454"/>
      <c r="P8" s="317"/>
      <c r="Q8" s="1452" t="s">
        <v>230</v>
      </c>
      <c r="R8" s="1453"/>
      <c r="S8" s="1453"/>
      <c r="T8" s="1453"/>
      <c r="U8" s="1453"/>
      <c r="V8" s="1454"/>
      <c r="W8" s="317"/>
      <c r="X8" s="1452" t="s">
        <v>231</v>
      </c>
      <c r="Y8" s="1453"/>
      <c r="Z8" s="1453"/>
      <c r="AA8" s="1453"/>
      <c r="AB8" s="1453"/>
      <c r="AC8" s="1454"/>
      <c r="AD8" s="319"/>
      <c r="AE8" s="319"/>
      <c r="AF8" s="320"/>
      <c r="AG8" s="320"/>
      <c r="AH8" s="320"/>
      <c r="AI8" s="320"/>
      <c r="AJ8" s="320"/>
      <c r="AK8" s="320"/>
      <c r="AL8" s="321"/>
    </row>
    <row r="9" spans="1:53" s="322" customFormat="1" ht="21.75" customHeight="1" x14ac:dyDescent="0.25">
      <c r="A9" s="316"/>
      <c r="B9" s="1444"/>
      <c r="C9" s="317"/>
      <c r="D9" s="1455" t="s">
        <v>9</v>
      </c>
      <c r="E9" s="1457" t="s">
        <v>24</v>
      </c>
      <c r="F9" s="1458"/>
      <c r="G9" s="1457" t="s">
        <v>23</v>
      </c>
      <c r="H9" s="1459"/>
      <c r="I9" s="323"/>
      <c r="J9" s="1460" t="s">
        <v>9</v>
      </c>
      <c r="K9" s="1463" t="s">
        <v>219</v>
      </c>
      <c r="L9" s="1465" t="s">
        <v>24</v>
      </c>
      <c r="M9" s="1466"/>
      <c r="N9" s="1461" t="s">
        <v>23</v>
      </c>
      <c r="O9" s="1462"/>
      <c r="P9" s="317"/>
      <c r="Q9" s="1460" t="s">
        <v>9</v>
      </c>
      <c r="R9" s="1463" t="s">
        <v>219</v>
      </c>
      <c r="S9" s="1465" t="s">
        <v>24</v>
      </c>
      <c r="T9" s="1466"/>
      <c r="U9" s="1461" t="s">
        <v>23</v>
      </c>
      <c r="V9" s="1462"/>
      <c r="W9" s="317"/>
      <c r="X9" s="1460" t="s">
        <v>9</v>
      </c>
      <c r="Y9" s="1463" t="s">
        <v>219</v>
      </c>
      <c r="Z9" s="1465" t="s">
        <v>24</v>
      </c>
      <c r="AA9" s="1466"/>
      <c r="AB9" s="1461" t="s">
        <v>23</v>
      </c>
      <c r="AC9" s="1462"/>
      <c r="AD9" s="319"/>
      <c r="AE9" s="319"/>
      <c r="AF9" s="320"/>
      <c r="AG9" s="320"/>
      <c r="AH9" s="320"/>
      <c r="AI9" s="320"/>
      <c r="AJ9" s="320"/>
      <c r="AK9" s="320"/>
      <c r="AL9" s="321"/>
    </row>
    <row r="10" spans="1:53" s="322" customFormat="1" ht="36.75" customHeight="1" x14ac:dyDescent="0.25">
      <c r="A10" s="316"/>
      <c r="B10" s="1445"/>
      <c r="C10" s="317"/>
      <c r="D10" s="1456"/>
      <c r="E10" s="407" t="s">
        <v>9</v>
      </c>
      <c r="F10" s="403" t="s">
        <v>219</v>
      </c>
      <c r="G10" s="406" t="s">
        <v>9</v>
      </c>
      <c r="H10" s="886" t="s">
        <v>219</v>
      </c>
      <c r="I10" s="346"/>
      <c r="J10" s="1456"/>
      <c r="K10" s="1464"/>
      <c r="L10" s="404" t="s">
        <v>9</v>
      </c>
      <c r="M10" s="403" t="s">
        <v>220</v>
      </c>
      <c r="N10" s="407" t="s">
        <v>9</v>
      </c>
      <c r="O10" s="402" t="s">
        <v>220</v>
      </c>
      <c r="P10" s="347"/>
      <c r="Q10" s="1456"/>
      <c r="R10" s="1464"/>
      <c r="S10" s="404" t="s">
        <v>9</v>
      </c>
      <c r="T10" s="403" t="s">
        <v>220</v>
      </c>
      <c r="U10" s="407" t="s">
        <v>9</v>
      </c>
      <c r="V10" s="402" t="s">
        <v>220</v>
      </c>
      <c r="W10" s="347"/>
      <c r="X10" s="1456"/>
      <c r="Y10" s="1464"/>
      <c r="Z10" s="404" t="s">
        <v>9</v>
      </c>
      <c r="AA10" s="403" t="s">
        <v>220</v>
      </c>
      <c r="AB10" s="407" t="s">
        <v>9</v>
      </c>
      <c r="AC10" s="402" t="s">
        <v>220</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147543</v>
      </c>
      <c r="E12" s="352">
        <f>L12+S12+Z12</f>
        <v>91645</v>
      </c>
      <c r="F12" s="353">
        <f>E12/$D12*100</f>
        <v>62.114095551805235</v>
      </c>
      <c r="G12" s="352">
        <f>N12+U12+AB12</f>
        <v>55898</v>
      </c>
      <c r="H12" s="354">
        <f>G12/$D12*100</f>
        <v>37.885904448194765</v>
      </c>
      <c r="I12" s="350"/>
      <c r="J12" s="355">
        <f>L12+N12</f>
        <v>44401</v>
      </c>
      <c r="K12" s="356">
        <f>J12/$D12*100</f>
        <v>30.093599831913409</v>
      </c>
      <c r="L12" s="357">
        <v>17754</v>
      </c>
      <c r="M12" s="353">
        <v>39.985585910227243</v>
      </c>
      <c r="N12" s="357">
        <v>26647</v>
      </c>
      <c r="O12" s="358">
        <v>60.01441408977275</v>
      </c>
      <c r="P12" s="350"/>
      <c r="Q12" s="355">
        <v>30342</v>
      </c>
      <c r="R12" s="356">
        <v>20.56485228035217</v>
      </c>
      <c r="S12" s="357">
        <v>19031</v>
      </c>
      <c r="T12" s="353">
        <v>62.721639970997302</v>
      </c>
      <c r="U12" s="357">
        <v>11311</v>
      </c>
      <c r="V12" s="358">
        <v>37.278360029002705</v>
      </c>
      <c r="W12" s="350"/>
      <c r="X12" s="355">
        <v>72800</v>
      </c>
      <c r="Y12" s="356">
        <v>49.341547887734421</v>
      </c>
      <c r="Z12" s="357">
        <v>54860</v>
      </c>
      <c r="AA12" s="353">
        <v>75.357142857142861</v>
      </c>
      <c r="AB12" s="357">
        <v>17940</v>
      </c>
      <c r="AC12" s="358">
        <f t="shared" ref="AC12:AC29" si="0">AB12/$X12*100</f>
        <v>24.642857142857146</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17493</v>
      </c>
      <c r="E13" s="365">
        <f t="shared" ref="E13:E29" si="2">L13+S13+Z13</f>
        <v>10991</v>
      </c>
      <c r="F13" s="366">
        <f t="shared" ref="F13:H29" si="3">E13/$D13*100</f>
        <v>62.830846624364035</v>
      </c>
      <c r="G13" s="365">
        <f t="shared" ref="G13:G29" si="4">N13+U13+AB13</f>
        <v>6502</v>
      </c>
      <c r="H13" s="367">
        <f t="shared" si="3"/>
        <v>37.169153375635965</v>
      </c>
      <c r="I13" s="350"/>
      <c r="J13" s="368">
        <f t="shared" ref="J13:J29" si="5">L13+N13</f>
        <v>3698</v>
      </c>
      <c r="K13" s="369">
        <f t="shared" ref="K13:K29" si="6">J13/$D13*100</f>
        <v>21.139884525238667</v>
      </c>
      <c r="L13" s="370">
        <v>1493</v>
      </c>
      <c r="M13" s="371">
        <v>40.373174689021091</v>
      </c>
      <c r="N13" s="370">
        <v>2205</v>
      </c>
      <c r="O13" s="372">
        <v>59.626825310978901</v>
      </c>
      <c r="P13" s="350"/>
      <c r="Q13" s="368">
        <v>3110</v>
      </c>
      <c r="R13" s="369">
        <v>17.778539987423542</v>
      </c>
      <c r="S13" s="370">
        <v>1816</v>
      </c>
      <c r="T13" s="371">
        <v>58.39228295819936</v>
      </c>
      <c r="U13" s="370">
        <v>1294</v>
      </c>
      <c r="V13" s="372">
        <v>41.60771704180064</v>
      </c>
      <c r="W13" s="350"/>
      <c r="X13" s="368">
        <v>10685</v>
      </c>
      <c r="Y13" s="369">
        <v>61.081575487337794</v>
      </c>
      <c r="Z13" s="370">
        <v>7682</v>
      </c>
      <c r="AA13" s="371">
        <v>71.895180159101542</v>
      </c>
      <c r="AB13" s="370">
        <v>3003</v>
      </c>
      <c r="AC13" s="372">
        <f t="shared" si="0"/>
        <v>28.104819840898454</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11232</v>
      </c>
      <c r="E14" s="365">
        <f t="shared" si="2"/>
        <v>7210</v>
      </c>
      <c r="F14" s="366">
        <f t="shared" si="3"/>
        <v>64.191595441595439</v>
      </c>
      <c r="G14" s="365">
        <f t="shared" si="4"/>
        <v>4022</v>
      </c>
      <c r="H14" s="367">
        <f t="shared" si="3"/>
        <v>35.808404558404561</v>
      </c>
      <c r="I14" s="350"/>
      <c r="J14" s="368">
        <f t="shared" si="5"/>
        <v>2786</v>
      </c>
      <c r="K14" s="369">
        <f t="shared" si="6"/>
        <v>24.804131054131055</v>
      </c>
      <c r="L14" s="370">
        <v>1084</v>
      </c>
      <c r="M14" s="371">
        <v>38.908829863603735</v>
      </c>
      <c r="N14" s="370">
        <v>1702</v>
      </c>
      <c r="O14" s="372">
        <v>61.091170136396265</v>
      </c>
      <c r="P14" s="350"/>
      <c r="Q14" s="368">
        <v>2262</v>
      </c>
      <c r="R14" s="369">
        <v>20.138888888888889</v>
      </c>
      <c r="S14" s="370">
        <v>1319</v>
      </c>
      <c r="T14" s="371">
        <v>58.311229000884168</v>
      </c>
      <c r="U14" s="370">
        <v>943</v>
      </c>
      <c r="V14" s="372">
        <v>41.688770999115825</v>
      </c>
      <c r="W14" s="350"/>
      <c r="X14" s="368">
        <v>6184</v>
      </c>
      <c r="Y14" s="369">
        <v>55.056980056980052</v>
      </c>
      <c r="Z14" s="370">
        <v>4807</v>
      </c>
      <c r="AA14" s="371">
        <v>77.732858990944379</v>
      </c>
      <c r="AB14" s="370">
        <v>1377</v>
      </c>
      <c r="AC14" s="372">
        <f t="shared" si="0"/>
        <v>22.267141009055628</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12017</v>
      </c>
      <c r="E15" s="365">
        <f t="shared" si="2"/>
        <v>7003</v>
      </c>
      <c r="F15" s="366">
        <f t="shared" si="3"/>
        <v>58.275775984022637</v>
      </c>
      <c r="G15" s="365">
        <f t="shared" si="4"/>
        <v>5014</v>
      </c>
      <c r="H15" s="367">
        <f t="shared" si="3"/>
        <v>41.72422401597737</v>
      </c>
      <c r="I15" s="350"/>
      <c r="J15" s="368">
        <f t="shared" si="5"/>
        <v>3633</v>
      </c>
      <c r="K15" s="369">
        <f t="shared" si="6"/>
        <v>30.232171090954481</v>
      </c>
      <c r="L15" s="370">
        <v>1396</v>
      </c>
      <c r="M15" s="371">
        <v>38.425543627855767</v>
      </c>
      <c r="N15" s="370">
        <v>2237</v>
      </c>
      <c r="O15" s="372">
        <v>61.57445637214424</v>
      </c>
      <c r="P15" s="350"/>
      <c r="Q15" s="368">
        <v>2491</v>
      </c>
      <c r="R15" s="369">
        <v>20.7289672963302</v>
      </c>
      <c r="S15" s="370">
        <v>1374</v>
      </c>
      <c r="T15" s="371">
        <v>55.158570855078281</v>
      </c>
      <c r="U15" s="370">
        <v>1117</v>
      </c>
      <c r="V15" s="372">
        <v>44.841429144921719</v>
      </c>
      <c r="W15" s="350"/>
      <c r="X15" s="368">
        <v>5893</v>
      </c>
      <c r="Y15" s="369">
        <v>49.038861612715316</v>
      </c>
      <c r="Z15" s="370">
        <v>4233</v>
      </c>
      <c r="AA15" s="371">
        <v>71.83098591549296</v>
      </c>
      <c r="AB15" s="370">
        <v>1660</v>
      </c>
      <c r="AC15" s="372">
        <f t="shared" si="0"/>
        <v>28.169014084507044</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23905</v>
      </c>
      <c r="E16" s="365">
        <f t="shared" si="2"/>
        <v>13831</v>
      </c>
      <c r="F16" s="366">
        <f t="shared" si="3"/>
        <v>57.858188663459529</v>
      </c>
      <c r="G16" s="365">
        <f t="shared" si="4"/>
        <v>10074</v>
      </c>
      <c r="H16" s="367">
        <f t="shared" si="3"/>
        <v>42.141811336540478</v>
      </c>
      <c r="I16" s="350"/>
      <c r="J16" s="368">
        <f t="shared" si="5"/>
        <v>8876</v>
      </c>
      <c r="K16" s="369">
        <f t="shared" si="6"/>
        <v>37.130307467057101</v>
      </c>
      <c r="L16" s="370">
        <v>3613</v>
      </c>
      <c r="M16" s="371">
        <v>40.705272645335739</v>
      </c>
      <c r="N16" s="370">
        <v>5263</v>
      </c>
      <c r="O16" s="372">
        <v>59.294727354664268</v>
      </c>
      <c r="P16" s="350"/>
      <c r="Q16" s="368">
        <v>5419</v>
      </c>
      <c r="R16" s="369">
        <v>22.66889772014223</v>
      </c>
      <c r="S16" s="370">
        <v>3266</v>
      </c>
      <c r="T16" s="371">
        <v>60.269422402657312</v>
      </c>
      <c r="U16" s="370">
        <v>2153</v>
      </c>
      <c r="V16" s="372">
        <v>39.73057759734268</v>
      </c>
      <c r="W16" s="350"/>
      <c r="X16" s="368">
        <v>9610</v>
      </c>
      <c r="Y16" s="369">
        <v>40.200794812800673</v>
      </c>
      <c r="Z16" s="370">
        <v>6952</v>
      </c>
      <c r="AA16" s="371">
        <v>72.34131113423517</v>
      </c>
      <c r="AB16" s="370">
        <v>2658</v>
      </c>
      <c r="AC16" s="372">
        <f t="shared" si="0"/>
        <v>27.65868886576483</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8146</v>
      </c>
      <c r="E17" s="375">
        <f t="shared" si="2"/>
        <v>5132</v>
      </c>
      <c r="F17" s="376">
        <f t="shared" si="3"/>
        <v>63.000245519273271</v>
      </c>
      <c r="G17" s="375">
        <f t="shared" si="4"/>
        <v>3014</v>
      </c>
      <c r="H17" s="367">
        <f t="shared" si="3"/>
        <v>36.999754480726736</v>
      </c>
      <c r="I17" s="350"/>
      <c r="J17" s="377">
        <f t="shared" si="5"/>
        <v>1930</v>
      </c>
      <c r="K17" s="378">
        <f t="shared" si="6"/>
        <v>23.692609869874783</v>
      </c>
      <c r="L17" s="375">
        <v>777</v>
      </c>
      <c r="M17" s="376">
        <v>40.259067357512954</v>
      </c>
      <c r="N17" s="375">
        <v>1153</v>
      </c>
      <c r="O17" s="372">
        <v>59.740932642487046</v>
      </c>
      <c r="P17" s="350"/>
      <c r="Q17" s="377">
        <v>1739</v>
      </c>
      <c r="R17" s="378">
        <v>21.347900810213602</v>
      </c>
      <c r="S17" s="375">
        <v>961</v>
      </c>
      <c r="T17" s="376">
        <v>55.261644623346754</v>
      </c>
      <c r="U17" s="375">
        <v>778</v>
      </c>
      <c r="V17" s="372">
        <v>44.738355376653246</v>
      </c>
      <c r="W17" s="350"/>
      <c r="X17" s="377">
        <v>4477</v>
      </c>
      <c r="Y17" s="378">
        <v>54.959489319911611</v>
      </c>
      <c r="Z17" s="375">
        <v>3394</v>
      </c>
      <c r="AA17" s="376">
        <v>75.809693991512177</v>
      </c>
      <c r="AB17" s="375">
        <v>1083</v>
      </c>
      <c r="AC17" s="372">
        <f t="shared" si="0"/>
        <v>24.190306008487827</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42420</v>
      </c>
      <c r="E18" s="365">
        <f t="shared" si="2"/>
        <v>26582</v>
      </c>
      <c r="F18" s="366">
        <f t="shared" si="3"/>
        <v>62.663837812352661</v>
      </c>
      <c r="G18" s="365">
        <f t="shared" si="4"/>
        <v>15838</v>
      </c>
      <c r="H18" s="367">
        <f t="shared" si="3"/>
        <v>37.336162187647339</v>
      </c>
      <c r="I18" s="350"/>
      <c r="J18" s="368">
        <f t="shared" si="5"/>
        <v>9910</v>
      </c>
      <c r="K18" s="369">
        <f t="shared" si="6"/>
        <v>23.361621876473361</v>
      </c>
      <c r="L18" s="370">
        <v>4116</v>
      </c>
      <c r="M18" s="371">
        <v>41.53380423814329</v>
      </c>
      <c r="N18" s="370">
        <v>5794</v>
      </c>
      <c r="O18" s="372">
        <v>58.46619576185671</v>
      </c>
      <c r="P18" s="350"/>
      <c r="Q18" s="368">
        <v>7198</v>
      </c>
      <c r="R18" s="369">
        <v>16.968411126826968</v>
      </c>
      <c r="S18" s="370">
        <v>4004</v>
      </c>
      <c r="T18" s="371">
        <v>55.626562934148374</v>
      </c>
      <c r="U18" s="370">
        <v>3194</v>
      </c>
      <c r="V18" s="372">
        <v>44.373437065851626</v>
      </c>
      <c r="W18" s="350"/>
      <c r="X18" s="368">
        <v>25312</v>
      </c>
      <c r="Y18" s="369">
        <v>59.669966996699678</v>
      </c>
      <c r="Z18" s="370">
        <v>18462</v>
      </c>
      <c r="AA18" s="371">
        <v>72.937737041719345</v>
      </c>
      <c r="AB18" s="370">
        <v>6850</v>
      </c>
      <c r="AC18" s="372">
        <f t="shared" si="0"/>
        <v>27.062262958280659</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27340</v>
      </c>
      <c r="E19" s="365">
        <f t="shared" si="2"/>
        <v>16541</v>
      </c>
      <c r="F19" s="366">
        <f t="shared" si="3"/>
        <v>60.501097293343086</v>
      </c>
      <c r="G19" s="365">
        <f t="shared" si="4"/>
        <v>10799</v>
      </c>
      <c r="H19" s="367">
        <f t="shared" si="3"/>
        <v>39.498902706656914</v>
      </c>
      <c r="I19" s="350"/>
      <c r="J19" s="368">
        <f t="shared" si="5"/>
        <v>7004</v>
      </c>
      <c r="K19" s="369">
        <f t="shared" si="6"/>
        <v>25.618141916605708</v>
      </c>
      <c r="L19" s="370">
        <v>2768</v>
      </c>
      <c r="M19" s="371">
        <v>39.520274129069108</v>
      </c>
      <c r="N19" s="370">
        <v>4236</v>
      </c>
      <c r="O19" s="372">
        <v>60.479725870930899</v>
      </c>
      <c r="P19" s="350"/>
      <c r="Q19" s="368">
        <v>4961</v>
      </c>
      <c r="R19" s="369">
        <v>18.145574250182882</v>
      </c>
      <c r="S19" s="370">
        <v>2849</v>
      </c>
      <c r="T19" s="371">
        <v>57.427937915742788</v>
      </c>
      <c r="U19" s="370">
        <v>2112</v>
      </c>
      <c r="V19" s="372">
        <v>42.572062084257205</v>
      </c>
      <c r="W19" s="350"/>
      <c r="X19" s="368">
        <v>15375</v>
      </c>
      <c r="Y19" s="369">
        <v>56.236283833211409</v>
      </c>
      <c r="Z19" s="370">
        <v>10924</v>
      </c>
      <c r="AA19" s="371">
        <v>71.050406504065052</v>
      </c>
      <c r="AB19" s="370">
        <v>4451</v>
      </c>
      <c r="AC19" s="372">
        <f t="shared" si="0"/>
        <v>28.949593495934963</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106066</v>
      </c>
      <c r="E20" s="365">
        <f t="shared" si="2"/>
        <v>66717</v>
      </c>
      <c r="F20" s="366">
        <f t="shared" si="3"/>
        <v>62.901401014462685</v>
      </c>
      <c r="G20" s="365">
        <f t="shared" si="4"/>
        <v>39349</v>
      </c>
      <c r="H20" s="367">
        <f t="shared" si="3"/>
        <v>37.098598985537308</v>
      </c>
      <c r="I20" s="350"/>
      <c r="J20" s="368">
        <f t="shared" si="5"/>
        <v>23794</v>
      </c>
      <c r="K20" s="369">
        <f t="shared" si="6"/>
        <v>22.433201968585596</v>
      </c>
      <c r="L20" s="370">
        <v>9425</v>
      </c>
      <c r="M20" s="371">
        <v>39.610826258720685</v>
      </c>
      <c r="N20" s="370">
        <v>14369</v>
      </c>
      <c r="O20" s="372">
        <v>60.389173741279315</v>
      </c>
      <c r="P20" s="350"/>
      <c r="Q20" s="368">
        <v>19727</v>
      </c>
      <c r="R20" s="369">
        <v>18.598796975468105</v>
      </c>
      <c r="S20" s="370">
        <v>11256</v>
      </c>
      <c r="T20" s="371">
        <v>57.058853348202973</v>
      </c>
      <c r="U20" s="370">
        <v>8471</v>
      </c>
      <c r="V20" s="372">
        <v>42.941146651797027</v>
      </c>
      <c r="W20" s="350"/>
      <c r="X20" s="368">
        <v>62545</v>
      </c>
      <c r="Y20" s="369">
        <v>58.968001055946296</v>
      </c>
      <c r="Z20" s="370">
        <v>46036</v>
      </c>
      <c r="AA20" s="371">
        <v>73.604604684627077</v>
      </c>
      <c r="AB20" s="370">
        <v>16509</v>
      </c>
      <c r="AC20" s="372">
        <f t="shared" si="0"/>
        <v>26.395395315372934</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70170</v>
      </c>
      <c r="E21" s="365">
        <f t="shared" si="2"/>
        <v>43478</v>
      </c>
      <c r="F21" s="366">
        <f t="shared" si="3"/>
        <v>61.960951973777966</v>
      </c>
      <c r="G21" s="365">
        <f t="shared" si="4"/>
        <v>26692</v>
      </c>
      <c r="H21" s="367">
        <f t="shared" si="3"/>
        <v>38.039048026222034</v>
      </c>
      <c r="I21" s="350"/>
      <c r="J21" s="368">
        <f t="shared" si="5"/>
        <v>17425</v>
      </c>
      <c r="K21" s="369">
        <f t="shared" si="6"/>
        <v>24.832549522588003</v>
      </c>
      <c r="L21" s="370">
        <v>7138</v>
      </c>
      <c r="M21" s="371">
        <v>40.964131994261123</v>
      </c>
      <c r="N21" s="370">
        <v>10287</v>
      </c>
      <c r="O21" s="372">
        <v>59.035868005738877</v>
      </c>
      <c r="P21" s="350"/>
      <c r="Q21" s="368">
        <v>14510</v>
      </c>
      <c r="R21" s="369">
        <v>20.678352572324354</v>
      </c>
      <c r="S21" s="370">
        <v>8522</v>
      </c>
      <c r="T21" s="371">
        <v>58.731909028256382</v>
      </c>
      <c r="U21" s="370">
        <v>5988</v>
      </c>
      <c r="V21" s="372">
        <v>41.268090971743625</v>
      </c>
      <c r="W21" s="350"/>
      <c r="X21" s="368">
        <v>38235</v>
      </c>
      <c r="Y21" s="369">
        <v>54.489097905087647</v>
      </c>
      <c r="Z21" s="370">
        <v>27818</v>
      </c>
      <c r="AA21" s="371">
        <v>72.755328887145282</v>
      </c>
      <c r="AB21" s="370">
        <v>10417</v>
      </c>
      <c r="AC21" s="372">
        <f t="shared" si="0"/>
        <v>27.244671112854711</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14028</v>
      </c>
      <c r="E22" s="365">
        <f t="shared" si="2"/>
        <v>8902</v>
      </c>
      <c r="F22" s="366">
        <f t="shared" si="3"/>
        <v>63.458796692329621</v>
      </c>
      <c r="G22" s="365">
        <f t="shared" si="4"/>
        <v>5126</v>
      </c>
      <c r="H22" s="367">
        <f t="shared" si="3"/>
        <v>36.541203307670372</v>
      </c>
      <c r="I22" s="350"/>
      <c r="J22" s="368">
        <f t="shared" si="5"/>
        <v>3583</v>
      </c>
      <c r="K22" s="369">
        <f t="shared" si="6"/>
        <v>25.541773595665813</v>
      </c>
      <c r="L22" s="370">
        <v>1497</v>
      </c>
      <c r="M22" s="371">
        <v>41.780630756349431</v>
      </c>
      <c r="N22" s="370">
        <v>2086</v>
      </c>
      <c r="O22" s="372">
        <v>58.219369243650576</v>
      </c>
      <c r="P22" s="350"/>
      <c r="Q22" s="368">
        <v>2595</v>
      </c>
      <c r="R22" s="369">
        <v>18.498716852010265</v>
      </c>
      <c r="S22" s="370">
        <v>1542</v>
      </c>
      <c r="T22" s="371">
        <v>59.421965317919081</v>
      </c>
      <c r="U22" s="370">
        <v>1053</v>
      </c>
      <c r="V22" s="372">
        <v>40.578034682080926</v>
      </c>
      <c r="W22" s="350"/>
      <c r="X22" s="368">
        <v>7850</v>
      </c>
      <c r="Y22" s="369">
        <v>55.959509552323929</v>
      </c>
      <c r="Z22" s="370">
        <v>5863</v>
      </c>
      <c r="AA22" s="371">
        <v>74.687898089171981</v>
      </c>
      <c r="AB22" s="370">
        <v>1987</v>
      </c>
      <c r="AC22" s="372">
        <f t="shared" si="0"/>
        <v>25.312101910828027</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31075</v>
      </c>
      <c r="E23" s="365">
        <f t="shared" si="2"/>
        <v>19253</v>
      </c>
      <c r="F23" s="366">
        <f t="shared" si="3"/>
        <v>61.95655671761866</v>
      </c>
      <c r="G23" s="365">
        <f t="shared" si="4"/>
        <v>11822</v>
      </c>
      <c r="H23" s="367">
        <f t="shared" si="3"/>
        <v>38.043443282381332</v>
      </c>
      <c r="I23" s="350"/>
      <c r="J23" s="368">
        <f t="shared" si="5"/>
        <v>8421</v>
      </c>
      <c r="K23" s="369">
        <f t="shared" si="6"/>
        <v>27.098954143201929</v>
      </c>
      <c r="L23" s="370">
        <v>3260</v>
      </c>
      <c r="M23" s="371">
        <v>38.712741954637217</v>
      </c>
      <c r="N23" s="370">
        <v>5161</v>
      </c>
      <c r="O23" s="372">
        <v>61.287258045362783</v>
      </c>
      <c r="P23" s="350"/>
      <c r="Q23" s="368">
        <v>5640</v>
      </c>
      <c r="R23" s="369">
        <v>18.149637972646822</v>
      </c>
      <c r="S23" s="370">
        <v>3274</v>
      </c>
      <c r="T23" s="371">
        <v>58.049645390070928</v>
      </c>
      <c r="U23" s="370">
        <v>2366</v>
      </c>
      <c r="V23" s="372">
        <v>41.950354609929079</v>
      </c>
      <c r="W23" s="350"/>
      <c r="X23" s="368">
        <v>17014</v>
      </c>
      <c r="Y23" s="369">
        <v>54.751407884151249</v>
      </c>
      <c r="Z23" s="370">
        <v>12719</v>
      </c>
      <c r="AA23" s="371">
        <v>74.756083225578934</v>
      </c>
      <c r="AB23" s="370">
        <v>4295</v>
      </c>
      <c r="AC23" s="372">
        <f t="shared" si="0"/>
        <v>25.243916774421066</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82642</v>
      </c>
      <c r="E24" s="365">
        <f t="shared" si="2"/>
        <v>52420</v>
      </c>
      <c r="F24" s="366">
        <f t="shared" si="3"/>
        <v>63.430217080903176</v>
      </c>
      <c r="G24" s="365">
        <f t="shared" si="4"/>
        <v>30222</v>
      </c>
      <c r="H24" s="367">
        <f t="shared" si="3"/>
        <v>36.569782919096824</v>
      </c>
      <c r="I24" s="350"/>
      <c r="J24" s="368">
        <f t="shared" si="5"/>
        <v>23121</v>
      </c>
      <c r="K24" s="369">
        <f t="shared" si="6"/>
        <v>27.977299678129764</v>
      </c>
      <c r="L24" s="370">
        <v>10191</v>
      </c>
      <c r="M24" s="371">
        <v>44.076813286622553</v>
      </c>
      <c r="N24" s="370">
        <v>12930</v>
      </c>
      <c r="O24" s="372">
        <v>55.923186713377447</v>
      </c>
      <c r="P24" s="350"/>
      <c r="Q24" s="368">
        <v>14725</v>
      </c>
      <c r="R24" s="369">
        <v>17.817816606568087</v>
      </c>
      <c r="S24" s="370">
        <v>8982</v>
      </c>
      <c r="T24" s="371">
        <v>60.998302207130727</v>
      </c>
      <c r="U24" s="370">
        <v>5743</v>
      </c>
      <c r="V24" s="372">
        <v>39.001697792869273</v>
      </c>
      <c r="W24" s="350"/>
      <c r="X24" s="368">
        <v>44796</v>
      </c>
      <c r="Y24" s="369">
        <v>54.204883715302145</v>
      </c>
      <c r="Z24" s="370">
        <v>33247</v>
      </c>
      <c r="AA24" s="371">
        <v>74.218680239307076</v>
      </c>
      <c r="AB24" s="370">
        <v>11549</v>
      </c>
      <c r="AC24" s="372">
        <f t="shared" si="0"/>
        <v>25.781319760692917</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20629</v>
      </c>
      <c r="E25" s="365">
        <f t="shared" si="2"/>
        <v>11037</v>
      </c>
      <c r="F25" s="366">
        <f t="shared" si="3"/>
        <v>53.502351059188527</v>
      </c>
      <c r="G25" s="365">
        <f t="shared" si="4"/>
        <v>9592</v>
      </c>
      <c r="H25" s="367">
        <f t="shared" si="3"/>
        <v>46.49764894081148</v>
      </c>
      <c r="I25" s="350"/>
      <c r="J25" s="368">
        <f t="shared" si="5"/>
        <v>8361</v>
      </c>
      <c r="K25" s="369">
        <f t="shared" si="6"/>
        <v>40.530321392214844</v>
      </c>
      <c r="L25" s="370">
        <v>2985</v>
      </c>
      <c r="M25" s="371">
        <v>35.701471115895231</v>
      </c>
      <c r="N25" s="370">
        <v>5376</v>
      </c>
      <c r="O25" s="372">
        <v>64.298528884104783</v>
      </c>
      <c r="P25" s="350"/>
      <c r="Q25" s="368">
        <v>3825</v>
      </c>
      <c r="R25" s="369">
        <v>18.541858548645113</v>
      </c>
      <c r="S25" s="370">
        <v>2062</v>
      </c>
      <c r="T25" s="371">
        <v>53.908496732026144</v>
      </c>
      <c r="U25" s="370">
        <v>1763</v>
      </c>
      <c r="V25" s="372">
        <v>46.091503267973856</v>
      </c>
      <c r="W25" s="350"/>
      <c r="X25" s="368">
        <v>8443</v>
      </c>
      <c r="Y25" s="369">
        <v>40.927820059140046</v>
      </c>
      <c r="Z25" s="370">
        <v>5990</v>
      </c>
      <c r="AA25" s="371">
        <v>70.94634608551462</v>
      </c>
      <c r="AB25" s="370">
        <v>2453</v>
      </c>
      <c r="AC25" s="372">
        <f t="shared" si="0"/>
        <v>29.053653914485373</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6605</v>
      </c>
      <c r="E26" s="380">
        <f t="shared" si="2"/>
        <v>4162</v>
      </c>
      <c r="F26" s="381">
        <f t="shared" si="3"/>
        <v>63.012869038607114</v>
      </c>
      <c r="G26" s="380">
        <f t="shared" si="4"/>
        <v>2443</v>
      </c>
      <c r="H26" s="367">
        <f t="shared" si="3"/>
        <v>36.987130961392886</v>
      </c>
      <c r="I26" s="350"/>
      <c r="J26" s="377">
        <f t="shared" si="5"/>
        <v>1228</v>
      </c>
      <c r="K26" s="378">
        <f t="shared" si="6"/>
        <v>18.591975775927327</v>
      </c>
      <c r="L26" s="375">
        <v>467</v>
      </c>
      <c r="M26" s="376">
        <v>38.029315960912051</v>
      </c>
      <c r="N26" s="375">
        <v>761</v>
      </c>
      <c r="O26" s="372">
        <v>61.970684039087956</v>
      </c>
      <c r="P26" s="350"/>
      <c r="Q26" s="377">
        <v>889</v>
      </c>
      <c r="R26" s="378">
        <v>13.459500378501135</v>
      </c>
      <c r="S26" s="375">
        <v>464</v>
      </c>
      <c r="T26" s="376">
        <v>52.193475815523058</v>
      </c>
      <c r="U26" s="375">
        <v>425</v>
      </c>
      <c r="V26" s="372">
        <v>47.806524184476942</v>
      </c>
      <c r="W26" s="350"/>
      <c r="X26" s="377">
        <v>4488</v>
      </c>
      <c r="Y26" s="378">
        <v>67.948523845571543</v>
      </c>
      <c r="Z26" s="375">
        <v>3231</v>
      </c>
      <c r="AA26" s="376">
        <v>71.991978609625676</v>
      </c>
      <c r="AB26" s="375">
        <v>1257</v>
      </c>
      <c r="AC26" s="372">
        <f t="shared" si="0"/>
        <v>28.008021390374331</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27653</v>
      </c>
      <c r="E27" s="380">
        <f t="shared" si="2"/>
        <v>16860</v>
      </c>
      <c r="F27" s="381">
        <f t="shared" si="3"/>
        <v>60.969876686073846</v>
      </c>
      <c r="G27" s="380">
        <f t="shared" si="4"/>
        <v>10793</v>
      </c>
      <c r="H27" s="367">
        <f t="shared" si="3"/>
        <v>39.030123313926154</v>
      </c>
      <c r="I27" s="350"/>
      <c r="J27" s="377">
        <f t="shared" si="5"/>
        <v>6602</v>
      </c>
      <c r="K27" s="378">
        <f t="shared" si="6"/>
        <v>23.874444002459047</v>
      </c>
      <c r="L27" s="375">
        <v>2570</v>
      </c>
      <c r="M27" s="376">
        <v>38.927597697667373</v>
      </c>
      <c r="N27" s="375">
        <v>4032</v>
      </c>
      <c r="O27" s="372">
        <v>61.072402302332627</v>
      </c>
      <c r="P27" s="350"/>
      <c r="Q27" s="377">
        <v>5023</v>
      </c>
      <c r="R27" s="378">
        <v>18.164394459913932</v>
      </c>
      <c r="S27" s="375">
        <v>2711</v>
      </c>
      <c r="T27" s="376">
        <v>53.971730041807689</v>
      </c>
      <c r="U27" s="375">
        <v>2312</v>
      </c>
      <c r="V27" s="372">
        <v>46.028269958192311</v>
      </c>
      <c r="W27" s="350"/>
      <c r="X27" s="377">
        <v>16028</v>
      </c>
      <c r="Y27" s="378">
        <v>57.961161537627014</v>
      </c>
      <c r="Z27" s="375">
        <v>11579</v>
      </c>
      <c r="AA27" s="376">
        <v>72.242325929623163</v>
      </c>
      <c r="AB27" s="375">
        <v>4449</v>
      </c>
      <c r="AC27" s="372">
        <f t="shared" si="0"/>
        <v>27.757674070376844</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4478</v>
      </c>
      <c r="E28" s="380">
        <f t="shared" si="2"/>
        <v>2850</v>
      </c>
      <c r="F28" s="381">
        <f t="shared" si="3"/>
        <v>63.644484144707455</v>
      </c>
      <c r="G28" s="380">
        <f t="shared" si="4"/>
        <v>1628</v>
      </c>
      <c r="H28" s="382">
        <f t="shared" si="3"/>
        <v>36.355515855292545</v>
      </c>
      <c r="I28" s="350"/>
      <c r="J28" s="377">
        <f t="shared" si="5"/>
        <v>743</v>
      </c>
      <c r="K28" s="378">
        <f t="shared" si="6"/>
        <v>16.59222867351496</v>
      </c>
      <c r="L28" s="375">
        <v>291</v>
      </c>
      <c r="M28" s="376">
        <v>39.165545087483181</v>
      </c>
      <c r="N28" s="375">
        <v>452</v>
      </c>
      <c r="O28" s="383">
        <v>60.834454912516819</v>
      </c>
      <c r="P28" s="350"/>
      <c r="Q28" s="377">
        <v>773</v>
      </c>
      <c r="R28" s="378">
        <v>17.262170611880304</v>
      </c>
      <c r="S28" s="375">
        <v>412</v>
      </c>
      <c r="T28" s="376">
        <v>53.298835705045278</v>
      </c>
      <c r="U28" s="375">
        <v>361</v>
      </c>
      <c r="V28" s="383">
        <v>46.701164294954722</v>
      </c>
      <c r="W28" s="350"/>
      <c r="X28" s="377">
        <v>2962</v>
      </c>
      <c r="Y28" s="378">
        <v>66.14560071460474</v>
      </c>
      <c r="Z28" s="375">
        <v>2147</v>
      </c>
      <c r="AA28" s="376">
        <v>72.484807562457803</v>
      </c>
      <c r="AB28" s="375">
        <v>815</v>
      </c>
      <c r="AC28" s="383">
        <f t="shared" si="0"/>
        <v>27.515192437542201</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1588</v>
      </c>
      <c r="E29" s="386">
        <f t="shared" si="2"/>
        <v>843</v>
      </c>
      <c r="F29" s="387">
        <f t="shared" si="3"/>
        <v>53.085642317380355</v>
      </c>
      <c r="G29" s="386">
        <f t="shared" si="4"/>
        <v>745</v>
      </c>
      <c r="H29" s="388">
        <f t="shared" si="3"/>
        <v>46.914357682619645</v>
      </c>
      <c r="I29" s="350"/>
      <c r="J29" s="389">
        <f t="shared" si="5"/>
        <v>896</v>
      </c>
      <c r="K29" s="390">
        <f t="shared" si="6"/>
        <v>56.423173803526453</v>
      </c>
      <c r="L29" s="391">
        <v>322</v>
      </c>
      <c r="M29" s="392">
        <v>35.9375</v>
      </c>
      <c r="N29" s="391">
        <v>574</v>
      </c>
      <c r="O29" s="393">
        <v>64.0625</v>
      </c>
      <c r="P29" s="350"/>
      <c r="Q29" s="389">
        <v>253</v>
      </c>
      <c r="R29" s="390">
        <v>15.931989924433248</v>
      </c>
      <c r="S29" s="391">
        <v>177</v>
      </c>
      <c r="T29" s="392">
        <v>69.960474308300391</v>
      </c>
      <c r="U29" s="391">
        <v>76</v>
      </c>
      <c r="V29" s="393">
        <v>30.039525691699602</v>
      </c>
      <c r="W29" s="350"/>
      <c r="X29" s="389">
        <v>439</v>
      </c>
      <c r="Y29" s="390">
        <v>27.644836272040301</v>
      </c>
      <c r="Z29" s="391">
        <v>344</v>
      </c>
      <c r="AA29" s="392">
        <v>78.359908883826876</v>
      </c>
      <c r="AB29" s="391">
        <v>95</v>
      </c>
      <c r="AC29" s="393">
        <f t="shared" si="0"/>
        <v>21.640091116173121</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28" t="s">
        <v>0</v>
      </c>
      <c r="C31" s="320"/>
      <c r="D31" s="1229">
        <f>J31+Q31+X31</f>
        <v>655030</v>
      </c>
      <c r="E31" s="1230">
        <f>L31+S31+Z31</f>
        <v>405457</v>
      </c>
      <c r="F31" s="1231">
        <f>E31/$D31*100</f>
        <v>61.898996992504166</v>
      </c>
      <c r="G31" s="1230">
        <f>N31+U31+AB31</f>
        <v>249573</v>
      </c>
      <c r="H31" s="1232">
        <f>G31/$D31*100</f>
        <v>38.101003007495834</v>
      </c>
      <c r="I31" s="320"/>
      <c r="J31" s="1233">
        <f>SUM(J12:J29)</f>
        <v>176412</v>
      </c>
      <c r="K31" s="1234">
        <f>J31/$D31*100</f>
        <v>26.93189624902676</v>
      </c>
      <c r="L31" s="1230">
        <f>SUM(L12:L29)</f>
        <v>71147</v>
      </c>
      <c r="M31" s="1231">
        <f>L31/$J31*100</f>
        <v>40.330022900936449</v>
      </c>
      <c r="N31" s="1230">
        <f>SUM(N12:N29)</f>
        <v>105265</v>
      </c>
      <c r="O31" s="1235">
        <f>N31/$J31*100</f>
        <v>59.669977099063551</v>
      </c>
      <c r="P31" s="320"/>
      <c r="Q31" s="1233">
        <f>SUM(Q12:Q29)</f>
        <v>125482</v>
      </c>
      <c r="R31" s="1234">
        <f>Q31/$D31*100</f>
        <v>19.156679846724579</v>
      </c>
      <c r="S31" s="1230">
        <f>SUM(S12:S29)</f>
        <v>74022</v>
      </c>
      <c r="T31" s="1231">
        <f>S31/$Q31*100</f>
        <v>58.990134043129693</v>
      </c>
      <c r="U31" s="1230">
        <f>SUM(U12:U29)</f>
        <v>51460</v>
      </c>
      <c r="V31" s="1235">
        <f>U31/$Q31*100</f>
        <v>41.009865956870307</v>
      </c>
      <c r="W31" s="320"/>
      <c r="X31" s="1233">
        <f>SUM(X12:X29)</f>
        <v>353136</v>
      </c>
      <c r="Y31" s="1234">
        <f>X31/$D31*100</f>
        <v>53.911423904248657</v>
      </c>
      <c r="Z31" s="1230">
        <f>SUM(Z12:Z29)</f>
        <v>260288</v>
      </c>
      <c r="AA31" s="1231">
        <f>Z31/$X31*100</f>
        <v>73.707580082461149</v>
      </c>
      <c r="AB31" s="1230">
        <f>SUM(AB12:AB29)</f>
        <v>92848</v>
      </c>
      <c r="AC31" s="1235">
        <f>AB31/$X31*100</f>
        <v>26.292419917538851</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15" s="396" customFormat="1" ht="5.25" customHeight="1" x14ac:dyDescent="0.25">
      <c r="B33" s="397" t="s">
        <v>47</v>
      </c>
      <c r="C33" s="398"/>
      <c r="I33" s="398"/>
    </row>
    <row r="34" spans="2:15" s="394" customFormat="1" ht="13.5" customHeight="1" x14ac:dyDescent="0.25">
      <c r="B34" s="1468"/>
      <c r="C34" s="1468"/>
      <c r="D34" s="1468"/>
      <c r="E34" s="1468"/>
      <c r="F34" s="1468"/>
      <c r="G34" s="1468"/>
      <c r="H34" s="1468"/>
      <c r="I34" s="1468"/>
      <c r="J34" s="1468"/>
      <c r="K34" s="1468"/>
      <c r="L34" s="1468"/>
      <c r="M34" s="1468"/>
      <c r="N34" s="1468"/>
      <c r="O34" s="1468"/>
    </row>
    <row r="35" spans="2:15" s="329" customFormat="1" ht="29.25" customHeight="1" x14ac:dyDescent="0.25">
      <c r="B35" s="1469"/>
      <c r="C35" s="1469"/>
      <c r="D35" s="1469"/>
      <c r="E35" s="1469"/>
      <c r="F35" s="1469"/>
      <c r="G35" s="1469"/>
      <c r="H35" s="1469"/>
      <c r="I35" s="1469"/>
      <c r="J35" s="1469"/>
      <c r="K35" s="1469"/>
      <c r="L35" s="1469"/>
      <c r="M35" s="1469"/>
    </row>
    <row r="36" spans="2:15" s="329" customFormat="1" ht="4.5" customHeight="1" x14ac:dyDescent="0.25">
      <c r="B36" s="1467"/>
      <c r="C36" s="1467"/>
      <c r="D36" s="1467"/>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6:D36"/>
    <mergeCell ref="R9:R10"/>
    <mergeCell ref="S9:T9"/>
    <mergeCell ref="K9:K10"/>
    <mergeCell ref="L9:M9"/>
    <mergeCell ref="N9:O9"/>
    <mergeCell ref="Q9:Q10"/>
    <mergeCell ref="B34:O34"/>
    <mergeCell ref="B35:M35"/>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93">
    <tabColor theme="0"/>
    <pageSetUpPr fitToPage="1"/>
  </sheetPr>
  <dimension ref="A1:BA46"/>
  <sheetViews>
    <sheetView showGridLines="0" zoomScale="85" zoomScaleNormal="85"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A1" s="340" t="s">
        <v>50</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439"/>
      <c r="C2" s="1439"/>
    </row>
    <row r="3" spans="1:53" s="345" customFormat="1" ht="4.5" customHeight="1" x14ac:dyDescent="0.25">
      <c r="B3" s="1440"/>
      <c r="C3" s="1440"/>
    </row>
    <row r="4" spans="1:53" s="345" customFormat="1" ht="17.25" customHeight="1" x14ac:dyDescent="0.25">
      <c r="A4" s="1441" t="s">
        <v>405</v>
      </c>
      <c r="B4" s="1441"/>
      <c r="C4" s="1441"/>
      <c r="D4" s="1441"/>
      <c r="E4" s="1441"/>
      <c r="F4" s="1441"/>
      <c r="G4" s="1441"/>
      <c r="H4" s="1441"/>
      <c r="I4" s="1441"/>
      <c r="J4" s="1441"/>
      <c r="K4" s="1441"/>
      <c r="L4" s="1441"/>
      <c r="M4" s="1441"/>
      <c r="N4" s="1441"/>
      <c r="O4" s="1441"/>
      <c r="P4" s="1441"/>
      <c r="Q4" s="1441"/>
      <c r="R4" s="1441"/>
      <c r="S4" s="1441"/>
      <c r="T4" s="1441"/>
      <c r="U4" s="1441"/>
      <c r="V4" s="1441"/>
      <c r="W4" s="1441"/>
      <c r="X4" s="1441"/>
      <c r="Y4" s="1441"/>
      <c r="Z4" s="1441"/>
      <c r="AA4" s="1441"/>
      <c r="AB4" s="1441"/>
      <c r="AC4" s="1441"/>
    </row>
    <row r="5" spans="1:53" s="345" customFormat="1" ht="17.25" customHeight="1" x14ac:dyDescent="0.25">
      <c r="B5" s="1442" t="str">
        <f>porsaad!$B$6</f>
        <v>Situación a 30 de noviembre de 2025</v>
      </c>
      <c r="C5" s="1442"/>
      <c r="D5" s="1442"/>
      <c r="E5" s="1442"/>
      <c r="F5" s="1442"/>
      <c r="G5" s="1442"/>
      <c r="H5" s="1442"/>
      <c r="I5" s="1442"/>
      <c r="J5" s="1442"/>
      <c r="K5" s="1442"/>
      <c r="L5" s="1442"/>
      <c r="M5" s="1442"/>
      <c r="N5" s="1442"/>
      <c r="O5" s="1442"/>
      <c r="P5" s="1442"/>
      <c r="Q5" s="1442"/>
      <c r="R5" s="1442"/>
      <c r="S5" s="1442"/>
      <c r="T5" s="1442"/>
      <c r="U5" s="1442"/>
      <c r="V5" s="1442"/>
      <c r="W5" s="1442"/>
      <c r="X5" s="1442"/>
      <c r="Y5" s="1442"/>
      <c r="Z5" s="1442"/>
      <c r="AA5" s="1442"/>
      <c r="AB5" s="1442"/>
      <c r="AC5" s="1442"/>
    </row>
    <row r="6" spans="1:53" s="345" customFormat="1" ht="6" customHeight="1" x14ac:dyDescent="0.25"/>
    <row r="7" spans="1:53" s="322" customFormat="1" ht="12.75" customHeight="1" x14ac:dyDescent="0.25">
      <c r="A7" s="316"/>
      <c r="B7" s="1443" t="s">
        <v>12</v>
      </c>
      <c r="C7" s="317"/>
      <c r="D7" s="1446" t="s">
        <v>232</v>
      </c>
      <c r="E7" s="1447"/>
      <c r="F7" s="1447"/>
      <c r="G7" s="1447"/>
      <c r="H7" s="1447"/>
      <c r="I7" s="318"/>
      <c r="J7" s="1450"/>
      <c r="K7" s="1450"/>
      <c r="L7" s="1450"/>
      <c r="M7" s="1450"/>
      <c r="N7" s="1450"/>
      <c r="O7" s="1450"/>
      <c r="P7" s="318"/>
      <c r="Q7" s="1450"/>
      <c r="R7" s="1450"/>
      <c r="S7" s="1450"/>
      <c r="T7" s="1450"/>
      <c r="U7" s="1450"/>
      <c r="V7" s="1450"/>
      <c r="W7" s="318"/>
      <c r="X7" s="1450"/>
      <c r="Y7" s="1450"/>
      <c r="Z7" s="1450"/>
      <c r="AA7" s="1450"/>
      <c r="AB7" s="1450"/>
      <c r="AC7" s="1451"/>
      <c r="AD7" s="319"/>
      <c r="AE7" s="319"/>
      <c r="AF7" s="320"/>
      <c r="AG7" s="320"/>
      <c r="AH7" s="320"/>
      <c r="AI7" s="320"/>
      <c r="AJ7" s="320"/>
      <c r="AK7" s="320"/>
      <c r="AL7" s="321"/>
    </row>
    <row r="8" spans="1:53" s="322" customFormat="1" ht="33.75" customHeight="1" x14ac:dyDescent="0.25">
      <c r="A8" s="316"/>
      <c r="B8" s="1444"/>
      <c r="C8" s="317"/>
      <c r="D8" s="1448"/>
      <c r="E8" s="1449"/>
      <c r="F8" s="1449"/>
      <c r="G8" s="1449"/>
      <c r="H8" s="1449"/>
      <c r="I8" s="323"/>
      <c r="J8" s="1452" t="s">
        <v>233</v>
      </c>
      <c r="K8" s="1453"/>
      <c r="L8" s="1453"/>
      <c r="M8" s="1453"/>
      <c r="N8" s="1453"/>
      <c r="O8" s="1454"/>
      <c r="P8" s="317"/>
      <c r="Q8" s="1452" t="s">
        <v>234</v>
      </c>
      <c r="R8" s="1453"/>
      <c r="S8" s="1453"/>
      <c r="T8" s="1453"/>
      <c r="U8" s="1453"/>
      <c r="V8" s="1454"/>
      <c r="W8" s="317"/>
      <c r="X8" s="1452" t="s">
        <v>235</v>
      </c>
      <c r="Y8" s="1453"/>
      <c r="Z8" s="1453"/>
      <c r="AA8" s="1453"/>
      <c r="AB8" s="1453"/>
      <c r="AC8" s="1454"/>
      <c r="AD8" s="319"/>
      <c r="AE8" s="319"/>
      <c r="AF8" s="320"/>
      <c r="AG8" s="320"/>
      <c r="AH8" s="320"/>
      <c r="AI8" s="320"/>
      <c r="AJ8" s="320"/>
      <c r="AK8" s="320"/>
      <c r="AL8" s="321"/>
    </row>
    <row r="9" spans="1:53" s="322" customFormat="1" ht="21.75" customHeight="1" x14ac:dyDescent="0.25">
      <c r="A9" s="316"/>
      <c r="B9" s="1444"/>
      <c r="C9" s="317"/>
      <c r="D9" s="1455" t="s">
        <v>9</v>
      </c>
      <c r="E9" s="1457" t="s">
        <v>24</v>
      </c>
      <c r="F9" s="1458"/>
      <c r="G9" s="1457" t="s">
        <v>23</v>
      </c>
      <c r="H9" s="1459"/>
      <c r="I9" s="323"/>
      <c r="J9" s="1460" t="s">
        <v>9</v>
      </c>
      <c r="K9" s="1463" t="s">
        <v>219</v>
      </c>
      <c r="L9" s="1465" t="s">
        <v>24</v>
      </c>
      <c r="M9" s="1466"/>
      <c r="N9" s="1461" t="s">
        <v>23</v>
      </c>
      <c r="O9" s="1462"/>
      <c r="P9" s="317"/>
      <c r="Q9" s="1460" t="s">
        <v>9</v>
      </c>
      <c r="R9" s="1463" t="s">
        <v>219</v>
      </c>
      <c r="S9" s="1465" t="s">
        <v>24</v>
      </c>
      <c r="T9" s="1466"/>
      <c r="U9" s="1461" t="s">
        <v>23</v>
      </c>
      <c r="V9" s="1462"/>
      <c r="W9" s="317"/>
      <c r="X9" s="1460" t="s">
        <v>9</v>
      </c>
      <c r="Y9" s="1463" t="s">
        <v>219</v>
      </c>
      <c r="Z9" s="1465" t="s">
        <v>24</v>
      </c>
      <c r="AA9" s="1466"/>
      <c r="AB9" s="1461" t="s">
        <v>23</v>
      </c>
      <c r="AC9" s="1462"/>
      <c r="AD9" s="319"/>
      <c r="AE9" s="319"/>
      <c r="AF9" s="320"/>
      <c r="AG9" s="320"/>
      <c r="AH9" s="320"/>
      <c r="AI9" s="320"/>
      <c r="AJ9" s="320"/>
      <c r="AK9" s="320"/>
      <c r="AL9" s="321"/>
    </row>
    <row r="10" spans="1:53" s="322" customFormat="1" ht="36.75" customHeight="1" x14ac:dyDescent="0.25">
      <c r="A10" s="316"/>
      <c r="B10" s="1445"/>
      <c r="C10" s="317"/>
      <c r="D10" s="1456"/>
      <c r="E10" s="407" t="s">
        <v>9</v>
      </c>
      <c r="F10" s="403" t="s">
        <v>219</v>
      </c>
      <c r="G10" s="406" t="s">
        <v>9</v>
      </c>
      <c r="H10" s="886" t="s">
        <v>219</v>
      </c>
      <c r="I10" s="346"/>
      <c r="J10" s="1456"/>
      <c r="K10" s="1464"/>
      <c r="L10" s="404" t="s">
        <v>9</v>
      </c>
      <c r="M10" s="403" t="s">
        <v>220</v>
      </c>
      <c r="N10" s="407" t="s">
        <v>9</v>
      </c>
      <c r="O10" s="402" t="s">
        <v>220</v>
      </c>
      <c r="P10" s="347"/>
      <c r="Q10" s="1456"/>
      <c r="R10" s="1464"/>
      <c r="S10" s="404" t="s">
        <v>9</v>
      </c>
      <c r="T10" s="403" t="s">
        <v>220</v>
      </c>
      <c r="U10" s="407" t="s">
        <v>9</v>
      </c>
      <c r="V10" s="402" t="s">
        <v>220</v>
      </c>
      <c r="W10" s="347"/>
      <c r="X10" s="1456"/>
      <c r="Y10" s="1464"/>
      <c r="Z10" s="404" t="s">
        <v>9</v>
      </c>
      <c r="AA10" s="403" t="s">
        <v>220</v>
      </c>
      <c r="AB10" s="407" t="s">
        <v>9</v>
      </c>
      <c r="AC10" s="402" t="s">
        <v>220</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118161</v>
      </c>
      <c r="E12" s="352">
        <f>L12+S12+Z12</f>
        <v>76900</v>
      </c>
      <c r="F12" s="353">
        <f>E12/$D12*100</f>
        <v>65.080694983962559</v>
      </c>
      <c r="G12" s="352">
        <f>N12+U12+AB12</f>
        <v>41261</v>
      </c>
      <c r="H12" s="354">
        <f>G12/$D12*100</f>
        <v>34.919305016037441</v>
      </c>
      <c r="I12" s="350"/>
      <c r="J12" s="355">
        <f>L12+N12</f>
        <v>25736</v>
      </c>
      <c r="K12" s="356">
        <f>J12/$D12*100</f>
        <v>21.780452095022891</v>
      </c>
      <c r="L12" s="357">
        <v>11232</v>
      </c>
      <c r="M12" s="353">
        <v>43.643145788001242</v>
      </c>
      <c r="N12" s="357">
        <v>14504</v>
      </c>
      <c r="O12" s="358">
        <v>56.356854211998751</v>
      </c>
      <c r="P12" s="350"/>
      <c r="Q12" s="355">
        <v>30988</v>
      </c>
      <c r="R12" s="356">
        <v>26.225235060637601</v>
      </c>
      <c r="S12" s="357">
        <v>22102</v>
      </c>
      <c r="T12" s="353">
        <v>71.324383632373824</v>
      </c>
      <c r="U12" s="357">
        <v>8886</v>
      </c>
      <c r="V12" s="358">
        <v>28.675616367626176</v>
      </c>
      <c r="W12" s="350"/>
      <c r="X12" s="355">
        <v>61437</v>
      </c>
      <c r="Y12" s="356">
        <v>51.994312844339504</v>
      </c>
      <c r="Z12" s="357">
        <v>43566</v>
      </c>
      <c r="AA12" s="353">
        <v>70.911665608672308</v>
      </c>
      <c r="AB12" s="357">
        <v>17871</v>
      </c>
      <c r="AC12" s="358">
        <f t="shared" ref="AC12:AC29" si="0">AB12/$X12*100</f>
        <v>29.088334391327702</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17280</v>
      </c>
      <c r="E13" s="365">
        <f t="shared" ref="E13:E29" si="2">L13+S13+Z13</f>
        <v>11060</v>
      </c>
      <c r="F13" s="366">
        <f t="shared" ref="F13:H29" si="3">E13/$D13*100</f>
        <v>64.004629629629633</v>
      </c>
      <c r="G13" s="365">
        <f t="shared" ref="G13:G29" si="4">N13+U13+AB13</f>
        <v>6220</v>
      </c>
      <c r="H13" s="367">
        <f t="shared" si="3"/>
        <v>35.995370370370374</v>
      </c>
      <c r="I13" s="350"/>
      <c r="J13" s="368">
        <f t="shared" ref="J13:J29" si="5">L13+N13</f>
        <v>3232</v>
      </c>
      <c r="K13" s="369">
        <f t="shared" ref="K13:K29" si="6">J13/$D13*100</f>
        <v>18.703703703703702</v>
      </c>
      <c r="L13" s="370">
        <v>1418</v>
      </c>
      <c r="M13" s="371">
        <v>43.873762376237622</v>
      </c>
      <c r="N13" s="370">
        <v>1814</v>
      </c>
      <c r="O13" s="372">
        <v>56.126237623762378</v>
      </c>
      <c r="P13" s="350"/>
      <c r="Q13" s="368">
        <v>3894</v>
      </c>
      <c r="R13" s="369">
        <v>22.534722222222221</v>
      </c>
      <c r="S13" s="370">
        <v>2484</v>
      </c>
      <c r="T13" s="371">
        <v>63.790446841294305</v>
      </c>
      <c r="U13" s="370">
        <v>1410</v>
      </c>
      <c r="V13" s="372">
        <v>36.209553158705695</v>
      </c>
      <c r="W13" s="350"/>
      <c r="X13" s="368">
        <v>10154</v>
      </c>
      <c r="Y13" s="369">
        <v>58.761574074074076</v>
      </c>
      <c r="Z13" s="370">
        <v>7158</v>
      </c>
      <c r="AA13" s="371">
        <v>70.494386448690165</v>
      </c>
      <c r="AB13" s="370">
        <v>2996</v>
      </c>
      <c r="AC13" s="372">
        <f t="shared" si="0"/>
        <v>29.505613551309828</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15318</v>
      </c>
      <c r="E14" s="365">
        <f t="shared" si="2"/>
        <v>9844</v>
      </c>
      <c r="F14" s="366">
        <f t="shared" si="3"/>
        <v>64.264264264264256</v>
      </c>
      <c r="G14" s="365">
        <f t="shared" si="4"/>
        <v>5474</v>
      </c>
      <c r="H14" s="367">
        <f t="shared" si="3"/>
        <v>35.735735735735737</v>
      </c>
      <c r="I14" s="350"/>
      <c r="J14" s="368">
        <f t="shared" si="5"/>
        <v>3519</v>
      </c>
      <c r="K14" s="369">
        <f t="shared" si="6"/>
        <v>22.972972972972975</v>
      </c>
      <c r="L14" s="370">
        <v>1511</v>
      </c>
      <c r="M14" s="371">
        <v>42.93833475419153</v>
      </c>
      <c r="N14" s="370">
        <v>2008</v>
      </c>
      <c r="O14" s="372">
        <v>57.06166524580847</v>
      </c>
      <c r="P14" s="350"/>
      <c r="Q14" s="368">
        <v>3466</v>
      </c>
      <c r="R14" s="369">
        <v>22.626974800887844</v>
      </c>
      <c r="S14" s="370">
        <v>2054</v>
      </c>
      <c r="T14" s="371">
        <v>59.261396422388927</v>
      </c>
      <c r="U14" s="370">
        <v>1412</v>
      </c>
      <c r="V14" s="372">
        <v>40.738603577611073</v>
      </c>
      <c r="W14" s="350"/>
      <c r="X14" s="368">
        <v>8333</v>
      </c>
      <c r="Y14" s="369">
        <v>54.400052226139181</v>
      </c>
      <c r="Z14" s="370">
        <v>6279</v>
      </c>
      <c r="AA14" s="371">
        <v>75.351014040561623</v>
      </c>
      <c r="AB14" s="370">
        <v>2054</v>
      </c>
      <c r="AC14" s="372">
        <f t="shared" si="0"/>
        <v>24.648985959438377</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16993</v>
      </c>
      <c r="E15" s="365">
        <f t="shared" si="2"/>
        <v>10366</v>
      </c>
      <c r="F15" s="366">
        <f t="shared" si="3"/>
        <v>61.001588889542759</v>
      </c>
      <c r="G15" s="365">
        <f t="shared" si="4"/>
        <v>6627</v>
      </c>
      <c r="H15" s="367">
        <f t="shared" si="3"/>
        <v>38.998411110457248</v>
      </c>
      <c r="I15" s="350"/>
      <c r="J15" s="368">
        <f t="shared" si="5"/>
        <v>4775</v>
      </c>
      <c r="K15" s="369">
        <f t="shared" si="6"/>
        <v>28.09980580238922</v>
      </c>
      <c r="L15" s="370">
        <v>2179</v>
      </c>
      <c r="M15" s="371">
        <v>45.633507853403145</v>
      </c>
      <c r="N15" s="370">
        <v>2596</v>
      </c>
      <c r="O15" s="372">
        <v>54.366492146596855</v>
      </c>
      <c r="P15" s="350"/>
      <c r="Q15" s="368">
        <v>4315</v>
      </c>
      <c r="R15" s="369">
        <v>25.392808803625023</v>
      </c>
      <c r="S15" s="370">
        <v>2657</v>
      </c>
      <c r="T15" s="371">
        <v>61.575898030127462</v>
      </c>
      <c r="U15" s="370">
        <v>1658</v>
      </c>
      <c r="V15" s="372">
        <v>38.424101969872538</v>
      </c>
      <c r="W15" s="350"/>
      <c r="X15" s="368">
        <v>7903</v>
      </c>
      <c r="Y15" s="369">
        <v>46.507385393985757</v>
      </c>
      <c r="Z15" s="370">
        <v>5530</v>
      </c>
      <c r="AA15" s="371">
        <v>69.973427812223207</v>
      </c>
      <c r="AB15" s="370">
        <v>2373</v>
      </c>
      <c r="AC15" s="372">
        <f t="shared" si="0"/>
        <v>30.026572187776797</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19934</v>
      </c>
      <c r="E16" s="365">
        <f t="shared" si="2"/>
        <v>11537</v>
      </c>
      <c r="F16" s="366">
        <f t="shared" si="3"/>
        <v>57.875990769539477</v>
      </c>
      <c r="G16" s="365">
        <f t="shared" si="4"/>
        <v>8397</v>
      </c>
      <c r="H16" s="367">
        <f t="shared" si="3"/>
        <v>42.124009230460516</v>
      </c>
      <c r="I16" s="350"/>
      <c r="J16" s="368">
        <f t="shared" si="5"/>
        <v>7757</v>
      </c>
      <c r="K16" s="369">
        <f t="shared" si="6"/>
        <v>38.913414267081372</v>
      </c>
      <c r="L16" s="370">
        <v>3305</v>
      </c>
      <c r="M16" s="371">
        <v>42.606677839370896</v>
      </c>
      <c r="N16" s="370">
        <v>4452</v>
      </c>
      <c r="O16" s="372">
        <v>57.393322160629111</v>
      </c>
      <c r="P16" s="350"/>
      <c r="Q16" s="368">
        <v>5154</v>
      </c>
      <c r="R16" s="369">
        <v>25.855322564462728</v>
      </c>
      <c r="S16" s="370">
        <v>3296</v>
      </c>
      <c r="T16" s="371">
        <v>63.950329840900267</v>
      </c>
      <c r="U16" s="370">
        <v>1858</v>
      </c>
      <c r="V16" s="372">
        <v>36.049670159099726</v>
      </c>
      <c r="W16" s="350"/>
      <c r="X16" s="368">
        <v>7023</v>
      </c>
      <c r="Y16" s="369">
        <v>35.231263168455904</v>
      </c>
      <c r="Z16" s="370">
        <v>4936</v>
      </c>
      <c r="AA16" s="371">
        <v>70.283354691727183</v>
      </c>
      <c r="AB16" s="370">
        <v>2087</v>
      </c>
      <c r="AC16" s="372">
        <f t="shared" si="0"/>
        <v>29.716645308272817</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5374</v>
      </c>
      <c r="E17" s="375">
        <f t="shared" si="2"/>
        <v>3187</v>
      </c>
      <c r="F17" s="376">
        <f t="shared" si="3"/>
        <v>59.304056568663931</v>
      </c>
      <c r="G17" s="375">
        <f t="shared" si="4"/>
        <v>2187</v>
      </c>
      <c r="H17" s="367">
        <f t="shared" si="3"/>
        <v>40.695943431336062</v>
      </c>
      <c r="I17" s="350"/>
      <c r="J17" s="377">
        <f t="shared" si="5"/>
        <v>1520</v>
      </c>
      <c r="K17" s="378">
        <f t="shared" si="6"/>
        <v>28.284331968738368</v>
      </c>
      <c r="L17" s="375">
        <v>664</v>
      </c>
      <c r="M17" s="376">
        <v>43.684210526315795</v>
      </c>
      <c r="N17" s="375">
        <v>856</v>
      </c>
      <c r="O17" s="372">
        <v>56.315789473684205</v>
      </c>
      <c r="P17" s="350"/>
      <c r="Q17" s="377">
        <v>1297</v>
      </c>
      <c r="R17" s="378">
        <v>24.134722739114252</v>
      </c>
      <c r="S17" s="375">
        <v>731</v>
      </c>
      <c r="T17" s="376">
        <v>56.360832690824978</v>
      </c>
      <c r="U17" s="375">
        <v>566</v>
      </c>
      <c r="V17" s="372">
        <v>43.639167309175022</v>
      </c>
      <c r="W17" s="350"/>
      <c r="X17" s="377">
        <v>2557</v>
      </c>
      <c r="Y17" s="378">
        <v>47.580945292147376</v>
      </c>
      <c r="Z17" s="375">
        <v>1792</v>
      </c>
      <c r="AA17" s="376">
        <v>70.082127493156037</v>
      </c>
      <c r="AB17" s="375">
        <v>765</v>
      </c>
      <c r="AC17" s="372">
        <f t="shared" si="0"/>
        <v>29.917872506843956</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51057</v>
      </c>
      <c r="E18" s="365">
        <f t="shared" si="2"/>
        <v>31787</v>
      </c>
      <c r="F18" s="366">
        <f t="shared" si="3"/>
        <v>62.257868656599491</v>
      </c>
      <c r="G18" s="365">
        <f t="shared" si="4"/>
        <v>19270</v>
      </c>
      <c r="H18" s="367">
        <f t="shared" si="3"/>
        <v>37.742131343400516</v>
      </c>
      <c r="I18" s="350"/>
      <c r="J18" s="368">
        <f t="shared" si="5"/>
        <v>10114</v>
      </c>
      <c r="K18" s="369">
        <f t="shared" si="6"/>
        <v>19.809232818222771</v>
      </c>
      <c r="L18" s="370">
        <v>4292</v>
      </c>
      <c r="M18" s="371">
        <v>42.436227012062488</v>
      </c>
      <c r="N18" s="370">
        <v>5822</v>
      </c>
      <c r="O18" s="372">
        <v>57.563772987937512</v>
      </c>
      <c r="P18" s="350"/>
      <c r="Q18" s="368">
        <v>9870</v>
      </c>
      <c r="R18" s="369">
        <v>19.331335566131973</v>
      </c>
      <c r="S18" s="370">
        <v>5675</v>
      </c>
      <c r="T18" s="371">
        <v>57.497467071935162</v>
      </c>
      <c r="U18" s="370">
        <v>4195</v>
      </c>
      <c r="V18" s="372">
        <v>42.502532928064845</v>
      </c>
      <c r="W18" s="350"/>
      <c r="X18" s="368">
        <v>31073</v>
      </c>
      <c r="Y18" s="369">
        <v>60.859431615645256</v>
      </c>
      <c r="Z18" s="370">
        <v>21820</v>
      </c>
      <c r="AA18" s="371">
        <v>70.221735912206739</v>
      </c>
      <c r="AB18" s="370">
        <v>9253</v>
      </c>
      <c r="AC18" s="372">
        <f t="shared" si="0"/>
        <v>29.778264087793261</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31950</v>
      </c>
      <c r="E19" s="365">
        <f t="shared" si="2"/>
        <v>20456</v>
      </c>
      <c r="F19" s="366">
        <f t="shared" si="3"/>
        <v>64.025039123630677</v>
      </c>
      <c r="G19" s="365">
        <f t="shared" si="4"/>
        <v>11494</v>
      </c>
      <c r="H19" s="367">
        <f t="shared" si="3"/>
        <v>35.97496087636933</v>
      </c>
      <c r="I19" s="350"/>
      <c r="J19" s="368">
        <f t="shared" si="5"/>
        <v>6455</v>
      </c>
      <c r="K19" s="369">
        <f t="shared" si="6"/>
        <v>20.203442879499217</v>
      </c>
      <c r="L19" s="370">
        <v>2758</v>
      </c>
      <c r="M19" s="371">
        <v>42.726568551510461</v>
      </c>
      <c r="N19" s="370">
        <v>3697</v>
      </c>
      <c r="O19" s="372">
        <v>57.273431448489539</v>
      </c>
      <c r="P19" s="350"/>
      <c r="Q19" s="368">
        <v>7023</v>
      </c>
      <c r="R19" s="369">
        <v>21.981220657276996</v>
      </c>
      <c r="S19" s="370">
        <v>4603</v>
      </c>
      <c r="T19" s="371">
        <v>65.541791257297461</v>
      </c>
      <c r="U19" s="370">
        <v>2420</v>
      </c>
      <c r="V19" s="372">
        <v>34.458208742702553</v>
      </c>
      <c r="W19" s="350"/>
      <c r="X19" s="368">
        <v>18472</v>
      </c>
      <c r="Y19" s="369">
        <v>57.815336463223787</v>
      </c>
      <c r="Z19" s="370">
        <v>13095</v>
      </c>
      <c r="AA19" s="371">
        <v>70.891078388912959</v>
      </c>
      <c r="AB19" s="370">
        <v>5377</v>
      </c>
      <c r="AC19" s="372">
        <f t="shared" si="0"/>
        <v>29.108921611087052</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129514</v>
      </c>
      <c r="E20" s="365">
        <f t="shared" si="2"/>
        <v>80984</v>
      </c>
      <c r="F20" s="366">
        <f t="shared" si="3"/>
        <v>62.529147428077266</v>
      </c>
      <c r="G20" s="365">
        <f t="shared" si="4"/>
        <v>48530</v>
      </c>
      <c r="H20" s="367">
        <f t="shared" si="3"/>
        <v>37.470852571922727</v>
      </c>
      <c r="I20" s="350"/>
      <c r="J20" s="368">
        <f t="shared" si="5"/>
        <v>34037</v>
      </c>
      <c r="K20" s="369">
        <f t="shared" si="6"/>
        <v>26.280556542149885</v>
      </c>
      <c r="L20" s="370">
        <v>15092</v>
      </c>
      <c r="M20" s="371">
        <v>44.339982959720302</v>
      </c>
      <c r="N20" s="370">
        <v>18945</v>
      </c>
      <c r="O20" s="372">
        <v>55.660017040279698</v>
      </c>
      <c r="P20" s="350"/>
      <c r="Q20" s="368">
        <v>30174</v>
      </c>
      <c r="R20" s="369">
        <v>23.297867412017233</v>
      </c>
      <c r="S20" s="370">
        <v>19354</v>
      </c>
      <c r="T20" s="371">
        <v>64.141313713793338</v>
      </c>
      <c r="U20" s="370">
        <v>10820</v>
      </c>
      <c r="V20" s="372">
        <v>35.85868628620667</v>
      </c>
      <c r="W20" s="350"/>
      <c r="X20" s="368">
        <v>65303</v>
      </c>
      <c r="Y20" s="369">
        <v>50.421576045832886</v>
      </c>
      <c r="Z20" s="370">
        <v>46538</v>
      </c>
      <c r="AA20" s="371">
        <v>71.264719844417556</v>
      </c>
      <c r="AB20" s="370">
        <v>18765</v>
      </c>
      <c r="AC20" s="372">
        <f t="shared" si="0"/>
        <v>28.735280155582437</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66750</v>
      </c>
      <c r="E21" s="365">
        <f t="shared" si="2"/>
        <v>40174</v>
      </c>
      <c r="F21" s="366">
        <f t="shared" si="3"/>
        <v>60.185767790262169</v>
      </c>
      <c r="G21" s="365">
        <f t="shared" si="4"/>
        <v>26576</v>
      </c>
      <c r="H21" s="367">
        <f t="shared" si="3"/>
        <v>39.814232209737824</v>
      </c>
      <c r="I21" s="350"/>
      <c r="J21" s="368">
        <f t="shared" si="5"/>
        <v>20355</v>
      </c>
      <c r="K21" s="369">
        <f t="shared" si="6"/>
        <v>30.49438202247191</v>
      </c>
      <c r="L21" s="370">
        <v>7997</v>
      </c>
      <c r="M21" s="371">
        <v>39.287644313436502</v>
      </c>
      <c r="N21" s="370">
        <v>12358</v>
      </c>
      <c r="O21" s="372">
        <v>60.712355686563498</v>
      </c>
      <c r="P21" s="350"/>
      <c r="Q21" s="368">
        <v>15178</v>
      </c>
      <c r="R21" s="369">
        <v>22.738576779026218</v>
      </c>
      <c r="S21" s="370">
        <v>9790</v>
      </c>
      <c r="T21" s="371">
        <v>64.501251811832915</v>
      </c>
      <c r="U21" s="370">
        <v>5388</v>
      </c>
      <c r="V21" s="372">
        <v>35.498748188167085</v>
      </c>
      <c r="W21" s="350"/>
      <c r="X21" s="368">
        <v>31217</v>
      </c>
      <c r="Y21" s="369">
        <v>46.767041198501872</v>
      </c>
      <c r="Z21" s="370">
        <v>22387</v>
      </c>
      <c r="AA21" s="371">
        <v>71.714130121408203</v>
      </c>
      <c r="AB21" s="370">
        <v>8830</v>
      </c>
      <c r="AC21" s="372">
        <f t="shared" si="0"/>
        <v>28.285869878591789</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15021</v>
      </c>
      <c r="E22" s="365">
        <f t="shared" si="2"/>
        <v>9548</v>
      </c>
      <c r="F22" s="366">
        <f t="shared" si="3"/>
        <v>63.564343252779445</v>
      </c>
      <c r="G22" s="365">
        <f t="shared" si="4"/>
        <v>5473</v>
      </c>
      <c r="H22" s="367">
        <f t="shared" si="3"/>
        <v>36.435656747220555</v>
      </c>
      <c r="I22" s="350"/>
      <c r="J22" s="368">
        <f t="shared" si="5"/>
        <v>3797</v>
      </c>
      <c r="K22" s="369">
        <f t="shared" si="6"/>
        <v>25.277944211437319</v>
      </c>
      <c r="L22" s="370">
        <v>1654</v>
      </c>
      <c r="M22" s="371">
        <v>43.560705820384513</v>
      </c>
      <c r="N22" s="370">
        <v>2143</v>
      </c>
      <c r="O22" s="372">
        <v>56.439294179615487</v>
      </c>
      <c r="P22" s="350"/>
      <c r="Q22" s="368">
        <v>3277</v>
      </c>
      <c r="R22" s="369">
        <v>21.816124092936555</v>
      </c>
      <c r="S22" s="370">
        <v>2150</v>
      </c>
      <c r="T22" s="371">
        <v>65.608788526090933</v>
      </c>
      <c r="U22" s="370">
        <v>1127</v>
      </c>
      <c r="V22" s="372">
        <v>34.39121147390906</v>
      </c>
      <c r="W22" s="350"/>
      <c r="X22" s="368">
        <v>7947</v>
      </c>
      <c r="Y22" s="369">
        <v>52.905931695626116</v>
      </c>
      <c r="Z22" s="370">
        <v>5744</v>
      </c>
      <c r="AA22" s="371">
        <v>72.278847363785076</v>
      </c>
      <c r="AB22" s="370">
        <v>2203</v>
      </c>
      <c r="AC22" s="372">
        <f t="shared" si="0"/>
        <v>27.721152636214924</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33359</v>
      </c>
      <c r="E23" s="365">
        <f t="shared" si="2"/>
        <v>19286</v>
      </c>
      <c r="F23" s="366">
        <f t="shared" si="3"/>
        <v>57.813483617614438</v>
      </c>
      <c r="G23" s="365">
        <f t="shared" si="4"/>
        <v>14073</v>
      </c>
      <c r="H23" s="367">
        <f t="shared" si="3"/>
        <v>42.186516382385562</v>
      </c>
      <c r="I23" s="350"/>
      <c r="J23" s="368">
        <f t="shared" si="5"/>
        <v>11047</v>
      </c>
      <c r="K23" s="369">
        <f t="shared" si="6"/>
        <v>33.115501064180577</v>
      </c>
      <c r="L23" s="370">
        <v>4103</v>
      </c>
      <c r="M23" s="371">
        <v>37.141305331764279</v>
      </c>
      <c r="N23" s="370">
        <v>6944</v>
      </c>
      <c r="O23" s="372">
        <v>62.858694668235714</v>
      </c>
      <c r="P23" s="350"/>
      <c r="Q23" s="368">
        <v>6327</v>
      </c>
      <c r="R23" s="369">
        <v>18.966395875176115</v>
      </c>
      <c r="S23" s="370">
        <v>3706</v>
      </c>
      <c r="T23" s="371">
        <v>58.574363837521737</v>
      </c>
      <c r="U23" s="370">
        <v>2621</v>
      </c>
      <c r="V23" s="372">
        <v>41.42563616247827</v>
      </c>
      <c r="W23" s="350"/>
      <c r="X23" s="368">
        <v>15985</v>
      </c>
      <c r="Y23" s="369">
        <v>47.918103060643304</v>
      </c>
      <c r="Z23" s="370">
        <v>11477</v>
      </c>
      <c r="AA23" s="371">
        <v>71.798561151079127</v>
      </c>
      <c r="AB23" s="370">
        <v>4508</v>
      </c>
      <c r="AC23" s="372">
        <f t="shared" si="0"/>
        <v>28.201438848920862</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68242</v>
      </c>
      <c r="E24" s="365">
        <f t="shared" si="2"/>
        <v>44460</v>
      </c>
      <c r="F24" s="366">
        <f t="shared" si="3"/>
        <v>65.1504938307787</v>
      </c>
      <c r="G24" s="365">
        <f t="shared" si="4"/>
        <v>23782</v>
      </c>
      <c r="H24" s="367">
        <f t="shared" si="3"/>
        <v>34.8495061692213</v>
      </c>
      <c r="I24" s="350"/>
      <c r="J24" s="368">
        <f t="shared" si="5"/>
        <v>16457</v>
      </c>
      <c r="K24" s="369">
        <f t="shared" si="6"/>
        <v>24.115647255355942</v>
      </c>
      <c r="L24" s="370">
        <v>7550</v>
      </c>
      <c r="M24" s="371">
        <v>45.877134350124564</v>
      </c>
      <c r="N24" s="370">
        <v>8907</v>
      </c>
      <c r="O24" s="372">
        <v>54.122865649875429</v>
      </c>
      <c r="P24" s="350"/>
      <c r="Q24" s="368">
        <v>15069</v>
      </c>
      <c r="R24" s="369">
        <v>22.081709211336129</v>
      </c>
      <c r="S24" s="370">
        <v>10273</v>
      </c>
      <c r="T24" s="371">
        <v>68.173070542172681</v>
      </c>
      <c r="U24" s="370">
        <v>4796</v>
      </c>
      <c r="V24" s="372">
        <v>31.82692945782733</v>
      </c>
      <c r="W24" s="350"/>
      <c r="X24" s="368">
        <v>36716</v>
      </c>
      <c r="Y24" s="369">
        <v>53.802643533307936</v>
      </c>
      <c r="Z24" s="370">
        <v>26637</v>
      </c>
      <c r="AA24" s="371">
        <v>72.548752587427828</v>
      </c>
      <c r="AB24" s="370">
        <v>10079</v>
      </c>
      <c r="AC24" s="372">
        <f t="shared" si="0"/>
        <v>27.451247412572176</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20184</v>
      </c>
      <c r="E25" s="365">
        <f t="shared" si="2"/>
        <v>12301</v>
      </c>
      <c r="F25" s="366">
        <f t="shared" si="3"/>
        <v>60.944312326595316</v>
      </c>
      <c r="G25" s="365">
        <f t="shared" si="4"/>
        <v>7883</v>
      </c>
      <c r="H25" s="367">
        <f t="shared" si="3"/>
        <v>39.055687673404677</v>
      </c>
      <c r="I25" s="350"/>
      <c r="J25" s="368">
        <f t="shared" si="5"/>
        <v>5418</v>
      </c>
      <c r="K25" s="369">
        <f t="shared" si="6"/>
        <v>26.843043995243761</v>
      </c>
      <c r="L25" s="370">
        <v>2097</v>
      </c>
      <c r="M25" s="371">
        <v>38.704318936877073</v>
      </c>
      <c r="N25" s="370">
        <v>3321</v>
      </c>
      <c r="O25" s="372">
        <v>61.29568106312292</v>
      </c>
      <c r="P25" s="350"/>
      <c r="Q25" s="368">
        <v>5273</v>
      </c>
      <c r="R25" s="369">
        <v>26.124653190646058</v>
      </c>
      <c r="S25" s="370">
        <v>3591</v>
      </c>
      <c r="T25" s="371">
        <v>68.101649914659589</v>
      </c>
      <c r="U25" s="370">
        <v>1682</v>
      </c>
      <c r="V25" s="372">
        <v>31.898350085340414</v>
      </c>
      <c r="W25" s="350"/>
      <c r="X25" s="368">
        <v>9493</v>
      </c>
      <c r="Y25" s="369">
        <v>47.032302814110189</v>
      </c>
      <c r="Z25" s="370">
        <v>6613</v>
      </c>
      <c r="AA25" s="371">
        <v>69.661856104498057</v>
      </c>
      <c r="AB25" s="370">
        <v>2880</v>
      </c>
      <c r="AC25" s="372">
        <f t="shared" si="0"/>
        <v>30.33814389550195</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7899</v>
      </c>
      <c r="E26" s="380">
        <f t="shared" si="2"/>
        <v>4832</v>
      </c>
      <c r="F26" s="381">
        <f t="shared" si="3"/>
        <v>61.172300291176093</v>
      </c>
      <c r="G26" s="380">
        <f t="shared" si="4"/>
        <v>3067</v>
      </c>
      <c r="H26" s="367">
        <f t="shared" si="3"/>
        <v>38.827699708823907</v>
      </c>
      <c r="I26" s="350"/>
      <c r="J26" s="377">
        <f t="shared" si="5"/>
        <v>1807</v>
      </c>
      <c r="K26" s="378">
        <f t="shared" si="6"/>
        <v>22.876313457399672</v>
      </c>
      <c r="L26" s="375">
        <v>743</v>
      </c>
      <c r="M26" s="376">
        <v>41.11787493082457</v>
      </c>
      <c r="N26" s="375">
        <v>1064</v>
      </c>
      <c r="O26" s="372">
        <v>58.88212506917543</v>
      </c>
      <c r="P26" s="350"/>
      <c r="Q26" s="377">
        <v>1567</v>
      </c>
      <c r="R26" s="378">
        <v>19.837954171414101</v>
      </c>
      <c r="S26" s="375">
        <v>880</v>
      </c>
      <c r="T26" s="376">
        <v>56.158264199106576</v>
      </c>
      <c r="U26" s="375">
        <v>687</v>
      </c>
      <c r="V26" s="372">
        <v>43.841735800893424</v>
      </c>
      <c r="W26" s="350"/>
      <c r="X26" s="377">
        <v>4525</v>
      </c>
      <c r="Y26" s="378">
        <v>57.285732371186228</v>
      </c>
      <c r="Z26" s="375">
        <v>3209</v>
      </c>
      <c r="AA26" s="376">
        <v>70.917127071823202</v>
      </c>
      <c r="AB26" s="375">
        <v>1316</v>
      </c>
      <c r="AC26" s="372">
        <f t="shared" si="0"/>
        <v>29.082872928176794</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40513</v>
      </c>
      <c r="E27" s="380">
        <f t="shared" si="2"/>
        <v>23509</v>
      </c>
      <c r="F27" s="381">
        <f t="shared" si="3"/>
        <v>58.028287216449037</v>
      </c>
      <c r="G27" s="380">
        <f t="shared" si="4"/>
        <v>17004</v>
      </c>
      <c r="H27" s="367">
        <f t="shared" si="3"/>
        <v>41.971712783550956</v>
      </c>
      <c r="I27" s="350"/>
      <c r="J27" s="377">
        <f t="shared" si="5"/>
        <v>11985</v>
      </c>
      <c r="K27" s="378">
        <f t="shared" si="6"/>
        <v>29.583096783748424</v>
      </c>
      <c r="L27" s="375">
        <v>4641</v>
      </c>
      <c r="M27" s="376">
        <v>38.723404255319153</v>
      </c>
      <c r="N27" s="375">
        <v>7344</v>
      </c>
      <c r="O27" s="372">
        <v>61.276595744680847</v>
      </c>
      <c r="P27" s="350"/>
      <c r="Q27" s="377">
        <v>8514</v>
      </c>
      <c r="R27" s="378">
        <v>21.015476513711647</v>
      </c>
      <c r="S27" s="375">
        <v>4727</v>
      </c>
      <c r="T27" s="376">
        <v>55.520319473807845</v>
      </c>
      <c r="U27" s="375">
        <v>3787</v>
      </c>
      <c r="V27" s="372">
        <v>44.479680526192155</v>
      </c>
      <c r="W27" s="350"/>
      <c r="X27" s="377">
        <v>20014</v>
      </c>
      <c r="Y27" s="378">
        <v>49.401426702539922</v>
      </c>
      <c r="Z27" s="375">
        <v>14141</v>
      </c>
      <c r="AA27" s="376">
        <v>70.655541121215151</v>
      </c>
      <c r="AB27" s="375">
        <v>5873</v>
      </c>
      <c r="AC27" s="372">
        <f t="shared" si="0"/>
        <v>29.344458878784852</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3757</v>
      </c>
      <c r="E28" s="380">
        <f t="shared" si="2"/>
        <v>2470</v>
      </c>
      <c r="F28" s="381">
        <f t="shared" si="3"/>
        <v>65.743944636678194</v>
      </c>
      <c r="G28" s="380">
        <f t="shared" si="4"/>
        <v>1287</v>
      </c>
      <c r="H28" s="382">
        <f t="shared" si="3"/>
        <v>34.256055363321799</v>
      </c>
      <c r="I28" s="350"/>
      <c r="J28" s="377">
        <f t="shared" si="5"/>
        <v>474</v>
      </c>
      <c r="K28" s="378">
        <f t="shared" si="6"/>
        <v>12.616449294649987</v>
      </c>
      <c r="L28" s="375">
        <v>215</v>
      </c>
      <c r="M28" s="376">
        <v>45.358649789029535</v>
      </c>
      <c r="N28" s="375">
        <v>259</v>
      </c>
      <c r="O28" s="383">
        <v>54.641350210970465</v>
      </c>
      <c r="P28" s="350"/>
      <c r="Q28" s="377">
        <v>809</v>
      </c>
      <c r="R28" s="378">
        <v>21.533138142134682</v>
      </c>
      <c r="S28" s="375">
        <v>504</v>
      </c>
      <c r="T28" s="376">
        <v>62.2991347342398</v>
      </c>
      <c r="U28" s="375">
        <v>305</v>
      </c>
      <c r="V28" s="383">
        <v>37.7008652657602</v>
      </c>
      <c r="W28" s="350"/>
      <c r="X28" s="377">
        <v>2474</v>
      </c>
      <c r="Y28" s="378">
        <v>65.850412563215329</v>
      </c>
      <c r="Z28" s="375">
        <v>1751</v>
      </c>
      <c r="AA28" s="376">
        <v>70.776071139854494</v>
      </c>
      <c r="AB28" s="375">
        <v>723</v>
      </c>
      <c r="AC28" s="383">
        <f t="shared" si="0"/>
        <v>29.223928860145516</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1399</v>
      </c>
      <c r="E29" s="386">
        <f t="shared" si="2"/>
        <v>756</v>
      </c>
      <c r="F29" s="387">
        <f t="shared" si="3"/>
        <v>54.038598999285206</v>
      </c>
      <c r="G29" s="386">
        <f t="shared" si="4"/>
        <v>643</v>
      </c>
      <c r="H29" s="388">
        <f t="shared" si="3"/>
        <v>45.961401000714794</v>
      </c>
      <c r="I29" s="350"/>
      <c r="J29" s="389">
        <f t="shared" si="5"/>
        <v>744</v>
      </c>
      <c r="K29" s="390">
        <f t="shared" si="6"/>
        <v>53.18084345961401</v>
      </c>
      <c r="L29" s="391">
        <v>271</v>
      </c>
      <c r="M29" s="392">
        <v>36.424731182795696</v>
      </c>
      <c r="N29" s="391">
        <v>473</v>
      </c>
      <c r="O29" s="393">
        <v>63.575268817204304</v>
      </c>
      <c r="P29" s="350"/>
      <c r="Q29" s="389">
        <v>267</v>
      </c>
      <c r="R29" s="390">
        <v>19.085060757684062</v>
      </c>
      <c r="S29" s="391">
        <v>188</v>
      </c>
      <c r="T29" s="392">
        <v>70.411985018726597</v>
      </c>
      <c r="U29" s="391">
        <v>79</v>
      </c>
      <c r="V29" s="393">
        <v>29.588014981273407</v>
      </c>
      <c r="W29" s="350"/>
      <c r="X29" s="389">
        <v>388</v>
      </c>
      <c r="Y29" s="390">
        <v>27.734095782701928</v>
      </c>
      <c r="Z29" s="391">
        <v>297</v>
      </c>
      <c r="AA29" s="392">
        <v>76.546391752577307</v>
      </c>
      <c r="AB29" s="391">
        <v>91</v>
      </c>
      <c r="AC29" s="393">
        <f t="shared" si="0"/>
        <v>23.453608247422679</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28" t="s">
        <v>0</v>
      </c>
      <c r="C31" s="320"/>
      <c r="D31" s="1229">
        <f>J31+Q31+X31</f>
        <v>662705</v>
      </c>
      <c r="E31" s="1230">
        <f>L31+S31+Z31</f>
        <v>413457</v>
      </c>
      <c r="F31" s="1231">
        <f>E31/$D31*100</f>
        <v>62.38929840577633</v>
      </c>
      <c r="G31" s="1230">
        <f>N31+U31+AB31</f>
        <v>249248</v>
      </c>
      <c r="H31" s="1232">
        <f>G31/$D31*100</f>
        <v>37.61070159422367</v>
      </c>
      <c r="I31" s="320"/>
      <c r="J31" s="1233">
        <f>SUM(J12:J29)</f>
        <v>169229</v>
      </c>
      <c r="K31" s="1234">
        <f>J31/$D31*100</f>
        <v>25.536098263933425</v>
      </c>
      <c r="L31" s="1230">
        <f>SUM(L12:L29)</f>
        <v>71722</v>
      </c>
      <c r="M31" s="1231">
        <f>L31/$J31*100</f>
        <v>42.381624898805761</v>
      </c>
      <c r="N31" s="1230">
        <f>SUM(N12:N29)</f>
        <v>97507</v>
      </c>
      <c r="O31" s="1235">
        <f>N31/$J31*100</f>
        <v>57.618375101194239</v>
      </c>
      <c r="P31" s="320"/>
      <c r="Q31" s="1233">
        <f>SUM(Q12:Q29)</f>
        <v>152462</v>
      </c>
      <c r="R31" s="1234">
        <f>Q31/$D31*100</f>
        <v>23.006013233640914</v>
      </c>
      <c r="S31" s="1230">
        <f>SUM(S12:S29)</f>
        <v>98765</v>
      </c>
      <c r="T31" s="1231">
        <f>S31/$Q31*100</f>
        <v>64.780076346892997</v>
      </c>
      <c r="U31" s="1230">
        <f>SUM(U12:U29)</f>
        <v>53697</v>
      </c>
      <c r="V31" s="1235">
        <f>U31/$Q31*100</f>
        <v>35.219923653107003</v>
      </c>
      <c r="W31" s="320"/>
      <c r="X31" s="1233">
        <f>SUM(X12:X29)</f>
        <v>341014</v>
      </c>
      <c r="Y31" s="1234">
        <f>X31/$D31*100</f>
        <v>51.457888502425661</v>
      </c>
      <c r="Z31" s="1230">
        <f>SUM(Z12:Z29)</f>
        <v>242970</v>
      </c>
      <c r="AA31" s="1231">
        <f>Z31/$X31*100</f>
        <v>71.249274223345665</v>
      </c>
      <c r="AB31" s="1230">
        <f>SUM(AB12:AB29)</f>
        <v>98044</v>
      </c>
      <c r="AC31" s="1235">
        <f>AB31/$X31*100</f>
        <v>28.750725776654328</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15" s="396" customFormat="1" ht="5.25" customHeight="1" x14ac:dyDescent="0.25">
      <c r="B33" s="397" t="s">
        <v>47</v>
      </c>
      <c r="C33" s="398"/>
      <c r="I33" s="398"/>
    </row>
    <row r="34" spans="2:15" s="394" customFormat="1" ht="13.5" customHeight="1" x14ac:dyDescent="0.25">
      <c r="B34" s="1468"/>
      <c r="C34" s="1468"/>
      <c r="D34" s="1468"/>
      <c r="E34" s="1468"/>
      <c r="F34" s="1468"/>
      <c r="G34" s="1468"/>
      <c r="H34" s="1468"/>
      <c r="I34" s="1468"/>
      <c r="J34" s="1468"/>
      <c r="K34" s="1468"/>
      <c r="L34" s="1468"/>
      <c r="M34" s="1468"/>
      <c r="N34" s="1468"/>
      <c r="O34" s="1468"/>
    </row>
    <row r="35" spans="2:15" s="329" customFormat="1" ht="29.25" customHeight="1" x14ac:dyDescent="0.25">
      <c r="B35" s="1469"/>
      <c r="C35" s="1469"/>
      <c r="D35" s="1469"/>
      <c r="E35" s="1469"/>
      <c r="F35" s="1469"/>
      <c r="G35" s="1469"/>
      <c r="H35" s="1469"/>
      <c r="I35" s="1469"/>
      <c r="J35" s="1469"/>
      <c r="K35" s="1469"/>
      <c r="L35" s="1469"/>
      <c r="M35" s="1469"/>
    </row>
    <row r="36" spans="2:15" s="329" customFormat="1" ht="4.5" customHeight="1" x14ac:dyDescent="0.25">
      <c r="B36" s="1467"/>
      <c r="C36" s="1467"/>
      <c r="D36" s="1467"/>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6:D36"/>
    <mergeCell ref="R9:R10"/>
    <mergeCell ref="S9:T9"/>
    <mergeCell ref="K9:K10"/>
    <mergeCell ref="L9:M9"/>
    <mergeCell ref="N9:O9"/>
    <mergeCell ref="Q9:Q10"/>
    <mergeCell ref="B34:O34"/>
    <mergeCell ref="B35:M35"/>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94">
    <tabColor theme="0"/>
    <pageSetUpPr fitToPage="1"/>
  </sheetPr>
  <dimension ref="A1:BA46"/>
  <sheetViews>
    <sheetView showGridLines="0" zoomScale="80" zoomScaleNormal="80"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A1" s="340" t="s">
        <v>113</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439"/>
      <c r="C2" s="1439"/>
    </row>
    <row r="3" spans="1:53" s="345" customFormat="1" ht="4.5" customHeight="1" x14ac:dyDescent="0.25">
      <c r="B3" s="1440"/>
      <c r="C3" s="1440"/>
    </row>
    <row r="4" spans="1:53" s="345" customFormat="1" ht="17.25" customHeight="1" x14ac:dyDescent="0.25">
      <c r="A4" s="1441" t="s">
        <v>406</v>
      </c>
      <c r="B4" s="1441"/>
      <c r="C4" s="1441"/>
      <c r="D4" s="1441"/>
      <c r="E4" s="1441"/>
      <c r="F4" s="1441"/>
      <c r="G4" s="1441"/>
      <c r="H4" s="1441"/>
      <c r="I4" s="1441"/>
      <c r="J4" s="1441"/>
      <c r="K4" s="1441"/>
      <c r="L4" s="1441"/>
      <c r="M4" s="1441"/>
      <c r="N4" s="1441"/>
      <c r="O4" s="1441"/>
      <c r="P4" s="1441"/>
      <c r="Q4" s="1441"/>
      <c r="R4" s="1441"/>
      <c r="S4" s="1441"/>
      <c r="T4" s="1441"/>
      <c r="U4" s="1441"/>
      <c r="V4" s="1441"/>
      <c r="W4" s="1441"/>
      <c r="X4" s="1441"/>
      <c r="Y4" s="1441"/>
      <c r="Z4" s="1441"/>
      <c r="AA4" s="1441"/>
      <c r="AB4" s="1441"/>
      <c r="AC4" s="1441"/>
    </row>
    <row r="5" spans="1:53" s="345" customFormat="1" ht="17.25" customHeight="1" x14ac:dyDescent="0.25">
      <c r="B5" s="1442" t="str">
        <f>porsaad!$B$6</f>
        <v>Situación a 30 de noviembre de 2025</v>
      </c>
      <c r="C5" s="1442"/>
      <c r="D5" s="1442"/>
      <c r="E5" s="1442"/>
      <c r="F5" s="1442"/>
      <c r="G5" s="1442"/>
      <c r="H5" s="1442"/>
      <c r="I5" s="1442"/>
      <c r="J5" s="1442"/>
      <c r="K5" s="1442"/>
      <c r="L5" s="1442"/>
      <c r="M5" s="1442"/>
      <c r="N5" s="1442"/>
      <c r="O5" s="1442"/>
      <c r="P5" s="1442"/>
      <c r="Q5" s="1442"/>
      <c r="R5" s="1442"/>
      <c r="S5" s="1442"/>
      <c r="T5" s="1442"/>
      <c r="U5" s="1442"/>
      <c r="V5" s="1442"/>
      <c r="W5" s="1442"/>
      <c r="X5" s="1442"/>
      <c r="Y5" s="1442"/>
      <c r="Z5" s="1442"/>
      <c r="AA5" s="1442"/>
      <c r="AB5" s="1442"/>
      <c r="AC5" s="1442"/>
    </row>
    <row r="6" spans="1:53" s="345" customFormat="1" ht="6" customHeight="1" x14ac:dyDescent="0.25"/>
    <row r="7" spans="1:53" s="322" customFormat="1" ht="12.75" customHeight="1" x14ac:dyDescent="0.25">
      <c r="A7" s="316"/>
      <c r="B7" s="1443" t="s">
        <v>12</v>
      </c>
      <c r="C7" s="317"/>
      <c r="D7" s="1446" t="s">
        <v>236</v>
      </c>
      <c r="E7" s="1447"/>
      <c r="F7" s="1447"/>
      <c r="G7" s="1447"/>
      <c r="H7" s="1447"/>
      <c r="I7" s="318"/>
      <c r="J7" s="1450"/>
      <c r="K7" s="1450"/>
      <c r="L7" s="1450"/>
      <c r="M7" s="1450"/>
      <c r="N7" s="1450"/>
      <c r="O7" s="1450"/>
      <c r="P7" s="318"/>
      <c r="Q7" s="1450"/>
      <c r="R7" s="1450"/>
      <c r="S7" s="1450"/>
      <c r="T7" s="1450"/>
      <c r="U7" s="1450"/>
      <c r="V7" s="1450"/>
      <c r="W7" s="318"/>
      <c r="X7" s="1450"/>
      <c r="Y7" s="1450"/>
      <c r="Z7" s="1450"/>
      <c r="AA7" s="1450"/>
      <c r="AB7" s="1450"/>
      <c r="AC7" s="1451"/>
      <c r="AD7" s="319"/>
      <c r="AE7" s="319"/>
      <c r="AF7" s="320"/>
      <c r="AG7" s="320"/>
      <c r="AH7" s="320"/>
      <c r="AI7" s="320"/>
      <c r="AJ7" s="320"/>
      <c r="AK7" s="320"/>
      <c r="AL7" s="321"/>
    </row>
    <row r="8" spans="1:53" s="322" customFormat="1" ht="33.75" customHeight="1" x14ac:dyDescent="0.25">
      <c r="A8" s="316"/>
      <c r="B8" s="1444"/>
      <c r="C8" s="317"/>
      <c r="D8" s="1448"/>
      <c r="E8" s="1449"/>
      <c r="F8" s="1449"/>
      <c r="G8" s="1449"/>
      <c r="H8" s="1449"/>
      <c r="I8" s="323"/>
      <c r="J8" s="1452" t="s">
        <v>237</v>
      </c>
      <c r="K8" s="1453"/>
      <c r="L8" s="1453"/>
      <c r="M8" s="1453"/>
      <c r="N8" s="1453"/>
      <c r="O8" s="1454"/>
      <c r="P8" s="317"/>
      <c r="Q8" s="1452" t="s">
        <v>238</v>
      </c>
      <c r="R8" s="1453"/>
      <c r="S8" s="1453"/>
      <c r="T8" s="1453"/>
      <c r="U8" s="1453"/>
      <c r="V8" s="1454"/>
      <c r="W8" s="317"/>
      <c r="X8" s="1452" t="s">
        <v>239</v>
      </c>
      <c r="Y8" s="1453"/>
      <c r="Z8" s="1453"/>
      <c r="AA8" s="1453"/>
      <c r="AB8" s="1453"/>
      <c r="AC8" s="1454"/>
      <c r="AD8" s="319"/>
      <c r="AE8" s="319"/>
      <c r="AF8" s="320"/>
      <c r="AG8" s="320"/>
      <c r="AH8" s="320"/>
      <c r="AI8" s="320"/>
      <c r="AJ8" s="320"/>
      <c r="AK8" s="320"/>
      <c r="AL8" s="321"/>
    </row>
    <row r="9" spans="1:53" s="322" customFormat="1" ht="21.75" customHeight="1" x14ac:dyDescent="0.25">
      <c r="A9" s="316"/>
      <c r="B9" s="1444"/>
      <c r="C9" s="317"/>
      <c r="D9" s="1455" t="s">
        <v>9</v>
      </c>
      <c r="E9" s="1457" t="s">
        <v>24</v>
      </c>
      <c r="F9" s="1458"/>
      <c r="G9" s="1457" t="s">
        <v>23</v>
      </c>
      <c r="H9" s="1459"/>
      <c r="I9" s="323"/>
      <c r="J9" s="1460" t="s">
        <v>9</v>
      </c>
      <c r="K9" s="1463" t="s">
        <v>219</v>
      </c>
      <c r="L9" s="1465" t="s">
        <v>24</v>
      </c>
      <c r="M9" s="1466"/>
      <c r="N9" s="1461" t="s">
        <v>23</v>
      </c>
      <c r="O9" s="1462"/>
      <c r="P9" s="317"/>
      <c r="Q9" s="1460" t="s">
        <v>9</v>
      </c>
      <c r="R9" s="1463" t="s">
        <v>219</v>
      </c>
      <c r="S9" s="1465" t="s">
        <v>24</v>
      </c>
      <c r="T9" s="1466"/>
      <c r="U9" s="1461" t="s">
        <v>23</v>
      </c>
      <c r="V9" s="1462"/>
      <c r="W9" s="317"/>
      <c r="X9" s="1460" t="s">
        <v>9</v>
      </c>
      <c r="Y9" s="1463" t="s">
        <v>219</v>
      </c>
      <c r="Z9" s="1465" t="s">
        <v>24</v>
      </c>
      <c r="AA9" s="1466"/>
      <c r="AB9" s="1461" t="s">
        <v>23</v>
      </c>
      <c r="AC9" s="1462"/>
      <c r="AD9" s="319"/>
      <c r="AE9" s="319"/>
      <c r="AF9" s="320"/>
      <c r="AG9" s="320"/>
      <c r="AH9" s="320"/>
      <c r="AI9" s="320"/>
      <c r="AJ9" s="320"/>
      <c r="AK9" s="320"/>
      <c r="AL9" s="321"/>
    </row>
    <row r="10" spans="1:53" s="322" customFormat="1" ht="36.75" customHeight="1" x14ac:dyDescent="0.25">
      <c r="A10" s="316"/>
      <c r="B10" s="1445"/>
      <c r="C10" s="317"/>
      <c r="D10" s="1456"/>
      <c r="E10" s="407" t="s">
        <v>9</v>
      </c>
      <c r="F10" s="403" t="s">
        <v>219</v>
      </c>
      <c r="G10" s="406" t="s">
        <v>9</v>
      </c>
      <c r="H10" s="886" t="s">
        <v>219</v>
      </c>
      <c r="I10" s="346"/>
      <c r="J10" s="1456"/>
      <c r="K10" s="1464"/>
      <c r="L10" s="404" t="s">
        <v>9</v>
      </c>
      <c r="M10" s="403" t="s">
        <v>220</v>
      </c>
      <c r="N10" s="407" t="s">
        <v>9</v>
      </c>
      <c r="O10" s="402" t="s">
        <v>220</v>
      </c>
      <c r="P10" s="347"/>
      <c r="Q10" s="1456"/>
      <c r="R10" s="1464"/>
      <c r="S10" s="404" t="s">
        <v>9</v>
      </c>
      <c r="T10" s="403" t="s">
        <v>220</v>
      </c>
      <c r="U10" s="407" t="s">
        <v>9</v>
      </c>
      <c r="V10" s="402" t="s">
        <v>220</v>
      </c>
      <c r="W10" s="347"/>
      <c r="X10" s="1456"/>
      <c r="Y10" s="1464"/>
      <c r="Z10" s="404" t="s">
        <v>9</v>
      </c>
      <c r="AA10" s="403" t="s">
        <v>220</v>
      </c>
      <c r="AB10" s="407" t="s">
        <v>9</v>
      </c>
      <c r="AC10" s="402" t="s">
        <v>220</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84453</v>
      </c>
      <c r="E12" s="352">
        <f>L12+S12+Z12</f>
        <v>51659</v>
      </c>
      <c r="F12" s="353">
        <f>E12/$D12*100</f>
        <v>61.16893420008762</v>
      </c>
      <c r="G12" s="352">
        <f>N12+U12+AB12</f>
        <v>32794</v>
      </c>
      <c r="H12" s="354">
        <f>G12/$D12*100</f>
        <v>38.83106579991238</v>
      </c>
      <c r="I12" s="350"/>
      <c r="J12" s="355">
        <f>L12+N12</f>
        <v>20539</v>
      </c>
      <c r="K12" s="356">
        <f>J12/$D12*100</f>
        <v>24.320035996353003</v>
      </c>
      <c r="L12" s="357">
        <v>10064</v>
      </c>
      <c r="M12" s="353">
        <v>48.999464433516728</v>
      </c>
      <c r="N12" s="357">
        <v>10475</v>
      </c>
      <c r="O12" s="358">
        <v>51.000535566483272</v>
      </c>
      <c r="P12" s="350"/>
      <c r="Q12" s="355">
        <v>28054</v>
      </c>
      <c r="R12" s="356">
        <v>33.218476549086475</v>
      </c>
      <c r="S12" s="357">
        <v>19040</v>
      </c>
      <c r="T12" s="353">
        <v>67.86910957439224</v>
      </c>
      <c r="U12" s="357">
        <v>9014</v>
      </c>
      <c r="V12" s="358">
        <v>32.130890425607753</v>
      </c>
      <c r="W12" s="350"/>
      <c r="X12" s="355">
        <v>35860</v>
      </c>
      <c r="Y12" s="356">
        <v>42.461487454560526</v>
      </c>
      <c r="Z12" s="357">
        <v>22555</v>
      </c>
      <c r="AA12" s="353">
        <v>62.897378694924711</v>
      </c>
      <c r="AB12" s="357">
        <v>13305</v>
      </c>
      <c r="AC12" s="358">
        <f t="shared" ref="AC12:AC29" si="0">AB12/$X12*100</f>
        <v>37.102621305075296</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7980</v>
      </c>
      <c r="E13" s="365">
        <f t="shared" ref="E13:E29" si="2">L13+S13+Z13</f>
        <v>4947</v>
      </c>
      <c r="F13" s="366">
        <f t="shared" ref="F13:H29" si="3">E13/$D13*100</f>
        <v>61.992481203007522</v>
      </c>
      <c r="G13" s="365">
        <f t="shared" ref="G13:G29" si="4">N13+U13+AB13</f>
        <v>3033</v>
      </c>
      <c r="H13" s="367">
        <f t="shared" si="3"/>
        <v>38.007518796992478</v>
      </c>
      <c r="I13" s="350"/>
      <c r="J13" s="368">
        <f t="shared" ref="J13:J29" si="5">L13+N13</f>
        <v>1590</v>
      </c>
      <c r="K13" s="369">
        <f t="shared" ref="K13:K29" si="6">J13/$D13*100</f>
        <v>19.924812030075188</v>
      </c>
      <c r="L13" s="370">
        <v>724</v>
      </c>
      <c r="M13" s="371">
        <v>45.534591194968556</v>
      </c>
      <c r="N13" s="370">
        <v>866</v>
      </c>
      <c r="O13" s="372">
        <v>54.465408805031444</v>
      </c>
      <c r="P13" s="350"/>
      <c r="Q13" s="368">
        <v>1942</v>
      </c>
      <c r="R13" s="369">
        <v>24.335839598997495</v>
      </c>
      <c r="S13" s="370">
        <v>1263</v>
      </c>
      <c r="T13" s="371">
        <v>65.036045314109174</v>
      </c>
      <c r="U13" s="370">
        <v>679</v>
      </c>
      <c r="V13" s="372">
        <v>34.963954685890833</v>
      </c>
      <c r="W13" s="350"/>
      <c r="X13" s="368">
        <v>4448</v>
      </c>
      <c r="Y13" s="369">
        <v>55.739348370927324</v>
      </c>
      <c r="Z13" s="370">
        <v>2960</v>
      </c>
      <c r="AA13" s="371">
        <v>66.546762589928051</v>
      </c>
      <c r="AB13" s="370">
        <v>1488</v>
      </c>
      <c r="AC13" s="372">
        <f t="shared" si="0"/>
        <v>33.453237410071942</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9417</v>
      </c>
      <c r="E14" s="365">
        <f t="shared" si="2"/>
        <v>5984</v>
      </c>
      <c r="F14" s="366">
        <f t="shared" si="3"/>
        <v>63.544653286609318</v>
      </c>
      <c r="G14" s="365">
        <f t="shared" si="4"/>
        <v>3433</v>
      </c>
      <c r="H14" s="367">
        <f t="shared" si="3"/>
        <v>36.455346713390675</v>
      </c>
      <c r="I14" s="350"/>
      <c r="J14" s="368">
        <f t="shared" si="5"/>
        <v>1842</v>
      </c>
      <c r="K14" s="369">
        <f t="shared" si="6"/>
        <v>19.560369544440906</v>
      </c>
      <c r="L14" s="370">
        <v>841</v>
      </c>
      <c r="M14" s="371">
        <v>45.656894679695981</v>
      </c>
      <c r="N14" s="370">
        <v>1001</v>
      </c>
      <c r="O14" s="372">
        <v>54.343105320304019</v>
      </c>
      <c r="P14" s="350"/>
      <c r="Q14" s="368">
        <v>2458</v>
      </c>
      <c r="R14" s="369">
        <v>26.101730912180098</v>
      </c>
      <c r="S14" s="370">
        <v>1590</v>
      </c>
      <c r="T14" s="371">
        <v>64.68673718470302</v>
      </c>
      <c r="U14" s="370">
        <v>868</v>
      </c>
      <c r="V14" s="372">
        <v>35.313262815296994</v>
      </c>
      <c r="W14" s="350"/>
      <c r="X14" s="368">
        <v>5117</v>
      </c>
      <c r="Y14" s="369">
        <v>54.337899543378995</v>
      </c>
      <c r="Z14" s="370">
        <v>3553</v>
      </c>
      <c r="AA14" s="371">
        <v>69.435215946843854</v>
      </c>
      <c r="AB14" s="370">
        <v>1564</v>
      </c>
      <c r="AC14" s="372">
        <f t="shared" si="0"/>
        <v>30.564784053156146</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9439</v>
      </c>
      <c r="E15" s="365">
        <f t="shared" si="2"/>
        <v>5632</v>
      </c>
      <c r="F15" s="366">
        <f t="shared" si="3"/>
        <v>59.667337641699334</v>
      </c>
      <c r="G15" s="365">
        <f t="shared" si="4"/>
        <v>3807</v>
      </c>
      <c r="H15" s="367">
        <f t="shared" si="3"/>
        <v>40.332662358300666</v>
      </c>
      <c r="I15" s="350"/>
      <c r="J15" s="368">
        <f t="shared" si="5"/>
        <v>3268</v>
      </c>
      <c r="K15" s="369">
        <f t="shared" si="6"/>
        <v>34.622311685559907</v>
      </c>
      <c r="L15" s="370">
        <v>1565</v>
      </c>
      <c r="M15" s="371">
        <v>47.888616891064871</v>
      </c>
      <c r="N15" s="370">
        <v>1703</v>
      </c>
      <c r="O15" s="372">
        <v>52.111383108935129</v>
      </c>
      <c r="P15" s="350"/>
      <c r="Q15" s="368">
        <v>2581</v>
      </c>
      <c r="R15" s="369">
        <v>27.343998304905181</v>
      </c>
      <c r="S15" s="370">
        <v>1641</v>
      </c>
      <c r="T15" s="371">
        <v>63.58000774893452</v>
      </c>
      <c r="U15" s="370">
        <v>940</v>
      </c>
      <c r="V15" s="372">
        <v>36.41999225106548</v>
      </c>
      <c r="W15" s="350"/>
      <c r="X15" s="368">
        <v>3590</v>
      </c>
      <c r="Y15" s="369">
        <v>38.033690009534908</v>
      </c>
      <c r="Z15" s="370">
        <v>2426</v>
      </c>
      <c r="AA15" s="371">
        <v>67.576601671309191</v>
      </c>
      <c r="AB15" s="370">
        <v>1164</v>
      </c>
      <c r="AC15" s="372">
        <f t="shared" si="0"/>
        <v>32.423398328690809</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8432</v>
      </c>
      <c r="E16" s="365">
        <f t="shared" si="2"/>
        <v>4692</v>
      </c>
      <c r="F16" s="366">
        <f t="shared" si="3"/>
        <v>55.645161290322577</v>
      </c>
      <c r="G16" s="365">
        <f t="shared" si="4"/>
        <v>3740</v>
      </c>
      <c r="H16" s="367">
        <f t="shared" si="3"/>
        <v>44.354838709677416</v>
      </c>
      <c r="I16" s="350"/>
      <c r="J16" s="368">
        <f t="shared" si="5"/>
        <v>2654</v>
      </c>
      <c r="K16" s="369">
        <f t="shared" si="6"/>
        <v>31.475332068311197</v>
      </c>
      <c r="L16" s="370">
        <v>1168</v>
      </c>
      <c r="M16" s="371">
        <v>44.009042954031649</v>
      </c>
      <c r="N16" s="370">
        <v>1486</v>
      </c>
      <c r="O16" s="372">
        <v>55.990957045968351</v>
      </c>
      <c r="P16" s="350"/>
      <c r="Q16" s="368">
        <v>2612</v>
      </c>
      <c r="R16" s="369">
        <v>30.977229601518026</v>
      </c>
      <c r="S16" s="370">
        <v>1568</v>
      </c>
      <c r="T16" s="371">
        <v>60.030627871362938</v>
      </c>
      <c r="U16" s="370">
        <v>1044</v>
      </c>
      <c r="V16" s="372">
        <v>39.969372128637062</v>
      </c>
      <c r="W16" s="350"/>
      <c r="X16" s="368">
        <v>3166</v>
      </c>
      <c r="Y16" s="369">
        <v>37.547438330170777</v>
      </c>
      <c r="Z16" s="370">
        <v>1956</v>
      </c>
      <c r="AA16" s="371">
        <v>61.78142766898295</v>
      </c>
      <c r="AB16" s="370">
        <v>1210</v>
      </c>
      <c r="AC16" s="372">
        <f t="shared" si="0"/>
        <v>38.218572331017057</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4795</v>
      </c>
      <c r="E17" s="375">
        <f t="shared" si="2"/>
        <v>2793</v>
      </c>
      <c r="F17" s="376">
        <f t="shared" si="3"/>
        <v>58.248175182481752</v>
      </c>
      <c r="G17" s="375">
        <f t="shared" si="4"/>
        <v>2002</v>
      </c>
      <c r="H17" s="367">
        <f t="shared" si="3"/>
        <v>41.751824817518248</v>
      </c>
      <c r="I17" s="350"/>
      <c r="J17" s="377">
        <f t="shared" si="5"/>
        <v>1814</v>
      </c>
      <c r="K17" s="378">
        <f t="shared" si="6"/>
        <v>37.831074035453597</v>
      </c>
      <c r="L17" s="375">
        <v>825</v>
      </c>
      <c r="M17" s="376">
        <v>45.47960308710033</v>
      </c>
      <c r="N17" s="375">
        <v>989</v>
      </c>
      <c r="O17" s="372">
        <v>54.52039691289967</v>
      </c>
      <c r="P17" s="350"/>
      <c r="Q17" s="377">
        <v>1007</v>
      </c>
      <c r="R17" s="378">
        <v>21.001042752867573</v>
      </c>
      <c r="S17" s="375">
        <v>616</v>
      </c>
      <c r="T17" s="376">
        <v>61.171797418073481</v>
      </c>
      <c r="U17" s="375">
        <v>391</v>
      </c>
      <c r="V17" s="372">
        <v>38.828202581926512</v>
      </c>
      <c r="W17" s="350"/>
      <c r="X17" s="377">
        <v>1974</v>
      </c>
      <c r="Y17" s="378">
        <v>41.167883211678827</v>
      </c>
      <c r="Z17" s="375">
        <v>1352</v>
      </c>
      <c r="AA17" s="376">
        <v>68.490374873353602</v>
      </c>
      <c r="AB17" s="375">
        <v>622</v>
      </c>
      <c r="AC17" s="372">
        <f t="shared" si="0"/>
        <v>31.509625126646402</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30758</v>
      </c>
      <c r="E18" s="365">
        <f t="shared" si="2"/>
        <v>17947</v>
      </c>
      <c r="F18" s="366">
        <f t="shared" si="3"/>
        <v>58.349047402301849</v>
      </c>
      <c r="G18" s="365">
        <f t="shared" si="4"/>
        <v>12811</v>
      </c>
      <c r="H18" s="367">
        <f t="shared" si="3"/>
        <v>41.650952597698158</v>
      </c>
      <c r="I18" s="350"/>
      <c r="J18" s="368">
        <f t="shared" si="5"/>
        <v>6125</v>
      </c>
      <c r="K18" s="369">
        <f t="shared" si="6"/>
        <v>19.913518434228493</v>
      </c>
      <c r="L18" s="370">
        <v>2739</v>
      </c>
      <c r="M18" s="371">
        <v>44.718367346938777</v>
      </c>
      <c r="N18" s="370">
        <v>3386</v>
      </c>
      <c r="O18" s="372">
        <v>55.281632653061216</v>
      </c>
      <c r="P18" s="350"/>
      <c r="Q18" s="368">
        <v>6276</v>
      </c>
      <c r="R18" s="369">
        <v>20.404447623382534</v>
      </c>
      <c r="S18" s="370">
        <v>3727</v>
      </c>
      <c r="T18" s="371">
        <v>59.384958572339073</v>
      </c>
      <c r="U18" s="370">
        <v>2549</v>
      </c>
      <c r="V18" s="372">
        <v>40.615041427660934</v>
      </c>
      <c r="W18" s="350"/>
      <c r="X18" s="368">
        <v>18357</v>
      </c>
      <c r="Y18" s="369">
        <v>59.682033942388969</v>
      </c>
      <c r="Z18" s="370">
        <v>11481</v>
      </c>
      <c r="AA18" s="371">
        <v>62.542899166530475</v>
      </c>
      <c r="AB18" s="370">
        <v>6876</v>
      </c>
      <c r="AC18" s="372">
        <f t="shared" si="0"/>
        <v>37.457100833469518</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17146</v>
      </c>
      <c r="E19" s="365">
        <f t="shared" si="2"/>
        <v>10163</v>
      </c>
      <c r="F19" s="366">
        <f t="shared" si="3"/>
        <v>59.27329989501925</v>
      </c>
      <c r="G19" s="365">
        <f t="shared" si="4"/>
        <v>6983</v>
      </c>
      <c r="H19" s="367">
        <f t="shared" si="3"/>
        <v>40.72670010498075</v>
      </c>
      <c r="I19" s="350"/>
      <c r="J19" s="368">
        <f t="shared" si="5"/>
        <v>4714</v>
      </c>
      <c r="K19" s="369">
        <f t="shared" si="6"/>
        <v>27.493292896302346</v>
      </c>
      <c r="L19" s="370">
        <v>2229</v>
      </c>
      <c r="M19" s="371">
        <v>47.28468392023759</v>
      </c>
      <c r="N19" s="370">
        <v>2485</v>
      </c>
      <c r="O19" s="372">
        <v>52.71531607976241</v>
      </c>
      <c r="P19" s="350"/>
      <c r="Q19" s="368">
        <v>4619</v>
      </c>
      <c r="R19" s="369">
        <v>26.939227808235156</v>
      </c>
      <c r="S19" s="370">
        <v>2967</v>
      </c>
      <c r="T19" s="371">
        <v>64.234682831781782</v>
      </c>
      <c r="U19" s="370">
        <v>1652</v>
      </c>
      <c r="V19" s="372">
        <v>35.765317168218232</v>
      </c>
      <c r="W19" s="350"/>
      <c r="X19" s="368">
        <v>7813</v>
      </c>
      <c r="Y19" s="369">
        <v>45.567479295462498</v>
      </c>
      <c r="Z19" s="370">
        <v>4967</v>
      </c>
      <c r="AA19" s="371">
        <v>63.573531293997185</v>
      </c>
      <c r="AB19" s="370">
        <v>2846</v>
      </c>
      <c r="AC19" s="372">
        <f t="shared" si="0"/>
        <v>36.426468706002815</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88567</v>
      </c>
      <c r="E20" s="365">
        <f t="shared" si="2"/>
        <v>54962</v>
      </c>
      <c r="F20" s="366">
        <f t="shared" si="3"/>
        <v>62.056973816432759</v>
      </c>
      <c r="G20" s="365">
        <f t="shared" si="4"/>
        <v>33605</v>
      </c>
      <c r="H20" s="367">
        <f t="shared" si="3"/>
        <v>37.943026183567241</v>
      </c>
      <c r="I20" s="350"/>
      <c r="J20" s="368">
        <f t="shared" si="5"/>
        <v>23873</v>
      </c>
      <c r="K20" s="369">
        <f t="shared" si="6"/>
        <v>26.954734833515872</v>
      </c>
      <c r="L20" s="370">
        <v>11540</v>
      </c>
      <c r="M20" s="371">
        <v>48.339127885058438</v>
      </c>
      <c r="N20" s="370">
        <v>12333</v>
      </c>
      <c r="O20" s="372">
        <v>51.660872114941569</v>
      </c>
      <c r="P20" s="350"/>
      <c r="Q20" s="368">
        <v>25405</v>
      </c>
      <c r="R20" s="369">
        <v>28.684498741066083</v>
      </c>
      <c r="S20" s="370">
        <v>17057</v>
      </c>
      <c r="T20" s="371">
        <v>67.140326707341075</v>
      </c>
      <c r="U20" s="370">
        <v>8348</v>
      </c>
      <c r="V20" s="372">
        <v>32.859673292658925</v>
      </c>
      <c r="W20" s="350"/>
      <c r="X20" s="368">
        <v>39289</v>
      </c>
      <c r="Y20" s="369">
        <v>44.360766425418049</v>
      </c>
      <c r="Z20" s="370">
        <v>26365</v>
      </c>
      <c r="AA20" s="371">
        <v>67.105296647916717</v>
      </c>
      <c r="AB20" s="370">
        <v>12924</v>
      </c>
      <c r="AC20" s="372">
        <f t="shared" si="0"/>
        <v>32.894703352083283</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30852</v>
      </c>
      <c r="E21" s="365">
        <f t="shared" si="2"/>
        <v>18041</v>
      </c>
      <c r="F21" s="366">
        <f t="shared" si="3"/>
        <v>58.475949695319599</v>
      </c>
      <c r="G21" s="365">
        <f t="shared" si="4"/>
        <v>12811</v>
      </c>
      <c r="H21" s="367">
        <f t="shared" si="3"/>
        <v>41.524050304680408</v>
      </c>
      <c r="I21" s="350"/>
      <c r="J21" s="368">
        <f t="shared" si="5"/>
        <v>9772</v>
      </c>
      <c r="K21" s="369">
        <f t="shared" si="6"/>
        <v>31.673797484765981</v>
      </c>
      <c r="L21" s="370">
        <v>4199</v>
      </c>
      <c r="M21" s="371">
        <v>42.969709373720832</v>
      </c>
      <c r="N21" s="370">
        <v>5573</v>
      </c>
      <c r="O21" s="372">
        <v>57.030290626279168</v>
      </c>
      <c r="P21" s="350"/>
      <c r="Q21" s="368">
        <v>8411</v>
      </c>
      <c r="R21" s="369">
        <v>27.26241410605471</v>
      </c>
      <c r="S21" s="370">
        <v>5473</v>
      </c>
      <c r="T21" s="371">
        <v>65.069551777434313</v>
      </c>
      <c r="U21" s="370">
        <v>2938</v>
      </c>
      <c r="V21" s="372">
        <v>34.930448222565687</v>
      </c>
      <c r="W21" s="350"/>
      <c r="X21" s="368">
        <v>12669</v>
      </c>
      <c r="Y21" s="369">
        <v>41.06378840917931</v>
      </c>
      <c r="Z21" s="370">
        <v>8369</v>
      </c>
      <c r="AA21" s="371">
        <v>66.058883889809778</v>
      </c>
      <c r="AB21" s="370">
        <v>4300</v>
      </c>
      <c r="AC21" s="372">
        <f t="shared" si="0"/>
        <v>33.941116110190229</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16051</v>
      </c>
      <c r="E22" s="365">
        <f t="shared" si="2"/>
        <v>9820</v>
      </c>
      <c r="F22" s="366">
        <f t="shared" si="3"/>
        <v>61.179988785745429</v>
      </c>
      <c r="G22" s="365">
        <f t="shared" si="4"/>
        <v>6231</v>
      </c>
      <c r="H22" s="367">
        <f t="shared" si="3"/>
        <v>38.820011214254563</v>
      </c>
      <c r="I22" s="350"/>
      <c r="J22" s="368">
        <f t="shared" si="5"/>
        <v>3719</v>
      </c>
      <c r="K22" s="369">
        <f t="shared" si="6"/>
        <v>23.169895956638214</v>
      </c>
      <c r="L22" s="370">
        <v>1783</v>
      </c>
      <c r="M22" s="371">
        <v>47.942995428878731</v>
      </c>
      <c r="N22" s="370">
        <v>1936</v>
      </c>
      <c r="O22" s="372">
        <v>52.057004571121269</v>
      </c>
      <c r="P22" s="350"/>
      <c r="Q22" s="368">
        <v>4416</v>
      </c>
      <c r="R22" s="369">
        <v>27.512304529312814</v>
      </c>
      <c r="S22" s="370">
        <v>2890</v>
      </c>
      <c r="T22" s="371">
        <v>65.443840579710141</v>
      </c>
      <c r="U22" s="370">
        <v>1526</v>
      </c>
      <c r="V22" s="372">
        <v>34.556159420289859</v>
      </c>
      <c r="W22" s="350"/>
      <c r="X22" s="368">
        <v>7916</v>
      </c>
      <c r="Y22" s="369">
        <v>49.317799514048971</v>
      </c>
      <c r="Z22" s="370">
        <v>5147</v>
      </c>
      <c r="AA22" s="371">
        <v>65.020212228398179</v>
      </c>
      <c r="AB22" s="370">
        <v>2769</v>
      </c>
      <c r="AC22" s="372">
        <f t="shared" si="0"/>
        <v>34.979787771601814</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6148</v>
      </c>
      <c r="E23" s="365">
        <f t="shared" si="2"/>
        <v>3575</v>
      </c>
      <c r="F23" s="366">
        <f t="shared" si="3"/>
        <v>58.148991541964868</v>
      </c>
      <c r="G23" s="365">
        <f t="shared" si="4"/>
        <v>2573</v>
      </c>
      <c r="H23" s="367">
        <f t="shared" si="3"/>
        <v>41.851008458035132</v>
      </c>
      <c r="I23" s="350"/>
      <c r="J23" s="368">
        <f t="shared" si="5"/>
        <v>2655</v>
      </c>
      <c r="K23" s="369">
        <f t="shared" si="6"/>
        <v>43.184775536759922</v>
      </c>
      <c r="L23" s="370">
        <v>1152</v>
      </c>
      <c r="M23" s="371">
        <v>43.389830508474574</v>
      </c>
      <c r="N23" s="370">
        <v>1503</v>
      </c>
      <c r="O23" s="372">
        <v>56.610169491525419</v>
      </c>
      <c r="P23" s="350"/>
      <c r="Q23" s="368">
        <v>1003</v>
      </c>
      <c r="R23" s="369">
        <v>16.314248536109304</v>
      </c>
      <c r="S23" s="370">
        <v>594</v>
      </c>
      <c r="T23" s="371">
        <v>59.222333000997004</v>
      </c>
      <c r="U23" s="370">
        <v>409</v>
      </c>
      <c r="V23" s="372">
        <v>40.777666999002996</v>
      </c>
      <c r="W23" s="350"/>
      <c r="X23" s="368">
        <v>2490</v>
      </c>
      <c r="Y23" s="369">
        <v>40.500975927130774</v>
      </c>
      <c r="Z23" s="370">
        <v>1829</v>
      </c>
      <c r="AA23" s="371">
        <v>73.45381526104417</v>
      </c>
      <c r="AB23" s="370">
        <v>661</v>
      </c>
      <c r="AC23" s="372">
        <f t="shared" si="0"/>
        <v>26.546184738955823</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57358</v>
      </c>
      <c r="E24" s="365">
        <f t="shared" si="2"/>
        <v>38128</v>
      </c>
      <c r="F24" s="366">
        <f t="shared" si="3"/>
        <v>66.473726420028584</v>
      </c>
      <c r="G24" s="365">
        <f t="shared" si="4"/>
        <v>19230</v>
      </c>
      <c r="H24" s="367">
        <f t="shared" si="3"/>
        <v>33.526273579971402</v>
      </c>
      <c r="I24" s="350"/>
      <c r="J24" s="368">
        <f t="shared" si="5"/>
        <v>8948</v>
      </c>
      <c r="K24" s="369">
        <f t="shared" si="6"/>
        <v>15.600265002266466</v>
      </c>
      <c r="L24" s="370">
        <v>4485</v>
      </c>
      <c r="M24" s="371">
        <v>50.122932498882435</v>
      </c>
      <c r="N24" s="370">
        <v>4463</v>
      </c>
      <c r="O24" s="372">
        <v>49.877067501117565</v>
      </c>
      <c r="P24" s="350"/>
      <c r="Q24" s="368">
        <v>14414</v>
      </c>
      <c r="R24" s="369">
        <v>25.12988597928798</v>
      </c>
      <c r="S24" s="370">
        <v>10132</v>
      </c>
      <c r="T24" s="371">
        <v>70.292770917163878</v>
      </c>
      <c r="U24" s="370">
        <v>4282</v>
      </c>
      <c r="V24" s="372">
        <v>29.707229082836133</v>
      </c>
      <c r="W24" s="350"/>
      <c r="X24" s="368">
        <v>33996</v>
      </c>
      <c r="Y24" s="369">
        <v>59.269849018445555</v>
      </c>
      <c r="Z24" s="370">
        <v>23511</v>
      </c>
      <c r="AA24" s="371">
        <v>69.158136251323683</v>
      </c>
      <c r="AB24" s="370">
        <v>10485</v>
      </c>
      <c r="AC24" s="372">
        <f t="shared" si="0"/>
        <v>30.841863748676314</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9487</v>
      </c>
      <c r="E25" s="365">
        <f t="shared" si="2"/>
        <v>5663</v>
      </c>
      <c r="F25" s="366">
        <f t="shared" si="3"/>
        <v>59.692210393169596</v>
      </c>
      <c r="G25" s="365">
        <f t="shared" si="4"/>
        <v>3824</v>
      </c>
      <c r="H25" s="367">
        <f t="shared" si="3"/>
        <v>40.307789606830404</v>
      </c>
      <c r="I25" s="350"/>
      <c r="J25" s="368">
        <f t="shared" si="5"/>
        <v>3329</v>
      </c>
      <c r="K25" s="369">
        <f t="shared" si="6"/>
        <v>35.090123326657533</v>
      </c>
      <c r="L25" s="370">
        <v>1548</v>
      </c>
      <c r="M25" s="371">
        <v>46.500450585761484</v>
      </c>
      <c r="N25" s="370">
        <v>1781</v>
      </c>
      <c r="O25" s="372">
        <v>53.499549414238516</v>
      </c>
      <c r="P25" s="350"/>
      <c r="Q25" s="368">
        <v>3450</v>
      </c>
      <c r="R25" s="369">
        <v>36.365552861810905</v>
      </c>
      <c r="S25" s="370">
        <v>2349</v>
      </c>
      <c r="T25" s="371">
        <v>68.086956521739125</v>
      </c>
      <c r="U25" s="370">
        <v>1101</v>
      </c>
      <c r="V25" s="372">
        <v>31.913043478260871</v>
      </c>
      <c r="W25" s="350"/>
      <c r="X25" s="368">
        <v>2708</v>
      </c>
      <c r="Y25" s="369">
        <v>28.544323811531569</v>
      </c>
      <c r="Z25" s="370">
        <v>1766</v>
      </c>
      <c r="AA25" s="371">
        <v>65.21418020679468</v>
      </c>
      <c r="AB25" s="370">
        <v>942</v>
      </c>
      <c r="AC25" s="372">
        <f t="shared" si="0"/>
        <v>34.78581979320532</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6115</v>
      </c>
      <c r="E26" s="380">
        <f t="shared" si="2"/>
        <v>3608</v>
      </c>
      <c r="F26" s="381">
        <f t="shared" si="3"/>
        <v>59.002452984464426</v>
      </c>
      <c r="G26" s="380">
        <f t="shared" si="4"/>
        <v>2507</v>
      </c>
      <c r="H26" s="367">
        <f t="shared" si="3"/>
        <v>40.997547015535567</v>
      </c>
      <c r="I26" s="350"/>
      <c r="J26" s="377">
        <f t="shared" si="5"/>
        <v>1906</v>
      </c>
      <c r="K26" s="378">
        <f t="shared" si="6"/>
        <v>31.169255928045793</v>
      </c>
      <c r="L26" s="375">
        <v>948</v>
      </c>
      <c r="M26" s="376">
        <v>49.737670514165792</v>
      </c>
      <c r="N26" s="375">
        <v>958</v>
      </c>
      <c r="O26" s="372">
        <v>50.262329485834215</v>
      </c>
      <c r="P26" s="350"/>
      <c r="Q26" s="377">
        <v>1620</v>
      </c>
      <c r="R26" s="378">
        <v>26.492232215862632</v>
      </c>
      <c r="S26" s="375">
        <v>907</v>
      </c>
      <c r="T26" s="376">
        <v>55.987654320987659</v>
      </c>
      <c r="U26" s="375">
        <v>713</v>
      </c>
      <c r="V26" s="372">
        <v>44.012345679012341</v>
      </c>
      <c r="W26" s="350"/>
      <c r="X26" s="377">
        <v>2589</v>
      </c>
      <c r="Y26" s="378">
        <v>42.338511856091579</v>
      </c>
      <c r="Z26" s="375">
        <v>1753</v>
      </c>
      <c r="AA26" s="376">
        <v>67.709540363074552</v>
      </c>
      <c r="AB26" s="375">
        <v>836</v>
      </c>
      <c r="AC26" s="372">
        <f t="shared" si="0"/>
        <v>32.290459636925455</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33436</v>
      </c>
      <c r="E27" s="380">
        <f t="shared" si="2"/>
        <v>19661</v>
      </c>
      <c r="F27" s="381">
        <f t="shared" si="3"/>
        <v>58.801890178250979</v>
      </c>
      <c r="G27" s="380">
        <f t="shared" si="4"/>
        <v>13775</v>
      </c>
      <c r="H27" s="367">
        <f t="shared" si="3"/>
        <v>41.198109821749014</v>
      </c>
      <c r="I27" s="350"/>
      <c r="J27" s="377">
        <f t="shared" si="5"/>
        <v>9630</v>
      </c>
      <c r="K27" s="378">
        <f t="shared" si="6"/>
        <v>28.801292020576625</v>
      </c>
      <c r="L27" s="375">
        <v>4323</v>
      </c>
      <c r="M27" s="376">
        <v>44.890965732087231</v>
      </c>
      <c r="N27" s="375">
        <v>5307</v>
      </c>
      <c r="O27" s="372">
        <v>55.109034267912769</v>
      </c>
      <c r="P27" s="350"/>
      <c r="Q27" s="377">
        <v>7697</v>
      </c>
      <c r="R27" s="378">
        <v>23.020098097858597</v>
      </c>
      <c r="S27" s="375">
        <v>4521</v>
      </c>
      <c r="T27" s="376">
        <v>58.737170326101072</v>
      </c>
      <c r="U27" s="375">
        <v>3176</v>
      </c>
      <c r="V27" s="372">
        <v>41.262829673898921</v>
      </c>
      <c r="W27" s="350"/>
      <c r="X27" s="377">
        <v>16109</v>
      </c>
      <c r="Y27" s="378">
        <v>48.178609881564782</v>
      </c>
      <c r="Z27" s="375">
        <v>10817</v>
      </c>
      <c r="AA27" s="376">
        <v>67.148798808119679</v>
      </c>
      <c r="AB27" s="375">
        <v>5292</v>
      </c>
      <c r="AC27" s="372">
        <f t="shared" si="0"/>
        <v>32.851201191880314</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4495</v>
      </c>
      <c r="E28" s="380">
        <f t="shared" si="2"/>
        <v>2515</v>
      </c>
      <c r="F28" s="381">
        <f t="shared" si="3"/>
        <v>55.951056729699665</v>
      </c>
      <c r="G28" s="380">
        <f t="shared" si="4"/>
        <v>1980</v>
      </c>
      <c r="H28" s="382">
        <f t="shared" si="3"/>
        <v>44.048943270300335</v>
      </c>
      <c r="I28" s="350"/>
      <c r="J28" s="377">
        <f t="shared" si="5"/>
        <v>1712</v>
      </c>
      <c r="K28" s="378">
        <f t="shared" si="6"/>
        <v>38.086763070077865</v>
      </c>
      <c r="L28" s="375">
        <v>701</v>
      </c>
      <c r="M28" s="376">
        <v>40.946261682242991</v>
      </c>
      <c r="N28" s="375">
        <v>1011</v>
      </c>
      <c r="O28" s="383">
        <v>59.053738317757009</v>
      </c>
      <c r="P28" s="350"/>
      <c r="Q28" s="377">
        <v>878</v>
      </c>
      <c r="R28" s="378">
        <v>19.53281423804227</v>
      </c>
      <c r="S28" s="375">
        <v>545</v>
      </c>
      <c r="T28" s="376">
        <v>62.07289293849658</v>
      </c>
      <c r="U28" s="375">
        <v>333</v>
      </c>
      <c r="V28" s="383">
        <v>37.92710706150342</v>
      </c>
      <c r="W28" s="350"/>
      <c r="X28" s="377">
        <v>1905</v>
      </c>
      <c r="Y28" s="378">
        <v>42.380422691879865</v>
      </c>
      <c r="Z28" s="375">
        <v>1269</v>
      </c>
      <c r="AA28" s="376">
        <v>66.614173228346445</v>
      </c>
      <c r="AB28" s="375">
        <v>636</v>
      </c>
      <c r="AC28" s="383">
        <f t="shared" si="0"/>
        <v>33.385826771653541</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1468</v>
      </c>
      <c r="E29" s="386">
        <f t="shared" si="2"/>
        <v>857</v>
      </c>
      <c r="F29" s="387">
        <f t="shared" si="3"/>
        <v>58.378746594005449</v>
      </c>
      <c r="G29" s="386">
        <f t="shared" si="4"/>
        <v>611</v>
      </c>
      <c r="H29" s="388">
        <f t="shared" si="3"/>
        <v>41.621253405994551</v>
      </c>
      <c r="I29" s="350"/>
      <c r="J29" s="389">
        <f t="shared" si="5"/>
        <v>773</v>
      </c>
      <c r="K29" s="390">
        <f t="shared" si="6"/>
        <v>52.656675749318808</v>
      </c>
      <c r="L29" s="391">
        <v>344</v>
      </c>
      <c r="M29" s="392">
        <v>44.501940491591199</v>
      </c>
      <c r="N29" s="391">
        <v>429</v>
      </c>
      <c r="O29" s="393">
        <v>55.498059508408794</v>
      </c>
      <c r="P29" s="350"/>
      <c r="Q29" s="389">
        <v>333</v>
      </c>
      <c r="R29" s="390">
        <v>22.683923705722069</v>
      </c>
      <c r="S29" s="391">
        <v>245</v>
      </c>
      <c r="T29" s="392">
        <v>73.573573573573569</v>
      </c>
      <c r="U29" s="391">
        <v>88</v>
      </c>
      <c r="V29" s="393">
        <v>26.426426426426424</v>
      </c>
      <c r="W29" s="350"/>
      <c r="X29" s="389">
        <v>362</v>
      </c>
      <c r="Y29" s="390">
        <v>24.65940054495913</v>
      </c>
      <c r="Z29" s="391">
        <v>268</v>
      </c>
      <c r="AA29" s="392">
        <v>74.033149171270722</v>
      </c>
      <c r="AB29" s="391">
        <v>94</v>
      </c>
      <c r="AC29" s="393">
        <f t="shared" si="0"/>
        <v>25.966850828729282</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28" t="s">
        <v>0</v>
      </c>
      <c r="C31" s="320"/>
      <c r="D31" s="1229">
        <f>J31+Q31+X31</f>
        <v>426397</v>
      </c>
      <c r="E31" s="1230">
        <f>L31+S31+Z31</f>
        <v>260647</v>
      </c>
      <c r="F31" s="1231">
        <f>E31/$D31*100</f>
        <v>61.127775289225774</v>
      </c>
      <c r="G31" s="1230">
        <f>N31+U31+AB31</f>
        <v>165750</v>
      </c>
      <c r="H31" s="1232">
        <f>G31/$D31*100</f>
        <v>38.872224710774233</v>
      </c>
      <c r="I31" s="320"/>
      <c r="J31" s="1233">
        <f>SUM(J12:J29)</f>
        <v>108863</v>
      </c>
      <c r="K31" s="1234">
        <f>J31/$D31*100</f>
        <v>25.530901952874903</v>
      </c>
      <c r="L31" s="1230">
        <f>SUM(L12:L29)</f>
        <v>51178</v>
      </c>
      <c r="M31" s="1231">
        <f>L31/$J31*100</f>
        <v>47.01138127738534</v>
      </c>
      <c r="N31" s="1230">
        <f>SUM(N12:N29)</f>
        <v>57685</v>
      </c>
      <c r="O31" s="1235">
        <f>N31/$J31*100</f>
        <v>52.988618722614667</v>
      </c>
      <c r="P31" s="320"/>
      <c r="Q31" s="1233">
        <f>SUM(Q12:Q29)</f>
        <v>117176</v>
      </c>
      <c r="R31" s="1234">
        <f>Q31/$D31*100</f>
        <v>27.48049353067681</v>
      </c>
      <c r="S31" s="1230">
        <f>SUM(S12:S29)</f>
        <v>77125</v>
      </c>
      <c r="T31" s="1231">
        <f>S31/$Q31*100</f>
        <v>65.819792448965657</v>
      </c>
      <c r="U31" s="1230">
        <f>SUM(U12:U29)</f>
        <v>40051</v>
      </c>
      <c r="V31" s="1235">
        <f>U31/$Q31*100</f>
        <v>34.180207551034343</v>
      </c>
      <c r="W31" s="320"/>
      <c r="X31" s="1233">
        <f>SUM(X12:X29)</f>
        <v>200358</v>
      </c>
      <c r="Y31" s="1234">
        <f>X31/$D31*100</f>
        <v>46.988604516448284</v>
      </c>
      <c r="Z31" s="1230">
        <f>SUM(Z12:Z29)</f>
        <v>132344</v>
      </c>
      <c r="AA31" s="1231">
        <f>Z31/$X31*100</f>
        <v>66.053763762864463</v>
      </c>
      <c r="AB31" s="1230">
        <f>SUM(AB12:AB29)</f>
        <v>68014</v>
      </c>
      <c r="AC31" s="1235">
        <f>AB31/$X31*100</f>
        <v>33.94623623713553</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15" s="396" customFormat="1" ht="5.25" customHeight="1" x14ac:dyDescent="0.25">
      <c r="B33" s="397" t="s">
        <v>47</v>
      </c>
      <c r="C33" s="398"/>
      <c r="I33" s="398"/>
    </row>
    <row r="34" spans="2:15" s="394" customFormat="1" ht="13.5" customHeight="1" x14ac:dyDescent="0.25">
      <c r="B34" s="1468"/>
      <c r="C34" s="1468"/>
      <c r="D34" s="1468"/>
      <c r="E34" s="1468"/>
      <c r="F34" s="1468"/>
      <c r="G34" s="1468"/>
      <c r="H34" s="1468"/>
      <c r="I34" s="1468"/>
      <c r="J34" s="1468"/>
      <c r="K34" s="1468"/>
      <c r="L34" s="1468"/>
      <c r="M34" s="1468"/>
      <c r="N34" s="1468"/>
      <c r="O34" s="1468"/>
    </row>
    <row r="35" spans="2:15" s="329" customFormat="1" ht="29.25" customHeight="1" x14ac:dyDescent="0.25">
      <c r="B35" s="1469"/>
      <c r="C35" s="1469"/>
      <c r="D35" s="1469"/>
      <c r="E35" s="1469"/>
      <c r="F35" s="1469"/>
      <c r="G35" s="1469"/>
      <c r="H35" s="1469"/>
      <c r="I35" s="1469"/>
      <c r="J35" s="1469"/>
      <c r="K35" s="1469"/>
      <c r="L35" s="1469"/>
      <c r="M35" s="1469"/>
    </row>
    <row r="36" spans="2:15" s="329" customFormat="1" ht="4.5" customHeight="1" x14ac:dyDescent="0.25">
      <c r="B36" s="1467"/>
      <c r="C36" s="1467"/>
      <c r="D36" s="1467"/>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6:D36"/>
    <mergeCell ref="R9:R10"/>
    <mergeCell ref="S9:T9"/>
    <mergeCell ref="K9:K10"/>
    <mergeCell ref="L9:M9"/>
    <mergeCell ref="N9:O9"/>
    <mergeCell ref="Q9:Q10"/>
    <mergeCell ref="B34:O34"/>
    <mergeCell ref="B35:M35"/>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95">
    <tabColor theme="0"/>
    <pageSetUpPr fitToPage="1"/>
  </sheetPr>
  <dimension ref="A1:AL36"/>
  <sheetViews>
    <sheetView showGridLines="0" zoomScaleNormal="100"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4" width="16.1796875" style="333" customWidth="1"/>
    <col min="5" max="5" width="8.7265625" style="333" customWidth="1"/>
    <col min="6" max="6" width="0.453125" style="333" customWidth="1"/>
    <col min="7" max="7" width="16.1796875" style="333" customWidth="1"/>
    <col min="8" max="8" width="8.7265625" style="333" customWidth="1"/>
    <col min="9" max="9" width="0.453125" style="333" customWidth="1"/>
    <col min="10" max="10" width="16.1796875" style="333" customWidth="1"/>
    <col min="11" max="11" width="8.7265625" style="333" customWidth="1"/>
    <col min="12" max="12" width="0.453125" style="333" customWidth="1"/>
    <col min="13" max="13" width="16.1796875" style="333" customWidth="1"/>
    <col min="14" max="14" width="8.7265625" style="333" customWidth="1"/>
    <col min="15" max="15" width="11.453125" style="333"/>
    <col min="16" max="18" width="2.453125" style="333" bestFit="1" customWidth="1"/>
    <col min="19" max="19" width="13" style="333" bestFit="1" customWidth="1"/>
    <col min="20" max="20" width="3.453125" style="333" bestFit="1" customWidth="1"/>
    <col min="21" max="21" width="3.81640625" style="333" customWidth="1"/>
    <col min="22" max="24" width="2.453125" style="333" bestFit="1" customWidth="1"/>
    <col min="25" max="25" width="8.453125" style="333" bestFit="1" customWidth="1"/>
    <col min="26" max="26" width="3.453125" style="333" bestFit="1" customWidth="1"/>
    <col min="27" max="27" width="3.54296875" style="333" customWidth="1"/>
    <col min="28" max="30" width="2.453125" style="333" bestFit="1" customWidth="1"/>
    <col min="31" max="31" width="8.453125" style="333" bestFit="1" customWidth="1"/>
    <col min="32" max="32" width="4.1796875" style="333" bestFit="1" customWidth="1"/>
    <col min="33" max="33" width="3.26953125" style="333" customWidth="1"/>
    <col min="34" max="34" width="4.26953125" style="333" bestFit="1" customWidth="1"/>
    <col min="35" max="35" width="2.453125" style="333" bestFit="1" customWidth="1"/>
    <col min="36" max="36" width="4.26953125" style="333" bestFit="1" customWidth="1"/>
    <col min="37" max="37" width="8.453125" style="333" bestFit="1" customWidth="1"/>
    <col min="38" max="38" width="4.26953125" style="333" bestFit="1" customWidth="1"/>
    <col min="39" max="16384" width="11.453125" style="333"/>
  </cols>
  <sheetData>
    <row r="1" spans="1:38" s="340" customFormat="1" ht="15" customHeight="1" x14ac:dyDescent="0.25">
      <c r="B1" s="311"/>
      <c r="C1" s="341"/>
      <c r="F1" s="341"/>
      <c r="G1" s="342" t="s">
        <v>135</v>
      </c>
      <c r="H1" s="342"/>
      <c r="I1" s="342"/>
      <c r="J1" s="342" t="s">
        <v>16</v>
      </c>
      <c r="K1" s="342"/>
      <c r="L1" s="342"/>
      <c r="M1" s="342" t="s">
        <v>15</v>
      </c>
      <c r="N1" s="342"/>
    </row>
    <row r="2" spans="1:38" s="343" customFormat="1" ht="52.5" customHeight="1" x14ac:dyDescent="0.35">
      <c r="B2" s="1439"/>
      <c r="C2" s="1439"/>
    </row>
    <row r="3" spans="1:38" s="345" customFormat="1" ht="4.5" customHeight="1" x14ac:dyDescent="0.25">
      <c r="B3" s="1440"/>
      <c r="C3" s="1440"/>
    </row>
    <row r="4" spans="1:38" s="492" customFormat="1" ht="17.25" customHeight="1" x14ac:dyDescent="0.25">
      <c r="A4" s="1477" t="s">
        <v>407</v>
      </c>
      <c r="B4" s="1477"/>
      <c r="C4" s="1477"/>
      <c r="D4" s="1477"/>
      <c r="E4" s="1477"/>
      <c r="F4" s="1477"/>
      <c r="G4" s="1477"/>
      <c r="H4" s="1477"/>
      <c r="I4" s="1477"/>
      <c r="J4" s="1477"/>
      <c r="K4" s="1477"/>
      <c r="L4" s="1477"/>
      <c r="M4" s="1477"/>
      <c r="N4" s="1477"/>
    </row>
    <row r="5" spans="1:38" s="492" customFormat="1" ht="17.25" customHeight="1" x14ac:dyDescent="0.25">
      <c r="B5" s="1478" t="str">
        <f>porsaad!$B$6</f>
        <v>Situación a 30 de noviembre de 2025</v>
      </c>
      <c r="C5" s="1478"/>
      <c r="D5" s="1478"/>
      <c r="E5" s="1478"/>
      <c r="F5" s="1478"/>
      <c r="G5" s="1478"/>
      <c r="H5" s="1478"/>
      <c r="I5" s="1478"/>
      <c r="J5" s="1478"/>
      <c r="K5" s="1478"/>
      <c r="L5" s="1478"/>
      <c r="M5" s="1478"/>
      <c r="N5" s="1478"/>
    </row>
    <row r="6" spans="1:38" s="492" customFormat="1" ht="6" customHeight="1" x14ac:dyDescent="0.25"/>
    <row r="7" spans="1:38" s="437" customFormat="1" ht="12.75" customHeight="1" x14ac:dyDescent="0.25">
      <c r="A7" s="488"/>
      <c r="B7" s="1443" t="s">
        <v>12</v>
      </c>
      <c r="D7" s="1446" t="s">
        <v>243</v>
      </c>
      <c r="E7" s="1447"/>
      <c r="F7" s="489"/>
      <c r="G7" s="1496"/>
      <c r="H7" s="1496"/>
      <c r="I7" s="489"/>
      <c r="J7" s="1496"/>
      <c r="K7" s="1496"/>
      <c r="L7" s="489"/>
      <c r="M7" s="1496"/>
      <c r="N7" s="1497"/>
      <c r="O7" s="488"/>
      <c r="P7" s="488"/>
      <c r="W7" s="490"/>
    </row>
    <row r="8" spans="1:38" s="437" customFormat="1" ht="33.75" customHeight="1" x14ac:dyDescent="0.25">
      <c r="A8" s="488"/>
      <c r="B8" s="1444"/>
      <c r="D8" s="1494"/>
      <c r="E8" s="1495"/>
      <c r="F8" s="491"/>
      <c r="G8" s="1452" t="s">
        <v>221</v>
      </c>
      <c r="H8" s="1454"/>
      <c r="J8" s="1452" t="s">
        <v>176</v>
      </c>
      <c r="K8" s="1454"/>
      <c r="M8" s="1452" t="s">
        <v>177</v>
      </c>
      <c r="N8" s="1454"/>
      <c r="O8" s="488"/>
      <c r="P8" s="488"/>
      <c r="W8" s="490"/>
    </row>
    <row r="9" spans="1:38" s="437" customFormat="1" ht="6" customHeight="1" x14ac:dyDescent="0.25">
      <c r="A9" s="488"/>
      <c r="B9" s="1444"/>
      <c r="D9" s="1498" t="s">
        <v>9</v>
      </c>
      <c r="E9" s="1487" t="s">
        <v>217</v>
      </c>
      <c r="G9" s="1492" t="s">
        <v>9</v>
      </c>
      <c r="H9" s="1490" t="s">
        <v>217</v>
      </c>
      <c r="J9" s="1492" t="s">
        <v>9</v>
      </c>
      <c r="K9" s="1490" t="s">
        <v>217</v>
      </c>
      <c r="M9" s="1492" t="s">
        <v>9</v>
      </c>
      <c r="N9" s="1490" t="s">
        <v>217</v>
      </c>
      <c r="O9" s="488"/>
      <c r="P9" s="488"/>
      <c r="W9" s="490"/>
    </row>
    <row r="10" spans="1:38" s="437" customFormat="1" ht="27.75" customHeight="1" x14ac:dyDescent="0.25">
      <c r="A10" s="488"/>
      <c r="B10" s="1445"/>
      <c r="D10" s="1499"/>
      <c r="E10" s="1488"/>
      <c r="F10" s="493"/>
      <c r="G10" s="1493"/>
      <c r="H10" s="1491"/>
      <c r="I10" s="494"/>
      <c r="J10" s="1493"/>
      <c r="K10" s="1491"/>
      <c r="L10" s="494"/>
      <c r="M10" s="1493"/>
      <c r="N10" s="1491"/>
      <c r="O10" s="488"/>
      <c r="P10" s="495"/>
      <c r="Q10" s="496"/>
      <c r="R10" s="496"/>
      <c r="S10" s="496"/>
      <c r="T10" s="496"/>
    </row>
    <row r="11" spans="1:38" s="328" customFormat="1" ht="4.5" customHeight="1" x14ac:dyDescent="0.25">
      <c r="A11" s="326"/>
      <c r="B11" s="327"/>
      <c r="D11" s="327"/>
      <c r="E11" s="327"/>
      <c r="G11" s="327"/>
      <c r="H11" s="327"/>
      <c r="J11" s="327"/>
      <c r="K11" s="327"/>
      <c r="M11" s="327"/>
      <c r="N11" s="327"/>
      <c r="O11" s="319"/>
      <c r="P11" s="348"/>
      <c r="Q11" s="329"/>
      <c r="R11" s="329"/>
      <c r="S11" s="329"/>
      <c r="T11" s="329"/>
      <c r="U11" s="329"/>
      <c r="V11" s="329"/>
      <c r="W11" s="329"/>
    </row>
    <row r="12" spans="1:38" s="331" customFormat="1" ht="18" customHeight="1" x14ac:dyDescent="0.35">
      <c r="A12" s="330"/>
      <c r="B12" s="349" t="s">
        <v>8</v>
      </c>
      <c r="C12" s="350"/>
      <c r="D12" s="497">
        <f t="shared" ref="D12:D29" si="0">G12+J12+M12</f>
        <v>430860</v>
      </c>
      <c r="E12" s="498">
        <f>D12/'20pobl'!D12*100</f>
        <v>4.9915070467994047</v>
      </c>
      <c r="F12" s="350"/>
      <c r="G12" s="355">
        <v>120472</v>
      </c>
      <c r="H12" s="498">
        <v>1.7164556882670725</v>
      </c>
      <c r="I12" s="350"/>
      <c r="J12" s="355">
        <v>103726</v>
      </c>
      <c r="K12" s="498">
        <v>8.8173364717563185</v>
      </c>
      <c r="L12" s="350"/>
      <c r="M12" s="355">
        <v>206662</v>
      </c>
      <c r="N12" s="498">
        <f>M12/'20pobl'!X12*100</f>
        <v>47.309912871486588</v>
      </c>
      <c r="O12" s="359"/>
      <c r="P12" s="360"/>
      <c r="Q12" s="360"/>
      <c r="R12" s="360"/>
      <c r="S12" s="361"/>
      <c r="T12" s="362"/>
      <c r="U12" s="329"/>
      <c r="V12" s="360"/>
      <c r="W12" s="360"/>
      <c r="X12" s="360"/>
      <c r="Y12" s="361"/>
      <c r="Z12" s="362"/>
      <c r="AB12" s="360"/>
      <c r="AC12" s="360"/>
      <c r="AD12" s="360"/>
      <c r="AE12" s="361"/>
      <c r="AF12" s="362"/>
      <c r="AH12" s="360"/>
      <c r="AI12" s="360"/>
      <c r="AJ12" s="360"/>
      <c r="AK12" s="361"/>
      <c r="AL12" s="362"/>
    </row>
    <row r="13" spans="1:38" s="331" customFormat="1" ht="18" customHeight="1" x14ac:dyDescent="0.35">
      <c r="A13" s="330"/>
      <c r="B13" s="363" t="s">
        <v>7</v>
      </c>
      <c r="C13" s="350"/>
      <c r="D13" s="499">
        <f t="shared" si="0"/>
        <v>56977</v>
      </c>
      <c r="E13" s="500">
        <f>D13/'20pobl'!D13*100</f>
        <v>4.2155504142895293</v>
      </c>
      <c r="F13" s="350"/>
      <c r="G13" s="368">
        <v>11083</v>
      </c>
      <c r="H13" s="501">
        <v>1.0565743463024186</v>
      </c>
      <c r="I13" s="350"/>
      <c r="J13" s="368">
        <v>11077</v>
      </c>
      <c r="K13" s="501">
        <v>5.3940999444861069</v>
      </c>
      <c r="L13" s="350"/>
      <c r="M13" s="368">
        <v>34817</v>
      </c>
      <c r="N13" s="501">
        <f>M13/'20pobl'!X13*100</f>
        <v>35.790133736289718</v>
      </c>
      <c r="O13" s="359"/>
      <c r="P13" s="360"/>
      <c r="Q13" s="360"/>
      <c r="R13" s="360"/>
      <c r="S13" s="361"/>
      <c r="T13" s="362"/>
      <c r="U13" s="329"/>
      <c r="V13" s="360"/>
      <c r="W13" s="360"/>
      <c r="X13" s="360"/>
      <c r="Y13" s="361"/>
      <c r="Z13" s="362"/>
      <c r="AB13" s="360"/>
      <c r="AC13" s="360"/>
      <c r="AD13" s="360"/>
      <c r="AE13" s="361"/>
      <c r="AF13" s="362"/>
      <c r="AH13" s="360"/>
      <c r="AI13" s="360"/>
      <c r="AJ13" s="360"/>
      <c r="AK13" s="361"/>
      <c r="AL13" s="362"/>
    </row>
    <row r="14" spans="1:38" s="331" customFormat="1" ht="18" customHeight="1" x14ac:dyDescent="0.35">
      <c r="A14" s="330"/>
      <c r="B14" s="363" t="s">
        <v>37</v>
      </c>
      <c r="C14" s="350"/>
      <c r="D14" s="499">
        <f t="shared" si="0"/>
        <v>43660</v>
      </c>
      <c r="E14" s="500">
        <f>D14/'20pobl'!D14*100</f>
        <v>4.3244892279013749</v>
      </c>
      <c r="F14" s="350"/>
      <c r="G14" s="368">
        <v>9949</v>
      </c>
      <c r="H14" s="501">
        <v>1.3683237655653877</v>
      </c>
      <c r="I14" s="350"/>
      <c r="J14" s="368">
        <v>9600</v>
      </c>
      <c r="K14" s="501">
        <v>4.8630001671656302</v>
      </c>
      <c r="L14" s="350"/>
      <c r="M14" s="368">
        <v>24111</v>
      </c>
      <c r="N14" s="501">
        <f>M14/'20pobl'!X14*100</f>
        <v>28.333881733571499</v>
      </c>
      <c r="O14" s="359"/>
      <c r="P14" s="360"/>
      <c r="Q14" s="360"/>
      <c r="R14" s="360"/>
      <c r="S14" s="361"/>
      <c r="T14" s="373"/>
      <c r="U14" s="329"/>
      <c r="V14" s="360"/>
      <c r="W14" s="360"/>
      <c r="X14" s="360"/>
      <c r="Y14" s="361"/>
      <c r="Z14" s="362"/>
      <c r="AB14" s="360"/>
      <c r="AC14" s="360"/>
      <c r="AD14" s="360"/>
      <c r="AE14" s="361"/>
      <c r="AF14" s="362"/>
      <c r="AH14" s="360"/>
      <c r="AI14" s="360"/>
      <c r="AJ14" s="360"/>
      <c r="AK14" s="361"/>
      <c r="AL14" s="362"/>
    </row>
    <row r="15" spans="1:38" s="331" customFormat="1" ht="18" customHeight="1" x14ac:dyDescent="0.35">
      <c r="A15" s="330"/>
      <c r="B15" s="363" t="s">
        <v>38</v>
      </c>
      <c r="C15" s="350"/>
      <c r="D15" s="499">
        <f t="shared" si="0"/>
        <v>47350</v>
      </c>
      <c r="E15" s="500">
        <f>D15/'20pobl'!D15*100</f>
        <v>3.8440680387865243</v>
      </c>
      <c r="F15" s="350"/>
      <c r="G15" s="368">
        <v>13763</v>
      </c>
      <c r="H15" s="501">
        <v>1.3408009539433947</v>
      </c>
      <c r="I15" s="350"/>
      <c r="J15" s="368">
        <v>10919</v>
      </c>
      <c r="K15" s="501">
        <v>7.2399960216158865</v>
      </c>
      <c r="L15" s="350"/>
      <c r="M15" s="368">
        <v>22668</v>
      </c>
      <c r="N15" s="501">
        <f>M15/'20pobl'!X15*100</f>
        <v>41.610220827138058</v>
      </c>
      <c r="O15" s="359"/>
      <c r="P15" s="360"/>
      <c r="Q15" s="360"/>
      <c r="R15" s="360"/>
      <c r="S15" s="361"/>
      <c r="T15" s="362"/>
      <c r="U15" s="329"/>
      <c r="V15" s="360"/>
      <c r="W15" s="360"/>
      <c r="X15" s="360"/>
      <c r="Y15" s="361"/>
      <c r="Z15" s="362"/>
      <c r="AB15" s="360"/>
      <c r="AC15" s="360"/>
      <c r="AD15" s="360"/>
      <c r="AE15" s="361"/>
      <c r="AF15" s="362"/>
      <c r="AH15" s="360"/>
      <c r="AI15" s="360"/>
      <c r="AJ15" s="360"/>
      <c r="AK15" s="361"/>
      <c r="AL15" s="362"/>
    </row>
    <row r="16" spans="1:38" s="331" customFormat="1" ht="18" customHeight="1" x14ac:dyDescent="0.35">
      <c r="A16" s="330"/>
      <c r="B16" s="363" t="s">
        <v>6</v>
      </c>
      <c r="C16" s="350"/>
      <c r="D16" s="499">
        <f t="shared" si="0"/>
        <v>75487</v>
      </c>
      <c r="E16" s="500">
        <f>D16/'20pobl'!D16*100</f>
        <v>3.3718309381021765</v>
      </c>
      <c r="F16" s="350"/>
      <c r="G16" s="368">
        <v>26086</v>
      </c>
      <c r="H16" s="501">
        <v>1.4174724150934783</v>
      </c>
      <c r="I16" s="350"/>
      <c r="J16" s="368">
        <v>17698</v>
      </c>
      <c r="K16" s="501">
        <v>5.9612910179802077</v>
      </c>
      <c r="L16" s="350"/>
      <c r="M16" s="368">
        <v>31703</v>
      </c>
      <c r="N16" s="501">
        <f>M16/'20pobl'!X16*100</f>
        <v>31.217874234397463</v>
      </c>
      <c r="O16" s="359"/>
      <c r="P16" s="360"/>
      <c r="Q16" s="360"/>
      <c r="R16" s="360"/>
      <c r="S16" s="361"/>
      <c r="T16" s="362"/>
      <c r="U16" s="329"/>
      <c r="V16" s="360"/>
      <c r="W16" s="360"/>
      <c r="X16" s="360"/>
      <c r="Y16" s="361"/>
      <c r="Z16" s="362"/>
      <c r="AB16" s="360"/>
      <c r="AC16" s="360"/>
      <c r="AD16" s="360"/>
      <c r="AE16" s="361"/>
      <c r="AF16" s="362"/>
      <c r="AH16" s="360"/>
      <c r="AI16" s="360"/>
      <c r="AJ16" s="360"/>
      <c r="AK16" s="361"/>
      <c r="AL16" s="362"/>
    </row>
    <row r="17" spans="1:38" s="331" customFormat="1" ht="18" customHeight="1" x14ac:dyDescent="0.35">
      <c r="A17" s="330"/>
      <c r="B17" s="363" t="s">
        <v>5</v>
      </c>
      <c r="C17" s="350"/>
      <c r="D17" s="377">
        <f t="shared" si="0"/>
        <v>23562</v>
      </c>
      <c r="E17" s="502">
        <f>D17/'20pobl'!D17*100</f>
        <v>3.9878074167598943</v>
      </c>
      <c r="F17" s="350"/>
      <c r="G17" s="377">
        <v>6572</v>
      </c>
      <c r="H17" s="502">
        <v>1.4639253335709355</v>
      </c>
      <c r="I17" s="350"/>
      <c r="J17" s="377">
        <v>4983</v>
      </c>
      <c r="K17" s="502">
        <v>4.9528372213221488</v>
      </c>
      <c r="L17" s="350"/>
      <c r="M17" s="377">
        <v>12007</v>
      </c>
      <c r="N17" s="502">
        <f>M17/'20pobl'!X17*100</f>
        <v>29.064194422927965</v>
      </c>
      <c r="O17" s="359"/>
      <c r="P17" s="360"/>
      <c r="Q17" s="360"/>
      <c r="R17" s="360"/>
      <c r="S17" s="361"/>
      <c r="T17" s="362"/>
      <c r="U17" s="329"/>
      <c r="V17" s="360"/>
      <c r="W17" s="360"/>
      <c r="X17" s="360"/>
      <c r="Y17" s="361"/>
      <c r="Z17" s="362"/>
      <c r="AB17" s="360"/>
      <c r="AC17" s="360"/>
      <c r="AD17" s="360"/>
      <c r="AE17" s="361"/>
      <c r="AF17" s="362"/>
      <c r="AH17" s="360"/>
      <c r="AI17" s="360"/>
      <c r="AJ17" s="360"/>
      <c r="AK17" s="361"/>
      <c r="AL17" s="362"/>
    </row>
    <row r="18" spans="1:38" s="331" customFormat="1" ht="18" customHeight="1" x14ac:dyDescent="0.35">
      <c r="A18" s="330"/>
      <c r="B18" s="363" t="s">
        <v>4</v>
      </c>
      <c r="C18" s="350"/>
      <c r="D18" s="499">
        <f t="shared" si="0"/>
        <v>159039</v>
      </c>
      <c r="E18" s="500">
        <f>D18/'20pobl'!D18*100</f>
        <v>6.6496716536730212</v>
      </c>
      <c r="F18" s="350"/>
      <c r="G18" s="368">
        <v>32869</v>
      </c>
      <c r="H18" s="501">
        <v>1.8794958886563511</v>
      </c>
      <c r="I18" s="350"/>
      <c r="J18" s="368">
        <v>28470</v>
      </c>
      <c r="K18" s="501">
        <v>6.7473728616729316</v>
      </c>
      <c r="L18" s="350"/>
      <c r="M18" s="368">
        <v>97700</v>
      </c>
      <c r="N18" s="501">
        <f>M18/'20pobl'!X18*100</f>
        <v>44.224153539742893</v>
      </c>
      <c r="O18" s="359"/>
      <c r="P18" s="360"/>
      <c r="Q18" s="360"/>
      <c r="R18" s="360"/>
      <c r="S18" s="361"/>
      <c r="T18" s="362"/>
      <c r="U18" s="329"/>
      <c r="V18" s="360"/>
      <c r="W18" s="360"/>
      <c r="X18" s="360"/>
      <c r="Y18" s="361"/>
      <c r="Z18" s="362"/>
      <c r="AB18" s="360"/>
      <c r="AC18" s="360"/>
      <c r="AD18" s="360"/>
      <c r="AE18" s="361"/>
      <c r="AF18" s="362"/>
      <c r="AH18" s="360"/>
      <c r="AI18" s="360"/>
      <c r="AJ18" s="360"/>
      <c r="AK18" s="361"/>
      <c r="AL18" s="362"/>
    </row>
    <row r="19" spans="1:38" s="331" customFormat="1" ht="18" customHeight="1" x14ac:dyDescent="0.35">
      <c r="A19" s="330"/>
      <c r="B19" s="363" t="s">
        <v>40</v>
      </c>
      <c r="C19" s="350"/>
      <c r="D19" s="499">
        <f t="shared" si="0"/>
        <v>101372</v>
      </c>
      <c r="E19" s="500">
        <f>D19/'20pobl'!D19*100</f>
        <v>4.8170694909270093</v>
      </c>
      <c r="F19" s="350"/>
      <c r="G19" s="368">
        <v>23759</v>
      </c>
      <c r="H19" s="501">
        <v>1.4065795884634307</v>
      </c>
      <c r="I19" s="350"/>
      <c r="J19" s="368">
        <v>20169</v>
      </c>
      <c r="K19" s="501">
        <v>7.1462231560448286</v>
      </c>
      <c r="L19" s="350"/>
      <c r="M19" s="368">
        <v>57444</v>
      </c>
      <c r="N19" s="501">
        <f>M19/'20pobl'!X19*100</f>
        <v>43.169230537999653</v>
      </c>
      <c r="O19" s="359"/>
      <c r="P19" s="360"/>
      <c r="Q19" s="360"/>
      <c r="R19" s="360"/>
      <c r="S19" s="361"/>
      <c r="T19" s="362"/>
      <c r="U19" s="329"/>
      <c r="V19" s="360"/>
      <c r="W19" s="360"/>
      <c r="X19" s="360"/>
      <c r="Y19" s="361"/>
      <c r="Z19" s="362"/>
      <c r="AB19" s="360"/>
      <c r="AC19" s="360"/>
      <c r="AD19" s="360"/>
      <c r="AE19" s="361"/>
      <c r="AF19" s="362"/>
      <c r="AH19" s="360"/>
      <c r="AI19" s="360"/>
      <c r="AJ19" s="360"/>
      <c r="AK19" s="361"/>
      <c r="AL19" s="362"/>
    </row>
    <row r="20" spans="1:38" s="331" customFormat="1" ht="18" customHeight="1" x14ac:dyDescent="0.35">
      <c r="A20" s="330"/>
      <c r="B20" s="363" t="s">
        <v>41</v>
      </c>
      <c r="C20" s="350"/>
      <c r="D20" s="499">
        <f t="shared" si="0"/>
        <v>373723</v>
      </c>
      <c r="E20" s="500">
        <f>D20/'20pobl'!D20*100</f>
        <v>4.6644062059618605</v>
      </c>
      <c r="F20" s="350"/>
      <c r="G20" s="368">
        <v>95546</v>
      </c>
      <c r="H20" s="501">
        <v>1.4820840261261015</v>
      </c>
      <c r="I20" s="350"/>
      <c r="J20" s="368">
        <v>83152</v>
      </c>
      <c r="K20" s="501">
        <v>7.5586199373690457</v>
      </c>
      <c r="L20" s="350"/>
      <c r="M20" s="368">
        <v>195025</v>
      </c>
      <c r="N20" s="501">
        <f>M20/'20pobl'!X20*100</f>
        <v>41.904542944501863</v>
      </c>
      <c r="O20" s="359"/>
      <c r="P20" s="360"/>
      <c r="Q20" s="360"/>
      <c r="R20" s="360"/>
      <c r="S20" s="361"/>
      <c r="T20" s="362"/>
      <c r="U20" s="329"/>
      <c r="V20" s="360"/>
      <c r="W20" s="360"/>
      <c r="X20" s="360"/>
      <c r="Y20" s="361"/>
      <c r="Z20" s="362"/>
      <c r="AB20" s="360"/>
      <c r="AC20" s="360"/>
      <c r="AD20" s="360"/>
      <c r="AE20" s="361"/>
      <c r="AF20" s="362"/>
      <c r="AH20" s="360"/>
      <c r="AI20" s="360"/>
      <c r="AJ20" s="360"/>
      <c r="AK20" s="361"/>
      <c r="AL20" s="362"/>
    </row>
    <row r="21" spans="1:38" s="331" customFormat="1" ht="18" customHeight="1" x14ac:dyDescent="0.35">
      <c r="A21" s="330"/>
      <c r="B21" s="363" t="s">
        <v>3</v>
      </c>
      <c r="C21" s="350"/>
      <c r="D21" s="499">
        <f t="shared" si="0"/>
        <v>217738</v>
      </c>
      <c r="E21" s="500">
        <f>D21/'20pobl'!D21*100</f>
        <v>4.0933696916032885</v>
      </c>
      <c r="F21" s="350"/>
      <c r="G21" s="368">
        <v>57968</v>
      </c>
      <c r="H21" s="501">
        <v>1.3654803514331091</v>
      </c>
      <c r="I21" s="350"/>
      <c r="J21" s="368">
        <v>46937</v>
      </c>
      <c r="K21" s="501">
        <v>6.0705805056467508</v>
      </c>
      <c r="L21" s="350"/>
      <c r="M21" s="368">
        <v>112833</v>
      </c>
      <c r="N21" s="501">
        <f>M21/'20pobl'!X21*100</f>
        <v>37.504611917527278</v>
      </c>
      <c r="O21" s="359"/>
      <c r="P21" s="360"/>
      <c r="Q21" s="360"/>
      <c r="R21" s="360"/>
      <c r="S21" s="361"/>
      <c r="T21" s="373"/>
      <c r="U21" s="329"/>
      <c r="V21" s="360"/>
      <c r="W21" s="360"/>
      <c r="X21" s="360"/>
      <c r="Y21" s="361"/>
      <c r="Z21" s="362"/>
      <c r="AB21" s="360"/>
      <c r="AC21" s="360"/>
      <c r="AD21" s="360"/>
      <c r="AE21" s="361"/>
      <c r="AF21" s="362"/>
      <c r="AH21" s="360"/>
      <c r="AI21" s="360"/>
      <c r="AJ21" s="360"/>
      <c r="AK21" s="361"/>
      <c r="AL21" s="362"/>
    </row>
    <row r="22" spans="1:38" s="331" customFormat="1" ht="18" customHeight="1" x14ac:dyDescent="0.35">
      <c r="A22" s="330"/>
      <c r="B22" s="363" t="s">
        <v>2</v>
      </c>
      <c r="C22" s="350"/>
      <c r="D22" s="499">
        <f t="shared" si="0"/>
        <v>58346</v>
      </c>
      <c r="E22" s="500">
        <f>D22/'20pobl'!D22*100</f>
        <v>5.5320992793081514</v>
      </c>
      <c r="F22" s="350"/>
      <c r="G22" s="368">
        <v>13866</v>
      </c>
      <c r="H22" s="501">
        <v>1.6936027594023899</v>
      </c>
      <c r="I22" s="350"/>
      <c r="J22" s="368">
        <v>12361</v>
      </c>
      <c r="K22" s="501">
        <v>7.6641204335209938</v>
      </c>
      <c r="L22" s="350"/>
      <c r="M22" s="368">
        <v>32119</v>
      </c>
      <c r="N22" s="501">
        <f>M22/'20pobl'!X22*100</f>
        <v>43.015173632966821</v>
      </c>
      <c r="O22" s="359"/>
      <c r="P22" s="360"/>
      <c r="Q22" s="360"/>
      <c r="R22" s="360"/>
      <c r="S22" s="361"/>
      <c r="T22" s="362"/>
      <c r="U22" s="329"/>
      <c r="V22" s="360"/>
      <c r="W22" s="360"/>
      <c r="X22" s="360"/>
      <c r="Y22" s="361"/>
      <c r="Z22" s="362"/>
      <c r="AB22" s="360"/>
      <c r="AC22" s="360"/>
      <c r="AD22" s="360"/>
      <c r="AE22" s="361"/>
      <c r="AF22" s="362"/>
      <c r="AH22" s="360"/>
      <c r="AI22" s="360"/>
      <c r="AJ22" s="360"/>
      <c r="AK22" s="361"/>
      <c r="AL22" s="362"/>
    </row>
    <row r="23" spans="1:38" s="331" customFormat="1" ht="18" customHeight="1" x14ac:dyDescent="0.35">
      <c r="A23" s="330"/>
      <c r="B23" s="363" t="s">
        <v>35</v>
      </c>
      <c r="C23" s="350"/>
      <c r="D23" s="499">
        <f t="shared" si="0"/>
        <v>99165</v>
      </c>
      <c r="E23" s="500">
        <f>D23/'20pobl'!D23*100</f>
        <v>3.6648603221263101</v>
      </c>
      <c r="F23" s="350"/>
      <c r="G23" s="368">
        <v>27447</v>
      </c>
      <c r="H23" s="501">
        <v>1.3820645315925641</v>
      </c>
      <c r="I23" s="350"/>
      <c r="J23" s="368">
        <v>17469</v>
      </c>
      <c r="K23" s="501">
        <v>3.6495557398660012</v>
      </c>
      <c r="L23" s="350"/>
      <c r="M23" s="368">
        <v>54249</v>
      </c>
      <c r="N23" s="501">
        <f>M23/'20pobl'!X23*100</f>
        <v>22.48849645566472</v>
      </c>
      <c r="O23" s="359"/>
      <c r="P23" s="360"/>
      <c r="Q23" s="360"/>
      <c r="R23" s="360"/>
      <c r="S23" s="361"/>
      <c r="T23" s="362"/>
      <c r="U23" s="329"/>
      <c r="V23" s="360"/>
      <c r="W23" s="360"/>
      <c r="X23" s="360"/>
      <c r="Y23" s="361"/>
      <c r="Z23" s="362"/>
      <c r="AB23" s="360"/>
      <c r="AC23" s="360"/>
      <c r="AD23" s="360"/>
      <c r="AE23" s="361"/>
      <c r="AF23" s="362"/>
      <c r="AH23" s="360"/>
      <c r="AI23" s="360"/>
      <c r="AJ23" s="360"/>
      <c r="AK23" s="361"/>
      <c r="AL23" s="362"/>
    </row>
    <row r="24" spans="1:38" s="331" customFormat="1" ht="18" customHeight="1" x14ac:dyDescent="0.35">
      <c r="A24" s="330"/>
      <c r="B24" s="363" t="s">
        <v>42</v>
      </c>
      <c r="C24" s="350"/>
      <c r="D24" s="499">
        <f t="shared" si="0"/>
        <v>277724</v>
      </c>
      <c r="E24" s="500">
        <f>D24/'20pobl'!D24*100</f>
        <v>3.9622397089111159</v>
      </c>
      <c r="F24" s="350"/>
      <c r="G24" s="368">
        <v>65372</v>
      </c>
      <c r="H24" s="501">
        <v>1.146018885154259</v>
      </c>
      <c r="I24" s="350"/>
      <c r="J24" s="368">
        <v>54598</v>
      </c>
      <c r="K24" s="501">
        <v>5.981585682232506</v>
      </c>
      <c r="L24" s="350"/>
      <c r="M24" s="368">
        <v>157754</v>
      </c>
      <c r="N24" s="501">
        <f>M24/'20pobl'!X24*100</f>
        <v>40.219666472053454</v>
      </c>
      <c r="O24" s="359"/>
      <c r="P24" s="360"/>
      <c r="Q24" s="360"/>
      <c r="R24" s="360"/>
      <c r="S24" s="361"/>
      <c r="T24" s="362"/>
      <c r="U24" s="329"/>
      <c r="V24" s="360"/>
      <c r="W24" s="360"/>
      <c r="X24" s="360"/>
      <c r="Y24" s="361"/>
      <c r="Z24" s="362"/>
      <c r="AB24" s="360"/>
      <c r="AC24" s="360"/>
      <c r="AD24" s="360"/>
      <c r="AE24" s="361"/>
      <c r="AF24" s="362"/>
      <c r="AH24" s="360"/>
      <c r="AI24" s="360"/>
      <c r="AJ24" s="360"/>
      <c r="AK24" s="361"/>
      <c r="AL24" s="362"/>
    </row>
    <row r="25" spans="1:38" ht="18" customHeight="1" x14ac:dyDescent="0.35">
      <c r="A25" s="332"/>
      <c r="B25" s="363" t="s">
        <v>43</v>
      </c>
      <c r="C25" s="350"/>
      <c r="D25" s="499">
        <f t="shared" si="0"/>
        <v>66578</v>
      </c>
      <c r="E25" s="500">
        <f>D25/'20pobl'!D25*100</f>
        <v>4.2447140310565814</v>
      </c>
      <c r="F25" s="350"/>
      <c r="G25" s="368">
        <v>22872</v>
      </c>
      <c r="H25" s="501">
        <v>1.7499563888098277</v>
      </c>
      <c r="I25" s="350"/>
      <c r="J25" s="368">
        <v>15024</v>
      </c>
      <c r="K25" s="501">
        <v>7.9460951796651056</v>
      </c>
      <c r="L25" s="350"/>
      <c r="M25" s="368">
        <v>28682</v>
      </c>
      <c r="N25" s="501">
        <f>M25/'20pobl'!X25*100</f>
        <v>39.608363023724699</v>
      </c>
      <c r="O25" s="359"/>
      <c r="P25" s="360"/>
      <c r="Q25" s="360"/>
      <c r="R25" s="360"/>
      <c r="S25" s="361"/>
      <c r="T25" s="362"/>
      <c r="U25" s="329"/>
      <c r="V25" s="360"/>
      <c r="W25" s="360"/>
      <c r="X25" s="360"/>
      <c r="Y25" s="361"/>
      <c r="Z25" s="362"/>
      <c r="AB25" s="360"/>
      <c r="AC25" s="360"/>
      <c r="AD25" s="360"/>
      <c r="AE25" s="361"/>
      <c r="AF25" s="362"/>
      <c r="AH25" s="360"/>
      <c r="AI25" s="360"/>
      <c r="AJ25" s="360"/>
      <c r="AK25" s="361"/>
      <c r="AL25" s="362"/>
    </row>
    <row r="26" spans="1:38" s="331" customFormat="1" ht="18" customHeight="1" x14ac:dyDescent="0.35">
      <c r="B26" s="363" t="s">
        <v>44</v>
      </c>
      <c r="C26" s="350"/>
      <c r="D26" s="503">
        <f t="shared" si="0"/>
        <v>24089</v>
      </c>
      <c r="E26" s="504">
        <f>D26/'20pobl'!D26*100</f>
        <v>3.5512056762681454</v>
      </c>
      <c r="F26" s="350"/>
      <c r="G26" s="377">
        <v>5624</v>
      </c>
      <c r="H26" s="502">
        <v>1.0458430342837166</v>
      </c>
      <c r="I26" s="350"/>
      <c r="J26" s="377">
        <v>4589</v>
      </c>
      <c r="K26" s="502">
        <v>4.696695221427329</v>
      </c>
      <c r="L26" s="350"/>
      <c r="M26" s="377">
        <v>13876</v>
      </c>
      <c r="N26" s="502">
        <f>M26/'20pobl'!X26*100</f>
        <v>32.361584029105835</v>
      </c>
      <c r="O26" s="359"/>
      <c r="P26" s="360"/>
      <c r="Q26" s="360"/>
      <c r="R26" s="360"/>
      <c r="S26" s="361"/>
      <c r="T26" s="362"/>
      <c r="U26" s="329"/>
      <c r="V26" s="360"/>
      <c r="W26" s="360"/>
      <c r="X26" s="360"/>
      <c r="Y26" s="361"/>
      <c r="Z26" s="362"/>
      <c r="AB26" s="360"/>
      <c r="AC26" s="360"/>
      <c r="AD26" s="360"/>
      <c r="AE26" s="361"/>
      <c r="AF26" s="362"/>
      <c r="AH26" s="360"/>
      <c r="AI26" s="360"/>
      <c r="AJ26" s="360"/>
      <c r="AK26" s="361"/>
      <c r="AL26" s="362"/>
    </row>
    <row r="27" spans="1:38" s="331" customFormat="1" ht="18" customHeight="1" x14ac:dyDescent="0.35">
      <c r="B27" s="363" t="s">
        <v>45</v>
      </c>
      <c r="C27" s="350"/>
      <c r="D27" s="503">
        <f t="shared" si="0"/>
        <v>121519</v>
      </c>
      <c r="E27" s="504">
        <f>D27/'20pobl'!D27*100</f>
        <v>5.4549478292253299</v>
      </c>
      <c r="F27" s="350"/>
      <c r="G27" s="377">
        <v>31734</v>
      </c>
      <c r="H27" s="502">
        <v>1.8698582433679369</v>
      </c>
      <c r="I27" s="350"/>
      <c r="J27" s="377">
        <v>24244</v>
      </c>
      <c r="K27" s="502">
        <v>6.5924503880311294</v>
      </c>
      <c r="L27" s="350"/>
      <c r="M27" s="377">
        <v>65541</v>
      </c>
      <c r="N27" s="502">
        <f>M27/'20pobl'!X27*100</f>
        <v>40.259588687682744</v>
      </c>
      <c r="O27" s="359"/>
      <c r="P27" s="360"/>
      <c r="Q27" s="360"/>
      <c r="R27" s="360"/>
      <c r="S27" s="361"/>
      <c r="T27" s="373"/>
      <c r="U27" s="329"/>
      <c r="V27" s="360"/>
      <c r="W27" s="360"/>
      <c r="X27" s="360"/>
      <c r="Y27" s="361"/>
      <c r="Z27" s="362"/>
      <c r="AB27" s="360"/>
      <c r="AC27" s="360"/>
      <c r="AD27" s="360"/>
      <c r="AE27" s="361"/>
      <c r="AF27" s="362"/>
      <c r="AH27" s="360"/>
      <c r="AI27" s="360"/>
      <c r="AJ27" s="360"/>
      <c r="AK27" s="361"/>
      <c r="AL27" s="362"/>
    </row>
    <row r="28" spans="1:38" s="331" customFormat="1" ht="18" customHeight="1" x14ac:dyDescent="0.35">
      <c r="B28" s="363" t="s">
        <v>46</v>
      </c>
      <c r="C28" s="350"/>
      <c r="D28" s="503">
        <f t="shared" si="0"/>
        <v>15044</v>
      </c>
      <c r="E28" s="504">
        <f>D28/'20pobl'!D28*100</f>
        <v>4.6405744885620512</v>
      </c>
      <c r="F28" s="350"/>
      <c r="G28" s="377">
        <v>3451</v>
      </c>
      <c r="H28" s="502">
        <v>1.3667976299863756</v>
      </c>
      <c r="I28" s="350"/>
      <c r="J28" s="377">
        <v>2803</v>
      </c>
      <c r="K28" s="502">
        <v>5.6997031192809793</v>
      </c>
      <c r="L28" s="350"/>
      <c r="M28" s="377">
        <v>8790</v>
      </c>
      <c r="N28" s="502">
        <f>M28/'20pobl'!X28*100</f>
        <v>39.035438316013852</v>
      </c>
      <c r="O28" s="359"/>
      <c r="P28" s="360"/>
      <c r="Q28" s="360"/>
      <c r="R28" s="360"/>
      <c r="S28" s="361"/>
      <c r="T28" s="362"/>
      <c r="U28" s="329"/>
      <c r="V28" s="360"/>
      <c r="W28" s="360"/>
      <c r="X28" s="360"/>
      <c r="Y28" s="361"/>
      <c r="Z28" s="362"/>
      <c r="AB28" s="360"/>
      <c r="AC28" s="360"/>
      <c r="AD28" s="360"/>
      <c r="AE28" s="361"/>
      <c r="AF28" s="362"/>
      <c r="AH28" s="360"/>
      <c r="AI28" s="360"/>
      <c r="AJ28" s="360"/>
      <c r="AK28" s="361"/>
      <c r="AL28" s="362"/>
    </row>
    <row r="29" spans="1:38" s="331" customFormat="1" ht="18" customHeight="1" x14ac:dyDescent="0.35">
      <c r="B29" s="384" t="s">
        <v>1</v>
      </c>
      <c r="C29" s="350"/>
      <c r="D29" s="505">
        <f t="shared" si="0"/>
        <v>5749</v>
      </c>
      <c r="E29" s="506">
        <f>D29/'20pobl'!D29*100</f>
        <v>3.3984772173748552</v>
      </c>
      <c r="F29" s="350"/>
      <c r="G29" s="389">
        <v>3088</v>
      </c>
      <c r="H29" s="507">
        <v>2.0913049661720589</v>
      </c>
      <c r="I29" s="350"/>
      <c r="J29" s="389">
        <v>1051</v>
      </c>
      <c r="K29" s="507">
        <v>6.3336145594793294</v>
      </c>
      <c r="L29" s="350"/>
      <c r="M29" s="389">
        <v>1610</v>
      </c>
      <c r="N29" s="507">
        <f>M29/'20pobl'!X29*100</f>
        <v>32.783547139075544</v>
      </c>
      <c r="O29" s="359"/>
      <c r="P29" s="360"/>
      <c r="Q29" s="360"/>
      <c r="R29" s="360"/>
      <c r="S29" s="361"/>
      <c r="T29" s="362"/>
      <c r="U29" s="329"/>
      <c r="V29" s="360"/>
      <c r="W29" s="360"/>
      <c r="X29" s="360"/>
      <c r="Y29" s="361"/>
      <c r="Z29" s="362"/>
      <c r="AB29" s="360"/>
      <c r="AC29" s="360"/>
      <c r="AD29" s="360"/>
      <c r="AE29" s="361"/>
      <c r="AF29" s="362"/>
      <c r="AH29" s="360"/>
      <c r="AI29" s="360"/>
      <c r="AJ29" s="360"/>
      <c r="AK29" s="361"/>
      <c r="AL29" s="362"/>
    </row>
    <row r="30" spans="1:38" s="328" customFormat="1" ht="3.75" customHeight="1" x14ac:dyDescent="0.35">
      <c r="A30" s="326"/>
      <c r="B30" s="327"/>
      <c r="D30" s="327"/>
      <c r="E30" s="327"/>
      <c r="G30" s="327"/>
      <c r="H30" s="327"/>
      <c r="J30" s="327"/>
      <c r="K30" s="327"/>
      <c r="M30" s="327"/>
      <c r="N30" s="327"/>
      <c r="O30" s="359"/>
      <c r="P30" s="329"/>
      <c r="Q30" s="329"/>
      <c r="R30" s="360"/>
      <c r="S30" s="361"/>
      <c r="T30" s="362"/>
      <c r="U30" s="329"/>
      <c r="V30" s="329"/>
      <c r="W30" s="329"/>
      <c r="X30" s="360"/>
      <c r="Y30" s="361"/>
      <c r="Z30" s="362"/>
      <c r="AB30" s="329"/>
      <c r="AC30" s="329"/>
      <c r="AD30" s="360"/>
      <c r="AE30" s="361"/>
      <c r="AF30" s="362"/>
      <c r="AH30" s="329"/>
      <c r="AI30" s="329"/>
      <c r="AJ30" s="360"/>
      <c r="AK30" s="361"/>
      <c r="AL30" s="362"/>
    </row>
    <row r="31" spans="1:38" s="329" customFormat="1" ht="18" customHeight="1" x14ac:dyDescent="0.35">
      <c r="B31" s="1236" t="s">
        <v>0</v>
      </c>
      <c r="C31" s="320"/>
      <c r="D31" s="1242">
        <f>G31+J31+M31</f>
        <v>2197982</v>
      </c>
      <c r="E31" s="1243">
        <f>D31/'20pobl'!D31*100</f>
        <v>4.5207646818845735</v>
      </c>
      <c r="F31" s="320"/>
      <c r="G31" s="1242">
        <f>SUM(G12:G29)</f>
        <v>571521</v>
      </c>
      <c r="H31" s="1243">
        <f>G31/'20pobl'!J31*100</f>
        <v>1.4771294869261011</v>
      </c>
      <c r="I31" s="320"/>
      <c r="J31" s="1242">
        <f>SUM(J12:J29)</f>
        <v>468870</v>
      </c>
      <c r="K31" s="1243">
        <f>J31/'20pobl'!Q31*100</f>
        <v>6.7193240864702934</v>
      </c>
      <c r="L31" s="320"/>
      <c r="M31" s="1242">
        <f>SUM(M12:M29)</f>
        <v>1157591</v>
      </c>
      <c r="N31" s="1243">
        <f>M31/'20pobl'!X31*100</f>
        <v>39.234600740094514</v>
      </c>
      <c r="O31" s="359"/>
      <c r="P31" s="360"/>
      <c r="Q31" s="360"/>
      <c r="T31" s="395"/>
      <c r="V31" s="360"/>
      <c r="W31" s="360"/>
      <c r="Z31" s="395"/>
      <c r="AB31" s="360"/>
      <c r="AC31" s="360"/>
      <c r="AF31" s="395"/>
      <c r="AH31" s="360"/>
      <c r="AI31" s="360"/>
      <c r="AL31" s="395"/>
    </row>
    <row r="32" spans="1:38" s="496" customFormat="1" ht="5.25" customHeight="1" x14ac:dyDescent="0.25">
      <c r="B32" s="397" t="s">
        <v>39</v>
      </c>
      <c r="C32" s="509"/>
      <c r="F32" s="509"/>
    </row>
    <row r="33" spans="2:14" s="496" customFormat="1" ht="5.25" customHeight="1" x14ac:dyDescent="0.25">
      <c r="B33" s="397" t="s">
        <v>47</v>
      </c>
      <c r="C33" s="509"/>
      <c r="F33" s="509"/>
    </row>
    <row r="34" spans="2:14" s="496" customFormat="1" ht="13.5" customHeight="1" x14ac:dyDescent="0.25">
      <c r="B34" s="1482" t="str">
        <f>'24solcasaad_pobl'!B34:N34</f>
        <v xml:space="preserve">(1) Cifras INE de población referidas al 01/01/2024. Publicado Censo de Población Anual el 19/12/2024 </v>
      </c>
      <c r="C34" s="1489"/>
      <c r="D34" s="1489"/>
      <c r="E34" s="1489"/>
      <c r="F34" s="1489"/>
      <c r="G34" s="1489"/>
      <c r="H34" s="1489"/>
      <c r="I34" s="1489"/>
      <c r="J34" s="1489"/>
      <c r="K34" s="1489"/>
      <c r="L34" s="1489"/>
      <c r="M34" s="1489"/>
      <c r="N34" s="1489"/>
    </row>
    <row r="35" spans="2:14" ht="29.25" customHeight="1" x14ac:dyDescent="0.25">
      <c r="B35" s="1486"/>
      <c r="C35" s="1486"/>
      <c r="D35" s="1486"/>
      <c r="E35" s="510"/>
    </row>
    <row r="36" spans="2:14" ht="4.5" customHeight="1" x14ac:dyDescent="0.25">
      <c r="B36" s="1476"/>
      <c r="C36" s="1476"/>
      <c r="D36" s="1476"/>
      <c r="E36" s="452"/>
    </row>
  </sheetData>
  <mergeCells count="23">
    <mergeCell ref="B2:C2"/>
    <mergeCell ref="B3:C3"/>
    <mergeCell ref="A4:N4"/>
    <mergeCell ref="B5:N5"/>
    <mergeCell ref="B7:B10"/>
    <mergeCell ref="D7:E8"/>
    <mergeCell ref="G7:H7"/>
    <mergeCell ref="J7:K7"/>
    <mergeCell ref="M7:N7"/>
    <mergeCell ref="G8:H8"/>
    <mergeCell ref="B34:N34"/>
    <mergeCell ref="B35:D35"/>
    <mergeCell ref="B36:D36"/>
    <mergeCell ref="J8:K8"/>
    <mergeCell ref="M8:N8"/>
    <mergeCell ref="D9:D10"/>
    <mergeCell ref="E9:E10"/>
    <mergeCell ref="G9:G10"/>
    <mergeCell ref="H9:H10"/>
    <mergeCell ref="J9:J10"/>
    <mergeCell ref="K9:K10"/>
    <mergeCell ref="M9:M10"/>
    <mergeCell ref="N9:N10"/>
  </mergeCells>
  <printOptions horizontalCentered="1"/>
  <pageMargins left="0" right="0" top="0.43307086614173229" bottom="0.43307086614173229" header="0" footer="0"/>
  <pageSetup paperSize="9" scale="94" orientation="landscape" r:id="rId1"/>
  <headerFooter alignWithMargins="0"/>
  <rowBreaks count="2" manualBreakCount="2">
    <brk id="34" max="25" man="1"/>
    <brk id="3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06">
    <tabColor theme="0"/>
    <pageSetUpPr fitToPage="1"/>
  </sheetPr>
  <dimension ref="A1:T42"/>
  <sheetViews>
    <sheetView zoomScaleNormal="100" workbookViewId="0"/>
  </sheetViews>
  <sheetFormatPr baseColWidth="10" defaultColWidth="11.453125" defaultRowHeight="15" x14ac:dyDescent="0.25"/>
  <cols>
    <col min="1" max="1" width="2" style="212" customWidth="1"/>
    <col min="2" max="2" width="4.54296875" style="212" customWidth="1"/>
    <col min="3" max="3" width="13.453125" style="212" customWidth="1"/>
    <col min="4" max="4" width="0.81640625" style="212" customWidth="1"/>
    <col min="5" max="5" width="7" style="212" customWidth="1"/>
    <col min="6" max="6" width="7.1796875" style="212" customWidth="1"/>
    <col min="7" max="7" width="7" style="212" customWidth="1"/>
    <col min="8" max="8" width="7.1796875" style="212" customWidth="1"/>
    <col min="9" max="9" width="7" style="212" customWidth="1"/>
    <col min="10" max="10" width="7.1796875" style="212" customWidth="1"/>
    <col min="11" max="11" width="7" style="212" customWidth="1"/>
    <col min="12" max="12" width="7.1796875" style="212" customWidth="1"/>
    <col min="13" max="13" width="7" style="212" customWidth="1"/>
    <col min="14" max="14" width="7.1796875" style="212" customWidth="1"/>
    <col min="15" max="15" width="7" style="209" customWidth="1"/>
    <col min="16" max="16" width="5.26953125" style="212" customWidth="1"/>
    <col min="17" max="17" width="7" style="209" customWidth="1"/>
    <col min="18" max="18" width="7.1796875" style="212" customWidth="1"/>
    <col min="19" max="19" width="2.81640625" style="212" customWidth="1"/>
    <col min="20" max="20" width="11.1796875" style="212" customWidth="1"/>
    <col min="21" max="16384" width="11.453125" style="212"/>
  </cols>
  <sheetData>
    <row r="1" spans="1:20" s="209" customFormat="1" ht="13.5" customHeight="1" x14ac:dyDescent="0.25"/>
    <row r="2" spans="1:20" s="211" customFormat="1" ht="66.75" customHeight="1" x14ac:dyDescent="0.3">
      <c r="A2" s="210"/>
      <c r="B2" s="1414"/>
      <c r="C2" s="1414"/>
      <c r="D2" s="1414"/>
      <c r="E2" s="1414"/>
      <c r="F2" s="1414"/>
      <c r="G2" s="1414"/>
      <c r="H2" s="1414"/>
      <c r="I2" s="1414"/>
      <c r="J2" s="1414"/>
      <c r="K2" s="1414"/>
      <c r="L2" s="1414"/>
      <c r="M2" s="1414"/>
      <c r="N2" s="1414"/>
      <c r="O2" s="1414"/>
      <c r="P2" s="1414"/>
      <c r="Q2" s="1414"/>
      <c r="R2" s="1414"/>
      <c r="S2" s="210"/>
      <c r="T2" s="210"/>
    </row>
    <row r="3" spans="1:20" x14ac:dyDescent="0.25">
      <c r="C3" s="1415" t="s">
        <v>314</v>
      </c>
      <c r="D3" s="1415"/>
      <c r="E3" s="1415"/>
    </row>
    <row r="5" spans="1:20" ht="23.25" customHeight="1" x14ac:dyDescent="0.25">
      <c r="B5" s="1416" t="s">
        <v>290</v>
      </c>
      <c r="C5" s="1417"/>
      <c r="D5" s="1417"/>
      <c r="E5" s="1417"/>
      <c r="F5" s="1417"/>
      <c r="G5" s="1417"/>
      <c r="H5" s="1417"/>
      <c r="I5" s="1417"/>
      <c r="J5" s="1417"/>
      <c r="K5" s="1417"/>
      <c r="L5" s="1417"/>
      <c r="M5" s="1417"/>
      <c r="N5" s="1417"/>
      <c r="O5" s="1417"/>
      <c r="P5" s="1417"/>
      <c r="Q5" s="1418">
        <v>45991</v>
      </c>
      <c r="R5" s="1419"/>
      <c r="S5" s="1419"/>
    </row>
    <row r="6" spans="1:20" ht="19" customHeight="1" x14ac:dyDescent="0.25">
      <c r="B6" s="213"/>
      <c r="C6" s="213"/>
      <c r="D6" s="213"/>
      <c r="E6" s="213"/>
      <c r="F6" s="213"/>
      <c r="G6" s="213"/>
      <c r="H6" s="213"/>
      <c r="I6" s="213"/>
      <c r="J6" s="213"/>
      <c r="K6" s="213"/>
      <c r="L6" s="213"/>
      <c r="M6" s="213"/>
      <c r="N6" s="213"/>
      <c r="O6" s="213"/>
      <c r="P6" s="213"/>
      <c r="Q6" s="213"/>
      <c r="R6" s="213"/>
      <c r="S6" s="213"/>
    </row>
    <row r="7" spans="1:20" ht="18.75" customHeight="1" x14ac:dyDescent="0.25">
      <c r="B7" s="1413" t="s">
        <v>315</v>
      </c>
      <c r="C7" s="1413"/>
      <c r="D7" s="1413"/>
      <c r="E7" s="1413"/>
      <c r="F7" s="1413"/>
      <c r="G7" s="1413"/>
      <c r="H7" s="1413"/>
      <c r="I7" s="1413"/>
      <c r="J7" s="1413"/>
      <c r="K7" s="1413"/>
      <c r="L7" s="1413"/>
      <c r="M7" s="1413"/>
      <c r="N7" s="1413"/>
      <c r="O7" s="1413"/>
      <c r="P7" s="1413"/>
      <c r="Q7" s="1413"/>
      <c r="R7" s="1413"/>
      <c r="S7" s="1413"/>
    </row>
    <row r="8" spans="1:20" ht="18.75" customHeight="1" x14ac:dyDescent="0.25">
      <c r="B8" s="1412" t="s">
        <v>316</v>
      </c>
      <c r="C8" s="1412"/>
      <c r="D8" s="1412"/>
      <c r="E8" s="1412"/>
      <c r="F8" s="1412"/>
      <c r="G8" s="1412"/>
      <c r="H8" s="1412"/>
      <c r="I8" s="1412"/>
      <c r="J8" s="1412"/>
      <c r="K8" s="1412"/>
      <c r="L8" s="1412"/>
      <c r="M8" s="1412"/>
      <c r="N8" s="1412"/>
      <c r="O8" s="1412"/>
      <c r="P8" s="1412"/>
      <c r="Q8" s="1412"/>
      <c r="R8" s="1412"/>
      <c r="S8" s="1412"/>
      <c r="T8" s="1412"/>
    </row>
    <row r="9" spans="1:20" ht="18.75" customHeight="1" x14ac:dyDescent="0.25">
      <c r="B9" s="1412" t="s">
        <v>317</v>
      </c>
      <c r="C9" s="1412"/>
      <c r="D9" s="1412"/>
      <c r="E9" s="1412"/>
      <c r="F9" s="1412"/>
      <c r="G9" s="1412"/>
      <c r="H9" s="1412"/>
      <c r="I9" s="1412"/>
      <c r="J9" s="1412"/>
      <c r="K9" s="1412"/>
      <c r="L9" s="1412"/>
      <c r="M9" s="1412"/>
      <c r="N9" s="1412"/>
      <c r="O9" s="1412"/>
      <c r="P9" s="1412"/>
      <c r="Q9" s="1412"/>
      <c r="R9" s="1412"/>
      <c r="S9" s="1412"/>
      <c r="T9" s="1412"/>
    </row>
    <row r="10" spans="1:20" ht="18.75" customHeight="1" x14ac:dyDescent="0.25">
      <c r="B10" s="1412" t="s">
        <v>318</v>
      </c>
      <c r="C10" s="1412"/>
      <c r="D10" s="1412"/>
      <c r="E10" s="1412"/>
      <c r="F10" s="1412"/>
      <c r="G10" s="1412"/>
      <c r="H10" s="1412"/>
      <c r="I10" s="1412"/>
      <c r="J10" s="1412"/>
      <c r="K10" s="1412"/>
      <c r="L10" s="1412"/>
      <c r="M10" s="1412"/>
      <c r="N10" s="1412"/>
      <c r="O10" s="1412"/>
      <c r="P10" s="1412"/>
      <c r="Q10" s="1412"/>
      <c r="R10" s="1412"/>
      <c r="S10" s="1412"/>
      <c r="T10" s="1412"/>
    </row>
    <row r="11" spans="1:20" ht="18.75" customHeight="1" x14ac:dyDescent="0.25">
      <c r="B11" s="1412" t="s">
        <v>319</v>
      </c>
      <c r="C11" s="1412"/>
      <c r="D11" s="1412"/>
      <c r="E11" s="1412"/>
      <c r="F11" s="1412"/>
      <c r="G11" s="1412"/>
      <c r="H11" s="1412"/>
      <c r="I11" s="1412"/>
      <c r="J11" s="1412"/>
      <c r="K11" s="1412"/>
      <c r="L11" s="1412"/>
      <c r="M11" s="1412"/>
      <c r="N11" s="1412"/>
      <c r="O11" s="1412"/>
      <c r="P11" s="1412"/>
      <c r="Q11" s="1412"/>
      <c r="R11" s="1412"/>
      <c r="S11" s="1412"/>
      <c r="T11" s="1412"/>
    </row>
    <row r="12" spans="1:20" ht="18.75" customHeight="1" x14ac:dyDescent="0.25">
      <c r="B12" s="1412" t="s">
        <v>320</v>
      </c>
      <c r="C12" s="1412"/>
      <c r="D12" s="1412"/>
      <c r="E12" s="1412"/>
      <c r="F12" s="1412"/>
      <c r="G12" s="1412"/>
      <c r="H12" s="1412"/>
      <c r="I12" s="1412"/>
      <c r="J12" s="1412"/>
      <c r="K12" s="1412"/>
      <c r="L12" s="1412"/>
      <c r="M12" s="1412"/>
      <c r="N12" s="1412"/>
      <c r="O12" s="1412"/>
      <c r="P12" s="1412"/>
      <c r="Q12" s="1412"/>
      <c r="R12" s="1412"/>
      <c r="S12" s="1412"/>
      <c r="T12" s="1412"/>
    </row>
    <row r="13" spans="1:20" ht="18.75" customHeight="1" x14ac:dyDescent="0.25">
      <c r="B13" s="1412" t="s">
        <v>321</v>
      </c>
      <c r="C13" s="1412"/>
      <c r="D13" s="1412"/>
      <c r="E13" s="1412"/>
      <c r="F13" s="1412"/>
      <c r="G13" s="1412"/>
      <c r="H13" s="1412"/>
      <c r="I13" s="1412"/>
      <c r="J13" s="1412"/>
      <c r="K13" s="1412"/>
      <c r="L13" s="1412"/>
      <c r="M13" s="1412"/>
      <c r="N13" s="1412"/>
      <c r="O13" s="1412"/>
      <c r="P13" s="1412"/>
      <c r="Q13" s="1412"/>
      <c r="R13" s="1412"/>
      <c r="S13" s="1412"/>
      <c r="T13" s="1412"/>
    </row>
    <row r="14" spans="1:20" ht="18.75" customHeight="1" x14ac:dyDescent="0.25">
      <c r="B14" s="214"/>
      <c r="C14" s="214"/>
      <c r="D14" s="214"/>
      <c r="E14" s="214"/>
      <c r="F14" s="214"/>
      <c r="G14" s="214"/>
      <c r="H14" s="214"/>
      <c r="I14" s="214"/>
      <c r="J14" s="214"/>
      <c r="K14" s="214"/>
      <c r="L14" s="214"/>
      <c r="M14" s="214"/>
      <c r="N14" s="214"/>
      <c r="O14" s="214"/>
      <c r="P14" s="214"/>
      <c r="Q14" s="214"/>
      <c r="R14" s="214"/>
      <c r="S14" s="214"/>
    </row>
    <row r="15" spans="1:20" ht="18.75" customHeight="1" x14ac:dyDescent="0.25">
      <c r="B15" s="1413" t="s">
        <v>322</v>
      </c>
      <c r="C15" s="1413"/>
      <c r="D15" s="1413"/>
      <c r="E15" s="1413"/>
      <c r="F15" s="1413"/>
      <c r="G15" s="1413"/>
      <c r="H15" s="1413"/>
      <c r="I15" s="1413"/>
      <c r="J15" s="1413"/>
      <c r="K15" s="1413"/>
      <c r="L15" s="1413"/>
      <c r="M15" s="1413"/>
      <c r="N15" s="1413"/>
      <c r="O15" s="1413"/>
      <c r="P15" s="1413"/>
      <c r="Q15" s="1413"/>
      <c r="R15" s="1413"/>
      <c r="S15" s="1413"/>
    </row>
    <row r="16" spans="1:20" ht="18.75" customHeight="1" x14ac:dyDescent="0.25">
      <c r="B16" s="1412" t="s">
        <v>323</v>
      </c>
      <c r="C16" s="1412"/>
      <c r="D16" s="1412"/>
      <c r="E16" s="1412"/>
      <c r="F16" s="1412"/>
      <c r="G16" s="1412"/>
      <c r="H16" s="1412"/>
      <c r="I16" s="1412"/>
      <c r="J16" s="1412"/>
      <c r="K16" s="1412"/>
      <c r="L16" s="1412"/>
      <c r="M16" s="1412"/>
      <c r="N16" s="1412"/>
      <c r="O16" s="1412"/>
      <c r="P16" s="1412"/>
      <c r="Q16" s="1412"/>
      <c r="R16" s="1412"/>
      <c r="S16" s="1412"/>
    </row>
    <row r="17" spans="2:20" ht="18.75" customHeight="1" x14ac:dyDescent="0.25">
      <c r="B17" s="1412" t="s">
        <v>324</v>
      </c>
      <c r="C17" s="1412"/>
      <c r="D17" s="1412"/>
      <c r="E17" s="1412"/>
      <c r="F17" s="1412"/>
      <c r="G17" s="1412"/>
      <c r="H17" s="1412"/>
      <c r="I17" s="1412"/>
      <c r="J17" s="1412"/>
      <c r="K17" s="1412"/>
      <c r="L17" s="1412"/>
      <c r="M17" s="1412"/>
      <c r="N17" s="1412"/>
      <c r="O17" s="1412"/>
      <c r="P17" s="1412"/>
      <c r="Q17" s="1412"/>
      <c r="R17" s="1412"/>
      <c r="S17" s="1412"/>
      <c r="T17" s="214"/>
    </row>
    <row r="18" spans="2:20" ht="18.75" customHeight="1" x14ac:dyDescent="0.25">
      <c r="B18" s="1412" t="s">
        <v>325</v>
      </c>
      <c r="C18" s="1412"/>
      <c r="D18" s="1412"/>
      <c r="E18" s="1412"/>
      <c r="F18" s="1412"/>
      <c r="G18" s="1412"/>
      <c r="H18" s="1412"/>
      <c r="I18" s="1412"/>
      <c r="J18" s="1412"/>
      <c r="K18" s="1412"/>
      <c r="L18" s="1412"/>
      <c r="M18" s="1412"/>
      <c r="N18" s="1412"/>
      <c r="O18" s="1412"/>
      <c r="P18" s="1412"/>
      <c r="Q18" s="1412"/>
      <c r="R18" s="1412"/>
      <c r="S18" s="1412"/>
      <c r="T18" s="214"/>
    </row>
    <row r="19" spans="2:20" ht="18.75" customHeight="1" x14ac:dyDescent="0.25">
      <c r="B19" s="214"/>
      <c r="C19" s="214"/>
      <c r="D19" s="214"/>
      <c r="E19" s="214"/>
      <c r="F19" s="214"/>
      <c r="G19" s="214"/>
      <c r="H19" s="214"/>
      <c r="I19" s="214"/>
      <c r="J19" s="214"/>
      <c r="K19" s="214"/>
      <c r="L19" s="214"/>
      <c r="M19" s="214"/>
      <c r="N19" s="214"/>
      <c r="O19" s="214"/>
      <c r="P19" s="214"/>
      <c r="Q19" s="214"/>
      <c r="R19" s="214"/>
      <c r="S19" s="214"/>
    </row>
    <row r="20" spans="2:20" ht="18.75" customHeight="1" x14ac:dyDescent="0.25">
      <c r="B20" s="1413" t="s">
        <v>326</v>
      </c>
      <c r="C20" s="1413"/>
      <c r="D20" s="1413"/>
      <c r="E20" s="1413"/>
      <c r="F20" s="1413"/>
      <c r="G20" s="1413"/>
      <c r="H20" s="1413"/>
      <c r="I20" s="1413"/>
      <c r="J20" s="1413"/>
      <c r="K20" s="1413"/>
      <c r="L20" s="1413"/>
      <c r="M20" s="1413"/>
      <c r="N20" s="1413"/>
      <c r="O20" s="1413"/>
      <c r="P20" s="1413"/>
      <c r="Q20" s="1413"/>
      <c r="R20" s="1413"/>
      <c r="S20" s="1413"/>
    </row>
    <row r="21" spans="2:20" ht="18.75" customHeight="1" x14ac:dyDescent="0.25">
      <c r="B21" s="1412" t="s">
        <v>327</v>
      </c>
      <c r="C21" s="1412"/>
      <c r="D21" s="1412"/>
      <c r="E21" s="1412"/>
      <c r="F21" s="1412"/>
      <c r="G21" s="1412"/>
      <c r="H21" s="1412"/>
      <c r="I21" s="1412"/>
      <c r="J21" s="1412"/>
      <c r="K21" s="1412"/>
      <c r="L21" s="1412"/>
      <c r="M21" s="1412"/>
      <c r="N21" s="1412"/>
      <c r="O21" s="1412"/>
      <c r="P21" s="1412"/>
      <c r="Q21" s="1412"/>
      <c r="R21" s="1412"/>
      <c r="S21" s="1412"/>
    </row>
    <row r="22" spans="2:20" ht="18.75" customHeight="1" x14ac:dyDescent="0.25">
      <c r="B22" s="214"/>
      <c r="C22" s="214"/>
      <c r="D22" s="214"/>
      <c r="E22" s="214"/>
      <c r="F22" s="214"/>
      <c r="G22" s="214"/>
      <c r="H22" s="214"/>
      <c r="I22" s="214"/>
      <c r="J22" s="214"/>
      <c r="K22" s="214"/>
      <c r="L22" s="214"/>
      <c r="M22" s="214"/>
      <c r="N22" s="214"/>
      <c r="O22" s="214"/>
      <c r="P22" s="214"/>
      <c r="Q22" s="214"/>
      <c r="R22" s="214"/>
      <c r="S22" s="214"/>
    </row>
    <row r="23" spans="2:20" ht="18.75" customHeight="1" x14ac:dyDescent="0.25">
      <c r="B23" s="1413" t="s">
        <v>328</v>
      </c>
      <c r="C23" s="1413"/>
      <c r="D23" s="1413"/>
      <c r="E23" s="1413"/>
      <c r="F23" s="1413"/>
      <c r="G23" s="1413"/>
      <c r="H23" s="1413"/>
      <c r="I23" s="1413"/>
      <c r="J23" s="1413"/>
      <c r="K23" s="1413"/>
      <c r="L23" s="1413"/>
      <c r="M23" s="1413"/>
      <c r="N23" s="1413"/>
      <c r="O23" s="1413"/>
      <c r="P23" s="1413"/>
      <c r="Q23" s="1413"/>
      <c r="R23" s="1413"/>
      <c r="S23" s="1413"/>
    </row>
    <row r="24" spans="2:20" ht="18.75" customHeight="1" x14ac:dyDescent="0.25">
      <c r="B24" s="1412" t="s">
        <v>328</v>
      </c>
      <c r="C24" s="1412"/>
      <c r="D24" s="1412"/>
      <c r="E24" s="1412"/>
      <c r="F24" s="1412"/>
      <c r="G24" s="1412"/>
      <c r="H24" s="1412"/>
      <c r="I24" s="1412"/>
      <c r="J24" s="1412"/>
      <c r="K24" s="1412"/>
      <c r="L24" s="1412"/>
      <c r="M24" s="1412"/>
      <c r="N24" s="1412"/>
      <c r="O24" s="1412"/>
      <c r="P24" s="1412"/>
      <c r="Q24" s="1412"/>
      <c r="R24" s="1412"/>
      <c r="S24" s="1412"/>
    </row>
    <row r="25" spans="2:20" ht="18.75" customHeight="1" x14ac:dyDescent="0.25">
      <c r="B25" s="1412" t="s">
        <v>329</v>
      </c>
      <c r="C25" s="1412"/>
      <c r="D25" s="1412"/>
      <c r="E25" s="1412"/>
      <c r="F25" s="1412"/>
      <c r="G25" s="1412"/>
      <c r="H25" s="1412"/>
      <c r="I25" s="1412"/>
      <c r="J25" s="1412"/>
      <c r="K25" s="1412"/>
      <c r="L25" s="1412"/>
      <c r="M25" s="1412"/>
      <c r="N25" s="1412"/>
      <c r="O25" s="1412"/>
      <c r="P25" s="1412"/>
      <c r="Q25" s="1412"/>
      <c r="R25" s="1412"/>
      <c r="S25" s="1412"/>
    </row>
    <row r="26" spans="2:20" ht="18.75" customHeight="1" x14ac:dyDescent="0.25">
      <c r="B26" s="214"/>
      <c r="C26" s="214"/>
      <c r="D26" s="214"/>
      <c r="E26" s="214"/>
      <c r="F26" s="214"/>
      <c r="G26" s="214"/>
      <c r="H26" s="214"/>
      <c r="I26" s="214"/>
      <c r="J26" s="214"/>
      <c r="K26" s="214"/>
      <c r="L26" s="214"/>
      <c r="M26" s="214"/>
      <c r="N26" s="214"/>
      <c r="O26" s="214"/>
      <c r="P26" s="214"/>
      <c r="Q26" s="214"/>
      <c r="R26" s="214"/>
      <c r="S26" s="214"/>
    </row>
    <row r="27" spans="2:20" ht="18.75" customHeight="1" x14ac:dyDescent="0.25">
      <c r="B27" s="1413" t="s">
        <v>330</v>
      </c>
      <c r="C27" s="1413"/>
      <c r="D27" s="1413"/>
      <c r="E27" s="1413"/>
      <c r="F27" s="1413"/>
      <c r="G27" s="1413"/>
      <c r="H27" s="1413"/>
      <c r="I27" s="1413"/>
      <c r="J27" s="1413"/>
      <c r="K27" s="1413"/>
      <c r="L27" s="1413"/>
      <c r="M27" s="1413"/>
      <c r="N27" s="1413"/>
      <c r="O27" s="1413"/>
      <c r="P27" s="1413"/>
      <c r="Q27" s="1413"/>
      <c r="R27" s="1413"/>
      <c r="S27" s="1413"/>
    </row>
    <row r="28" spans="2:20" ht="18.75" customHeight="1" x14ac:dyDescent="0.25">
      <c r="B28" s="1412" t="s">
        <v>330</v>
      </c>
      <c r="C28" s="1412"/>
      <c r="D28" s="1412"/>
      <c r="E28" s="1412"/>
      <c r="F28" s="1412"/>
      <c r="G28" s="1412"/>
      <c r="H28" s="1412"/>
      <c r="I28" s="1412"/>
      <c r="J28" s="1412"/>
      <c r="K28" s="1412"/>
      <c r="L28" s="1412"/>
      <c r="M28" s="1412"/>
      <c r="N28" s="1412"/>
      <c r="O28" s="1412"/>
      <c r="P28" s="1412"/>
      <c r="Q28" s="1412"/>
      <c r="R28" s="1412"/>
      <c r="S28" s="1412"/>
    </row>
    <row r="29" spans="2:20" ht="18.75" customHeight="1" x14ac:dyDescent="0.25">
      <c r="B29" s="1412" t="s">
        <v>331</v>
      </c>
      <c r="C29" s="1412"/>
      <c r="D29" s="1412"/>
      <c r="E29" s="1412"/>
      <c r="F29" s="1412"/>
      <c r="G29" s="1412"/>
      <c r="H29" s="1412"/>
      <c r="I29" s="1412"/>
      <c r="J29" s="1412"/>
      <c r="K29" s="1412"/>
      <c r="L29" s="1412"/>
      <c r="M29" s="1412"/>
      <c r="N29" s="1412"/>
      <c r="O29" s="1412"/>
      <c r="P29" s="1412"/>
      <c r="Q29" s="1412"/>
      <c r="R29" s="1412"/>
      <c r="S29" s="1412"/>
    </row>
    <row r="30" spans="2:20" ht="18.75" customHeight="1" x14ac:dyDescent="0.25">
      <c r="B30" s="214"/>
      <c r="C30" s="214"/>
      <c r="D30" s="214"/>
      <c r="E30" s="214"/>
      <c r="F30" s="214"/>
      <c r="G30" s="214"/>
      <c r="H30" s="214"/>
      <c r="I30" s="214"/>
      <c r="J30" s="214"/>
      <c r="K30" s="214"/>
      <c r="L30" s="214"/>
      <c r="M30" s="214"/>
      <c r="N30" s="214"/>
      <c r="O30" s="214"/>
      <c r="P30" s="214"/>
      <c r="Q30" s="214"/>
      <c r="R30" s="214"/>
      <c r="S30" s="214"/>
    </row>
    <row r="31" spans="2:20" ht="18.75" customHeight="1" x14ac:dyDescent="0.25">
      <c r="B31" s="1413" t="s">
        <v>332</v>
      </c>
      <c r="C31" s="1413"/>
      <c r="D31" s="1413"/>
      <c r="E31" s="1413"/>
      <c r="F31" s="1413"/>
      <c r="G31" s="1413"/>
      <c r="H31" s="1413"/>
      <c r="I31" s="1413"/>
      <c r="J31" s="1413"/>
      <c r="K31" s="1413"/>
      <c r="L31" s="1413"/>
      <c r="M31" s="1413"/>
      <c r="N31" s="1413"/>
      <c r="O31" s="1413"/>
      <c r="P31" s="1413"/>
      <c r="Q31" s="1413"/>
      <c r="R31" s="1413"/>
      <c r="S31" s="1413"/>
    </row>
    <row r="32" spans="2:20" ht="18.75" customHeight="1" x14ac:dyDescent="0.25">
      <c r="B32" s="1412" t="s">
        <v>333</v>
      </c>
      <c r="C32" s="1412"/>
      <c r="D32" s="1412"/>
      <c r="E32" s="1412"/>
      <c r="F32" s="1412"/>
      <c r="G32" s="1412"/>
      <c r="H32" s="1412"/>
      <c r="I32" s="1412"/>
      <c r="J32" s="1412"/>
      <c r="K32" s="1412"/>
      <c r="L32" s="1412"/>
      <c r="M32" s="1412"/>
      <c r="N32" s="1412"/>
      <c r="O32" s="1412"/>
      <c r="P32" s="1412"/>
      <c r="Q32" s="1412"/>
      <c r="R32" s="1412"/>
      <c r="S32" s="1412"/>
    </row>
    <row r="33" spans="2:20" ht="18.75" customHeight="1" x14ac:dyDescent="0.25">
      <c r="B33" s="1412" t="s">
        <v>334</v>
      </c>
      <c r="C33" s="1412"/>
      <c r="D33" s="1412"/>
      <c r="E33" s="1412"/>
      <c r="F33" s="1412"/>
      <c r="G33" s="1412"/>
      <c r="H33" s="1412"/>
      <c r="I33" s="1412"/>
      <c r="J33" s="1412"/>
      <c r="K33" s="1412"/>
      <c r="L33" s="1412"/>
      <c r="M33" s="1412"/>
      <c r="N33" s="1412"/>
      <c r="O33" s="1412"/>
      <c r="P33" s="1412"/>
      <c r="Q33" s="1412"/>
      <c r="R33" s="1412"/>
      <c r="S33" s="1412"/>
      <c r="T33" s="214"/>
    </row>
    <row r="34" spans="2:20" ht="18.75" customHeight="1" x14ac:dyDescent="0.25">
      <c r="B34" s="1412" t="s">
        <v>335</v>
      </c>
      <c r="C34" s="1412"/>
      <c r="D34" s="1412"/>
      <c r="E34" s="1412"/>
      <c r="F34" s="1412"/>
      <c r="G34" s="1412"/>
      <c r="H34" s="1412"/>
      <c r="I34" s="1412"/>
      <c r="J34" s="1412"/>
      <c r="K34" s="1412"/>
      <c r="L34" s="1412"/>
      <c r="M34" s="1412"/>
      <c r="N34" s="1412"/>
      <c r="O34" s="1412"/>
      <c r="P34" s="1412"/>
      <c r="Q34" s="1412"/>
      <c r="R34" s="1412"/>
      <c r="S34" s="1412"/>
      <c r="T34" s="214"/>
    </row>
    <row r="35" spans="2:20" ht="15" customHeight="1" x14ac:dyDescent="0.25">
      <c r="B35" s="1412" t="s">
        <v>497</v>
      </c>
      <c r="C35" s="1412"/>
      <c r="D35" s="1412"/>
      <c r="E35" s="1412"/>
      <c r="F35" s="1412"/>
      <c r="G35" s="1412"/>
      <c r="H35" s="1412"/>
      <c r="I35" s="1412"/>
      <c r="J35" s="1412"/>
      <c r="K35" s="1412"/>
      <c r="L35" s="1412"/>
      <c r="M35" s="1412"/>
      <c r="N35" s="1412"/>
      <c r="O35" s="1412"/>
      <c r="P35" s="1412"/>
      <c r="Q35" s="1412"/>
      <c r="R35" s="1412"/>
      <c r="S35" s="1412"/>
      <c r="T35" s="214"/>
    </row>
    <row r="36" spans="2:20" ht="16" customHeight="1" x14ac:dyDescent="0.25"/>
    <row r="37" spans="2:20" ht="16" customHeight="1" x14ac:dyDescent="0.25"/>
    <row r="38" spans="2:20" ht="16" customHeight="1" x14ac:dyDescent="0.25"/>
    <row r="39" spans="2:20" ht="16" customHeight="1" x14ac:dyDescent="0.25"/>
    <row r="40" spans="2:20" ht="16" customHeight="1" x14ac:dyDescent="0.25"/>
    <row r="41" spans="2:20" ht="16" customHeight="1" x14ac:dyDescent="0.25"/>
    <row r="42" spans="2:20" ht="18" customHeight="1" x14ac:dyDescent="0.25"/>
  </sheetData>
  <mergeCells count="28">
    <mergeCell ref="B29:S29"/>
    <mergeCell ref="B15:S15"/>
    <mergeCell ref="B2:R2"/>
    <mergeCell ref="C3:E3"/>
    <mergeCell ref="B5:P5"/>
    <mergeCell ref="Q5:S5"/>
    <mergeCell ref="B7:S7"/>
    <mergeCell ref="B8:T8"/>
    <mergeCell ref="B9:T9"/>
    <mergeCell ref="B10:T10"/>
    <mergeCell ref="B11:T11"/>
    <mergeCell ref="B12:T12"/>
    <mergeCell ref="B13:T13"/>
    <mergeCell ref="B23:S23"/>
    <mergeCell ref="B24:S24"/>
    <mergeCell ref="B25:S25"/>
    <mergeCell ref="B27:S27"/>
    <mergeCell ref="B28:S28"/>
    <mergeCell ref="B16:S16"/>
    <mergeCell ref="B17:S17"/>
    <mergeCell ref="B18:S18"/>
    <mergeCell ref="B20:S20"/>
    <mergeCell ref="B21:S21"/>
    <mergeCell ref="B32:S32"/>
    <mergeCell ref="B33:S33"/>
    <mergeCell ref="B34:S34"/>
    <mergeCell ref="B35:S35"/>
    <mergeCell ref="B31:S31"/>
  </mergeCells>
  <hyperlinks>
    <hyperlink ref="B9:T9" location="'42pbpcasaadpot'!A1" display="4.2. PERSONAS CON RESOLUCIÓN DE PIA EN RELACIÓN A LA POBLACIÓN POTENCIALMENTE DEPENDIENTE DE LAS CCAA." xr:uid="{00000000-0004-0000-1000-000000000000}"/>
    <hyperlink ref="B11:T11" location="'44apbpcasaad'!A1" display="4.4.a, 4.4.b. PERSONAS CON RESOLUCIÓN DE PIA EN RELACIÓN A LA POBLACIÓN DE LAS CCAA POR TRAMOS DE EDAD. GRÁFICO" xr:uid="{00000000-0004-0000-1000-000001000000}"/>
    <hyperlink ref="B17:S17" location="'51aPAPDgrado'!A1" display="5.1.a.-5.1.h. PRESTACIONES POR TIPO DE PRESTACIÓN, COMUNIDAD AUTÓNOMA Y POR GRADO." xr:uid="{00000000-0004-0000-1000-000002000000}"/>
    <hyperlink ref="B21:S21" location="'6perfcuidador'!A1" display="6., 6.1. - 6.3. PERFIL DEL CUIDADOR TOTAL Y POR CCAA" xr:uid="{00000000-0004-0000-1000-000003000000}"/>
    <hyperlink ref="B24:S24" location="'7Intensidad'!A1" display="7. INTENSIDAD DE LA AYUDA A DOMICILIO" xr:uid="{00000000-0004-0000-1000-000004000000}"/>
    <hyperlink ref="B25:S25" location="'71IntensidadCCAA'!A1" display="7.1., 7.1.a.-7.1.b. INTENSIDAD DE LA AYUDA A DOMICILIO POR CCAA Y TIPO DE PRESTACIÓN" xr:uid="{00000000-0004-0000-1000-000005000000}"/>
    <hyperlink ref="B28:S28" location="'8CuantíaPrest'!A1" display="8. CUANTÍA DE LAS PRESTACIONES ECONÓMICAS" xr:uid="{00000000-0004-0000-1000-000006000000}"/>
    <hyperlink ref="B29:S29" location="'81CuantíaPEC_CCAA'!A1" display="8.1.a.-8.1.g. CUANTÍA DE LAS PRESTACIONES POR CCAA Y TIPO DE PRESTACIÓN" xr:uid="{00000000-0004-0000-1000-000007000000}"/>
    <hyperlink ref="B32:S32" location="'9TiempoEspera'!A1" display="9. TIEMPO MEDIO DE RESOLUCIÓN POR CCAA" xr:uid="{00000000-0004-0000-1000-000008000000}"/>
    <hyperlink ref="B8:T8" location="'41benpresaad'!A1" display="4.1., 4.1.1.-4.1.3./4.1.a, 4.1.1.a.-4.1.3.a. PERSONAS CON RESOLUCIÓN DE PIA Y PRESTACIONES TOTALES. POR GRADO. GRÁFICOS" xr:uid="{00000000-0004-0000-1000-000009000000}"/>
    <hyperlink ref="B18:T18" location="'52SubtipoVinculada'!A1" display="5.2., 5.2.1., 5.2.2. y 5.2.3. SUBTIPO DE PRESTACIÓN ECONÓMICA VINCULADA AL SERVICIO. POR GRADO" xr:uid="{00000000-0004-0000-1000-00000A000000}"/>
    <hyperlink ref="B13:S13" location="'46perfpbsaad'!A1" display="4.6., 4.6.a. PERFIL DE LA PERSONA CON RESOLUCIÓN DE PIA POR GRADO: SEXO Y EDAD. GRÁFICO" xr:uid="{00000000-0004-0000-1000-00000B000000}"/>
    <hyperlink ref="B10:T10" location="'43pbpcasaad'!A1" display="4.3., 4.3.1.-4.3.2. PERSONAS CON RESOLUCIÓN DE PIA POR CCAA, SEXO, TRAMOS DE EDAD Y GRADO" xr:uid="{00000000-0004-0000-1000-00000C000000}"/>
    <hyperlink ref="B35:T35" location="'12BenefEfect'!A1" display="12. PERSONAS CON RESOLUCIÓN DE PIA Y PRESTACIÓN EFECTIVA O NO EFECTIVA" xr:uid="{00000000-0004-0000-1000-00000D000000}"/>
    <hyperlink ref="B33:S33" location="'10pendResol'!A1" display="10.1., 10.2., 10.3. PERSONAS PENDIENTES DE RESOLUCIÓN DE GRADO O PENDIENTES DE RESOLUCIÓN DE PIA" xr:uid="{00000000-0004-0000-1000-00000E000000}"/>
    <hyperlink ref="B16:S16" location="'51pbgrado'!A1" display="5.1. PRESTACIONES Y RESOLUCIONES DE PIA POR GRADO" xr:uid="{00000000-0004-0000-1000-00000F000000}"/>
    <hyperlink ref="B34:S34" location="'11ListaEspera'!A1" display="11., 11.1.-11.3. PERSONAS BENEFICIARIAS CON DERECHO Y RESOLUCIONES DE PIA POR CCAA Y GRADO" xr:uid="{00000000-0004-0000-1000-000010000000}"/>
    <hyperlink ref="B12:S12" location="'45ResolPIAAltaBaj'!A1" display="4.5. ALTAS Y BAJAS DE RESOLUCIONES DE PIA EN EL ÚLTIMO MES " xr:uid="{00000000-0004-0000-1000-000011000000}"/>
  </hyperlinks>
  <pageMargins left="1.0236220472440944" right="0.23622047244094491" top="0.47244094488188981" bottom="0.47244094488188981" header="0.31496062992125984" footer="0.31496062992125984"/>
  <pageSetup paperSize="9" scale="76" orientation="landscape"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38">
    <tabColor theme="0"/>
  </sheetPr>
  <dimension ref="A1:AX38"/>
  <sheetViews>
    <sheetView showGridLines="0" topLeftCell="E4" zoomScaleNormal="100" workbookViewId="0">
      <selection activeCell="B34" sqref="B34:P34"/>
    </sheetView>
  </sheetViews>
  <sheetFormatPr baseColWidth="10" defaultColWidth="11.453125" defaultRowHeight="15" x14ac:dyDescent="0.25"/>
  <cols>
    <col min="1" max="1" width="1.1796875" style="88" customWidth="1"/>
    <col min="2" max="2" width="28.7265625" style="88" customWidth="1"/>
    <col min="3" max="3" width="0.54296875" style="88" customWidth="1"/>
    <col min="4" max="4" width="11.81640625" style="88" customWidth="1"/>
    <col min="5" max="5" width="7.7265625" style="88" customWidth="1"/>
    <col min="6" max="6" width="0.453125" style="88" customWidth="1"/>
    <col min="7" max="7" width="12.453125" style="88" customWidth="1"/>
    <col min="8" max="8" width="6.26953125" style="88" customWidth="1"/>
    <col min="9" max="9" width="0.453125" style="88" customWidth="1"/>
    <col min="10" max="10" width="10.81640625" style="88" customWidth="1"/>
    <col min="11" max="11" width="6.26953125" style="88" customWidth="1"/>
    <col min="12" max="12" width="0.453125" style="88" customWidth="1"/>
    <col min="13" max="13" width="11.81640625" style="88" customWidth="1"/>
    <col min="14" max="14" width="6.26953125" style="88" customWidth="1"/>
    <col min="15" max="15" width="0.7265625" style="86" customWidth="1"/>
    <col min="16" max="16" width="10.1796875" style="88" bestFit="1" customWidth="1"/>
    <col min="17" max="17" width="8.54296875" style="88" customWidth="1"/>
    <col min="18" max="18" width="0.453125" style="88" customWidth="1"/>
    <col min="19" max="19" width="8.453125" style="88" bestFit="1" customWidth="1"/>
    <col min="20" max="20" width="7.81640625" style="88" bestFit="1" customWidth="1"/>
    <col min="21" max="21" width="0.453125" style="88" customWidth="1"/>
    <col min="22" max="22" width="8.453125" style="88" bestFit="1" customWidth="1"/>
    <col min="23" max="23" width="7.7265625" style="88" bestFit="1" customWidth="1"/>
    <col min="24" max="24" width="0.453125" style="88" customWidth="1"/>
    <col min="25" max="25" width="8.453125" style="88" bestFit="1" customWidth="1"/>
    <col min="26" max="26" width="7.7265625" style="88" bestFit="1" customWidth="1"/>
    <col min="27" max="27" width="11.453125" style="88"/>
    <col min="28" max="30" width="2.453125" style="88" bestFit="1" customWidth="1"/>
    <col min="31" max="31" width="13" style="88" bestFit="1" customWidth="1"/>
    <col min="32" max="32" width="3.453125" style="88" bestFit="1" customWidth="1"/>
    <col min="33" max="33" width="3.81640625" style="88" customWidth="1"/>
    <col min="34" max="36" width="2.453125" style="88" bestFit="1" customWidth="1"/>
    <col min="37" max="37" width="8.453125" style="88" bestFit="1" customWidth="1"/>
    <col min="38" max="38" width="3.453125" style="88" bestFit="1" customWidth="1"/>
    <col min="39" max="39" width="3.54296875" style="88" customWidth="1"/>
    <col min="40" max="42" width="2.453125" style="88" bestFit="1" customWidth="1"/>
    <col min="43" max="43" width="8.453125" style="88" bestFit="1" customWidth="1"/>
    <col min="44" max="44" width="4.1796875" style="88" bestFit="1" customWidth="1"/>
    <col min="45" max="45" width="3.26953125" style="88" customWidth="1"/>
    <col min="46" max="46" width="4.26953125" style="88" bestFit="1" customWidth="1"/>
    <col min="47" max="47" width="2.453125" style="88" bestFit="1" customWidth="1"/>
    <col min="48" max="48" width="4.26953125" style="88" bestFit="1" customWidth="1"/>
    <col min="49" max="49" width="8.453125" style="88" bestFit="1" customWidth="1"/>
    <col min="50" max="50" width="4.26953125" style="88" bestFit="1" customWidth="1"/>
    <col min="51" max="16384" width="11.453125" style="88"/>
  </cols>
  <sheetData>
    <row r="1" spans="1:50" s="32" customFormat="1" ht="15" customHeight="1" x14ac:dyDescent="0.25">
      <c r="B1" s="33"/>
      <c r="C1" s="34"/>
      <c r="F1" s="34"/>
      <c r="I1" s="34"/>
      <c r="O1" s="35"/>
      <c r="R1" s="34"/>
      <c r="S1" s="32" t="s">
        <v>135</v>
      </c>
      <c r="V1" s="32" t="s">
        <v>16</v>
      </c>
      <c r="Y1" s="32" t="s">
        <v>15</v>
      </c>
    </row>
    <row r="2" spans="1:50" s="36" customFormat="1" ht="52.5" customHeight="1" x14ac:dyDescent="0.3">
      <c r="B2" s="1502"/>
      <c r="C2" s="1502"/>
      <c r="D2" s="1502"/>
      <c r="E2" s="1502"/>
      <c r="F2" s="1502"/>
      <c r="G2" s="1502"/>
      <c r="H2" s="1502"/>
      <c r="I2" s="1502"/>
      <c r="O2" s="37"/>
    </row>
    <row r="3" spans="1:50" s="38" customFormat="1" ht="4.5" customHeight="1" x14ac:dyDescent="0.25">
      <c r="B3" s="1503"/>
      <c r="C3" s="1503"/>
      <c r="D3" s="1503"/>
      <c r="E3" s="1503"/>
      <c r="F3" s="1503"/>
      <c r="G3" s="1503"/>
      <c r="H3" s="1503"/>
      <c r="I3" s="1503"/>
      <c r="O3" s="37"/>
    </row>
    <row r="4" spans="1:50" s="38" customFormat="1" ht="17.25" customHeight="1" x14ac:dyDescent="0.25">
      <c r="A4" s="1503" t="s">
        <v>192</v>
      </c>
      <c r="B4" s="1503"/>
      <c r="C4" s="1503"/>
      <c r="D4" s="1503"/>
      <c r="E4" s="1503"/>
      <c r="F4" s="1503"/>
      <c r="G4" s="1503"/>
      <c r="H4" s="1503"/>
      <c r="I4" s="1503"/>
      <c r="J4" s="1503"/>
      <c r="K4" s="1503"/>
      <c r="L4" s="1503"/>
      <c r="M4" s="1503"/>
      <c r="N4" s="1503"/>
      <c r="O4" s="1503"/>
      <c r="P4" s="1503"/>
      <c r="Q4" s="1503"/>
      <c r="R4" s="1503"/>
      <c r="S4" s="1503"/>
      <c r="T4" s="1503"/>
      <c r="U4" s="1503"/>
      <c r="V4" s="1503"/>
      <c r="W4" s="1503"/>
      <c r="X4" s="1503"/>
      <c r="Y4" s="1503"/>
      <c r="Z4" s="1503"/>
    </row>
    <row r="5" spans="1:50" s="38" customFormat="1" ht="17.25" customHeight="1" x14ac:dyDescent="0.25">
      <c r="B5" s="1514" t="e">
        <f>#REF!</f>
        <v>#REF!</v>
      </c>
      <c r="C5" s="1514"/>
      <c r="D5" s="1514"/>
      <c r="E5" s="1514"/>
      <c r="F5" s="1514"/>
      <c r="G5" s="1514"/>
      <c r="H5" s="1514"/>
      <c r="I5" s="1514"/>
      <c r="J5" s="1514"/>
      <c r="K5" s="1514"/>
      <c r="L5" s="1514"/>
      <c r="M5" s="1514"/>
      <c r="N5" s="1514"/>
      <c r="O5" s="1514"/>
      <c r="P5" s="1514"/>
      <c r="Q5" s="1514"/>
      <c r="R5" s="1514"/>
      <c r="S5" s="1514"/>
      <c r="T5" s="1514"/>
      <c r="U5" s="1514"/>
      <c r="V5" s="1514"/>
      <c r="W5" s="1514"/>
      <c r="X5" s="1514"/>
      <c r="Y5" s="1514"/>
      <c r="Z5" s="1514"/>
    </row>
    <row r="6" spans="1:50" s="38" customFormat="1" ht="6" customHeight="1" x14ac:dyDescent="0.25">
      <c r="O6" s="37"/>
    </row>
    <row r="7" spans="1:50" s="41" customFormat="1" ht="12.75" customHeight="1" x14ac:dyDescent="0.25">
      <c r="A7" s="39"/>
      <c r="B7" s="1504" t="s">
        <v>12</v>
      </c>
      <c r="C7" s="40"/>
      <c r="D7" s="1510" t="s">
        <v>109</v>
      </c>
      <c r="E7" s="1507"/>
      <c r="F7" s="181"/>
      <c r="G7" s="1507"/>
      <c r="H7" s="1507"/>
      <c r="I7" s="181"/>
      <c r="J7" s="1507"/>
      <c r="K7" s="1507"/>
      <c r="L7" s="181"/>
      <c r="M7" s="1507"/>
      <c r="N7" s="1508"/>
      <c r="O7" s="40"/>
      <c r="P7" s="1510" t="s">
        <v>30</v>
      </c>
      <c r="Q7" s="1507"/>
      <c r="R7" s="181"/>
      <c r="S7" s="1507"/>
      <c r="T7" s="1507"/>
      <c r="U7" s="181"/>
      <c r="V7" s="1507"/>
      <c r="W7" s="1507"/>
      <c r="X7" s="181"/>
      <c r="Y7" s="1507"/>
      <c r="Z7" s="1508"/>
      <c r="AA7" s="116"/>
      <c r="AB7" s="116"/>
      <c r="AC7" s="117"/>
      <c r="AD7" s="117"/>
      <c r="AE7" s="117"/>
      <c r="AF7" s="117"/>
      <c r="AG7" s="117"/>
      <c r="AH7" s="117"/>
      <c r="AI7" s="118"/>
    </row>
    <row r="8" spans="1:50" s="41" customFormat="1" ht="33.75" customHeight="1" x14ac:dyDescent="0.25">
      <c r="A8" s="39"/>
      <c r="B8" s="1505"/>
      <c r="C8" s="40"/>
      <c r="D8" s="1511"/>
      <c r="E8" s="1512"/>
      <c r="F8" s="40"/>
      <c r="G8" s="1510" t="s">
        <v>168</v>
      </c>
      <c r="H8" s="1508"/>
      <c r="I8" s="40"/>
      <c r="J8" s="1510" t="s">
        <v>174</v>
      </c>
      <c r="K8" s="1508"/>
      <c r="L8" s="40"/>
      <c r="M8" s="1510" t="s">
        <v>169</v>
      </c>
      <c r="N8" s="1508"/>
      <c r="O8" s="40"/>
      <c r="P8" s="1511"/>
      <c r="Q8" s="1513"/>
      <c r="R8" s="130"/>
      <c r="S8" s="1510" t="s">
        <v>175</v>
      </c>
      <c r="T8" s="1508"/>
      <c r="U8" s="40"/>
      <c r="V8" s="1510" t="s">
        <v>176</v>
      </c>
      <c r="W8" s="1508"/>
      <c r="X8" s="40"/>
      <c r="Y8" s="1510" t="s">
        <v>177</v>
      </c>
      <c r="Z8" s="1508"/>
      <c r="AA8" s="116"/>
      <c r="AB8" s="116"/>
      <c r="AC8" s="117"/>
      <c r="AD8" s="117"/>
      <c r="AE8" s="117"/>
      <c r="AF8" s="117"/>
      <c r="AG8" s="117"/>
      <c r="AH8" s="117"/>
      <c r="AI8" s="118"/>
    </row>
    <row r="9" spans="1:50" s="46" customFormat="1" ht="36.75" customHeight="1" x14ac:dyDescent="0.25">
      <c r="A9" s="42"/>
      <c r="B9" s="1506"/>
      <c r="C9" s="43"/>
      <c r="D9" s="44" t="s">
        <v>9</v>
      </c>
      <c r="E9" s="45" t="s">
        <v>10</v>
      </c>
      <c r="F9" s="43"/>
      <c r="G9" s="44" t="s">
        <v>9</v>
      </c>
      <c r="H9" s="91" t="s">
        <v>10</v>
      </c>
      <c r="I9" s="43"/>
      <c r="J9" s="44" t="s">
        <v>9</v>
      </c>
      <c r="K9" s="91" t="s">
        <v>10</v>
      </c>
      <c r="L9" s="43"/>
      <c r="M9" s="44" t="s">
        <v>9</v>
      </c>
      <c r="N9" s="91" t="s">
        <v>10</v>
      </c>
      <c r="O9" s="43"/>
      <c r="P9" s="44" t="s">
        <v>9</v>
      </c>
      <c r="Q9" s="45" t="s">
        <v>111</v>
      </c>
      <c r="R9" s="43"/>
      <c r="S9" s="44" t="s">
        <v>9</v>
      </c>
      <c r="T9" s="91" t="s">
        <v>111</v>
      </c>
      <c r="U9" s="43"/>
      <c r="V9" s="44" t="s">
        <v>9</v>
      </c>
      <c r="W9" s="91" t="s">
        <v>111</v>
      </c>
      <c r="X9" s="43"/>
      <c r="Y9" s="44" t="s">
        <v>9</v>
      </c>
      <c r="Z9" s="91" t="s">
        <v>111</v>
      </c>
      <c r="AA9" s="119"/>
      <c r="AB9" s="120"/>
      <c r="AC9" s="94"/>
      <c r="AD9" s="94"/>
      <c r="AE9" s="94"/>
      <c r="AF9" s="94"/>
      <c r="AG9" s="121"/>
      <c r="AH9" s="121"/>
      <c r="AI9" s="121"/>
    </row>
    <row r="10" spans="1:50" s="50" customFormat="1" ht="4.5" customHeight="1" x14ac:dyDescent="0.25">
      <c r="A10" s="47"/>
      <c r="B10" s="48"/>
      <c r="C10" s="49"/>
      <c r="D10" s="48"/>
      <c r="E10" s="48"/>
      <c r="F10" s="49"/>
      <c r="G10" s="48"/>
      <c r="H10" s="48"/>
      <c r="I10" s="49"/>
      <c r="J10" s="48"/>
      <c r="K10" s="48"/>
      <c r="L10" s="49"/>
      <c r="M10" s="48"/>
      <c r="N10" s="48"/>
      <c r="O10" s="49"/>
      <c r="P10" s="48"/>
      <c r="Q10" s="48"/>
      <c r="R10" s="49"/>
      <c r="S10" s="48"/>
      <c r="T10" s="48"/>
      <c r="U10" s="49"/>
      <c r="V10" s="48"/>
      <c r="W10" s="48"/>
      <c r="X10" s="49"/>
      <c r="Y10" s="48"/>
      <c r="Z10" s="48"/>
      <c r="AA10" s="116"/>
      <c r="AB10" s="120"/>
      <c r="AC10" s="94"/>
      <c r="AD10" s="94"/>
      <c r="AE10" s="94"/>
      <c r="AF10" s="94"/>
      <c r="AG10" s="58"/>
      <c r="AH10" s="58"/>
      <c r="AI10" s="58"/>
    </row>
    <row r="11" spans="1:50" s="59" customFormat="1" ht="18" customHeight="1" x14ac:dyDescent="0.2">
      <c r="A11" s="51"/>
      <c r="B11" s="52" t="s">
        <v>8</v>
      </c>
      <c r="C11" s="53"/>
      <c r="D11" s="108">
        <f>G11+J11+M11</f>
        <v>8384408</v>
      </c>
      <c r="E11" s="28">
        <f t="shared" ref="E11:E28" si="0">D11*100/$D$30</f>
        <v>17.944934163017855</v>
      </c>
      <c r="F11" s="53"/>
      <c r="G11" s="54">
        <f>'3solcasaad'!G11</f>
        <v>6973463</v>
      </c>
      <c r="H11" s="182">
        <f>G11*100/$G$30</f>
        <v>18.441080349722064</v>
      </c>
      <c r="I11" s="53"/>
      <c r="J11" s="54">
        <f>'3solcasaad'!J11</f>
        <v>999769</v>
      </c>
      <c r="K11" s="182">
        <f>J11*100/$J$30</f>
        <v>16.561910466829101</v>
      </c>
      <c r="L11" s="53"/>
      <c r="M11" s="54">
        <f>'3solcasaad'!M11</f>
        <v>411176</v>
      </c>
      <c r="N11" s="182">
        <f t="shared" ref="N11:N28" si="1">M11*100/$M$30</f>
        <v>14.318732272482714</v>
      </c>
      <c r="O11" s="53"/>
      <c r="P11" s="56" t="e">
        <f>S11+V11+Y11</f>
        <v>#REF!</v>
      </c>
      <c r="Q11" s="57" t="e">
        <f>P11*100/D11</f>
        <v>#REF!</v>
      </c>
      <c r="R11" s="53"/>
      <c r="S11" s="54" t="e">
        <f>GETPIVOTDATA("Cuenta número de expedientes",#REF!,"CCAA",$B11,"TramoEdad",S$1)</f>
        <v>#REF!</v>
      </c>
      <c r="T11" s="55" t="e">
        <f>S11*100/G11</f>
        <v>#REF!</v>
      </c>
      <c r="U11" s="53"/>
      <c r="V11" s="54" t="e">
        <f>GETPIVOTDATA("Cuenta número de expedientes",#REF!,"CCAA",$B11,"TramoEdad",V$1)</f>
        <v>#REF!</v>
      </c>
      <c r="W11" s="55" t="e">
        <f>V11*100/J11</f>
        <v>#REF!</v>
      </c>
      <c r="X11" s="53"/>
      <c r="Y11" s="54" t="e">
        <f>GETPIVOTDATA("Cuenta número de expedientes",#REF!,"CCAA",$B11,"TramoEdad",Y$1)</f>
        <v>#REF!</v>
      </c>
      <c r="Z11" s="55" t="e">
        <f>Y11*100/M11</f>
        <v>#REF!</v>
      </c>
      <c r="AA11" s="188"/>
      <c r="AB11" s="92"/>
      <c r="AC11" s="92"/>
      <c r="AD11" s="92"/>
      <c r="AE11" s="93"/>
      <c r="AF11" s="122"/>
      <c r="AG11" s="58"/>
      <c r="AH11" s="92"/>
      <c r="AI11" s="92"/>
      <c r="AJ11" s="92"/>
      <c r="AK11" s="93"/>
      <c r="AL11" s="122"/>
      <c r="AN11" s="92"/>
      <c r="AO11" s="92"/>
      <c r="AP11" s="92"/>
      <c r="AQ11" s="93"/>
      <c r="AR11" s="122"/>
      <c r="AT11" s="92"/>
      <c r="AU11" s="92"/>
      <c r="AV11" s="92"/>
      <c r="AW11" s="93"/>
      <c r="AX11" s="122"/>
    </row>
    <row r="12" spans="1:50" s="59" customFormat="1" ht="18" customHeight="1" x14ac:dyDescent="0.2">
      <c r="A12" s="51"/>
      <c r="B12" s="60" t="s">
        <v>7</v>
      </c>
      <c r="C12" s="53"/>
      <c r="D12" s="109">
        <f t="shared" ref="D12:D28" si="2">G12+J12+M12</f>
        <v>1308728</v>
      </c>
      <c r="E12" s="29">
        <f t="shared" si="0"/>
        <v>2.801037091384154</v>
      </c>
      <c r="F12" s="53"/>
      <c r="G12" s="61">
        <f>'3solcasaad'!G12</f>
        <v>1025808</v>
      </c>
      <c r="H12" s="183">
        <f t="shared" ref="H12:H28" si="3">G12*100/$G$30</f>
        <v>2.7127135759360437</v>
      </c>
      <c r="I12" s="53"/>
      <c r="J12" s="61">
        <f>'3solcasaad'!J12</f>
        <v>180311</v>
      </c>
      <c r="K12" s="183">
        <f t="shared" ref="K12:K28" si="4">J12*100/$J$30</f>
        <v>2.9869846316343294</v>
      </c>
      <c r="L12" s="53"/>
      <c r="M12" s="61">
        <f>'3solcasaad'!M12</f>
        <v>102609</v>
      </c>
      <c r="N12" s="183">
        <f t="shared" si="1"/>
        <v>3.5732406554545468</v>
      </c>
      <c r="O12" s="53"/>
      <c r="P12" s="63" t="e">
        <f t="shared" ref="P12:P28" si="5">S12+V12+Y12</f>
        <v>#REF!</v>
      </c>
      <c r="Q12" s="64" t="e">
        <f t="shared" ref="Q12:Q28" si="6">P12*100/D12</f>
        <v>#REF!</v>
      </c>
      <c r="R12" s="53"/>
      <c r="S12" s="61" t="e">
        <f>GETPIVOTDATA("Cuenta número de expedientes",#REF!,"CCAA",$B12,"TramoEdad",S$1)</f>
        <v>#REF!</v>
      </c>
      <c r="T12" s="62" t="e">
        <f t="shared" ref="T12:T28" si="7">S12*100/G12</f>
        <v>#REF!</v>
      </c>
      <c r="U12" s="53"/>
      <c r="V12" s="61" t="e">
        <f>GETPIVOTDATA("Cuenta número de expedientes",#REF!,"CCAA",$B12,"TramoEdad",V$1)</f>
        <v>#REF!</v>
      </c>
      <c r="W12" s="62" t="e">
        <f t="shared" ref="W12:W28" si="8">V12*100/J12</f>
        <v>#REF!</v>
      </c>
      <c r="X12" s="53"/>
      <c r="Y12" s="61" t="e">
        <f>GETPIVOTDATA("Cuenta número de expedientes",#REF!,"CCAA",$B12,"TramoEdad",Y$1)</f>
        <v>#REF!</v>
      </c>
      <c r="Z12" s="62" t="e">
        <f t="shared" ref="Z12:Z28" si="9">Y12*100/M12</f>
        <v>#REF!</v>
      </c>
      <c r="AA12" s="188"/>
      <c r="AB12" s="92"/>
      <c r="AC12" s="92"/>
      <c r="AD12" s="92"/>
      <c r="AE12" s="93"/>
      <c r="AF12" s="122"/>
      <c r="AG12" s="58"/>
      <c r="AH12" s="92"/>
      <c r="AI12" s="92"/>
      <c r="AJ12" s="92"/>
      <c r="AK12" s="93"/>
      <c r="AL12" s="122"/>
      <c r="AN12" s="92"/>
      <c r="AO12" s="92"/>
      <c r="AP12" s="92"/>
      <c r="AQ12" s="93"/>
      <c r="AR12" s="122"/>
      <c r="AT12" s="92"/>
      <c r="AU12" s="92"/>
      <c r="AV12" s="92"/>
      <c r="AW12" s="93"/>
      <c r="AX12" s="122"/>
    </row>
    <row r="13" spans="1:50" s="59" customFormat="1" ht="18" customHeight="1" x14ac:dyDescent="0.2">
      <c r="A13" s="51"/>
      <c r="B13" s="60" t="s">
        <v>37</v>
      </c>
      <c r="C13" s="53"/>
      <c r="D13" s="109">
        <f t="shared" si="2"/>
        <v>1028244</v>
      </c>
      <c r="E13" s="29">
        <f t="shared" si="0"/>
        <v>2.2007243544825266</v>
      </c>
      <c r="F13" s="53"/>
      <c r="G13" s="61">
        <f>'3solcasaad'!G13</f>
        <v>768630</v>
      </c>
      <c r="H13" s="183">
        <f t="shared" si="3"/>
        <v>2.0326153002040548</v>
      </c>
      <c r="I13" s="53"/>
      <c r="J13" s="61">
        <f>'3solcasaad'!J13</f>
        <v>168505</v>
      </c>
      <c r="K13" s="183">
        <f t="shared" si="4"/>
        <v>2.7914095388165041</v>
      </c>
      <c r="L13" s="53"/>
      <c r="M13" s="61">
        <f>'3solcasaad'!M13</f>
        <v>91109</v>
      </c>
      <c r="N13" s="183">
        <f t="shared" si="1"/>
        <v>3.1727663545869107</v>
      </c>
      <c r="O13" s="53"/>
      <c r="P13" s="63" t="e">
        <f t="shared" si="5"/>
        <v>#REF!</v>
      </c>
      <c r="Q13" s="64" t="e">
        <f t="shared" si="6"/>
        <v>#REF!</v>
      </c>
      <c r="R13" s="53"/>
      <c r="S13" s="61" t="e">
        <f>GETPIVOTDATA("Cuenta número de expedientes",#REF!,"CCAA",$B13,"TramoEdad",S$1)</f>
        <v>#REF!</v>
      </c>
      <c r="T13" s="62" t="e">
        <f t="shared" si="7"/>
        <v>#REF!</v>
      </c>
      <c r="U13" s="53"/>
      <c r="V13" s="61" t="e">
        <f>GETPIVOTDATA("Cuenta número de expedientes",#REF!,"CCAA",$B13,"TramoEdad",V$1)</f>
        <v>#REF!</v>
      </c>
      <c r="W13" s="62" t="e">
        <f t="shared" si="8"/>
        <v>#REF!</v>
      </c>
      <c r="X13" s="53"/>
      <c r="Y13" s="61" t="e">
        <f>GETPIVOTDATA("Cuenta número de expedientes",#REF!,"CCAA",$B13,"TramoEdad",Y$1)</f>
        <v>#REF!</v>
      </c>
      <c r="Z13" s="62" t="e">
        <f t="shared" si="9"/>
        <v>#REF!</v>
      </c>
      <c r="AA13" s="188"/>
      <c r="AB13" s="92"/>
      <c r="AC13" s="92"/>
      <c r="AD13" s="92"/>
      <c r="AE13" s="93"/>
      <c r="AF13" s="123"/>
      <c r="AG13" s="58"/>
      <c r="AH13" s="92"/>
      <c r="AI13" s="92"/>
      <c r="AJ13" s="92"/>
      <c r="AK13" s="93"/>
      <c r="AL13" s="122"/>
      <c r="AN13" s="92"/>
      <c r="AO13" s="92"/>
      <c r="AP13" s="92"/>
      <c r="AQ13" s="93"/>
      <c r="AR13" s="122"/>
      <c r="AT13" s="92"/>
      <c r="AU13" s="92"/>
      <c r="AV13" s="92"/>
      <c r="AW13" s="93"/>
      <c r="AX13" s="122"/>
    </row>
    <row r="14" spans="1:50" s="59" customFormat="1" ht="18" customHeight="1" x14ac:dyDescent="0.2">
      <c r="A14" s="51"/>
      <c r="B14" s="60" t="s">
        <v>38</v>
      </c>
      <c r="C14" s="53"/>
      <c r="D14" s="109">
        <f t="shared" si="2"/>
        <v>1128908</v>
      </c>
      <c r="E14" s="29">
        <f t="shared" si="0"/>
        <v>2.4161729410238815</v>
      </c>
      <c r="F14" s="53"/>
      <c r="G14" s="61">
        <f>'3solcasaad'!G14</f>
        <v>954069</v>
      </c>
      <c r="H14" s="183">
        <f t="shared" si="3"/>
        <v>2.5230022856906213</v>
      </c>
      <c r="I14" s="53"/>
      <c r="J14" s="61">
        <f>'3solcasaad'!J14</f>
        <v>125636</v>
      </c>
      <c r="K14" s="183">
        <f t="shared" si="4"/>
        <v>2.0812529528426476</v>
      </c>
      <c r="L14" s="53"/>
      <c r="M14" s="61">
        <f>'3solcasaad'!M14</f>
        <v>49203</v>
      </c>
      <c r="N14" s="183">
        <f t="shared" si="1"/>
        <v>1.7134380022252442</v>
      </c>
      <c r="O14" s="53"/>
      <c r="P14" s="63" t="e">
        <f t="shared" si="5"/>
        <v>#REF!</v>
      </c>
      <c r="Q14" s="64" t="e">
        <f t="shared" si="6"/>
        <v>#REF!</v>
      </c>
      <c r="R14" s="53"/>
      <c r="S14" s="61" t="e">
        <f>GETPIVOTDATA("Cuenta número de expedientes",#REF!,"CCAA",$B14,"TramoEdad",S$1)</f>
        <v>#REF!</v>
      </c>
      <c r="T14" s="62" t="e">
        <f t="shared" si="7"/>
        <v>#REF!</v>
      </c>
      <c r="U14" s="53"/>
      <c r="V14" s="61" t="e">
        <f>GETPIVOTDATA("Cuenta número de expedientes",#REF!,"CCAA",$B14,"TramoEdad",V$1)</f>
        <v>#REF!</v>
      </c>
      <c r="W14" s="62" t="e">
        <f t="shared" si="8"/>
        <v>#REF!</v>
      </c>
      <c r="X14" s="53"/>
      <c r="Y14" s="61" t="e">
        <f>GETPIVOTDATA("Cuenta número de expedientes",#REF!,"CCAA",$B14,"TramoEdad",Y$1)</f>
        <v>#REF!</v>
      </c>
      <c r="Z14" s="62" t="e">
        <f t="shared" si="9"/>
        <v>#REF!</v>
      </c>
      <c r="AA14" s="188"/>
      <c r="AB14" s="92"/>
      <c r="AC14" s="92"/>
      <c r="AD14" s="92"/>
      <c r="AE14" s="93"/>
      <c r="AF14" s="122"/>
      <c r="AG14" s="58"/>
      <c r="AH14" s="92"/>
      <c r="AI14" s="92"/>
      <c r="AJ14" s="92"/>
      <c r="AK14" s="93"/>
      <c r="AL14" s="122"/>
      <c r="AN14" s="92"/>
      <c r="AO14" s="92"/>
      <c r="AP14" s="92"/>
      <c r="AQ14" s="93"/>
      <c r="AR14" s="122"/>
      <c r="AT14" s="92"/>
      <c r="AU14" s="92"/>
      <c r="AV14" s="92"/>
      <c r="AW14" s="93"/>
      <c r="AX14" s="122"/>
    </row>
    <row r="15" spans="1:50" s="59" customFormat="1" ht="18" customHeight="1" x14ac:dyDescent="0.2">
      <c r="A15" s="51"/>
      <c r="B15" s="60" t="s">
        <v>6</v>
      </c>
      <c r="C15" s="53"/>
      <c r="D15" s="109">
        <f t="shared" si="2"/>
        <v>2127685</v>
      </c>
      <c r="E15" s="29">
        <f t="shared" si="0"/>
        <v>4.5538298284912475</v>
      </c>
      <c r="F15" s="53"/>
      <c r="G15" s="61">
        <f>'3solcasaad'!G15</f>
        <v>1796155</v>
      </c>
      <c r="H15" s="183">
        <f t="shared" si="3"/>
        <v>4.7498694229187182</v>
      </c>
      <c r="I15" s="53"/>
      <c r="J15" s="61">
        <f>'3solcasaad'!J15</f>
        <v>243113</v>
      </c>
      <c r="K15" s="183">
        <f t="shared" si="4"/>
        <v>4.0273460562612193</v>
      </c>
      <c r="L15" s="53"/>
      <c r="M15" s="61">
        <f>'3solcasaad'!M15</f>
        <v>88417</v>
      </c>
      <c r="N15" s="183">
        <f t="shared" si="1"/>
        <v>3.0790205443316343</v>
      </c>
      <c r="O15" s="53"/>
      <c r="P15" s="63" t="e">
        <f t="shared" si="5"/>
        <v>#REF!</v>
      </c>
      <c r="Q15" s="64" t="e">
        <f t="shared" si="6"/>
        <v>#REF!</v>
      </c>
      <c r="R15" s="53"/>
      <c r="S15" s="61" t="e">
        <f>GETPIVOTDATA("Cuenta número de expedientes",#REF!,"CCAA",$B15,"TramoEdad",S$1)</f>
        <v>#REF!</v>
      </c>
      <c r="T15" s="62" t="e">
        <f t="shared" si="7"/>
        <v>#REF!</v>
      </c>
      <c r="U15" s="53"/>
      <c r="V15" s="61" t="e">
        <f>GETPIVOTDATA("Cuenta número de expedientes",#REF!,"CCAA",$B15,"TramoEdad",V$1)</f>
        <v>#REF!</v>
      </c>
      <c r="W15" s="62" t="e">
        <f t="shared" si="8"/>
        <v>#REF!</v>
      </c>
      <c r="X15" s="53"/>
      <c r="Y15" s="61" t="e">
        <f>GETPIVOTDATA("Cuenta número de expedientes",#REF!,"CCAA",$B15,"TramoEdad",Y$1)</f>
        <v>#REF!</v>
      </c>
      <c r="Z15" s="62" t="e">
        <f t="shared" si="9"/>
        <v>#REF!</v>
      </c>
      <c r="AA15" s="188"/>
      <c r="AB15" s="92"/>
      <c r="AC15" s="92"/>
      <c r="AD15" s="92"/>
      <c r="AE15" s="93"/>
      <c r="AF15" s="122"/>
      <c r="AG15" s="58"/>
      <c r="AH15" s="92"/>
      <c r="AI15" s="92"/>
      <c r="AJ15" s="92"/>
      <c r="AK15" s="93"/>
      <c r="AL15" s="122"/>
      <c r="AN15" s="92"/>
      <c r="AO15" s="92"/>
      <c r="AP15" s="92"/>
      <c r="AQ15" s="93"/>
      <c r="AR15" s="122"/>
      <c r="AT15" s="92"/>
      <c r="AU15" s="92"/>
      <c r="AV15" s="92"/>
      <c r="AW15" s="93"/>
      <c r="AX15" s="122"/>
    </row>
    <row r="16" spans="1:50" s="59" customFormat="1" ht="18" customHeight="1" x14ac:dyDescent="0.2">
      <c r="A16" s="51"/>
      <c r="B16" s="60" t="s">
        <v>5</v>
      </c>
      <c r="C16" s="53"/>
      <c r="D16" s="110">
        <f t="shared" si="2"/>
        <v>580229</v>
      </c>
      <c r="E16" s="29">
        <f t="shared" si="0"/>
        <v>1.2418492998520214</v>
      </c>
      <c r="F16" s="53"/>
      <c r="G16" s="65">
        <f>'3solcasaad'!G16</f>
        <v>455643</v>
      </c>
      <c r="H16" s="183">
        <f t="shared" si="3"/>
        <v>1.2049320651430158</v>
      </c>
      <c r="I16" s="53"/>
      <c r="J16" s="65">
        <f>'3solcasaad'!J16</f>
        <v>82278</v>
      </c>
      <c r="K16" s="183">
        <f t="shared" si="4"/>
        <v>1.3629957214014083</v>
      </c>
      <c r="L16" s="53"/>
      <c r="M16" s="65">
        <f>'3solcasaad'!M16</f>
        <v>42308</v>
      </c>
      <c r="N16" s="183">
        <f t="shared" si="1"/>
        <v>1.4733275409659092</v>
      </c>
      <c r="O16" s="53"/>
      <c r="P16" s="65" t="e">
        <f t="shared" si="5"/>
        <v>#REF!</v>
      </c>
      <c r="Q16" s="64" t="e">
        <f t="shared" si="6"/>
        <v>#REF!</v>
      </c>
      <c r="R16" s="53"/>
      <c r="S16" s="65" t="e">
        <f>GETPIVOTDATA("Cuenta número de expedientes",#REF!,"CCAA",$B16,"TramoEdad",S$1)</f>
        <v>#REF!</v>
      </c>
      <c r="T16" s="62" t="e">
        <f t="shared" si="7"/>
        <v>#REF!</v>
      </c>
      <c r="U16" s="53"/>
      <c r="V16" s="65" t="e">
        <f>GETPIVOTDATA("Cuenta número de expedientes",#REF!,"CCAA",$B16,"TramoEdad",V$1)</f>
        <v>#REF!</v>
      </c>
      <c r="W16" s="62" t="e">
        <f t="shared" si="8"/>
        <v>#REF!</v>
      </c>
      <c r="X16" s="53"/>
      <c r="Y16" s="65" t="e">
        <f>GETPIVOTDATA("Cuenta número de expedientes",#REF!,"CCAA",$B16,"TramoEdad",Y$1)</f>
        <v>#REF!</v>
      </c>
      <c r="Z16" s="62" t="e">
        <f t="shared" si="9"/>
        <v>#REF!</v>
      </c>
      <c r="AA16" s="188"/>
      <c r="AB16" s="92"/>
      <c r="AC16" s="92"/>
      <c r="AD16" s="92"/>
      <c r="AE16" s="93"/>
      <c r="AF16" s="122"/>
      <c r="AG16" s="58"/>
      <c r="AH16" s="92"/>
      <c r="AI16" s="92"/>
      <c r="AJ16" s="92"/>
      <c r="AK16" s="93"/>
      <c r="AL16" s="122"/>
      <c r="AN16" s="92"/>
      <c r="AO16" s="92"/>
      <c r="AP16" s="92"/>
      <c r="AQ16" s="93"/>
      <c r="AR16" s="122"/>
      <c r="AT16" s="92"/>
      <c r="AU16" s="92"/>
      <c r="AV16" s="92"/>
      <c r="AW16" s="93"/>
      <c r="AX16" s="122"/>
    </row>
    <row r="17" spans="1:50" s="59" customFormat="1" ht="18" customHeight="1" x14ac:dyDescent="0.2">
      <c r="A17" s="51"/>
      <c r="B17" s="60" t="s">
        <v>4</v>
      </c>
      <c r="C17" s="53"/>
      <c r="D17" s="109">
        <f t="shared" si="2"/>
        <v>2409164</v>
      </c>
      <c r="E17" s="29">
        <f t="shared" si="0"/>
        <v>5.1562721384637706</v>
      </c>
      <c r="F17" s="53"/>
      <c r="G17" s="61">
        <f>'3solcasaad'!G17</f>
        <v>1805325</v>
      </c>
      <c r="H17" s="183">
        <f t="shared" si="3"/>
        <v>4.7741191689641118</v>
      </c>
      <c r="I17" s="53"/>
      <c r="J17" s="61">
        <f>'3solcasaad'!J17</f>
        <v>372394</v>
      </c>
      <c r="K17" s="183">
        <f t="shared" si="4"/>
        <v>6.1689811210233119</v>
      </c>
      <c r="L17" s="53"/>
      <c r="M17" s="61">
        <f>'3solcasaad'!M17</f>
        <v>231445</v>
      </c>
      <c r="N17" s="183">
        <f t="shared" si="1"/>
        <v>8.0598064838530501</v>
      </c>
      <c r="O17" s="53"/>
      <c r="P17" s="63" t="e">
        <f t="shared" si="5"/>
        <v>#REF!</v>
      </c>
      <c r="Q17" s="64" t="e">
        <f>P17*100/D17</f>
        <v>#REF!</v>
      </c>
      <c r="R17" s="53"/>
      <c r="S17" s="61" t="e">
        <f>GETPIVOTDATA("Cuenta número de expedientes",#REF!,"CCAA",$B17,"TramoEdad",S$1)</f>
        <v>#REF!</v>
      </c>
      <c r="T17" s="62" t="e">
        <f>S17*100/G17</f>
        <v>#REF!</v>
      </c>
      <c r="U17" s="53"/>
      <c r="V17" s="61" t="e">
        <f>GETPIVOTDATA("Cuenta número de expedientes",#REF!,"CCAA",$B17,"TramoEdad",V$1)</f>
        <v>#REF!</v>
      </c>
      <c r="W17" s="62" t="e">
        <f>V17*100/J17</f>
        <v>#REF!</v>
      </c>
      <c r="X17" s="53"/>
      <c r="Y17" s="61" t="e">
        <f>GETPIVOTDATA("Cuenta número de expedientes",#REF!,"CCAA",$B17,"TramoEdad",Y$1)</f>
        <v>#REF!</v>
      </c>
      <c r="Z17" s="62" t="e">
        <f>Y17*100/M17</f>
        <v>#REF!</v>
      </c>
      <c r="AA17" s="188"/>
      <c r="AB17" s="92"/>
      <c r="AC17" s="92"/>
      <c r="AD17" s="92"/>
      <c r="AE17" s="93"/>
      <c r="AF17" s="122"/>
      <c r="AG17" s="58"/>
      <c r="AH17" s="92"/>
      <c r="AI17" s="92"/>
      <c r="AJ17" s="92"/>
      <c r="AK17" s="93"/>
      <c r="AL17" s="122"/>
      <c r="AN17" s="92"/>
      <c r="AO17" s="92"/>
      <c r="AP17" s="92"/>
      <c r="AQ17" s="93"/>
      <c r="AR17" s="122"/>
      <c r="AT17" s="92"/>
      <c r="AU17" s="92"/>
      <c r="AV17" s="92"/>
      <c r="AW17" s="93"/>
      <c r="AX17" s="122"/>
    </row>
    <row r="18" spans="1:50" s="59" customFormat="1" ht="18" customHeight="1" x14ac:dyDescent="0.2">
      <c r="A18" s="51"/>
      <c r="B18" s="60" t="s">
        <v>40</v>
      </c>
      <c r="C18" s="53"/>
      <c r="D18" s="109">
        <f t="shared" si="2"/>
        <v>2026807</v>
      </c>
      <c r="E18" s="29">
        <f t="shared" si="0"/>
        <v>4.3379232232190672</v>
      </c>
      <c r="F18" s="53"/>
      <c r="G18" s="61">
        <f>'3solcasaad'!G18</f>
        <v>1644219</v>
      </c>
      <c r="H18" s="183">
        <f t="shared" si="3"/>
        <v>4.3480799556174112</v>
      </c>
      <c r="I18" s="53"/>
      <c r="J18" s="61">
        <f>'3solcasaad'!J18</f>
        <v>241609</v>
      </c>
      <c r="K18" s="183">
        <f t="shared" si="4"/>
        <v>4.0024311875844436</v>
      </c>
      <c r="L18" s="53"/>
      <c r="M18" s="61">
        <f>'3solcasaad'!M18</f>
        <v>140979</v>
      </c>
      <c r="N18" s="183">
        <f t="shared" si="1"/>
        <v>4.9094318662624774</v>
      </c>
      <c r="O18" s="53"/>
      <c r="P18" s="63" t="e">
        <f t="shared" si="5"/>
        <v>#REF!</v>
      </c>
      <c r="Q18" s="64" t="e">
        <f t="shared" si="6"/>
        <v>#REF!</v>
      </c>
      <c r="R18" s="53"/>
      <c r="S18" s="61" t="e">
        <f>GETPIVOTDATA("Cuenta número de expedientes",#REF!,"CCAA",$B18,"TramoEdad",S$1)</f>
        <v>#REF!</v>
      </c>
      <c r="T18" s="62" t="e">
        <f t="shared" si="7"/>
        <v>#REF!</v>
      </c>
      <c r="U18" s="53"/>
      <c r="V18" s="61" t="e">
        <f>GETPIVOTDATA("Cuenta número de expedientes",#REF!,"CCAA",$B18,"TramoEdad",V$1)</f>
        <v>#REF!</v>
      </c>
      <c r="W18" s="62" t="e">
        <f t="shared" si="8"/>
        <v>#REF!</v>
      </c>
      <c r="X18" s="53"/>
      <c r="Y18" s="61" t="e">
        <f>GETPIVOTDATA("Cuenta número de expedientes",#REF!,"CCAA",$B18,"TramoEdad",Y$1)</f>
        <v>#REF!</v>
      </c>
      <c r="Z18" s="62" t="e">
        <f t="shared" si="9"/>
        <v>#REF!</v>
      </c>
      <c r="AA18" s="188"/>
      <c r="AB18" s="92"/>
      <c r="AC18" s="92"/>
      <c r="AD18" s="92"/>
      <c r="AE18" s="93"/>
      <c r="AF18" s="122"/>
      <c r="AG18" s="58"/>
      <c r="AH18" s="92"/>
      <c r="AI18" s="92"/>
      <c r="AJ18" s="92"/>
      <c r="AK18" s="93"/>
      <c r="AL18" s="122"/>
      <c r="AN18" s="92"/>
      <c r="AO18" s="92"/>
      <c r="AP18" s="92"/>
      <c r="AQ18" s="93"/>
      <c r="AR18" s="122"/>
      <c r="AT18" s="92"/>
      <c r="AU18" s="92"/>
      <c r="AV18" s="92"/>
      <c r="AW18" s="93"/>
      <c r="AX18" s="122"/>
    </row>
    <row r="19" spans="1:50" s="59" customFormat="1" ht="18" customHeight="1" x14ac:dyDescent="0.2">
      <c r="A19" s="51"/>
      <c r="B19" s="60" t="s">
        <v>41</v>
      </c>
      <c r="C19" s="53"/>
      <c r="D19" s="109">
        <f t="shared" si="2"/>
        <v>7600065</v>
      </c>
      <c r="E19" s="29">
        <f t="shared" si="0"/>
        <v>16.266224885484615</v>
      </c>
      <c r="F19" s="53"/>
      <c r="G19" s="61">
        <f>'3solcasaad'!G19</f>
        <v>6178644</v>
      </c>
      <c r="H19" s="183">
        <f t="shared" si="3"/>
        <v>16.339209149934277</v>
      </c>
      <c r="I19" s="53"/>
      <c r="J19" s="61">
        <f>'3solcasaad'!J19</f>
        <v>960955</v>
      </c>
      <c r="K19" s="183">
        <f t="shared" si="4"/>
        <v>15.918927945007054</v>
      </c>
      <c r="L19" s="53"/>
      <c r="M19" s="61">
        <f>'3solcasaad'!M19</f>
        <v>460466</v>
      </c>
      <c r="N19" s="183">
        <f t="shared" si="1"/>
        <v>16.035199949853652</v>
      </c>
      <c r="O19" s="53"/>
      <c r="P19" s="63" t="e">
        <f t="shared" si="5"/>
        <v>#REF!</v>
      </c>
      <c r="Q19" s="64" t="e">
        <f t="shared" si="6"/>
        <v>#REF!</v>
      </c>
      <c r="R19" s="53"/>
      <c r="S19" s="61" t="e">
        <f>GETPIVOTDATA("Cuenta número de expedientes",#REF!,"CCAA",$B19,"TramoEdad",S$1)</f>
        <v>#REF!</v>
      </c>
      <c r="T19" s="62" t="e">
        <f t="shared" si="7"/>
        <v>#REF!</v>
      </c>
      <c r="U19" s="53"/>
      <c r="V19" s="61" t="e">
        <f>GETPIVOTDATA("Cuenta número de expedientes",#REF!,"CCAA",$B19,"TramoEdad",V$1)</f>
        <v>#REF!</v>
      </c>
      <c r="W19" s="62" t="e">
        <f t="shared" si="8"/>
        <v>#REF!</v>
      </c>
      <c r="X19" s="53"/>
      <c r="Y19" s="61" t="e">
        <f>GETPIVOTDATA("Cuenta número de expedientes",#REF!,"CCAA",$B19,"TramoEdad",Y$1)</f>
        <v>#REF!</v>
      </c>
      <c r="Z19" s="62" t="e">
        <f t="shared" si="9"/>
        <v>#REF!</v>
      </c>
      <c r="AA19" s="188"/>
      <c r="AB19" s="92"/>
      <c r="AC19" s="92"/>
      <c r="AD19" s="92"/>
      <c r="AE19" s="93"/>
      <c r="AF19" s="122"/>
      <c r="AG19" s="58"/>
      <c r="AH19" s="92"/>
      <c r="AI19" s="92"/>
      <c r="AJ19" s="92"/>
      <c r="AK19" s="93"/>
      <c r="AL19" s="122"/>
      <c r="AN19" s="92"/>
      <c r="AO19" s="92"/>
      <c r="AP19" s="92"/>
      <c r="AQ19" s="93"/>
      <c r="AR19" s="122"/>
      <c r="AT19" s="92"/>
      <c r="AU19" s="92"/>
      <c r="AV19" s="92"/>
      <c r="AW19" s="93"/>
      <c r="AX19" s="122"/>
    </row>
    <row r="20" spans="1:50" s="59" customFormat="1" ht="18" customHeight="1" x14ac:dyDescent="0.2">
      <c r="A20" s="51"/>
      <c r="B20" s="60" t="s">
        <v>3</v>
      </c>
      <c r="C20" s="53"/>
      <c r="D20" s="109">
        <f t="shared" si="2"/>
        <v>4963703</v>
      </c>
      <c r="E20" s="29">
        <f t="shared" si="0"/>
        <v>10.623686674094845</v>
      </c>
      <c r="F20" s="53"/>
      <c r="G20" s="61">
        <f>'3solcasaad'!G20</f>
        <v>4017065</v>
      </c>
      <c r="H20" s="183">
        <f t="shared" si="3"/>
        <v>10.622988669339216</v>
      </c>
      <c r="I20" s="53"/>
      <c r="J20" s="61">
        <f>'3solcasaad'!J20</f>
        <v>669229</v>
      </c>
      <c r="K20" s="183">
        <f t="shared" si="4"/>
        <v>11.086271708570251</v>
      </c>
      <c r="L20" s="53"/>
      <c r="M20" s="61">
        <f>'3solcasaad'!M20</f>
        <v>277409</v>
      </c>
      <c r="N20" s="183">
        <f t="shared" si="1"/>
        <v>9.660450028642618</v>
      </c>
      <c r="O20" s="53"/>
      <c r="P20" s="63" t="e">
        <f t="shared" si="5"/>
        <v>#REF!</v>
      </c>
      <c r="Q20" s="64" t="e">
        <f t="shared" si="6"/>
        <v>#REF!</v>
      </c>
      <c r="R20" s="53"/>
      <c r="S20" s="61" t="e">
        <f>GETPIVOTDATA("Cuenta número de expedientes",#REF!,"CCAA",$B20,"TramoEdad",S$1)</f>
        <v>#REF!</v>
      </c>
      <c r="T20" s="62" t="e">
        <f t="shared" si="7"/>
        <v>#REF!</v>
      </c>
      <c r="U20" s="53"/>
      <c r="V20" s="61" t="e">
        <f>GETPIVOTDATA("Cuenta número de expedientes",#REF!,"CCAA",$B20,"TramoEdad",V$1)</f>
        <v>#REF!</v>
      </c>
      <c r="W20" s="62" t="e">
        <f t="shared" si="8"/>
        <v>#REF!</v>
      </c>
      <c r="X20" s="53"/>
      <c r="Y20" s="61" t="e">
        <f>GETPIVOTDATA("Cuenta número de expedientes",#REF!,"CCAA",$B20,"TramoEdad",Y$1)</f>
        <v>#REF!</v>
      </c>
      <c r="Z20" s="62" t="e">
        <f t="shared" si="9"/>
        <v>#REF!</v>
      </c>
      <c r="AA20" s="188"/>
      <c r="AB20" s="92"/>
      <c r="AC20" s="92"/>
      <c r="AD20" s="92"/>
      <c r="AE20" s="93"/>
      <c r="AF20" s="123"/>
      <c r="AG20" s="58"/>
      <c r="AH20" s="92"/>
      <c r="AI20" s="92"/>
      <c r="AJ20" s="92"/>
      <c r="AK20" s="93"/>
      <c r="AL20" s="122"/>
      <c r="AN20" s="92"/>
      <c r="AO20" s="92"/>
      <c r="AP20" s="92"/>
      <c r="AQ20" s="93"/>
      <c r="AR20" s="122"/>
      <c r="AT20" s="92"/>
      <c r="AU20" s="92"/>
      <c r="AV20" s="92"/>
      <c r="AW20" s="93"/>
      <c r="AX20" s="122"/>
    </row>
    <row r="21" spans="1:50" s="59" customFormat="1" ht="18" customHeight="1" x14ac:dyDescent="0.2">
      <c r="A21" s="51"/>
      <c r="B21" s="60" t="s">
        <v>2</v>
      </c>
      <c r="C21" s="53"/>
      <c r="D21" s="109">
        <f t="shared" si="2"/>
        <v>1072863</v>
      </c>
      <c r="E21" s="29">
        <f t="shared" si="0"/>
        <v>2.2962212598597094</v>
      </c>
      <c r="F21" s="53"/>
      <c r="G21" s="61">
        <f>'3solcasaad'!G21</f>
        <v>853665</v>
      </c>
      <c r="H21" s="183">
        <f t="shared" si="3"/>
        <v>2.2574873999826894</v>
      </c>
      <c r="I21" s="53"/>
      <c r="J21" s="61">
        <f>'3solcasaad'!J21</f>
        <v>141083</v>
      </c>
      <c r="K21" s="183">
        <f t="shared" si="4"/>
        <v>2.3371438946313097</v>
      </c>
      <c r="L21" s="53"/>
      <c r="M21" s="61">
        <f>'3solcasaad'!M21</f>
        <v>78115</v>
      </c>
      <c r="N21" s="183">
        <f t="shared" si="1"/>
        <v>2.720265218458731</v>
      </c>
      <c r="O21" s="53"/>
      <c r="P21" s="63" t="e">
        <f t="shared" si="5"/>
        <v>#REF!</v>
      </c>
      <c r="Q21" s="64" t="e">
        <f t="shared" si="6"/>
        <v>#REF!</v>
      </c>
      <c r="R21" s="53"/>
      <c r="S21" s="61" t="e">
        <f>GETPIVOTDATA("Cuenta número de expedientes",#REF!,"CCAA",$B21,"TramoEdad",S$1)</f>
        <v>#REF!</v>
      </c>
      <c r="T21" s="62" t="e">
        <f t="shared" si="7"/>
        <v>#REF!</v>
      </c>
      <c r="U21" s="53"/>
      <c r="V21" s="61" t="e">
        <f>GETPIVOTDATA("Cuenta número de expedientes",#REF!,"CCAA",$B21,"TramoEdad",V$1)</f>
        <v>#REF!</v>
      </c>
      <c r="W21" s="62" t="e">
        <f t="shared" si="8"/>
        <v>#REF!</v>
      </c>
      <c r="X21" s="53"/>
      <c r="Y21" s="61" t="e">
        <f>GETPIVOTDATA("Cuenta número de expedientes",#REF!,"CCAA",$B21,"TramoEdad",Y$1)</f>
        <v>#REF!</v>
      </c>
      <c r="Z21" s="62" t="e">
        <f t="shared" si="9"/>
        <v>#REF!</v>
      </c>
      <c r="AA21" s="188"/>
      <c r="AB21" s="92"/>
      <c r="AC21" s="92"/>
      <c r="AD21" s="92"/>
      <c r="AE21" s="93"/>
      <c r="AF21" s="122"/>
      <c r="AG21" s="58"/>
      <c r="AH21" s="92"/>
      <c r="AI21" s="92"/>
      <c r="AJ21" s="92"/>
      <c r="AK21" s="93"/>
      <c r="AL21" s="122"/>
      <c r="AN21" s="92"/>
      <c r="AO21" s="92"/>
      <c r="AP21" s="92"/>
      <c r="AQ21" s="93"/>
      <c r="AR21" s="122"/>
      <c r="AT21" s="92"/>
      <c r="AU21" s="92"/>
      <c r="AV21" s="92"/>
      <c r="AW21" s="93"/>
      <c r="AX21" s="122"/>
    </row>
    <row r="22" spans="1:50" s="59" customFormat="1" ht="18" customHeight="1" x14ac:dyDescent="0.2">
      <c r="A22" s="51"/>
      <c r="B22" s="60" t="s">
        <v>35</v>
      </c>
      <c r="C22" s="53"/>
      <c r="D22" s="109">
        <f t="shared" si="2"/>
        <v>2701743</v>
      </c>
      <c r="E22" s="29">
        <f t="shared" si="0"/>
        <v>5.7824714947548292</v>
      </c>
      <c r="F22" s="53"/>
      <c r="G22" s="61">
        <f>'3solcasaad'!G22</f>
        <v>2028813</v>
      </c>
      <c r="H22" s="183">
        <f t="shared" si="3"/>
        <v>5.365125411515149</v>
      </c>
      <c r="I22" s="53"/>
      <c r="J22" s="61">
        <f>'3solcasaad'!J22</f>
        <v>434138</v>
      </c>
      <c r="K22" s="183">
        <f t="shared" si="4"/>
        <v>7.1918159957432684</v>
      </c>
      <c r="L22" s="53"/>
      <c r="M22" s="61">
        <f>'3solcasaad'!M22</f>
        <v>238792</v>
      </c>
      <c r="N22" s="183">
        <f t="shared" si="1"/>
        <v>8.3156573263290952</v>
      </c>
      <c r="O22" s="53"/>
      <c r="P22" s="63" t="e">
        <f t="shared" si="5"/>
        <v>#REF!</v>
      </c>
      <c r="Q22" s="64" t="e">
        <f t="shared" si="6"/>
        <v>#REF!</v>
      </c>
      <c r="R22" s="53"/>
      <c r="S22" s="61" t="e">
        <f>GETPIVOTDATA("Cuenta número de expedientes",#REF!,"CCAA",$B22,"TramoEdad",S$1)</f>
        <v>#REF!</v>
      </c>
      <c r="T22" s="62" t="e">
        <f t="shared" si="7"/>
        <v>#REF!</v>
      </c>
      <c r="U22" s="53"/>
      <c r="V22" s="61" t="e">
        <f>GETPIVOTDATA("Cuenta número de expedientes",#REF!,"CCAA",$B22,"TramoEdad",V$1)</f>
        <v>#REF!</v>
      </c>
      <c r="W22" s="62" t="e">
        <f t="shared" si="8"/>
        <v>#REF!</v>
      </c>
      <c r="X22" s="53"/>
      <c r="Y22" s="61" t="e">
        <f>GETPIVOTDATA("Cuenta número de expedientes",#REF!,"CCAA",$B22,"TramoEdad",Y$1)</f>
        <v>#REF!</v>
      </c>
      <c r="Z22" s="62" t="e">
        <f t="shared" si="9"/>
        <v>#REF!</v>
      </c>
      <c r="AA22" s="188"/>
      <c r="AB22" s="92"/>
      <c r="AC22" s="92"/>
      <c r="AD22" s="92"/>
      <c r="AE22" s="93"/>
      <c r="AF22" s="122"/>
      <c r="AG22" s="58"/>
      <c r="AH22" s="92"/>
      <c r="AI22" s="92"/>
      <c r="AJ22" s="92"/>
      <c r="AK22" s="93"/>
      <c r="AL22" s="122"/>
      <c r="AN22" s="92"/>
      <c r="AO22" s="92"/>
      <c r="AP22" s="92"/>
      <c r="AQ22" s="93"/>
      <c r="AR22" s="122"/>
      <c r="AT22" s="92"/>
      <c r="AU22" s="92"/>
      <c r="AV22" s="92"/>
      <c r="AW22" s="93"/>
      <c r="AX22" s="122"/>
    </row>
    <row r="23" spans="1:50" s="59" customFormat="1" ht="18" customHeight="1" x14ac:dyDescent="0.2">
      <c r="A23" s="51"/>
      <c r="B23" s="60" t="s">
        <v>42</v>
      </c>
      <c r="C23" s="53"/>
      <c r="D23" s="109">
        <f t="shared" si="2"/>
        <v>6578079</v>
      </c>
      <c r="E23" s="29">
        <f t="shared" si="0"/>
        <v>14.078894368467079</v>
      </c>
      <c r="F23" s="53"/>
      <c r="G23" s="61">
        <f>'3solcasaad'!G23</f>
        <v>5423824</v>
      </c>
      <c r="H23" s="183">
        <f t="shared" si="3"/>
        <v>14.343113914385279</v>
      </c>
      <c r="I23" s="53"/>
      <c r="J23" s="61">
        <f>'3solcasaad'!J23</f>
        <v>793640</v>
      </c>
      <c r="K23" s="183">
        <f t="shared" si="4"/>
        <v>13.147231633401562</v>
      </c>
      <c r="L23" s="53"/>
      <c r="M23" s="61">
        <f>'3solcasaad'!M23</f>
        <v>360615</v>
      </c>
      <c r="N23" s="183">
        <f t="shared" si="1"/>
        <v>12.55800347890284</v>
      </c>
      <c r="O23" s="53"/>
      <c r="P23" s="63" t="e">
        <f t="shared" si="5"/>
        <v>#REF!</v>
      </c>
      <c r="Q23" s="64" t="e">
        <f t="shared" si="6"/>
        <v>#REF!</v>
      </c>
      <c r="R23" s="53"/>
      <c r="S23" s="61" t="e">
        <f>GETPIVOTDATA("Cuenta número de expedientes",#REF!,"CCAA",$B23,"TramoEdad",S$1)</f>
        <v>#REF!</v>
      </c>
      <c r="T23" s="62" t="e">
        <f t="shared" si="7"/>
        <v>#REF!</v>
      </c>
      <c r="U23" s="53"/>
      <c r="V23" s="61" t="e">
        <f>GETPIVOTDATA("Cuenta número de expedientes",#REF!,"CCAA",$B23,"TramoEdad",V$1)</f>
        <v>#REF!</v>
      </c>
      <c r="W23" s="62" t="e">
        <f t="shared" si="8"/>
        <v>#REF!</v>
      </c>
      <c r="X23" s="53"/>
      <c r="Y23" s="61" t="e">
        <f>GETPIVOTDATA("Cuenta número de expedientes",#REF!,"CCAA",$B23,"TramoEdad",Y$1)</f>
        <v>#REF!</v>
      </c>
      <c r="Z23" s="62" t="e">
        <f t="shared" si="9"/>
        <v>#REF!</v>
      </c>
      <c r="AA23" s="188"/>
      <c r="AB23" s="92"/>
      <c r="AC23" s="92"/>
      <c r="AD23" s="92"/>
      <c r="AE23" s="93"/>
      <c r="AF23" s="122"/>
      <c r="AG23" s="58"/>
      <c r="AH23" s="92"/>
      <c r="AI23" s="92"/>
      <c r="AJ23" s="92"/>
      <c r="AK23" s="93"/>
      <c r="AL23" s="122"/>
      <c r="AN23" s="92"/>
      <c r="AO23" s="92"/>
      <c r="AP23" s="92"/>
      <c r="AQ23" s="93"/>
      <c r="AR23" s="122"/>
      <c r="AT23" s="92"/>
      <c r="AU23" s="92"/>
      <c r="AV23" s="92"/>
      <c r="AW23" s="93"/>
      <c r="AX23" s="122"/>
    </row>
    <row r="24" spans="1:50" s="67" customFormat="1" ht="18" customHeight="1" x14ac:dyDescent="0.2">
      <c r="A24" s="66"/>
      <c r="B24" s="60" t="s">
        <v>43</v>
      </c>
      <c r="C24" s="53"/>
      <c r="D24" s="109">
        <f t="shared" si="2"/>
        <v>1478509</v>
      </c>
      <c r="E24" s="29">
        <f t="shared" si="0"/>
        <v>3.1644150266100319</v>
      </c>
      <c r="F24" s="53"/>
      <c r="G24" s="61">
        <f>'3solcasaad'!G24</f>
        <v>1249999</v>
      </c>
      <c r="H24" s="183">
        <f t="shared" si="3"/>
        <v>3.3055788775350536</v>
      </c>
      <c r="I24" s="53"/>
      <c r="J24" s="61">
        <f>'3solcasaad'!J24</f>
        <v>159024</v>
      </c>
      <c r="K24" s="183">
        <f t="shared" si="4"/>
        <v>2.6343497848773372</v>
      </c>
      <c r="L24" s="53"/>
      <c r="M24" s="61">
        <f>'3solcasaad'!M24</f>
        <v>69486</v>
      </c>
      <c r="N24" s="183">
        <f t="shared" si="1"/>
        <v>2.4197701973990067</v>
      </c>
      <c r="O24" s="53"/>
      <c r="P24" s="63" t="e">
        <f t="shared" si="5"/>
        <v>#REF!</v>
      </c>
      <c r="Q24" s="64" t="e">
        <f t="shared" si="6"/>
        <v>#REF!</v>
      </c>
      <c r="R24" s="53"/>
      <c r="S24" s="61" t="e">
        <f>GETPIVOTDATA("Cuenta número de expedientes",#REF!,"CCAA",$B24,"TramoEdad",S$1)</f>
        <v>#REF!</v>
      </c>
      <c r="T24" s="62" t="e">
        <f t="shared" si="7"/>
        <v>#REF!</v>
      </c>
      <c r="U24" s="53"/>
      <c r="V24" s="61" t="e">
        <f>GETPIVOTDATA("Cuenta número de expedientes",#REF!,"CCAA",$B24,"TramoEdad",V$1)</f>
        <v>#REF!</v>
      </c>
      <c r="W24" s="62" t="e">
        <f t="shared" si="8"/>
        <v>#REF!</v>
      </c>
      <c r="X24" s="53"/>
      <c r="Y24" s="61" t="e">
        <f>GETPIVOTDATA("Cuenta número de expedientes",#REF!,"CCAA",$B24,"TramoEdad",Y$1)</f>
        <v>#REF!</v>
      </c>
      <c r="Z24" s="62" t="e">
        <f t="shared" si="9"/>
        <v>#REF!</v>
      </c>
      <c r="AA24" s="188"/>
      <c r="AB24" s="92"/>
      <c r="AC24" s="92"/>
      <c r="AD24" s="92"/>
      <c r="AE24" s="93"/>
      <c r="AF24" s="122"/>
      <c r="AG24" s="58"/>
      <c r="AH24" s="92"/>
      <c r="AI24" s="92"/>
      <c r="AJ24" s="92"/>
      <c r="AK24" s="93"/>
      <c r="AL24" s="122"/>
      <c r="AN24" s="92"/>
      <c r="AO24" s="92"/>
      <c r="AP24" s="92"/>
      <c r="AQ24" s="93"/>
      <c r="AR24" s="122"/>
      <c r="AT24" s="92"/>
      <c r="AU24" s="92"/>
      <c r="AV24" s="92"/>
      <c r="AW24" s="93"/>
      <c r="AX24" s="122"/>
    </row>
    <row r="25" spans="1:50" s="59" customFormat="1" ht="18" customHeight="1" x14ac:dyDescent="0.2">
      <c r="B25" s="60" t="s">
        <v>44</v>
      </c>
      <c r="C25" s="53"/>
      <c r="D25" s="110">
        <f t="shared" si="2"/>
        <v>647554</v>
      </c>
      <c r="E25" s="29">
        <f t="shared" si="0"/>
        <v>1.385943276734489</v>
      </c>
      <c r="F25" s="53"/>
      <c r="G25" s="65">
        <f>'3solcasaad'!G25</f>
        <v>521118</v>
      </c>
      <c r="H25" s="183">
        <f t="shared" si="3"/>
        <v>1.3780784252653899</v>
      </c>
      <c r="I25" s="53"/>
      <c r="J25" s="65">
        <f>'3solcasaad'!J25</f>
        <v>84596</v>
      </c>
      <c r="K25" s="183">
        <f t="shared" si="4"/>
        <v>1.4013951001200022</v>
      </c>
      <c r="L25" s="53"/>
      <c r="M25" s="65">
        <f>'3solcasaad'!M25</f>
        <v>41840</v>
      </c>
      <c r="N25" s="183">
        <f t="shared" si="1"/>
        <v>1.4570299781132088</v>
      </c>
      <c r="O25" s="53"/>
      <c r="P25" s="68" t="e">
        <f t="shared" si="5"/>
        <v>#REF!</v>
      </c>
      <c r="Q25" s="64" t="e">
        <f t="shared" si="6"/>
        <v>#REF!</v>
      </c>
      <c r="R25" s="53"/>
      <c r="S25" s="65" t="e">
        <f>GETPIVOTDATA("Cuenta número de expedientes",#REF!,"CCAA",$B25,"TramoEdad",S$1)</f>
        <v>#REF!</v>
      </c>
      <c r="T25" s="62" t="e">
        <f t="shared" si="7"/>
        <v>#REF!</v>
      </c>
      <c r="U25" s="53"/>
      <c r="V25" s="65" t="e">
        <f>GETPIVOTDATA("Cuenta número de expedientes",#REF!,"CCAA",$B25,"TramoEdad",V$1)</f>
        <v>#REF!</v>
      </c>
      <c r="W25" s="62" t="e">
        <f t="shared" si="8"/>
        <v>#REF!</v>
      </c>
      <c r="X25" s="53"/>
      <c r="Y25" s="65" t="e">
        <f>GETPIVOTDATA("Cuenta número de expedientes",#REF!,"CCAA",$B25,"TramoEdad",Y$1)</f>
        <v>#REF!</v>
      </c>
      <c r="Z25" s="62" t="e">
        <f t="shared" si="9"/>
        <v>#REF!</v>
      </c>
      <c r="AA25" s="188"/>
      <c r="AB25" s="92"/>
      <c r="AC25" s="92"/>
      <c r="AD25" s="92"/>
      <c r="AE25" s="93"/>
      <c r="AF25" s="122"/>
      <c r="AG25" s="58"/>
      <c r="AH25" s="92"/>
      <c r="AI25" s="92"/>
      <c r="AJ25" s="92"/>
      <c r="AK25" s="93"/>
      <c r="AL25" s="122"/>
      <c r="AN25" s="92"/>
      <c r="AO25" s="92"/>
      <c r="AP25" s="92"/>
      <c r="AQ25" s="93"/>
      <c r="AR25" s="122"/>
      <c r="AT25" s="92"/>
      <c r="AU25" s="92"/>
      <c r="AV25" s="92"/>
      <c r="AW25" s="93"/>
      <c r="AX25" s="122"/>
    </row>
    <row r="26" spans="1:50" s="59" customFormat="1" ht="18" customHeight="1" x14ac:dyDescent="0.2">
      <c r="B26" s="60" t="s">
        <v>45</v>
      </c>
      <c r="C26" s="53"/>
      <c r="D26" s="110">
        <f t="shared" si="2"/>
        <v>2199088</v>
      </c>
      <c r="E26" s="29">
        <f t="shared" si="0"/>
        <v>4.7066518445527237</v>
      </c>
      <c r="F26" s="53"/>
      <c r="G26" s="65">
        <f>'3solcasaad'!G26</f>
        <v>1714987</v>
      </c>
      <c r="H26" s="183">
        <f t="shared" si="3"/>
        <v>4.5352234701365433</v>
      </c>
      <c r="I26" s="53"/>
      <c r="J26" s="65">
        <f>'3solcasaad'!J26</f>
        <v>324460</v>
      </c>
      <c r="K26" s="183">
        <f t="shared" si="4"/>
        <v>5.3749190763740122</v>
      </c>
      <c r="L26" s="53"/>
      <c r="M26" s="65">
        <f>'3solcasaad'!M26</f>
        <v>159641</v>
      </c>
      <c r="N26" s="183">
        <f t="shared" si="1"/>
        <v>5.5593145969400277</v>
      </c>
      <c r="O26" s="53"/>
      <c r="P26" s="68" t="e">
        <f t="shared" si="5"/>
        <v>#REF!</v>
      </c>
      <c r="Q26" s="64" t="e">
        <f t="shared" si="6"/>
        <v>#REF!</v>
      </c>
      <c r="R26" s="53"/>
      <c r="S26" s="65" t="e">
        <f>GETPIVOTDATA("Cuenta número de expedientes",#REF!,"CCAA",$B26,"TramoEdad",S$1)</f>
        <v>#REF!</v>
      </c>
      <c r="T26" s="62" t="e">
        <f t="shared" si="7"/>
        <v>#REF!</v>
      </c>
      <c r="U26" s="53"/>
      <c r="V26" s="65" t="e">
        <f>GETPIVOTDATA("Cuenta número de expedientes",#REF!,"CCAA",$B26,"TramoEdad",V$1)</f>
        <v>#REF!</v>
      </c>
      <c r="W26" s="62" t="e">
        <f t="shared" si="8"/>
        <v>#REF!</v>
      </c>
      <c r="X26" s="53"/>
      <c r="Y26" s="65" t="e">
        <f>GETPIVOTDATA("Cuenta número de expedientes",#REF!,"CCAA",$B26,"TramoEdad",Y$1)</f>
        <v>#REF!</v>
      </c>
      <c r="Z26" s="62" t="e">
        <f t="shared" si="9"/>
        <v>#REF!</v>
      </c>
      <c r="AA26" s="188"/>
      <c r="AB26" s="92"/>
      <c r="AC26" s="92"/>
      <c r="AD26" s="92"/>
      <c r="AE26" s="93"/>
      <c r="AF26" s="123"/>
      <c r="AG26" s="58"/>
      <c r="AH26" s="92"/>
      <c r="AI26" s="92"/>
      <c r="AJ26" s="92"/>
      <c r="AK26" s="93"/>
      <c r="AL26" s="122"/>
      <c r="AN26" s="92"/>
      <c r="AO26" s="92"/>
      <c r="AP26" s="92"/>
      <c r="AQ26" s="93"/>
      <c r="AR26" s="122"/>
      <c r="AT26" s="92"/>
      <c r="AU26" s="92"/>
      <c r="AV26" s="92"/>
      <c r="AW26" s="93"/>
      <c r="AX26" s="122"/>
    </row>
    <row r="27" spans="1:50" s="59" customFormat="1" ht="18" customHeight="1" x14ac:dyDescent="0.2">
      <c r="B27" s="60" t="s">
        <v>46</v>
      </c>
      <c r="C27" s="53"/>
      <c r="D27" s="110">
        <f t="shared" si="2"/>
        <v>315675</v>
      </c>
      <c r="E27" s="30">
        <f t="shared" si="0"/>
        <v>0.67563113482915682</v>
      </c>
      <c r="F27" s="53"/>
      <c r="G27" s="65">
        <f>'3solcasaad'!G27</f>
        <v>250290</v>
      </c>
      <c r="H27" s="184">
        <f t="shared" si="3"/>
        <v>0.66188319931315831</v>
      </c>
      <c r="I27" s="53"/>
      <c r="J27" s="65">
        <f>'3solcasaad'!J27</f>
        <v>42318</v>
      </c>
      <c r="K27" s="184">
        <f t="shared" si="4"/>
        <v>0.70102886480304327</v>
      </c>
      <c r="L27" s="53"/>
      <c r="M27" s="65">
        <f>'3solcasaad'!M27</f>
        <v>23067</v>
      </c>
      <c r="N27" s="184">
        <f t="shared" si="1"/>
        <v>0.80328179983597969</v>
      </c>
      <c r="O27" s="53"/>
      <c r="P27" s="68" t="e">
        <f t="shared" si="5"/>
        <v>#REF!</v>
      </c>
      <c r="Q27" s="70" t="e">
        <f t="shared" si="6"/>
        <v>#REF!</v>
      </c>
      <c r="R27" s="53"/>
      <c r="S27" s="65" t="e">
        <f>GETPIVOTDATA("Cuenta número de expedientes",#REF!,"CCAA",$B27,"TramoEdad",S$1)</f>
        <v>#REF!</v>
      </c>
      <c r="T27" s="69" t="e">
        <f t="shared" si="7"/>
        <v>#REF!</v>
      </c>
      <c r="U27" s="53"/>
      <c r="V27" s="65" t="e">
        <f>GETPIVOTDATA("Cuenta número de expedientes",#REF!,"CCAA",$B27,"TramoEdad",V$1)</f>
        <v>#REF!</v>
      </c>
      <c r="W27" s="69" t="e">
        <f t="shared" si="8"/>
        <v>#REF!</v>
      </c>
      <c r="X27" s="53"/>
      <c r="Y27" s="65" t="e">
        <f>GETPIVOTDATA("Cuenta número de expedientes",#REF!,"CCAA",$B27,"TramoEdad",Y$1)</f>
        <v>#REF!</v>
      </c>
      <c r="Z27" s="69" t="e">
        <f t="shared" si="9"/>
        <v>#REF!</v>
      </c>
      <c r="AA27" s="188"/>
      <c r="AB27" s="92"/>
      <c r="AC27" s="92"/>
      <c r="AD27" s="92"/>
      <c r="AE27" s="93"/>
      <c r="AF27" s="122"/>
      <c r="AG27" s="58"/>
      <c r="AH27" s="92"/>
      <c r="AI27" s="92"/>
      <c r="AJ27" s="92"/>
      <c r="AK27" s="93"/>
      <c r="AL27" s="122"/>
      <c r="AN27" s="92"/>
      <c r="AO27" s="92"/>
      <c r="AP27" s="92"/>
      <c r="AQ27" s="93"/>
      <c r="AR27" s="122"/>
      <c r="AT27" s="92"/>
      <c r="AU27" s="92"/>
      <c r="AV27" s="92"/>
      <c r="AW27" s="93"/>
      <c r="AX27" s="122"/>
    </row>
    <row r="28" spans="1:50" s="59" customFormat="1" ht="18" customHeight="1" x14ac:dyDescent="0.2">
      <c r="B28" s="71" t="s">
        <v>1</v>
      </c>
      <c r="C28" s="53"/>
      <c r="D28" s="111">
        <f t="shared" si="2"/>
        <v>171528</v>
      </c>
      <c r="E28" s="31">
        <f t="shared" si="0"/>
        <v>0.36711699467799358</v>
      </c>
      <c r="F28" s="53"/>
      <c r="G28" s="72">
        <f>'3solcasaad'!G28</f>
        <v>153112</v>
      </c>
      <c r="H28" s="185">
        <f t="shared" si="3"/>
        <v>0.40489935839720442</v>
      </c>
      <c r="I28" s="53"/>
      <c r="J28" s="72">
        <f>'3solcasaad'!J28</f>
        <v>13498</v>
      </c>
      <c r="K28" s="185">
        <f t="shared" si="4"/>
        <v>0.22360432007919748</v>
      </c>
      <c r="L28" s="53"/>
      <c r="M28" s="72">
        <f>'3solcasaad'!M28</f>
        <v>4918</v>
      </c>
      <c r="N28" s="185">
        <f t="shared" si="1"/>
        <v>0.17126370536235089</v>
      </c>
      <c r="O28" s="53"/>
      <c r="P28" s="74" t="e">
        <f t="shared" si="5"/>
        <v>#REF!</v>
      </c>
      <c r="Q28" s="75" t="e">
        <f t="shared" si="6"/>
        <v>#REF!</v>
      </c>
      <c r="R28" s="53"/>
      <c r="S28" s="72" t="e">
        <f>GETPIVOTDATA("Cuenta número de expedientes",#REF!,"CCAA","Ceuta","TramoEdad",S$1)+GETPIVOTDATA("Cuenta número de expedientes",#REF!,"CCAA","Melilla","TramoEdad",S$1)</f>
        <v>#REF!</v>
      </c>
      <c r="T28" s="73" t="e">
        <f t="shared" si="7"/>
        <v>#REF!</v>
      </c>
      <c r="U28" s="53"/>
      <c r="V28" s="72" t="e">
        <f>GETPIVOTDATA("Cuenta número de expedientes",#REF!,"CCAA","Ceuta","TramoEdad",V$1)+GETPIVOTDATA("Cuenta número de expedientes",#REF!,"CCAA","Melilla","TramoEdad",V$1)</f>
        <v>#REF!</v>
      </c>
      <c r="W28" s="73" t="e">
        <f t="shared" si="8"/>
        <v>#REF!</v>
      </c>
      <c r="X28" s="53"/>
      <c r="Y28" s="72" t="e">
        <f>GETPIVOTDATA("Cuenta número de expedientes",#REF!,"CCAA","Ceuta","TramoEdad",Y$1)+GETPIVOTDATA("Cuenta número de expedientes",#REF!,"CCAA","Melilla","TramoEdad",Y$1)</f>
        <v>#REF!</v>
      </c>
      <c r="Z28" s="73" t="e">
        <f t="shared" si="9"/>
        <v>#REF!</v>
      </c>
      <c r="AA28" s="188"/>
      <c r="AB28" s="92"/>
      <c r="AC28" s="92"/>
      <c r="AD28" s="92"/>
      <c r="AE28" s="93"/>
      <c r="AF28" s="122"/>
      <c r="AG28" s="58"/>
      <c r="AH28" s="92"/>
      <c r="AI28" s="92"/>
      <c r="AJ28" s="92"/>
      <c r="AK28" s="93"/>
      <c r="AL28" s="122"/>
      <c r="AN28" s="92"/>
      <c r="AO28" s="92"/>
      <c r="AP28" s="92"/>
      <c r="AQ28" s="93"/>
      <c r="AR28" s="122"/>
      <c r="AT28" s="92"/>
      <c r="AU28" s="92"/>
      <c r="AV28" s="92"/>
      <c r="AW28" s="93"/>
      <c r="AX28" s="122"/>
    </row>
    <row r="29" spans="1:50" s="50" customFormat="1" ht="3.75" customHeight="1" x14ac:dyDescent="0.2">
      <c r="A29" s="47"/>
      <c r="B29" s="48"/>
      <c r="C29" s="49"/>
      <c r="D29" s="48"/>
      <c r="E29" s="76"/>
      <c r="F29" s="49"/>
      <c r="G29" s="48"/>
      <c r="H29" s="186"/>
      <c r="I29" s="49"/>
      <c r="J29" s="48"/>
      <c r="K29" s="186"/>
      <c r="L29" s="49"/>
      <c r="M29" s="48"/>
      <c r="N29" s="186"/>
      <c r="O29" s="49"/>
      <c r="P29" s="48"/>
      <c r="Q29" s="77"/>
      <c r="R29" s="49"/>
      <c r="S29" s="48"/>
      <c r="T29" s="187"/>
      <c r="U29" s="49"/>
      <c r="V29" s="48"/>
      <c r="W29" s="186"/>
      <c r="X29" s="49"/>
      <c r="Y29" s="48"/>
      <c r="Z29" s="186"/>
      <c r="AA29" s="188"/>
      <c r="AB29" s="94"/>
      <c r="AC29" s="94"/>
      <c r="AD29" s="92"/>
      <c r="AE29" s="93"/>
      <c r="AF29" s="122"/>
      <c r="AG29" s="58"/>
      <c r="AH29" s="94"/>
      <c r="AI29" s="94"/>
      <c r="AJ29" s="92"/>
      <c r="AK29" s="93"/>
      <c r="AL29" s="122"/>
      <c r="AN29" s="94"/>
      <c r="AO29" s="94"/>
      <c r="AP29" s="92"/>
      <c r="AQ29" s="93"/>
      <c r="AR29" s="122"/>
      <c r="AT29" s="94"/>
      <c r="AU29" s="94"/>
      <c r="AV29" s="92"/>
      <c r="AW29" s="93"/>
      <c r="AX29" s="122"/>
    </row>
    <row r="30" spans="1:50" s="78" customFormat="1" ht="18" customHeight="1" x14ac:dyDescent="0.2">
      <c r="B30" s="79" t="s">
        <v>0</v>
      </c>
      <c r="C30" s="40"/>
      <c r="D30" s="80">
        <f>SUM(D11:D28)</f>
        <v>46722980</v>
      </c>
      <c r="E30" s="81">
        <f>SUM(E11:E28)</f>
        <v>100</v>
      </c>
      <c r="F30" s="40"/>
      <c r="G30" s="80">
        <f>SUM(G11:G28)</f>
        <v>37814829</v>
      </c>
      <c r="H30" s="131">
        <f>SUM(H11:H28)</f>
        <v>100</v>
      </c>
      <c r="I30" s="40"/>
      <c r="J30" s="80">
        <f>SUM(J11:J28)</f>
        <v>6036556</v>
      </c>
      <c r="K30" s="131">
        <f>SUM(K11:K28)</f>
        <v>100.00000000000001</v>
      </c>
      <c r="L30" s="40"/>
      <c r="M30" s="80">
        <f>SUM(M11:M28)</f>
        <v>2871595</v>
      </c>
      <c r="N30" s="131">
        <f>SUM(N11:N28)</f>
        <v>100</v>
      </c>
      <c r="O30" s="40"/>
      <c r="P30" s="80" t="e">
        <f>SUM(P11:P28)</f>
        <v>#REF!</v>
      </c>
      <c r="Q30" s="82" t="e">
        <f>P30*100/D30</f>
        <v>#REF!</v>
      </c>
      <c r="R30" s="40"/>
      <c r="S30" s="80" t="e">
        <f>SUM(S11:S28)</f>
        <v>#REF!</v>
      </c>
      <c r="T30" s="81" t="e">
        <f>S30*100/G30</f>
        <v>#REF!</v>
      </c>
      <c r="U30" s="40"/>
      <c r="V30" s="80" t="e">
        <f>SUM(V11:V28)</f>
        <v>#REF!</v>
      </c>
      <c r="W30" s="81" t="e">
        <f>V30*100/J30</f>
        <v>#REF!</v>
      </c>
      <c r="X30" s="40"/>
      <c r="Y30" s="80" t="e">
        <f>SUM(Y11:Y28)</f>
        <v>#REF!</v>
      </c>
      <c r="Z30" s="81" t="e">
        <f>Y30*100/M30</f>
        <v>#REF!</v>
      </c>
      <c r="AA30" s="188"/>
      <c r="AB30" s="92"/>
      <c r="AC30" s="92"/>
      <c r="AD30" s="94"/>
      <c r="AE30" s="94"/>
      <c r="AF30" s="124"/>
      <c r="AG30" s="125"/>
      <c r="AH30" s="92"/>
      <c r="AI30" s="92"/>
      <c r="AJ30" s="94"/>
      <c r="AK30" s="94"/>
      <c r="AL30" s="124"/>
      <c r="AN30" s="92"/>
      <c r="AO30" s="92"/>
      <c r="AP30" s="94"/>
      <c r="AQ30" s="94"/>
      <c r="AR30" s="124"/>
      <c r="AT30" s="92"/>
      <c r="AU30" s="92"/>
      <c r="AV30" s="94"/>
      <c r="AW30" s="94"/>
      <c r="AX30" s="124"/>
    </row>
    <row r="31" spans="1:50" s="83" customFormat="1" ht="5.25" customHeight="1" x14ac:dyDescent="0.25">
      <c r="B31" s="84" t="s">
        <v>39</v>
      </c>
      <c r="C31" s="85"/>
      <c r="D31" s="85"/>
      <c r="E31" s="85"/>
      <c r="F31" s="85"/>
      <c r="G31" s="85"/>
      <c r="H31" s="85"/>
      <c r="I31" s="85"/>
      <c r="O31" s="86"/>
      <c r="R31" s="85"/>
    </row>
    <row r="32" spans="1:50" s="78" customFormat="1" ht="5.25" customHeight="1" x14ac:dyDescent="0.25">
      <c r="B32" s="84" t="s">
        <v>47</v>
      </c>
      <c r="C32" s="87"/>
      <c r="D32" s="87"/>
      <c r="E32" s="87"/>
      <c r="F32" s="87"/>
      <c r="G32" s="87"/>
      <c r="H32" s="87"/>
      <c r="I32" s="87"/>
      <c r="O32" s="86"/>
      <c r="R32" s="87"/>
    </row>
    <row r="33" spans="2:19" s="78" customFormat="1" ht="13.5" customHeight="1" x14ac:dyDescent="0.25">
      <c r="B33" s="1509" t="s">
        <v>216</v>
      </c>
      <c r="C33" s="1509"/>
      <c r="D33" s="1509"/>
      <c r="E33" s="1509"/>
      <c r="F33" s="1509"/>
      <c r="G33" s="1509"/>
      <c r="H33" s="1509"/>
      <c r="I33" s="1509"/>
      <c r="J33" s="1509"/>
      <c r="K33" s="1509"/>
      <c r="L33" s="1509"/>
      <c r="M33" s="1509"/>
      <c r="O33" s="86"/>
    </row>
    <row r="34" spans="2:19" ht="29.25" customHeight="1" x14ac:dyDescent="0.25">
      <c r="B34" s="1501"/>
      <c r="C34" s="1501"/>
      <c r="D34" s="1501"/>
      <c r="E34" s="1501"/>
      <c r="F34" s="1501"/>
      <c r="G34" s="1501"/>
      <c r="H34" s="1501"/>
      <c r="I34" s="1501"/>
      <c r="J34" s="1501"/>
      <c r="K34" s="1501"/>
      <c r="L34" s="1501"/>
      <c r="M34" s="1501"/>
      <c r="N34" s="1501"/>
      <c r="O34" s="1501"/>
      <c r="P34" s="1501"/>
      <c r="Q34" s="89"/>
      <c r="R34" s="89"/>
      <c r="S34" s="89"/>
    </row>
    <row r="35" spans="2:19" ht="4.5" customHeight="1" x14ac:dyDescent="0.25">
      <c r="B35" s="1500"/>
      <c r="C35" s="1500"/>
      <c r="D35" s="1500"/>
      <c r="E35" s="1500"/>
      <c r="F35" s="1500"/>
      <c r="G35" s="1500"/>
      <c r="H35" s="1500"/>
      <c r="I35" s="1500"/>
      <c r="J35" s="1500"/>
      <c r="K35" s="1500"/>
      <c r="L35" s="1500"/>
      <c r="M35" s="1500"/>
      <c r="N35" s="1500"/>
      <c r="O35" s="1500"/>
      <c r="P35" s="1500"/>
      <c r="Q35" s="89"/>
      <c r="R35" s="89"/>
      <c r="S35" s="89"/>
    </row>
    <row r="38" spans="2:19" x14ac:dyDescent="0.25">
      <c r="L38" s="90"/>
      <c r="M38" s="90"/>
      <c r="N38" s="90"/>
    </row>
  </sheetData>
  <mergeCells count="22">
    <mergeCell ref="V7:W7"/>
    <mergeCell ref="P7:Q8"/>
    <mergeCell ref="B33:M33"/>
    <mergeCell ref="B34:P34"/>
    <mergeCell ref="B35:P35"/>
    <mergeCell ref="S7:T7"/>
    <mergeCell ref="B2:I2"/>
    <mergeCell ref="B3:I3"/>
    <mergeCell ref="B7:B9"/>
    <mergeCell ref="D7:E8"/>
    <mergeCell ref="G7:H7"/>
    <mergeCell ref="A4:Z4"/>
    <mergeCell ref="B5:Z5"/>
    <mergeCell ref="Y7:Z7"/>
    <mergeCell ref="G8:H8"/>
    <mergeCell ref="J8:K8"/>
    <mergeCell ref="M8:N8"/>
    <mergeCell ref="S8:T8"/>
    <mergeCell ref="V8:W8"/>
    <mergeCell ref="Y8:Z8"/>
    <mergeCell ref="J7:K7"/>
    <mergeCell ref="M7:N7"/>
  </mergeCells>
  <printOptions horizontalCentered="1"/>
  <pageMargins left="0" right="0" top="0.43307086614173229" bottom="0.43307086614173229" header="0" footer="0"/>
  <pageSetup paperSize="9" scale="85" orientation="landscape" r:id="rId1"/>
  <headerFooter alignWithMargins="0"/>
  <rowBreaks count="1" manualBreakCount="1">
    <brk id="34" max="16383"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39">
    <tabColor theme="0"/>
    <pageSetUpPr fitToPage="1"/>
  </sheetPr>
  <dimension ref="A1:AX50"/>
  <sheetViews>
    <sheetView showGridLines="0" zoomScaleNormal="100" workbookViewId="0">
      <selection activeCell="AC34" sqref="AC34"/>
    </sheetView>
  </sheetViews>
  <sheetFormatPr baseColWidth="10" defaultColWidth="11.453125" defaultRowHeight="14.5" x14ac:dyDescent="0.25"/>
  <cols>
    <col min="1" max="1" width="1.1796875" style="333" customWidth="1"/>
    <col min="2" max="2" width="28.7265625" style="333" customWidth="1"/>
    <col min="3" max="3" width="0.54296875" style="333" customWidth="1"/>
    <col min="4" max="4" width="11.81640625" style="333" customWidth="1"/>
    <col min="5" max="5" width="7.7265625" style="333" customWidth="1"/>
    <col min="6" max="6" width="0.453125" style="333" customWidth="1"/>
    <col min="7" max="7" width="12.453125" style="333" customWidth="1"/>
    <col min="8" max="8" width="6.26953125" style="333" customWidth="1"/>
    <col min="9" max="9" width="0.453125" style="333" customWidth="1"/>
    <col min="10" max="10" width="10.81640625" style="333" customWidth="1"/>
    <col min="11" max="11" width="6.26953125" style="333" customWidth="1"/>
    <col min="12" max="12" width="0.453125" style="333" customWidth="1"/>
    <col min="13" max="13" width="11.81640625" style="333" customWidth="1"/>
    <col min="14" max="14" width="6.26953125" style="333" customWidth="1"/>
    <col min="15" max="15" width="0.7265625" style="450" customWidth="1"/>
    <col min="16" max="16" width="10.453125" style="333" bestFit="1" customWidth="1"/>
    <col min="17" max="17" width="8.54296875" style="333" customWidth="1"/>
    <col min="18" max="18" width="0.453125" style="333" customWidth="1"/>
    <col min="19" max="19" width="8.7265625" style="333" bestFit="1" customWidth="1"/>
    <col min="20" max="20" width="8.1796875" style="333" bestFit="1" customWidth="1"/>
    <col min="21" max="21" width="0.453125" style="333" customWidth="1"/>
    <col min="22" max="22" width="8.7265625" style="333" bestFit="1" customWidth="1"/>
    <col min="23" max="23" width="8" style="333" bestFit="1" customWidth="1"/>
    <col min="24" max="24" width="0.453125" style="333" customWidth="1"/>
    <col min="25" max="25" width="10.26953125" style="333" bestFit="1" customWidth="1"/>
    <col min="26" max="26" width="8" style="396" bestFit="1" customWidth="1"/>
    <col min="27" max="27" width="11.453125" style="396"/>
    <col min="28" max="30" width="3.453125" style="396" bestFit="1" customWidth="1"/>
    <col min="31" max="31" width="13" style="396" bestFit="1" customWidth="1"/>
    <col min="32" max="32" width="5" style="396" bestFit="1" customWidth="1"/>
    <col min="33" max="33" width="3.81640625" style="396" customWidth="1"/>
    <col min="34" max="36" width="3.453125" style="396" bestFit="1" customWidth="1"/>
    <col min="37" max="37" width="8.453125" style="396" bestFit="1" customWidth="1"/>
    <col min="38" max="38" width="5" style="396" bestFit="1" customWidth="1"/>
    <col min="39" max="39" width="3.54296875" style="396" customWidth="1"/>
    <col min="40" max="42" width="3.453125" style="396" bestFit="1" customWidth="1"/>
    <col min="43" max="43" width="8.453125" style="396" bestFit="1" customWidth="1"/>
    <col min="44" max="44" width="5" style="396" bestFit="1" customWidth="1"/>
    <col min="45" max="45" width="3.26953125" style="396" customWidth="1"/>
    <col min="46" max="46" width="4.54296875" style="396" bestFit="1" customWidth="1"/>
    <col min="47" max="47" width="3.453125" style="396" bestFit="1" customWidth="1"/>
    <col min="48" max="48" width="4.54296875" style="396" bestFit="1" customWidth="1"/>
    <col min="49" max="49" width="8.453125" style="396" bestFit="1" customWidth="1"/>
    <col min="50" max="50" width="6" style="396" bestFit="1" customWidth="1"/>
    <col min="51" max="16384" width="11.453125" style="333"/>
  </cols>
  <sheetData>
    <row r="1" spans="1:50" s="340" customFormat="1" ht="15" customHeight="1" x14ac:dyDescent="0.25">
      <c r="B1" s="311"/>
      <c r="C1" s="341"/>
      <c r="F1" s="341"/>
      <c r="I1" s="341"/>
      <c r="O1" s="443"/>
      <c r="R1" s="341"/>
      <c r="Z1" s="342"/>
      <c r="AA1" s="342"/>
      <c r="AB1" s="342"/>
      <c r="AC1" s="342"/>
      <c r="AD1" s="342"/>
      <c r="AE1" s="342"/>
      <c r="AF1" s="342"/>
      <c r="AG1" s="342"/>
      <c r="AH1" s="342"/>
      <c r="AI1" s="342"/>
      <c r="AJ1" s="342"/>
      <c r="AK1" s="342"/>
      <c r="AL1" s="342"/>
      <c r="AM1" s="342"/>
      <c r="AN1" s="342"/>
      <c r="AO1" s="342"/>
      <c r="AP1" s="342"/>
      <c r="AQ1" s="342"/>
      <c r="AR1" s="342"/>
      <c r="AS1" s="342"/>
      <c r="AT1" s="342"/>
      <c r="AU1" s="342"/>
      <c r="AV1" s="342"/>
      <c r="AW1" s="342"/>
      <c r="AX1" s="342"/>
    </row>
    <row r="2" spans="1:50" s="343" customFormat="1" ht="52.5" customHeight="1" x14ac:dyDescent="0.35">
      <c r="B2" s="1439"/>
      <c r="C2" s="1439"/>
      <c r="D2" s="1439"/>
      <c r="E2" s="1439"/>
      <c r="F2" s="1439"/>
      <c r="G2" s="1439"/>
      <c r="H2" s="1439"/>
      <c r="I2" s="1439"/>
      <c r="O2" s="444"/>
      <c r="Z2" s="556"/>
      <c r="AA2" s="556"/>
      <c r="AB2" s="556"/>
      <c r="AC2" s="556"/>
      <c r="AD2" s="556"/>
      <c r="AE2" s="556"/>
      <c r="AF2" s="556"/>
      <c r="AG2" s="556"/>
      <c r="AH2" s="556"/>
      <c r="AI2" s="556"/>
      <c r="AJ2" s="556"/>
      <c r="AK2" s="556"/>
      <c r="AL2" s="556"/>
      <c r="AM2" s="556"/>
      <c r="AN2" s="556"/>
      <c r="AO2" s="556"/>
      <c r="AP2" s="556"/>
      <c r="AQ2" s="556"/>
      <c r="AR2" s="556"/>
      <c r="AS2" s="556"/>
      <c r="AT2" s="556"/>
      <c r="AU2" s="556"/>
      <c r="AV2" s="556"/>
      <c r="AW2" s="556"/>
      <c r="AX2" s="556"/>
    </row>
    <row r="3" spans="1:50" s="345" customFormat="1" ht="4.5" customHeight="1" x14ac:dyDescent="0.25">
      <c r="B3" s="1440"/>
      <c r="C3" s="1440"/>
      <c r="D3" s="1440"/>
      <c r="E3" s="1440"/>
      <c r="F3" s="1440"/>
      <c r="G3" s="1440"/>
      <c r="H3" s="1440"/>
      <c r="I3" s="1440"/>
      <c r="O3" s="444"/>
      <c r="Z3" s="556"/>
      <c r="AA3" s="556"/>
      <c r="AB3" s="556"/>
      <c r="AC3" s="556"/>
      <c r="AD3" s="556"/>
      <c r="AE3" s="556"/>
      <c r="AF3" s="556"/>
      <c r="AG3" s="556"/>
      <c r="AH3" s="556"/>
      <c r="AI3" s="556"/>
      <c r="AJ3" s="556"/>
      <c r="AK3" s="556"/>
      <c r="AL3" s="556"/>
      <c r="AM3" s="556"/>
      <c r="AN3" s="556"/>
      <c r="AO3" s="556"/>
      <c r="AP3" s="556"/>
      <c r="AQ3" s="556"/>
      <c r="AR3" s="556"/>
      <c r="AS3" s="556"/>
      <c r="AT3" s="556"/>
      <c r="AU3" s="556"/>
      <c r="AV3" s="556"/>
      <c r="AW3" s="556"/>
      <c r="AX3" s="556"/>
    </row>
    <row r="4" spans="1:50" s="492" customFormat="1" ht="17.25" customHeight="1" x14ac:dyDescent="0.25">
      <c r="A4" s="1477" t="s">
        <v>408</v>
      </c>
      <c r="B4" s="1477"/>
      <c r="C4" s="1477"/>
      <c r="D4" s="1477"/>
      <c r="E4" s="1477"/>
      <c r="F4" s="1477"/>
      <c r="G4" s="1477"/>
      <c r="H4" s="1477"/>
      <c r="I4" s="1477"/>
      <c r="J4" s="1477"/>
      <c r="K4" s="1477"/>
      <c r="L4" s="1477"/>
      <c r="M4" s="1477"/>
      <c r="N4" s="1477"/>
      <c r="O4" s="1477"/>
      <c r="P4" s="1477"/>
      <c r="Q4" s="1477"/>
      <c r="R4" s="1477"/>
      <c r="S4" s="1477"/>
      <c r="T4" s="1477"/>
      <c r="U4" s="1477"/>
      <c r="V4" s="1477"/>
      <c r="W4" s="1477"/>
      <c r="X4" s="1477"/>
      <c r="Y4" s="1477"/>
      <c r="Z4" s="1477"/>
    </row>
    <row r="5" spans="1:50" s="492" customFormat="1" ht="17.25" customHeight="1" x14ac:dyDescent="0.25">
      <c r="B5" s="1478" t="str">
        <f>porsaad!$B$6</f>
        <v>Situación a 30 de noviembre de 2025</v>
      </c>
      <c r="C5" s="1478"/>
      <c r="D5" s="1478"/>
      <c r="E5" s="1478"/>
      <c r="F5" s="1478"/>
      <c r="G5" s="1478"/>
      <c r="H5" s="1478"/>
      <c r="I5" s="1478"/>
      <c r="J5" s="1478"/>
      <c r="K5" s="1478"/>
      <c r="L5" s="1478"/>
      <c r="M5" s="1478"/>
      <c r="N5" s="1478"/>
      <c r="O5" s="1478"/>
      <c r="P5" s="1478"/>
      <c r="Q5" s="1478"/>
      <c r="R5" s="1478"/>
      <c r="S5" s="1478"/>
      <c r="T5" s="1478"/>
      <c r="U5" s="1478"/>
      <c r="V5" s="1478"/>
      <c r="W5" s="1478"/>
      <c r="X5" s="1478"/>
      <c r="Y5" s="1478"/>
      <c r="Z5" s="1478"/>
    </row>
    <row r="6" spans="1:50" s="345" customFormat="1" ht="6" customHeight="1" x14ac:dyDescent="0.25">
      <c r="O6" s="444"/>
      <c r="Z6" s="556"/>
      <c r="AA6" s="556"/>
      <c r="AB6" s="556"/>
      <c r="AC6" s="556"/>
      <c r="AD6" s="556"/>
      <c r="AE6" s="556"/>
      <c r="AF6" s="556"/>
      <c r="AG6" s="556"/>
      <c r="AH6" s="556"/>
      <c r="AI6" s="556"/>
      <c r="AJ6" s="556"/>
      <c r="AK6" s="556"/>
      <c r="AL6" s="556"/>
      <c r="AM6" s="556"/>
      <c r="AN6" s="556"/>
      <c r="AO6" s="556"/>
      <c r="AP6" s="556"/>
      <c r="AQ6" s="556"/>
      <c r="AR6" s="556"/>
      <c r="AS6" s="556"/>
      <c r="AT6" s="556"/>
      <c r="AU6" s="556"/>
      <c r="AV6" s="556"/>
      <c r="AW6" s="556"/>
      <c r="AX6" s="556"/>
    </row>
    <row r="7" spans="1:50" s="513" customFormat="1" ht="12.75" customHeight="1" x14ac:dyDescent="0.25">
      <c r="A7" s="512"/>
      <c r="B7" s="1515" t="s">
        <v>12</v>
      </c>
      <c r="D7" s="1515" t="s">
        <v>208</v>
      </c>
      <c r="E7" s="1515"/>
      <c r="G7" s="1515"/>
      <c r="H7" s="1515"/>
      <c r="J7" s="1515"/>
      <c r="K7" s="1515"/>
      <c r="M7" s="1515"/>
      <c r="N7" s="1515"/>
      <c r="P7" s="1515" t="s">
        <v>30</v>
      </c>
      <c r="Q7" s="1515"/>
      <c r="S7" s="1515"/>
      <c r="T7" s="1515"/>
      <c r="V7" s="1515"/>
      <c r="W7" s="1515"/>
      <c r="Y7" s="1515"/>
      <c r="Z7" s="1515"/>
      <c r="AA7" s="512"/>
      <c r="AB7" s="512"/>
      <c r="AI7" s="514"/>
    </row>
    <row r="8" spans="1:50" s="513" customFormat="1" ht="33.75" customHeight="1" x14ac:dyDescent="0.25">
      <c r="A8" s="512"/>
      <c r="B8" s="1515"/>
      <c r="D8" s="1515"/>
      <c r="E8" s="1515"/>
      <c r="G8" s="1515" t="s">
        <v>168</v>
      </c>
      <c r="H8" s="1515"/>
      <c r="J8" s="1515" t="s">
        <v>174</v>
      </c>
      <c r="K8" s="1515"/>
      <c r="M8" s="1515" t="s">
        <v>169</v>
      </c>
      <c r="N8" s="1515"/>
      <c r="P8" s="1515"/>
      <c r="Q8" s="1515"/>
      <c r="S8" s="1515" t="s">
        <v>175</v>
      </c>
      <c r="T8" s="1515"/>
      <c r="V8" s="1515" t="s">
        <v>176</v>
      </c>
      <c r="W8" s="1515"/>
      <c r="Y8" s="1515" t="s">
        <v>177</v>
      </c>
      <c r="Z8" s="1515"/>
      <c r="AA8" s="512"/>
      <c r="AB8" s="512"/>
      <c r="AI8" s="514"/>
    </row>
    <row r="9" spans="1:50" s="513" customFormat="1" ht="36.75" customHeight="1" x14ac:dyDescent="0.25">
      <c r="A9" s="512"/>
      <c r="B9" s="1515"/>
      <c r="D9" s="512" t="s">
        <v>9</v>
      </c>
      <c r="E9" s="512" t="s">
        <v>10</v>
      </c>
      <c r="G9" s="512" t="s">
        <v>9</v>
      </c>
      <c r="H9" s="512" t="s">
        <v>10</v>
      </c>
      <c r="J9" s="512" t="s">
        <v>9</v>
      </c>
      <c r="K9" s="512" t="s">
        <v>10</v>
      </c>
      <c r="M9" s="512" t="s">
        <v>9</v>
      </c>
      <c r="N9" s="512" t="s">
        <v>10</v>
      </c>
      <c r="P9" s="512" t="s">
        <v>9</v>
      </c>
      <c r="Q9" s="512" t="s">
        <v>111</v>
      </c>
      <c r="S9" s="512" t="s">
        <v>9</v>
      </c>
      <c r="T9" s="512" t="s">
        <v>111</v>
      </c>
      <c r="V9" s="512" t="s">
        <v>9</v>
      </c>
      <c r="W9" s="512" t="s">
        <v>10</v>
      </c>
      <c r="Y9" s="512" t="s">
        <v>9</v>
      </c>
      <c r="Z9" s="512" t="s">
        <v>10</v>
      </c>
      <c r="AA9" s="512"/>
      <c r="AB9" s="519"/>
      <c r="AC9" s="396"/>
      <c r="AD9" s="396"/>
      <c r="AE9" s="396"/>
      <c r="AF9" s="396"/>
    </row>
    <row r="10" spans="1:50" s="396" customFormat="1" ht="4.5" customHeight="1" x14ac:dyDescent="0.25">
      <c r="A10" s="519"/>
      <c r="B10" s="512"/>
      <c r="D10" s="512"/>
      <c r="E10" s="512"/>
      <c r="G10" s="512"/>
      <c r="H10" s="512"/>
      <c r="J10" s="512"/>
      <c r="K10" s="512"/>
      <c r="M10" s="512"/>
      <c r="N10" s="512"/>
      <c r="P10" s="512"/>
      <c r="Q10" s="512"/>
      <c r="S10" s="512"/>
      <c r="T10" s="512"/>
      <c r="V10" s="512"/>
      <c r="W10" s="512"/>
      <c r="Y10" s="512"/>
      <c r="Z10" s="512"/>
      <c r="AA10" s="512"/>
      <c r="AB10" s="519"/>
    </row>
    <row r="11" spans="1:50" s="396" customFormat="1" ht="18" customHeight="1" x14ac:dyDescent="0.35">
      <c r="A11" s="519"/>
      <c r="B11" s="557" t="s">
        <v>8</v>
      </c>
      <c r="C11" s="558"/>
      <c r="D11" s="559">
        <f>G11+J11+M11</f>
        <v>8631862</v>
      </c>
      <c r="E11" s="560">
        <f t="shared" ref="E11:E28" si="0">D11*100/$D$30</f>
        <v>17.753838233662304</v>
      </c>
      <c r="F11" s="558"/>
      <c r="G11" s="561">
        <f>'20pobl'!J12</f>
        <v>7018649</v>
      </c>
      <c r="H11" s="562">
        <f>G11*100/$G$30</f>
        <v>18.140109280821513</v>
      </c>
      <c r="I11" s="558"/>
      <c r="J11" s="561">
        <f>'20pobl'!Q12</f>
        <v>1176387</v>
      </c>
      <c r="K11" s="562">
        <f>J11*100/$J$30</f>
        <v>16.858671922090405</v>
      </c>
      <c r="L11" s="558"/>
      <c r="M11" s="561">
        <f>'20pobl'!X12</f>
        <v>436826</v>
      </c>
      <c r="N11" s="562">
        <f t="shared" ref="N11:N28" si="1">M11*100/$M$30</f>
        <v>14.805482854386845</v>
      </c>
      <c r="O11" s="558"/>
      <c r="P11" s="563">
        <f t="shared" ref="P11:P28" si="2">S11+V11+Y11</f>
        <v>430860</v>
      </c>
      <c r="Q11" s="564">
        <f>P11*100/D11</f>
        <v>4.9915070467994047</v>
      </c>
      <c r="R11" s="558"/>
      <c r="S11" s="561">
        <f>'34adictcasaad'!G12</f>
        <v>120472</v>
      </c>
      <c r="T11" s="565">
        <f>S11*100/G11</f>
        <v>1.7164556882670725</v>
      </c>
      <c r="U11" s="558"/>
      <c r="V11" s="561">
        <f>'34adictcasaad'!J12</f>
        <v>103726</v>
      </c>
      <c r="W11" s="565">
        <f>V11*100/J11</f>
        <v>8.8173364717563185</v>
      </c>
      <c r="X11" s="558"/>
      <c r="Y11" s="561">
        <f>'34adictcasaad'!M12</f>
        <v>206662</v>
      </c>
      <c r="Z11" s="565">
        <f>Y11*100/M11</f>
        <v>47.309912871486588</v>
      </c>
      <c r="AA11" s="566"/>
      <c r="AB11" s="567">
        <f t="shared" ref="AB11:AB28" si="3">_xlfn.RANK.EQ(Q11,Q$11:Q$30,0)</f>
        <v>4</v>
      </c>
      <c r="AC11" s="567">
        <v>1</v>
      </c>
      <c r="AD11" s="567">
        <f>MATCH(AC11,AB$11:AB$30,0)</f>
        <v>7</v>
      </c>
      <c r="AE11" s="568" t="str">
        <f t="shared" ref="AE11:AE29" si="4">INDEX(B$11:B$30,AD11,1)</f>
        <v>Castilla y León</v>
      </c>
      <c r="AF11" s="569">
        <f t="shared" ref="AF11:AF29" si="5">INDEX(Q$11:Q$30,AD11,1)</f>
        <v>6.649671653673022</v>
      </c>
      <c r="AH11" s="567">
        <f>_xlfn.RANK.EQ(T11,T$11:T$30,0)</f>
        <v>5</v>
      </c>
      <c r="AI11" s="567">
        <v>1</v>
      </c>
      <c r="AJ11" s="567">
        <f>MATCH(AI11,AH$11:AH$30,0)</f>
        <v>18</v>
      </c>
      <c r="AK11" s="568" t="str">
        <f>INDEX(B$11:B$30,AJ11,1)</f>
        <v>Ceuta y Melilla</v>
      </c>
      <c r="AL11" s="569">
        <f>INDEX(T$11:T$30,AJ11,1)</f>
        <v>2.0913049661720584</v>
      </c>
      <c r="AN11" s="567">
        <f>_xlfn.RANK.EQ(W11,W$11:W$30,0)</f>
        <v>1</v>
      </c>
      <c r="AO11" s="567">
        <v>1</v>
      </c>
      <c r="AP11" s="567">
        <f>MATCH(AO11,AN$11:AN$30,0)</f>
        <v>1</v>
      </c>
      <c r="AQ11" s="568" t="str">
        <f>INDEX(B$11:B$30,AP11,1)</f>
        <v>Andalucía</v>
      </c>
      <c r="AR11" s="569">
        <f>INDEX(W$11:W$30,AP11,1)</f>
        <v>8.8173364717563185</v>
      </c>
      <c r="AT11" s="567">
        <f>_xlfn.RANK.EQ(Z11,Z$11:Z$30,0)</f>
        <v>1</v>
      </c>
      <c r="AU11" s="567">
        <v>1</v>
      </c>
      <c r="AV11" s="567">
        <f>MATCH(AU11,AT$11:AT$30,0)</f>
        <v>1</v>
      </c>
      <c r="AW11" s="568" t="str">
        <f>INDEX(B$11:B$30,AV11,1)</f>
        <v>Andalucía</v>
      </c>
      <c r="AX11" s="569">
        <f>INDEX(Z$11:Z$30,AV11,1)</f>
        <v>47.309912871486588</v>
      </c>
    </row>
    <row r="12" spans="1:50" s="396" customFormat="1" ht="18" customHeight="1" x14ac:dyDescent="0.35">
      <c r="A12" s="519"/>
      <c r="B12" s="557" t="s">
        <v>7</v>
      </c>
      <c r="C12" s="558"/>
      <c r="D12" s="559">
        <f t="shared" ref="D12:D28" si="6">G12+J12+M12</f>
        <v>1351591</v>
      </c>
      <c r="E12" s="560">
        <f t="shared" si="0"/>
        <v>2.7799248843498505</v>
      </c>
      <c r="F12" s="558"/>
      <c r="G12" s="561">
        <f>'20pobl'!J13</f>
        <v>1048956</v>
      </c>
      <c r="H12" s="562">
        <f t="shared" ref="H12:H28" si="7">G12*100/$G$30</f>
        <v>2.7110881981380479</v>
      </c>
      <c r="I12" s="558"/>
      <c r="J12" s="561">
        <f>'20pobl'!Q13</f>
        <v>205354</v>
      </c>
      <c r="K12" s="562">
        <f t="shared" ref="K12:K28" si="8">J12*100/$J$30</f>
        <v>2.9429054502378498</v>
      </c>
      <c r="L12" s="558"/>
      <c r="M12" s="561">
        <f>'20pobl'!X13</f>
        <v>97281</v>
      </c>
      <c r="N12" s="562">
        <f t="shared" si="1"/>
        <v>3.2971759408954751</v>
      </c>
      <c r="O12" s="558"/>
      <c r="P12" s="563">
        <f t="shared" si="2"/>
        <v>56977</v>
      </c>
      <c r="Q12" s="564">
        <f t="shared" ref="Q12:Q28" si="9">P12*100/D12</f>
        <v>4.2155504142895301</v>
      </c>
      <c r="R12" s="558"/>
      <c r="S12" s="561">
        <f>'34adictcasaad'!G13</f>
        <v>11083</v>
      </c>
      <c r="T12" s="565">
        <f t="shared" ref="T12:T28" si="10">S12*100/G12</f>
        <v>1.0565743463024189</v>
      </c>
      <c r="U12" s="558"/>
      <c r="V12" s="561">
        <f>'34adictcasaad'!J13</f>
        <v>11077</v>
      </c>
      <c r="W12" s="565">
        <f t="shared" ref="W12:W28" si="11">V12*100/J12</f>
        <v>5.3940999444861069</v>
      </c>
      <c r="X12" s="558"/>
      <c r="Y12" s="561">
        <f>'34adictcasaad'!M13</f>
        <v>34817</v>
      </c>
      <c r="Z12" s="565">
        <f t="shared" ref="Z12:Z28" si="12">Y12*100/M12</f>
        <v>35.790133736289718</v>
      </c>
      <c r="AA12" s="566"/>
      <c r="AB12" s="567">
        <f t="shared" si="3"/>
        <v>11</v>
      </c>
      <c r="AC12" s="567">
        <v>2</v>
      </c>
      <c r="AD12" s="567">
        <f t="shared" ref="AD12:AD28" si="13">MATCH(AC12,AB$11:AB$30,0)</f>
        <v>11</v>
      </c>
      <c r="AE12" s="568" t="str">
        <f t="shared" si="4"/>
        <v>Extremadura</v>
      </c>
      <c r="AF12" s="569">
        <f t="shared" si="5"/>
        <v>5.5320992793081514</v>
      </c>
      <c r="AH12" s="567">
        <f t="shared" ref="AH12:AH30" si="14">_xlfn.RANK.EQ(T12,T$11:T$30,0)</f>
        <v>18</v>
      </c>
      <c r="AI12" s="567">
        <v>2</v>
      </c>
      <c r="AJ12" s="567">
        <f t="shared" ref="AJ12:AJ28" si="15">MATCH(AI12,AH$11:AH$30,0)</f>
        <v>7</v>
      </c>
      <c r="AK12" s="568" t="str">
        <f t="shared" ref="AK12:AK29" si="16">INDEX(B$11:B$30,AJ12,1)</f>
        <v>Castilla y León</v>
      </c>
      <c r="AL12" s="569">
        <f t="shared" ref="AL12:AL29" si="17">INDEX(T$11:T$30,AJ12,1)</f>
        <v>1.8794958886563511</v>
      </c>
      <c r="AN12" s="567">
        <f t="shared" ref="AN12:AN30" si="18">_xlfn.RANK.EQ(W12,W$11:W$30,0)</f>
        <v>15</v>
      </c>
      <c r="AO12" s="567">
        <v>2</v>
      </c>
      <c r="AP12" s="567">
        <f t="shared" ref="AP12:AP28" si="19">MATCH(AO12,AN$11:AN$30,0)</f>
        <v>14</v>
      </c>
      <c r="AQ12" s="568" t="str">
        <f t="shared" ref="AQ12:AQ29" si="20">INDEX(B$11:B$30,AP12,1)</f>
        <v>Murcia, Región de</v>
      </c>
      <c r="AR12" s="569">
        <f t="shared" ref="AR12:AR28" si="21">INDEX(W$11:W$30,AP12,1)</f>
        <v>7.9460951796651047</v>
      </c>
      <c r="AT12" s="567">
        <f t="shared" ref="AT12:AT30" si="22">_xlfn.RANK.EQ(Z12,Z$11:Z$30,0)</f>
        <v>13</v>
      </c>
      <c r="AU12" s="567">
        <v>2</v>
      </c>
      <c r="AV12" s="567">
        <f t="shared" ref="AV12:AV28" si="23">MATCH(AU12,AT$11:AT$30,0)</f>
        <v>7</v>
      </c>
      <c r="AW12" s="568" t="str">
        <f t="shared" ref="AW12:AW29" si="24">INDEX(B$11:B$30,AV12,1)</f>
        <v>Castilla y León</v>
      </c>
      <c r="AX12" s="569">
        <f t="shared" ref="AX12:AX29" si="25">INDEX(Z$11:Z$30,AV12,1)</f>
        <v>44.224153539742893</v>
      </c>
    </row>
    <row r="13" spans="1:50" s="396" customFormat="1" ht="18" customHeight="1" x14ac:dyDescent="0.35">
      <c r="A13" s="519"/>
      <c r="B13" s="557" t="s">
        <v>37</v>
      </c>
      <c r="C13" s="558"/>
      <c r="D13" s="559">
        <f t="shared" si="6"/>
        <v>1009599</v>
      </c>
      <c r="E13" s="560">
        <f t="shared" si="0"/>
        <v>2.0765226931184988</v>
      </c>
      <c r="F13" s="558"/>
      <c r="G13" s="561">
        <f>'20pobl'!J14</f>
        <v>727094</v>
      </c>
      <c r="H13" s="562">
        <f t="shared" si="7"/>
        <v>1.8792170141902862</v>
      </c>
      <c r="I13" s="558"/>
      <c r="J13" s="561">
        <f>'20pobl'!Q14</f>
        <v>197409</v>
      </c>
      <c r="K13" s="562">
        <f t="shared" si="8"/>
        <v>2.8290465344040228</v>
      </c>
      <c r="L13" s="558"/>
      <c r="M13" s="561">
        <f>'20pobl'!X14</f>
        <v>85096</v>
      </c>
      <c r="N13" s="562">
        <f t="shared" si="1"/>
        <v>2.8841858519797428</v>
      </c>
      <c r="O13" s="558"/>
      <c r="P13" s="563">
        <f t="shared" si="2"/>
        <v>43660</v>
      </c>
      <c r="Q13" s="564">
        <f t="shared" si="9"/>
        <v>4.3244892279013749</v>
      </c>
      <c r="R13" s="558"/>
      <c r="S13" s="561">
        <f>'34adictcasaad'!G14</f>
        <v>9949</v>
      </c>
      <c r="T13" s="565">
        <f t="shared" si="10"/>
        <v>1.3683237655653877</v>
      </c>
      <c r="U13" s="558"/>
      <c r="V13" s="561">
        <f>'34adictcasaad'!J14</f>
        <v>9600</v>
      </c>
      <c r="W13" s="565">
        <f t="shared" si="11"/>
        <v>4.8630001671656311</v>
      </c>
      <c r="X13" s="558"/>
      <c r="Y13" s="561">
        <f>'34adictcasaad'!M14</f>
        <v>24111</v>
      </c>
      <c r="Z13" s="565">
        <f t="shared" si="12"/>
        <v>28.333881733571495</v>
      </c>
      <c r="AA13" s="566"/>
      <c r="AB13" s="567">
        <f t="shared" si="3"/>
        <v>9</v>
      </c>
      <c r="AC13" s="567">
        <v>3</v>
      </c>
      <c r="AD13" s="567">
        <f t="shared" si="13"/>
        <v>16</v>
      </c>
      <c r="AE13" s="568" t="str">
        <f t="shared" si="4"/>
        <v>País Vasco</v>
      </c>
      <c r="AF13" s="570">
        <f t="shared" si="5"/>
        <v>5.4549478292253299</v>
      </c>
      <c r="AH13" s="567">
        <f t="shared" si="14"/>
        <v>13</v>
      </c>
      <c r="AI13" s="567">
        <v>3</v>
      </c>
      <c r="AJ13" s="567">
        <f t="shared" si="15"/>
        <v>16</v>
      </c>
      <c r="AK13" s="568" t="str">
        <f t="shared" si="16"/>
        <v>País Vasco</v>
      </c>
      <c r="AL13" s="569">
        <f t="shared" si="17"/>
        <v>1.8698582433679367</v>
      </c>
      <c r="AN13" s="567">
        <f t="shared" si="18"/>
        <v>17</v>
      </c>
      <c r="AO13" s="567">
        <v>3</v>
      </c>
      <c r="AP13" s="567">
        <f t="shared" si="19"/>
        <v>11</v>
      </c>
      <c r="AQ13" s="568" t="str">
        <f t="shared" si="20"/>
        <v>Extremadura</v>
      </c>
      <c r="AR13" s="569">
        <f t="shared" si="21"/>
        <v>7.6641204335209938</v>
      </c>
      <c r="AT13" s="567">
        <f t="shared" si="22"/>
        <v>18</v>
      </c>
      <c r="AU13" s="567">
        <v>3</v>
      </c>
      <c r="AV13" s="567">
        <f t="shared" si="23"/>
        <v>8</v>
      </c>
      <c r="AW13" s="568" t="str">
        <f t="shared" si="24"/>
        <v>Castilla - La Mancha</v>
      </c>
      <c r="AX13" s="569">
        <f t="shared" si="25"/>
        <v>43.169230537999653</v>
      </c>
    </row>
    <row r="14" spans="1:50" s="396" customFormat="1" ht="18" customHeight="1" x14ac:dyDescent="0.35">
      <c r="A14" s="519"/>
      <c r="B14" s="557" t="s">
        <v>38</v>
      </c>
      <c r="C14" s="558"/>
      <c r="D14" s="559">
        <f t="shared" si="6"/>
        <v>1231768</v>
      </c>
      <c r="E14" s="560">
        <f t="shared" si="0"/>
        <v>2.533475374537006</v>
      </c>
      <c r="F14" s="558"/>
      <c r="G14" s="561">
        <f>'20pobl'!J15</f>
        <v>1026476</v>
      </c>
      <c r="H14" s="562">
        <f t="shared" si="7"/>
        <v>2.6529873219391003</v>
      </c>
      <c r="I14" s="558"/>
      <c r="J14" s="561">
        <f>'20pobl'!Q15</f>
        <v>150815</v>
      </c>
      <c r="K14" s="562">
        <f t="shared" si="8"/>
        <v>2.1613130763346287</v>
      </c>
      <c r="L14" s="558"/>
      <c r="M14" s="561">
        <f>'20pobl'!X15</f>
        <v>54477</v>
      </c>
      <c r="N14" s="562">
        <f t="shared" si="1"/>
        <v>1.8464063253067176</v>
      </c>
      <c r="O14" s="558"/>
      <c r="P14" s="563">
        <f t="shared" si="2"/>
        <v>47350</v>
      </c>
      <c r="Q14" s="564">
        <f t="shared" si="9"/>
        <v>3.8440680387865247</v>
      </c>
      <c r="R14" s="558"/>
      <c r="S14" s="561">
        <f>'34adictcasaad'!G15</f>
        <v>13763</v>
      </c>
      <c r="T14" s="565">
        <f t="shared" si="10"/>
        <v>1.3408009539433947</v>
      </c>
      <c r="U14" s="558"/>
      <c r="V14" s="561">
        <f>'34adictcasaad'!J15</f>
        <v>10919</v>
      </c>
      <c r="W14" s="565">
        <f t="shared" si="11"/>
        <v>7.2399960216158874</v>
      </c>
      <c r="X14" s="558"/>
      <c r="Y14" s="561">
        <f>'34adictcasaad'!M15</f>
        <v>22668</v>
      </c>
      <c r="Z14" s="565">
        <f t="shared" si="12"/>
        <v>41.610220827138058</v>
      </c>
      <c r="AA14" s="566"/>
      <c r="AB14" s="567">
        <f t="shared" si="3"/>
        <v>15</v>
      </c>
      <c r="AC14" s="567">
        <v>4</v>
      </c>
      <c r="AD14" s="567">
        <f t="shared" si="13"/>
        <v>1</v>
      </c>
      <c r="AE14" s="568" t="str">
        <f t="shared" si="4"/>
        <v>Andalucía</v>
      </c>
      <c r="AF14" s="569">
        <f t="shared" si="5"/>
        <v>4.9915070467994047</v>
      </c>
      <c r="AH14" s="567">
        <f t="shared" si="14"/>
        <v>16</v>
      </c>
      <c r="AI14" s="567">
        <v>4</v>
      </c>
      <c r="AJ14" s="567">
        <f t="shared" si="15"/>
        <v>14</v>
      </c>
      <c r="AK14" s="568" t="str">
        <f t="shared" si="16"/>
        <v>Murcia, Región de</v>
      </c>
      <c r="AL14" s="569">
        <f t="shared" si="17"/>
        <v>1.7499563888098277</v>
      </c>
      <c r="AN14" s="567">
        <f t="shared" si="18"/>
        <v>5</v>
      </c>
      <c r="AO14" s="567">
        <v>4</v>
      </c>
      <c r="AP14" s="567">
        <f t="shared" si="19"/>
        <v>9</v>
      </c>
      <c r="AQ14" s="568" t="str">
        <f t="shared" si="20"/>
        <v>Cataluña</v>
      </c>
      <c r="AR14" s="569">
        <f t="shared" si="21"/>
        <v>7.5586199373690457</v>
      </c>
      <c r="AT14" s="567">
        <f t="shared" si="22"/>
        <v>6</v>
      </c>
      <c r="AU14" s="567">
        <v>4</v>
      </c>
      <c r="AV14" s="567">
        <f t="shared" si="23"/>
        <v>11</v>
      </c>
      <c r="AW14" s="568" t="str">
        <f t="shared" si="24"/>
        <v>Extremadura</v>
      </c>
      <c r="AX14" s="569">
        <f t="shared" si="25"/>
        <v>43.015173632966828</v>
      </c>
    </row>
    <row r="15" spans="1:50" s="396" customFormat="1" ht="18" customHeight="1" x14ac:dyDescent="0.35">
      <c r="A15" s="519"/>
      <c r="B15" s="557" t="s">
        <v>6</v>
      </c>
      <c r="C15" s="558"/>
      <c r="D15" s="559">
        <f t="shared" si="6"/>
        <v>2238754</v>
      </c>
      <c r="E15" s="560">
        <f t="shared" si="0"/>
        <v>4.6046237023905645</v>
      </c>
      <c r="F15" s="558"/>
      <c r="G15" s="561">
        <f>'20pobl'!J16</f>
        <v>1840318</v>
      </c>
      <c r="H15" s="562">
        <f t="shared" si="7"/>
        <v>4.7564096212052895</v>
      </c>
      <c r="I15" s="558"/>
      <c r="J15" s="561">
        <f>'20pobl'!Q16</f>
        <v>296882</v>
      </c>
      <c r="K15" s="562">
        <f t="shared" si="8"/>
        <v>4.2545830900664869</v>
      </c>
      <c r="L15" s="558"/>
      <c r="M15" s="561">
        <f>'20pobl'!X16</f>
        <v>101554</v>
      </c>
      <c r="N15" s="562">
        <f t="shared" si="1"/>
        <v>3.4420020918956329</v>
      </c>
      <c r="O15" s="558"/>
      <c r="P15" s="563">
        <f t="shared" si="2"/>
        <v>75487</v>
      </c>
      <c r="Q15" s="564">
        <f t="shared" si="9"/>
        <v>3.3718309381021765</v>
      </c>
      <c r="R15" s="558"/>
      <c r="S15" s="561">
        <f>'34adictcasaad'!G16</f>
        <v>26086</v>
      </c>
      <c r="T15" s="565">
        <f t="shared" si="10"/>
        <v>1.4174724150934783</v>
      </c>
      <c r="U15" s="558"/>
      <c r="V15" s="561">
        <f>'34adictcasaad'!J16</f>
        <v>17698</v>
      </c>
      <c r="W15" s="565">
        <f t="shared" si="11"/>
        <v>5.9612910179802077</v>
      </c>
      <c r="X15" s="558"/>
      <c r="Y15" s="561">
        <f>'34adictcasaad'!M16</f>
        <v>31703</v>
      </c>
      <c r="Z15" s="565">
        <f t="shared" si="12"/>
        <v>31.217874234397463</v>
      </c>
      <c r="AA15" s="566"/>
      <c r="AB15" s="567">
        <f t="shared" si="3"/>
        <v>19</v>
      </c>
      <c r="AC15" s="567">
        <v>5</v>
      </c>
      <c r="AD15" s="567">
        <f t="shared" si="13"/>
        <v>8</v>
      </c>
      <c r="AE15" s="568" t="str">
        <f t="shared" si="4"/>
        <v>Castilla - La Mancha</v>
      </c>
      <c r="AF15" s="569">
        <f t="shared" si="5"/>
        <v>4.8170694909270102</v>
      </c>
      <c r="AH15" s="567">
        <f t="shared" si="14"/>
        <v>10</v>
      </c>
      <c r="AI15" s="567">
        <v>5</v>
      </c>
      <c r="AJ15" s="567">
        <f t="shared" si="15"/>
        <v>1</v>
      </c>
      <c r="AK15" s="568" t="str">
        <f t="shared" si="16"/>
        <v>Andalucía</v>
      </c>
      <c r="AL15" s="569">
        <f t="shared" si="17"/>
        <v>1.7164556882670725</v>
      </c>
      <c r="AN15" s="567">
        <f t="shared" si="18"/>
        <v>13</v>
      </c>
      <c r="AO15" s="567">
        <v>5</v>
      </c>
      <c r="AP15" s="567">
        <f t="shared" si="19"/>
        <v>4</v>
      </c>
      <c r="AQ15" s="568" t="str">
        <f t="shared" si="20"/>
        <v>Balears, Illes</v>
      </c>
      <c r="AR15" s="569">
        <f t="shared" si="21"/>
        <v>7.2399960216158874</v>
      </c>
      <c r="AT15" s="567">
        <f t="shared" si="22"/>
        <v>16</v>
      </c>
      <c r="AU15" s="567">
        <v>5</v>
      </c>
      <c r="AV15" s="567">
        <f t="shared" si="23"/>
        <v>9</v>
      </c>
      <c r="AW15" s="568" t="str">
        <f t="shared" si="24"/>
        <v>Cataluña</v>
      </c>
      <c r="AX15" s="569">
        <f t="shared" si="25"/>
        <v>41.904542944501863</v>
      </c>
    </row>
    <row r="16" spans="1:50" s="396" customFormat="1" ht="18" customHeight="1" x14ac:dyDescent="0.35">
      <c r="A16" s="519"/>
      <c r="B16" s="557" t="s">
        <v>5</v>
      </c>
      <c r="C16" s="558"/>
      <c r="D16" s="571">
        <f t="shared" si="6"/>
        <v>590851</v>
      </c>
      <c r="E16" s="560">
        <f t="shared" si="0"/>
        <v>1.2152503219117274</v>
      </c>
      <c r="F16" s="558"/>
      <c r="G16" s="572">
        <f>'20pobl'!J17</f>
        <v>448930</v>
      </c>
      <c r="H16" s="562">
        <f t="shared" si="7"/>
        <v>1.1602858697506033</v>
      </c>
      <c r="I16" s="558"/>
      <c r="J16" s="572">
        <f>'20pobl'!Q17</f>
        <v>100609</v>
      </c>
      <c r="K16" s="562">
        <f t="shared" si="8"/>
        <v>1.4418164459566398</v>
      </c>
      <c r="L16" s="558"/>
      <c r="M16" s="572">
        <f>'20pobl'!X17</f>
        <v>41312</v>
      </c>
      <c r="N16" s="562">
        <f t="shared" si="1"/>
        <v>1.4002007840202493</v>
      </c>
      <c r="O16" s="558"/>
      <c r="P16" s="572">
        <f t="shared" si="2"/>
        <v>23562</v>
      </c>
      <c r="Q16" s="564">
        <f t="shared" si="9"/>
        <v>3.9878074167598938</v>
      </c>
      <c r="R16" s="558"/>
      <c r="S16" s="572">
        <f>'34adictcasaad'!G17</f>
        <v>6572</v>
      </c>
      <c r="T16" s="565">
        <f t="shared" si="10"/>
        <v>1.4639253335709352</v>
      </c>
      <c r="U16" s="558"/>
      <c r="V16" s="572">
        <f>'34adictcasaad'!J17</f>
        <v>4983</v>
      </c>
      <c r="W16" s="565">
        <f t="shared" si="11"/>
        <v>4.9528372213221479</v>
      </c>
      <c r="X16" s="558"/>
      <c r="Y16" s="572">
        <f>'34adictcasaad'!M17</f>
        <v>12007</v>
      </c>
      <c r="Z16" s="565">
        <f t="shared" si="12"/>
        <v>29.064194422927962</v>
      </c>
      <c r="AA16" s="566"/>
      <c r="AB16" s="567">
        <f t="shared" si="3"/>
        <v>13</v>
      </c>
      <c r="AC16" s="567">
        <v>6</v>
      </c>
      <c r="AD16" s="567">
        <f t="shared" si="13"/>
        <v>9</v>
      </c>
      <c r="AE16" s="568" t="str">
        <f t="shared" si="4"/>
        <v>Cataluña</v>
      </c>
      <c r="AF16" s="569">
        <f t="shared" si="5"/>
        <v>4.6644062059618596</v>
      </c>
      <c r="AH16" s="567">
        <f t="shared" si="14"/>
        <v>9</v>
      </c>
      <c r="AI16" s="567">
        <v>6</v>
      </c>
      <c r="AJ16" s="567">
        <f t="shared" si="15"/>
        <v>11</v>
      </c>
      <c r="AK16" s="568" t="str">
        <f t="shared" si="16"/>
        <v>Extremadura</v>
      </c>
      <c r="AL16" s="569">
        <f t="shared" si="17"/>
        <v>1.6936027594023901</v>
      </c>
      <c r="AN16" s="567">
        <f t="shared" si="18"/>
        <v>16</v>
      </c>
      <c r="AO16" s="567">
        <v>6</v>
      </c>
      <c r="AP16" s="567">
        <f t="shared" si="19"/>
        <v>8</v>
      </c>
      <c r="AQ16" s="568" t="str">
        <f t="shared" si="20"/>
        <v>Castilla - La Mancha</v>
      </c>
      <c r="AR16" s="569">
        <f t="shared" si="21"/>
        <v>7.1462231560448286</v>
      </c>
      <c r="AT16" s="567">
        <f t="shared" si="22"/>
        <v>17</v>
      </c>
      <c r="AU16" s="567">
        <v>6</v>
      </c>
      <c r="AV16" s="567">
        <f t="shared" si="23"/>
        <v>4</v>
      </c>
      <c r="AW16" s="568" t="str">
        <f t="shared" si="24"/>
        <v>Balears, Illes</v>
      </c>
      <c r="AX16" s="569">
        <f t="shared" si="25"/>
        <v>41.610220827138058</v>
      </c>
    </row>
    <row r="17" spans="1:50" s="396" customFormat="1" ht="18" customHeight="1" x14ac:dyDescent="0.35">
      <c r="A17" s="519"/>
      <c r="B17" s="557" t="s">
        <v>4</v>
      </c>
      <c r="C17" s="558"/>
      <c r="D17" s="559">
        <f t="shared" si="6"/>
        <v>2391682</v>
      </c>
      <c r="E17" s="560">
        <f t="shared" si="0"/>
        <v>4.9191629030169768</v>
      </c>
      <c r="F17" s="558"/>
      <c r="G17" s="561">
        <f>'20pobl'!J18</f>
        <v>1748820</v>
      </c>
      <c r="H17" s="562">
        <f t="shared" si="7"/>
        <v>4.5199276830179542</v>
      </c>
      <c r="I17" s="558"/>
      <c r="J17" s="561">
        <f>'20pobl'!Q18</f>
        <v>421942</v>
      </c>
      <c r="K17" s="562">
        <f t="shared" si="8"/>
        <v>6.0468041113601823</v>
      </c>
      <c r="L17" s="558"/>
      <c r="M17" s="561">
        <f>'20pobl'!X18</f>
        <v>220920</v>
      </c>
      <c r="N17" s="562">
        <f t="shared" si="1"/>
        <v>7.4877119772887646</v>
      </c>
      <c r="O17" s="558"/>
      <c r="P17" s="563">
        <f t="shared" si="2"/>
        <v>159039</v>
      </c>
      <c r="Q17" s="564">
        <f>P17*100/D17</f>
        <v>6.649671653673022</v>
      </c>
      <c r="R17" s="558"/>
      <c r="S17" s="561">
        <f>'34adictcasaad'!G18</f>
        <v>32869</v>
      </c>
      <c r="T17" s="565">
        <f>S17*100/G17</f>
        <v>1.8794958886563511</v>
      </c>
      <c r="U17" s="558"/>
      <c r="V17" s="561">
        <f>'34adictcasaad'!J18</f>
        <v>28470</v>
      </c>
      <c r="W17" s="565">
        <f>V17*100/J17</f>
        <v>6.7473728616729316</v>
      </c>
      <c r="X17" s="558"/>
      <c r="Y17" s="561">
        <f>'34adictcasaad'!M18</f>
        <v>97700</v>
      </c>
      <c r="Z17" s="565">
        <f>Y17*100/M17</f>
        <v>44.224153539742893</v>
      </c>
      <c r="AA17" s="566"/>
      <c r="AB17" s="567">
        <f t="shared" si="3"/>
        <v>1</v>
      </c>
      <c r="AC17" s="567">
        <v>7</v>
      </c>
      <c r="AD17" s="567">
        <f t="shared" si="13"/>
        <v>17</v>
      </c>
      <c r="AE17" s="568" t="str">
        <f t="shared" si="4"/>
        <v>Rioja, La</v>
      </c>
      <c r="AF17" s="569">
        <f t="shared" si="5"/>
        <v>4.6405744885620512</v>
      </c>
      <c r="AH17" s="567">
        <f t="shared" si="14"/>
        <v>2</v>
      </c>
      <c r="AI17" s="567">
        <v>7</v>
      </c>
      <c r="AJ17" s="567">
        <f t="shared" si="15"/>
        <v>9</v>
      </c>
      <c r="AK17" s="568" t="str">
        <f t="shared" si="16"/>
        <v>Cataluña</v>
      </c>
      <c r="AL17" s="569">
        <f t="shared" si="17"/>
        <v>1.4820840261261015</v>
      </c>
      <c r="AN17" s="567">
        <f t="shared" si="18"/>
        <v>7</v>
      </c>
      <c r="AO17" s="567">
        <v>7</v>
      </c>
      <c r="AP17" s="567">
        <f t="shared" si="19"/>
        <v>7</v>
      </c>
      <c r="AQ17" s="568" t="str">
        <f t="shared" si="20"/>
        <v>Castilla y León</v>
      </c>
      <c r="AR17" s="569">
        <f t="shared" si="21"/>
        <v>6.7473728616729316</v>
      </c>
      <c r="AT17" s="567">
        <f t="shared" si="22"/>
        <v>2</v>
      </c>
      <c r="AU17" s="567">
        <v>7</v>
      </c>
      <c r="AV17" s="567">
        <f t="shared" si="23"/>
        <v>16</v>
      </c>
      <c r="AW17" s="568" t="str">
        <f t="shared" si="24"/>
        <v>País Vasco</v>
      </c>
      <c r="AX17" s="569">
        <f t="shared" si="25"/>
        <v>40.259588687682744</v>
      </c>
    </row>
    <row r="18" spans="1:50" s="396" customFormat="1" ht="18" customHeight="1" x14ac:dyDescent="0.35">
      <c r="A18" s="519"/>
      <c r="B18" s="557" t="s">
        <v>40</v>
      </c>
      <c r="C18" s="558"/>
      <c r="D18" s="559">
        <f t="shared" si="6"/>
        <v>2104433</v>
      </c>
      <c r="E18" s="560">
        <f t="shared" si="0"/>
        <v>4.3283550009929108</v>
      </c>
      <c r="F18" s="558"/>
      <c r="G18" s="561">
        <f>'20pobl'!J19</f>
        <v>1689133</v>
      </c>
      <c r="H18" s="562">
        <f t="shared" si="7"/>
        <v>4.3656631368575187</v>
      </c>
      <c r="I18" s="558"/>
      <c r="J18" s="561">
        <f>'20pobl'!Q19</f>
        <v>282233</v>
      </c>
      <c r="K18" s="562">
        <f t="shared" si="8"/>
        <v>4.0446498920740721</v>
      </c>
      <c r="L18" s="558"/>
      <c r="M18" s="561">
        <f>'20pobl'!X19</f>
        <v>133067</v>
      </c>
      <c r="N18" s="562">
        <f t="shared" si="1"/>
        <v>4.5100822455272684</v>
      </c>
      <c r="O18" s="558"/>
      <c r="P18" s="563">
        <f t="shared" si="2"/>
        <v>101372</v>
      </c>
      <c r="Q18" s="564">
        <f t="shared" si="9"/>
        <v>4.8170694909270102</v>
      </c>
      <c r="R18" s="558"/>
      <c r="S18" s="561">
        <f>'34adictcasaad'!G19</f>
        <v>23759</v>
      </c>
      <c r="T18" s="565">
        <f t="shared" si="10"/>
        <v>1.4065795884634307</v>
      </c>
      <c r="U18" s="558"/>
      <c r="V18" s="561">
        <f>'34adictcasaad'!J19</f>
        <v>20169</v>
      </c>
      <c r="W18" s="565">
        <f t="shared" si="11"/>
        <v>7.1462231560448286</v>
      </c>
      <c r="X18" s="558"/>
      <c r="Y18" s="561">
        <f>'34adictcasaad'!M19</f>
        <v>57444</v>
      </c>
      <c r="Z18" s="565">
        <f t="shared" si="12"/>
        <v>43.169230537999653</v>
      </c>
      <c r="AA18" s="566"/>
      <c r="AB18" s="567">
        <f t="shared" si="3"/>
        <v>5</v>
      </c>
      <c r="AC18" s="567">
        <v>8</v>
      </c>
      <c r="AD18" s="567">
        <f t="shared" si="13"/>
        <v>20</v>
      </c>
      <c r="AE18" s="568" t="str">
        <f t="shared" si="4"/>
        <v>TOTAL</v>
      </c>
      <c r="AF18" s="569">
        <f t="shared" si="5"/>
        <v>4.5207646818845735</v>
      </c>
      <c r="AH18" s="567">
        <f t="shared" si="14"/>
        <v>11</v>
      </c>
      <c r="AI18" s="567">
        <v>8</v>
      </c>
      <c r="AJ18" s="567">
        <f t="shared" si="15"/>
        <v>20</v>
      </c>
      <c r="AK18" s="568" t="str">
        <f t="shared" si="16"/>
        <v>TOTAL</v>
      </c>
      <c r="AL18" s="569">
        <f t="shared" si="17"/>
        <v>1.4771294869261011</v>
      </c>
      <c r="AN18" s="567">
        <f t="shared" si="18"/>
        <v>6</v>
      </c>
      <c r="AO18" s="567">
        <v>8</v>
      </c>
      <c r="AP18" s="567">
        <f t="shared" si="19"/>
        <v>20</v>
      </c>
      <c r="AQ18" s="568" t="str">
        <f t="shared" si="20"/>
        <v>TOTAL</v>
      </c>
      <c r="AR18" s="569">
        <f t="shared" si="21"/>
        <v>6.7193240864702934</v>
      </c>
      <c r="AT18" s="567">
        <f t="shared" si="22"/>
        <v>3</v>
      </c>
      <c r="AU18" s="567">
        <v>8</v>
      </c>
      <c r="AV18" s="567">
        <f t="shared" si="23"/>
        <v>13</v>
      </c>
      <c r="AW18" s="568" t="str">
        <f t="shared" si="24"/>
        <v>Madrid, Comunidad de</v>
      </c>
      <c r="AX18" s="569">
        <f t="shared" si="25"/>
        <v>40.219666472053461</v>
      </c>
    </row>
    <row r="19" spans="1:50" s="396" customFormat="1" ht="18" customHeight="1" x14ac:dyDescent="0.35">
      <c r="A19" s="519"/>
      <c r="B19" s="557" t="s">
        <v>41</v>
      </c>
      <c r="C19" s="558"/>
      <c r="D19" s="559">
        <f t="shared" si="6"/>
        <v>8012231</v>
      </c>
      <c r="E19" s="560">
        <f t="shared" si="0"/>
        <v>16.479393792988624</v>
      </c>
      <c r="F19" s="558"/>
      <c r="G19" s="561">
        <f>'20pobl'!J20</f>
        <v>6446733</v>
      </c>
      <c r="H19" s="562">
        <f t="shared" si="7"/>
        <v>16.661958893268253</v>
      </c>
      <c r="I19" s="558"/>
      <c r="J19" s="561">
        <f>'20pobl'!Q20</f>
        <v>1100095</v>
      </c>
      <c r="K19" s="562">
        <f t="shared" si="8"/>
        <v>15.765339712298799</v>
      </c>
      <c r="L19" s="558"/>
      <c r="M19" s="561">
        <f>'20pobl'!X20</f>
        <v>465403</v>
      </c>
      <c r="N19" s="562">
        <f t="shared" si="1"/>
        <v>15.774052224181256</v>
      </c>
      <c r="O19" s="558"/>
      <c r="P19" s="563">
        <f t="shared" si="2"/>
        <v>373723</v>
      </c>
      <c r="Q19" s="564">
        <f t="shared" si="9"/>
        <v>4.6644062059618596</v>
      </c>
      <c r="R19" s="558"/>
      <c r="S19" s="561">
        <f>'34adictcasaad'!G20</f>
        <v>95546</v>
      </c>
      <c r="T19" s="565">
        <f t="shared" si="10"/>
        <v>1.4820840261261015</v>
      </c>
      <c r="U19" s="558"/>
      <c r="V19" s="561">
        <f>'34adictcasaad'!J20</f>
        <v>83152</v>
      </c>
      <c r="W19" s="565">
        <f t="shared" si="11"/>
        <v>7.5586199373690457</v>
      </c>
      <c r="X19" s="558"/>
      <c r="Y19" s="561">
        <f>'34adictcasaad'!M20</f>
        <v>195025</v>
      </c>
      <c r="Z19" s="565">
        <f t="shared" si="12"/>
        <v>41.904542944501863</v>
      </c>
      <c r="AA19" s="566"/>
      <c r="AB19" s="567">
        <f t="shared" si="3"/>
        <v>6</v>
      </c>
      <c r="AC19" s="567">
        <v>9</v>
      </c>
      <c r="AD19" s="567">
        <f t="shared" si="13"/>
        <v>3</v>
      </c>
      <c r="AE19" s="568" t="str">
        <f t="shared" si="4"/>
        <v>Asturias, Principado de</v>
      </c>
      <c r="AF19" s="569">
        <f t="shared" si="5"/>
        <v>4.3244892279013749</v>
      </c>
      <c r="AH19" s="567">
        <f t="shared" si="14"/>
        <v>7</v>
      </c>
      <c r="AI19" s="567">
        <v>9</v>
      </c>
      <c r="AJ19" s="567">
        <f t="shared" si="15"/>
        <v>6</v>
      </c>
      <c r="AK19" s="568" t="str">
        <f t="shared" si="16"/>
        <v>Cantabria</v>
      </c>
      <c r="AL19" s="569">
        <f t="shared" si="17"/>
        <v>1.4639253335709352</v>
      </c>
      <c r="AN19" s="567">
        <f t="shared" si="18"/>
        <v>4</v>
      </c>
      <c r="AO19" s="567">
        <v>9</v>
      </c>
      <c r="AP19" s="567">
        <f t="shared" si="19"/>
        <v>16</v>
      </c>
      <c r="AQ19" s="568" t="str">
        <f t="shared" si="20"/>
        <v>País Vasco</v>
      </c>
      <c r="AR19" s="569">
        <f t="shared" si="21"/>
        <v>6.5924503880311294</v>
      </c>
      <c r="AT19" s="567">
        <f t="shared" si="22"/>
        <v>5</v>
      </c>
      <c r="AU19" s="567">
        <v>9</v>
      </c>
      <c r="AV19" s="567">
        <f t="shared" si="23"/>
        <v>14</v>
      </c>
      <c r="AW19" s="568" t="str">
        <f t="shared" si="24"/>
        <v>Murcia, Región de</v>
      </c>
      <c r="AX19" s="569">
        <f t="shared" si="25"/>
        <v>39.608363023724692</v>
      </c>
    </row>
    <row r="20" spans="1:50" s="396" customFormat="1" ht="18" customHeight="1" x14ac:dyDescent="0.35">
      <c r="A20" s="519"/>
      <c r="B20" s="557" t="s">
        <v>3</v>
      </c>
      <c r="C20" s="558"/>
      <c r="D20" s="559">
        <f t="shared" si="6"/>
        <v>5319285</v>
      </c>
      <c r="E20" s="560">
        <f t="shared" si="0"/>
        <v>10.94059722094102</v>
      </c>
      <c r="F20" s="558"/>
      <c r="G20" s="561">
        <f>'20pobl'!J21</f>
        <v>4245246</v>
      </c>
      <c r="H20" s="562">
        <f t="shared" si="7"/>
        <v>10.972086845199184</v>
      </c>
      <c r="I20" s="558"/>
      <c r="J20" s="561">
        <f>'20pobl'!Q21</f>
        <v>773188</v>
      </c>
      <c r="K20" s="562">
        <f t="shared" si="8"/>
        <v>11.080471669694784</v>
      </c>
      <c r="L20" s="558"/>
      <c r="M20" s="561">
        <f>'20pobl'!X21</f>
        <v>300851</v>
      </c>
      <c r="N20" s="562">
        <f t="shared" si="1"/>
        <v>10.196838837947231</v>
      </c>
      <c r="O20" s="558"/>
      <c r="P20" s="563">
        <f t="shared" si="2"/>
        <v>217738</v>
      </c>
      <c r="Q20" s="564">
        <f t="shared" si="9"/>
        <v>4.0933696916032885</v>
      </c>
      <c r="R20" s="558"/>
      <c r="S20" s="561">
        <f>'34adictcasaad'!G21</f>
        <v>57968</v>
      </c>
      <c r="T20" s="565">
        <f t="shared" si="10"/>
        <v>1.3654803514331089</v>
      </c>
      <c r="U20" s="558"/>
      <c r="V20" s="561">
        <f>'34adictcasaad'!J21</f>
        <v>46937</v>
      </c>
      <c r="W20" s="565">
        <f t="shared" si="11"/>
        <v>6.0705805056467508</v>
      </c>
      <c r="X20" s="558"/>
      <c r="Y20" s="561">
        <f>'34adictcasaad'!M21</f>
        <v>112833</v>
      </c>
      <c r="Z20" s="565">
        <f t="shared" si="12"/>
        <v>37.504611917527278</v>
      </c>
      <c r="AA20" s="566"/>
      <c r="AB20" s="567">
        <f t="shared" si="3"/>
        <v>12</v>
      </c>
      <c r="AC20" s="567">
        <v>10</v>
      </c>
      <c r="AD20" s="567">
        <f t="shared" si="13"/>
        <v>14</v>
      </c>
      <c r="AE20" s="568" t="str">
        <f t="shared" si="4"/>
        <v>Murcia, Región de</v>
      </c>
      <c r="AF20" s="570">
        <f t="shared" si="5"/>
        <v>4.2447140310565814</v>
      </c>
      <c r="AH20" s="567">
        <f t="shared" si="14"/>
        <v>15</v>
      </c>
      <c r="AI20" s="567">
        <v>10</v>
      </c>
      <c r="AJ20" s="567">
        <f t="shared" si="15"/>
        <v>5</v>
      </c>
      <c r="AK20" s="568" t="str">
        <f t="shared" si="16"/>
        <v>Canarias</v>
      </c>
      <c r="AL20" s="569">
        <f t="shared" si="17"/>
        <v>1.4174724150934783</v>
      </c>
      <c r="AN20" s="567">
        <f t="shared" si="18"/>
        <v>11</v>
      </c>
      <c r="AO20" s="567">
        <v>10</v>
      </c>
      <c r="AP20" s="567">
        <f t="shared" si="19"/>
        <v>18</v>
      </c>
      <c r="AQ20" s="568" t="str">
        <f t="shared" si="20"/>
        <v>Ceuta y Melilla</v>
      </c>
      <c r="AR20" s="569">
        <f t="shared" si="21"/>
        <v>6.3336145594793303</v>
      </c>
      <c r="AT20" s="567">
        <f t="shared" si="22"/>
        <v>12</v>
      </c>
      <c r="AU20" s="567">
        <v>10</v>
      </c>
      <c r="AV20" s="567">
        <f t="shared" si="23"/>
        <v>20</v>
      </c>
      <c r="AW20" s="568" t="str">
        <f t="shared" si="24"/>
        <v>TOTAL</v>
      </c>
      <c r="AX20" s="569">
        <f t="shared" si="25"/>
        <v>39.234600740094507</v>
      </c>
    </row>
    <row r="21" spans="1:50" s="329" customFormat="1" ht="18" customHeight="1" x14ac:dyDescent="0.35">
      <c r="A21" s="348"/>
      <c r="B21" s="548" t="s">
        <v>2</v>
      </c>
      <c r="C21" s="573"/>
      <c r="D21" s="574">
        <f t="shared" si="6"/>
        <v>1054681</v>
      </c>
      <c r="E21" s="575">
        <f t="shared" si="0"/>
        <v>2.1692464339811264</v>
      </c>
      <c r="F21" s="573"/>
      <c r="G21" s="576">
        <f>'20pobl'!J22</f>
        <v>818728</v>
      </c>
      <c r="H21" s="577">
        <f t="shared" si="7"/>
        <v>2.1160504523403914</v>
      </c>
      <c r="I21" s="573"/>
      <c r="J21" s="576">
        <f>'20pobl'!Q22</f>
        <v>161284</v>
      </c>
      <c r="K21" s="577">
        <f t="shared" si="8"/>
        <v>2.3113431568713603</v>
      </c>
      <c r="L21" s="573"/>
      <c r="M21" s="576">
        <f>'20pobl'!X22</f>
        <v>74669</v>
      </c>
      <c r="N21" s="577">
        <f t="shared" si="1"/>
        <v>2.5307802174188612</v>
      </c>
      <c r="O21" s="573"/>
      <c r="P21" s="578">
        <f t="shared" si="2"/>
        <v>58346</v>
      </c>
      <c r="Q21" s="579">
        <f t="shared" si="9"/>
        <v>5.5320992793081514</v>
      </c>
      <c r="R21" s="573"/>
      <c r="S21" s="576">
        <f>'34adictcasaad'!G22</f>
        <v>13866</v>
      </c>
      <c r="T21" s="580">
        <f t="shared" si="10"/>
        <v>1.6936027594023901</v>
      </c>
      <c r="U21" s="573"/>
      <c r="V21" s="576">
        <f>'34adictcasaad'!J22</f>
        <v>12361</v>
      </c>
      <c r="W21" s="580">
        <f t="shared" si="11"/>
        <v>7.6641204335209938</v>
      </c>
      <c r="X21" s="573"/>
      <c r="Y21" s="576">
        <f>'34adictcasaad'!M22</f>
        <v>32119</v>
      </c>
      <c r="Z21" s="565">
        <f t="shared" si="12"/>
        <v>43.015173632966828</v>
      </c>
      <c r="AA21" s="566"/>
      <c r="AB21" s="567">
        <f t="shared" si="3"/>
        <v>2</v>
      </c>
      <c r="AC21" s="567">
        <v>11</v>
      </c>
      <c r="AD21" s="567">
        <f t="shared" si="13"/>
        <v>2</v>
      </c>
      <c r="AE21" s="568" t="str">
        <f t="shared" si="4"/>
        <v>Aragón</v>
      </c>
      <c r="AF21" s="569">
        <f t="shared" si="5"/>
        <v>4.2155504142895301</v>
      </c>
      <c r="AG21" s="396"/>
      <c r="AH21" s="567">
        <f t="shared" si="14"/>
        <v>6</v>
      </c>
      <c r="AI21" s="567">
        <v>11</v>
      </c>
      <c r="AJ21" s="567">
        <f t="shared" si="15"/>
        <v>8</v>
      </c>
      <c r="AK21" s="568" t="str">
        <f t="shared" si="16"/>
        <v>Castilla - La Mancha</v>
      </c>
      <c r="AL21" s="569">
        <f t="shared" si="17"/>
        <v>1.4065795884634307</v>
      </c>
      <c r="AM21" s="396"/>
      <c r="AN21" s="567">
        <f t="shared" si="18"/>
        <v>3</v>
      </c>
      <c r="AO21" s="567">
        <v>11</v>
      </c>
      <c r="AP21" s="567">
        <f t="shared" si="19"/>
        <v>10</v>
      </c>
      <c r="AQ21" s="568" t="str">
        <f t="shared" si="20"/>
        <v>Comunitat Valenciana</v>
      </c>
      <c r="AR21" s="569">
        <f t="shared" si="21"/>
        <v>6.0705805056467508</v>
      </c>
      <c r="AS21" s="396"/>
      <c r="AT21" s="567">
        <f t="shared" si="22"/>
        <v>4</v>
      </c>
      <c r="AU21" s="567">
        <v>11</v>
      </c>
      <c r="AV21" s="567">
        <f t="shared" si="23"/>
        <v>17</v>
      </c>
      <c r="AW21" s="568" t="str">
        <f t="shared" si="24"/>
        <v>Rioja, La</v>
      </c>
      <c r="AX21" s="569">
        <f t="shared" si="25"/>
        <v>39.035438316013852</v>
      </c>
    </row>
    <row r="22" spans="1:50" s="329" customFormat="1" ht="18" customHeight="1" x14ac:dyDescent="0.35">
      <c r="A22" s="348"/>
      <c r="B22" s="548" t="s">
        <v>35</v>
      </c>
      <c r="C22" s="573"/>
      <c r="D22" s="574">
        <f t="shared" si="6"/>
        <v>2705833</v>
      </c>
      <c r="E22" s="575">
        <f t="shared" si="0"/>
        <v>5.5653022915919159</v>
      </c>
      <c r="F22" s="573"/>
      <c r="G22" s="576">
        <f>'20pobl'!J23</f>
        <v>1985942</v>
      </c>
      <c r="H22" s="577">
        <f t="shared" si="7"/>
        <v>5.1327833754577608</v>
      </c>
      <c r="I22" s="573"/>
      <c r="J22" s="576">
        <f>'20pobl'!Q23</f>
        <v>478661</v>
      </c>
      <c r="K22" s="577">
        <f t="shared" si="8"/>
        <v>6.8596378240321565</v>
      </c>
      <c r="L22" s="573"/>
      <c r="M22" s="576">
        <f>'20pobl'!X23</f>
        <v>241230</v>
      </c>
      <c r="N22" s="577">
        <f t="shared" si="1"/>
        <v>8.1760852810128952</v>
      </c>
      <c r="O22" s="573"/>
      <c r="P22" s="578">
        <f t="shared" si="2"/>
        <v>99165</v>
      </c>
      <c r="Q22" s="579">
        <f t="shared" si="9"/>
        <v>3.6648603221263101</v>
      </c>
      <c r="R22" s="573"/>
      <c r="S22" s="576">
        <f>'34adictcasaad'!G23</f>
        <v>27447</v>
      </c>
      <c r="T22" s="580">
        <f t="shared" si="10"/>
        <v>1.3820645315925641</v>
      </c>
      <c r="U22" s="573"/>
      <c r="V22" s="576">
        <f>'34adictcasaad'!J23</f>
        <v>17469</v>
      </c>
      <c r="W22" s="580">
        <f t="shared" si="11"/>
        <v>3.6495557398660012</v>
      </c>
      <c r="X22" s="573"/>
      <c r="Y22" s="576">
        <f>'34adictcasaad'!M23</f>
        <v>54249</v>
      </c>
      <c r="Z22" s="565">
        <f t="shared" si="12"/>
        <v>22.48849645566472</v>
      </c>
      <c r="AA22" s="566"/>
      <c r="AB22" s="567">
        <f t="shared" si="3"/>
        <v>16</v>
      </c>
      <c r="AC22" s="567">
        <v>12</v>
      </c>
      <c r="AD22" s="567">
        <f t="shared" si="13"/>
        <v>10</v>
      </c>
      <c r="AE22" s="568" t="str">
        <f t="shared" si="4"/>
        <v>Comunitat Valenciana</v>
      </c>
      <c r="AF22" s="569">
        <f t="shared" si="5"/>
        <v>4.0933696916032885</v>
      </c>
      <c r="AG22" s="396"/>
      <c r="AH22" s="567">
        <f t="shared" si="14"/>
        <v>12</v>
      </c>
      <c r="AI22" s="567">
        <v>12</v>
      </c>
      <c r="AJ22" s="567">
        <f t="shared" si="15"/>
        <v>12</v>
      </c>
      <c r="AK22" s="568" t="str">
        <f t="shared" si="16"/>
        <v>Galicia</v>
      </c>
      <c r="AL22" s="569">
        <f t="shared" si="17"/>
        <v>1.3820645315925641</v>
      </c>
      <c r="AM22" s="396"/>
      <c r="AN22" s="567">
        <f t="shared" si="18"/>
        <v>19</v>
      </c>
      <c r="AO22" s="567">
        <v>12</v>
      </c>
      <c r="AP22" s="567">
        <f t="shared" si="19"/>
        <v>13</v>
      </c>
      <c r="AQ22" s="568" t="str">
        <f t="shared" si="20"/>
        <v>Madrid, Comunidad de</v>
      </c>
      <c r="AR22" s="569">
        <f t="shared" si="21"/>
        <v>5.981585682232506</v>
      </c>
      <c r="AS22" s="396"/>
      <c r="AT22" s="567">
        <f t="shared" si="22"/>
        <v>19</v>
      </c>
      <c r="AU22" s="567">
        <v>12</v>
      </c>
      <c r="AV22" s="567">
        <f t="shared" si="23"/>
        <v>10</v>
      </c>
      <c r="AW22" s="568" t="str">
        <f t="shared" si="24"/>
        <v>Comunitat Valenciana</v>
      </c>
      <c r="AX22" s="569">
        <f t="shared" si="25"/>
        <v>37.504611917527278</v>
      </c>
    </row>
    <row r="23" spans="1:50" s="329" customFormat="1" ht="18" customHeight="1" x14ac:dyDescent="0.35">
      <c r="A23" s="348"/>
      <c r="B23" s="548" t="s">
        <v>42</v>
      </c>
      <c r="C23" s="573"/>
      <c r="D23" s="574">
        <f t="shared" si="6"/>
        <v>7009268</v>
      </c>
      <c r="E23" s="575">
        <f t="shared" si="0"/>
        <v>14.416519889727814</v>
      </c>
      <c r="F23" s="573"/>
      <c r="G23" s="576">
        <f>'20pobl'!J24</f>
        <v>5704269</v>
      </c>
      <c r="H23" s="577">
        <f t="shared" si="7"/>
        <v>14.743017214167919</v>
      </c>
      <c r="I23" s="573"/>
      <c r="J23" s="576">
        <f>'20pobl'!Q24</f>
        <v>912768</v>
      </c>
      <c r="K23" s="577">
        <f t="shared" si="8"/>
        <v>13.080777204255586</v>
      </c>
      <c r="L23" s="573"/>
      <c r="M23" s="576">
        <f>'20pobl'!X24</f>
        <v>392231</v>
      </c>
      <c r="N23" s="577">
        <f t="shared" si="1"/>
        <v>13.294010304924631</v>
      </c>
      <c r="O23" s="573"/>
      <c r="P23" s="578">
        <f t="shared" si="2"/>
        <v>277724</v>
      </c>
      <c r="Q23" s="579">
        <f t="shared" si="9"/>
        <v>3.9622397089111159</v>
      </c>
      <c r="R23" s="573"/>
      <c r="S23" s="576">
        <f>'34adictcasaad'!G24</f>
        <v>65372</v>
      </c>
      <c r="T23" s="580">
        <f t="shared" si="10"/>
        <v>1.146018885154259</v>
      </c>
      <c r="U23" s="573"/>
      <c r="V23" s="576">
        <f>'34adictcasaad'!J24</f>
        <v>54598</v>
      </c>
      <c r="W23" s="580">
        <f t="shared" si="11"/>
        <v>5.981585682232506</v>
      </c>
      <c r="X23" s="573"/>
      <c r="Y23" s="576">
        <f>'34adictcasaad'!M24</f>
        <v>157754</v>
      </c>
      <c r="Z23" s="565">
        <f t="shared" si="12"/>
        <v>40.219666472053461</v>
      </c>
      <c r="AA23" s="566"/>
      <c r="AB23" s="567">
        <f t="shared" si="3"/>
        <v>14</v>
      </c>
      <c r="AC23" s="567">
        <v>13</v>
      </c>
      <c r="AD23" s="567">
        <f t="shared" si="13"/>
        <v>6</v>
      </c>
      <c r="AE23" s="568" t="str">
        <f t="shared" si="4"/>
        <v>Cantabria</v>
      </c>
      <c r="AF23" s="569">
        <f t="shared" si="5"/>
        <v>3.9878074167598938</v>
      </c>
      <c r="AG23" s="396"/>
      <c r="AH23" s="567">
        <f t="shared" si="14"/>
        <v>17</v>
      </c>
      <c r="AI23" s="567">
        <v>13</v>
      </c>
      <c r="AJ23" s="567">
        <f t="shared" si="15"/>
        <v>3</v>
      </c>
      <c r="AK23" s="568" t="str">
        <f t="shared" si="16"/>
        <v>Asturias, Principado de</v>
      </c>
      <c r="AL23" s="569">
        <f t="shared" si="17"/>
        <v>1.3683237655653877</v>
      </c>
      <c r="AM23" s="396"/>
      <c r="AN23" s="567">
        <f t="shared" si="18"/>
        <v>12</v>
      </c>
      <c r="AO23" s="567">
        <v>13</v>
      </c>
      <c r="AP23" s="567">
        <f t="shared" si="19"/>
        <v>5</v>
      </c>
      <c r="AQ23" s="568" t="str">
        <f t="shared" si="20"/>
        <v>Canarias</v>
      </c>
      <c r="AR23" s="569">
        <f t="shared" si="21"/>
        <v>5.9612910179802077</v>
      </c>
      <c r="AS23" s="396"/>
      <c r="AT23" s="567">
        <f t="shared" si="22"/>
        <v>8</v>
      </c>
      <c r="AU23" s="567">
        <v>13</v>
      </c>
      <c r="AV23" s="567">
        <f t="shared" si="23"/>
        <v>2</v>
      </c>
      <c r="AW23" s="568" t="str">
        <f t="shared" si="24"/>
        <v>Aragón</v>
      </c>
      <c r="AX23" s="569">
        <f t="shared" si="25"/>
        <v>35.790133736289718</v>
      </c>
    </row>
    <row r="24" spans="1:50" s="329" customFormat="1" ht="18" customHeight="1" x14ac:dyDescent="0.35">
      <c r="A24" s="348"/>
      <c r="B24" s="548" t="s">
        <v>43</v>
      </c>
      <c r="C24" s="573"/>
      <c r="D24" s="574">
        <f t="shared" si="6"/>
        <v>1568492</v>
      </c>
      <c r="E24" s="575">
        <f t="shared" si="0"/>
        <v>3.226042450492542</v>
      </c>
      <c r="F24" s="573"/>
      <c r="G24" s="576">
        <f>'20pobl'!J25</f>
        <v>1307004</v>
      </c>
      <c r="H24" s="577">
        <f t="shared" si="7"/>
        <v>3.3780283627904519</v>
      </c>
      <c r="I24" s="573"/>
      <c r="J24" s="576">
        <f>'20pobl'!Q25</f>
        <v>189074</v>
      </c>
      <c r="K24" s="577">
        <f t="shared" si="8"/>
        <v>2.7095985717262443</v>
      </c>
      <c r="L24" s="573"/>
      <c r="M24" s="576">
        <f>'20pobl'!X25</f>
        <v>72414</v>
      </c>
      <c r="N24" s="577">
        <f t="shared" si="1"/>
        <v>2.4543507836474228</v>
      </c>
      <c r="O24" s="573"/>
      <c r="P24" s="578">
        <f t="shared" si="2"/>
        <v>66578</v>
      </c>
      <c r="Q24" s="579">
        <f t="shared" si="9"/>
        <v>4.2447140310565814</v>
      </c>
      <c r="R24" s="573"/>
      <c r="S24" s="576">
        <f>'34adictcasaad'!G25</f>
        <v>22872</v>
      </c>
      <c r="T24" s="580">
        <f t="shared" si="10"/>
        <v>1.7499563888098277</v>
      </c>
      <c r="U24" s="573"/>
      <c r="V24" s="576">
        <f>'34adictcasaad'!J25</f>
        <v>15024</v>
      </c>
      <c r="W24" s="580">
        <f t="shared" si="11"/>
        <v>7.9460951796651047</v>
      </c>
      <c r="X24" s="573"/>
      <c r="Y24" s="576">
        <f>'34adictcasaad'!M25</f>
        <v>28682</v>
      </c>
      <c r="Z24" s="565">
        <f t="shared" si="12"/>
        <v>39.608363023724692</v>
      </c>
      <c r="AA24" s="566"/>
      <c r="AB24" s="567">
        <f t="shared" si="3"/>
        <v>10</v>
      </c>
      <c r="AC24" s="567">
        <v>14</v>
      </c>
      <c r="AD24" s="567">
        <f t="shared" si="13"/>
        <v>13</v>
      </c>
      <c r="AE24" s="568" t="str">
        <f t="shared" si="4"/>
        <v>Madrid, Comunidad de</v>
      </c>
      <c r="AF24" s="569">
        <f t="shared" si="5"/>
        <v>3.9622397089111159</v>
      </c>
      <c r="AG24" s="396"/>
      <c r="AH24" s="567">
        <f t="shared" si="14"/>
        <v>4</v>
      </c>
      <c r="AI24" s="567">
        <v>14</v>
      </c>
      <c r="AJ24" s="567">
        <f t="shared" si="15"/>
        <v>17</v>
      </c>
      <c r="AK24" s="568" t="str">
        <f t="shared" si="16"/>
        <v>Rioja, La</v>
      </c>
      <c r="AL24" s="569">
        <f t="shared" si="17"/>
        <v>1.3667976299863756</v>
      </c>
      <c r="AM24" s="396"/>
      <c r="AN24" s="567">
        <f t="shared" si="18"/>
        <v>2</v>
      </c>
      <c r="AO24" s="567">
        <v>14</v>
      </c>
      <c r="AP24" s="567">
        <f t="shared" si="19"/>
        <v>17</v>
      </c>
      <c r="AQ24" s="568" t="str">
        <f t="shared" si="20"/>
        <v>Rioja, La</v>
      </c>
      <c r="AR24" s="569">
        <f t="shared" si="21"/>
        <v>5.6997031192809793</v>
      </c>
      <c r="AS24" s="396"/>
      <c r="AT24" s="567">
        <f t="shared" si="22"/>
        <v>9</v>
      </c>
      <c r="AU24" s="567">
        <v>14</v>
      </c>
      <c r="AV24" s="567">
        <f t="shared" si="23"/>
        <v>18</v>
      </c>
      <c r="AW24" s="568" t="str">
        <f t="shared" si="24"/>
        <v>Ceuta y Melilla</v>
      </c>
      <c r="AX24" s="569">
        <f t="shared" si="25"/>
        <v>32.783547139075544</v>
      </c>
    </row>
    <row r="25" spans="1:50" s="329" customFormat="1" ht="18" customHeight="1" x14ac:dyDescent="0.35">
      <c r="B25" s="548" t="s">
        <v>44</v>
      </c>
      <c r="C25" s="573"/>
      <c r="D25" s="581">
        <f t="shared" si="6"/>
        <v>678333</v>
      </c>
      <c r="E25" s="575">
        <f t="shared" si="0"/>
        <v>1.3951815205751497</v>
      </c>
      <c r="F25" s="573"/>
      <c r="G25" s="582">
        <f>'20pobl'!J26</f>
        <v>537748</v>
      </c>
      <c r="H25" s="577">
        <f t="shared" si="7"/>
        <v>1.3898411910245414</v>
      </c>
      <c r="I25" s="573"/>
      <c r="J25" s="582">
        <f>'20pobl'!Q26</f>
        <v>97707</v>
      </c>
      <c r="K25" s="577">
        <f t="shared" si="8"/>
        <v>1.4002282050819053</v>
      </c>
      <c r="L25" s="573"/>
      <c r="M25" s="582">
        <f>'20pobl'!X26</f>
        <v>42878</v>
      </c>
      <c r="N25" s="577">
        <f t="shared" si="1"/>
        <v>1.4532777211759356</v>
      </c>
      <c r="O25" s="573"/>
      <c r="P25" s="583">
        <f t="shared" si="2"/>
        <v>24089</v>
      </c>
      <c r="Q25" s="579">
        <f t="shared" si="9"/>
        <v>3.5512056762681454</v>
      </c>
      <c r="R25" s="573"/>
      <c r="S25" s="582">
        <f>'34adictcasaad'!G26</f>
        <v>5624</v>
      </c>
      <c r="T25" s="580">
        <f t="shared" si="10"/>
        <v>1.0458430342837166</v>
      </c>
      <c r="U25" s="573"/>
      <c r="V25" s="582">
        <f>'34adictcasaad'!J26</f>
        <v>4589</v>
      </c>
      <c r="W25" s="580">
        <f t="shared" si="11"/>
        <v>4.696695221427329</v>
      </c>
      <c r="X25" s="573"/>
      <c r="Y25" s="582">
        <f>'34adictcasaad'!M26</f>
        <v>13876</v>
      </c>
      <c r="Z25" s="565">
        <f t="shared" si="12"/>
        <v>32.361584029105835</v>
      </c>
      <c r="AA25" s="566"/>
      <c r="AB25" s="567">
        <f t="shared" si="3"/>
        <v>17</v>
      </c>
      <c r="AC25" s="567">
        <v>15</v>
      </c>
      <c r="AD25" s="567">
        <f t="shared" si="13"/>
        <v>4</v>
      </c>
      <c r="AE25" s="568" t="str">
        <f t="shared" si="4"/>
        <v>Balears, Illes</v>
      </c>
      <c r="AF25" s="569">
        <f t="shared" si="5"/>
        <v>3.8440680387865247</v>
      </c>
      <c r="AG25" s="396"/>
      <c r="AH25" s="567">
        <f t="shared" si="14"/>
        <v>19</v>
      </c>
      <c r="AI25" s="567">
        <v>15</v>
      </c>
      <c r="AJ25" s="567">
        <f t="shared" si="15"/>
        <v>10</v>
      </c>
      <c r="AK25" s="568" t="str">
        <f t="shared" si="16"/>
        <v>Comunitat Valenciana</v>
      </c>
      <c r="AL25" s="569">
        <f t="shared" si="17"/>
        <v>1.3654803514331089</v>
      </c>
      <c r="AM25" s="396"/>
      <c r="AN25" s="567">
        <f t="shared" si="18"/>
        <v>18</v>
      </c>
      <c r="AO25" s="567">
        <v>15</v>
      </c>
      <c r="AP25" s="567">
        <f t="shared" si="19"/>
        <v>2</v>
      </c>
      <c r="AQ25" s="568" t="str">
        <f t="shared" si="20"/>
        <v>Aragón</v>
      </c>
      <c r="AR25" s="569">
        <f t="shared" si="21"/>
        <v>5.3940999444861069</v>
      </c>
      <c r="AS25" s="396"/>
      <c r="AT25" s="567">
        <f t="shared" si="22"/>
        <v>15</v>
      </c>
      <c r="AU25" s="567">
        <v>15</v>
      </c>
      <c r="AV25" s="567">
        <f t="shared" si="23"/>
        <v>15</v>
      </c>
      <c r="AW25" s="568" t="str">
        <f t="shared" si="24"/>
        <v>Navarra, Comunidad Foral de</v>
      </c>
      <c r="AX25" s="569">
        <f t="shared" si="25"/>
        <v>32.361584029105835</v>
      </c>
    </row>
    <row r="26" spans="1:50" s="329" customFormat="1" ht="18" customHeight="1" x14ac:dyDescent="0.35">
      <c r="B26" s="548" t="s">
        <v>45</v>
      </c>
      <c r="C26" s="573"/>
      <c r="D26" s="581">
        <f t="shared" si="6"/>
        <v>2227684</v>
      </c>
      <c r="E26" s="575">
        <f t="shared" si="0"/>
        <v>4.5818551514977628</v>
      </c>
      <c r="F26" s="573"/>
      <c r="G26" s="582">
        <f>'20pobl'!J27</f>
        <v>1697134</v>
      </c>
      <c r="H26" s="577">
        <f t="shared" si="7"/>
        <v>4.38634218981427</v>
      </c>
      <c r="I26" s="573"/>
      <c r="J26" s="582">
        <f>'20pobl'!Q27</f>
        <v>367754</v>
      </c>
      <c r="K26" s="577">
        <f t="shared" si="8"/>
        <v>5.2702418796165169</v>
      </c>
      <c r="L26" s="573"/>
      <c r="M26" s="582">
        <f>'20pobl'!X27</f>
        <v>162796</v>
      </c>
      <c r="N26" s="577">
        <f t="shared" si="1"/>
        <v>5.5176967185166657</v>
      </c>
      <c r="O26" s="573"/>
      <c r="P26" s="583">
        <f t="shared" si="2"/>
        <v>121519</v>
      </c>
      <c r="Q26" s="579">
        <f t="shared" si="9"/>
        <v>5.4549478292253299</v>
      </c>
      <c r="R26" s="573"/>
      <c r="S26" s="582">
        <f>'34adictcasaad'!G27</f>
        <v>31734</v>
      </c>
      <c r="T26" s="580">
        <f t="shared" si="10"/>
        <v>1.8698582433679367</v>
      </c>
      <c r="U26" s="573"/>
      <c r="V26" s="582">
        <f>'34adictcasaad'!J27</f>
        <v>24244</v>
      </c>
      <c r="W26" s="580">
        <f t="shared" si="11"/>
        <v>6.5924503880311294</v>
      </c>
      <c r="X26" s="573"/>
      <c r="Y26" s="582">
        <f>'34adictcasaad'!M27</f>
        <v>65541</v>
      </c>
      <c r="Z26" s="565">
        <f t="shared" si="12"/>
        <v>40.259588687682744</v>
      </c>
      <c r="AA26" s="566"/>
      <c r="AB26" s="567">
        <f t="shared" si="3"/>
        <v>3</v>
      </c>
      <c r="AC26" s="567">
        <v>16</v>
      </c>
      <c r="AD26" s="567">
        <f t="shared" si="13"/>
        <v>12</v>
      </c>
      <c r="AE26" s="568" t="str">
        <f t="shared" si="4"/>
        <v>Galicia</v>
      </c>
      <c r="AF26" s="570">
        <f t="shared" si="5"/>
        <v>3.6648603221263101</v>
      </c>
      <c r="AG26" s="396"/>
      <c r="AH26" s="567">
        <f t="shared" si="14"/>
        <v>3</v>
      </c>
      <c r="AI26" s="567">
        <v>16</v>
      </c>
      <c r="AJ26" s="567">
        <f t="shared" si="15"/>
        <v>4</v>
      </c>
      <c r="AK26" s="568" t="str">
        <f t="shared" si="16"/>
        <v>Balears, Illes</v>
      </c>
      <c r="AL26" s="569">
        <f t="shared" si="17"/>
        <v>1.3408009539433947</v>
      </c>
      <c r="AM26" s="396"/>
      <c r="AN26" s="567">
        <f t="shared" si="18"/>
        <v>9</v>
      </c>
      <c r="AO26" s="567">
        <v>16</v>
      </c>
      <c r="AP26" s="567">
        <f t="shared" si="19"/>
        <v>6</v>
      </c>
      <c r="AQ26" s="568" t="str">
        <f t="shared" si="20"/>
        <v>Cantabria</v>
      </c>
      <c r="AR26" s="569">
        <f t="shared" si="21"/>
        <v>4.9528372213221479</v>
      </c>
      <c r="AS26" s="396"/>
      <c r="AT26" s="567">
        <f t="shared" si="22"/>
        <v>7</v>
      </c>
      <c r="AU26" s="567">
        <v>16</v>
      </c>
      <c r="AV26" s="567">
        <f t="shared" si="23"/>
        <v>5</v>
      </c>
      <c r="AW26" s="568" t="str">
        <f t="shared" si="24"/>
        <v>Canarias</v>
      </c>
      <c r="AX26" s="569">
        <f t="shared" si="25"/>
        <v>31.217874234397463</v>
      </c>
    </row>
    <row r="27" spans="1:50" s="329" customFormat="1" ht="18" customHeight="1" x14ac:dyDescent="0.35">
      <c r="B27" s="548" t="s">
        <v>46</v>
      </c>
      <c r="C27" s="573"/>
      <c r="D27" s="581">
        <f t="shared" si="6"/>
        <v>324184</v>
      </c>
      <c r="E27" s="584">
        <f t="shared" si="0"/>
        <v>0.6667750589550181</v>
      </c>
      <c r="F27" s="573"/>
      <c r="G27" s="582">
        <f>'20pobl'!J28</f>
        <v>252488</v>
      </c>
      <c r="H27" s="585">
        <f t="shared" si="7"/>
        <v>0.65257001911565349</v>
      </c>
      <c r="I27" s="573"/>
      <c r="J27" s="582">
        <f>'20pobl'!Q28</f>
        <v>49178</v>
      </c>
      <c r="K27" s="585">
        <f t="shared" si="8"/>
        <v>0.70476447613290694</v>
      </c>
      <c r="L27" s="573"/>
      <c r="M27" s="582">
        <f>'20pobl'!X28</f>
        <v>22518</v>
      </c>
      <c r="N27" s="585">
        <f t="shared" si="1"/>
        <v>0.76320975151452297</v>
      </c>
      <c r="O27" s="573"/>
      <c r="P27" s="583">
        <f t="shared" si="2"/>
        <v>15044</v>
      </c>
      <c r="Q27" s="586">
        <f t="shared" si="9"/>
        <v>4.6405744885620512</v>
      </c>
      <c r="R27" s="573"/>
      <c r="S27" s="582">
        <f>'34adictcasaad'!G28</f>
        <v>3451</v>
      </c>
      <c r="T27" s="587">
        <f t="shared" si="10"/>
        <v>1.3667976299863756</v>
      </c>
      <c r="U27" s="573"/>
      <c r="V27" s="582">
        <f>'34adictcasaad'!J28</f>
        <v>2803</v>
      </c>
      <c r="W27" s="587">
        <f t="shared" si="11"/>
        <v>5.6997031192809793</v>
      </c>
      <c r="X27" s="573"/>
      <c r="Y27" s="582">
        <f>'34adictcasaad'!M28</f>
        <v>8790</v>
      </c>
      <c r="Z27" s="588">
        <f t="shared" si="12"/>
        <v>39.035438316013852</v>
      </c>
      <c r="AA27" s="566"/>
      <c r="AB27" s="567">
        <f t="shared" si="3"/>
        <v>7</v>
      </c>
      <c r="AC27" s="567">
        <v>17</v>
      </c>
      <c r="AD27" s="567">
        <f t="shared" si="13"/>
        <v>15</v>
      </c>
      <c r="AE27" s="568" t="str">
        <f t="shared" si="4"/>
        <v>Navarra, Comunidad Foral de</v>
      </c>
      <c r="AF27" s="569">
        <f t="shared" si="5"/>
        <v>3.5512056762681454</v>
      </c>
      <c r="AG27" s="396"/>
      <c r="AH27" s="567">
        <f t="shared" si="14"/>
        <v>14</v>
      </c>
      <c r="AI27" s="567">
        <v>17</v>
      </c>
      <c r="AJ27" s="567">
        <f t="shared" si="15"/>
        <v>13</v>
      </c>
      <c r="AK27" s="568" t="str">
        <f t="shared" si="16"/>
        <v>Madrid, Comunidad de</v>
      </c>
      <c r="AL27" s="569">
        <f t="shared" si="17"/>
        <v>1.146018885154259</v>
      </c>
      <c r="AM27" s="396"/>
      <c r="AN27" s="567">
        <f t="shared" si="18"/>
        <v>14</v>
      </c>
      <c r="AO27" s="567">
        <v>17</v>
      </c>
      <c r="AP27" s="567">
        <f t="shared" si="19"/>
        <v>3</v>
      </c>
      <c r="AQ27" s="568" t="str">
        <f t="shared" si="20"/>
        <v>Asturias, Principado de</v>
      </c>
      <c r="AR27" s="569">
        <f t="shared" si="21"/>
        <v>4.8630001671656311</v>
      </c>
      <c r="AS27" s="396"/>
      <c r="AT27" s="567">
        <f t="shared" si="22"/>
        <v>11</v>
      </c>
      <c r="AU27" s="567">
        <v>17</v>
      </c>
      <c r="AV27" s="567">
        <f t="shared" si="23"/>
        <v>6</v>
      </c>
      <c r="AW27" s="568" t="str">
        <f t="shared" si="24"/>
        <v>Cantabria</v>
      </c>
      <c r="AX27" s="569">
        <f t="shared" si="25"/>
        <v>29.064194422927962</v>
      </c>
    </row>
    <row r="28" spans="1:50" s="329" customFormat="1" ht="18" customHeight="1" x14ac:dyDescent="0.35">
      <c r="B28" s="548" t="s">
        <v>1</v>
      </c>
      <c r="C28" s="573"/>
      <c r="D28" s="581">
        <f t="shared" si="6"/>
        <v>169164</v>
      </c>
      <c r="E28" s="584">
        <f t="shared" si="0"/>
        <v>0.34793307526918876</v>
      </c>
      <c r="F28" s="573"/>
      <c r="G28" s="582">
        <f>'20pobl'!J29</f>
        <v>147659</v>
      </c>
      <c r="H28" s="585">
        <f t="shared" si="7"/>
        <v>0.38163333090126372</v>
      </c>
      <c r="I28" s="573"/>
      <c r="J28" s="582">
        <f>'20pobl'!Q29</f>
        <v>16594</v>
      </c>
      <c r="K28" s="585">
        <f t="shared" si="8"/>
        <v>0.23780677776545323</v>
      </c>
      <c r="L28" s="573"/>
      <c r="M28" s="582">
        <f>'20pobl'!X29</f>
        <v>4911</v>
      </c>
      <c r="N28" s="585">
        <f t="shared" si="1"/>
        <v>0.16645008835988198</v>
      </c>
      <c r="O28" s="573"/>
      <c r="P28" s="583">
        <f t="shared" si="2"/>
        <v>5749</v>
      </c>
      <c r="Q28" s="586">
        <f t="shared" si="9"/>
        <v>3.3984772173748552</v>
      </c>
      <c r="R28" s="573"/>
      <c r="S28" s="582">
        <f>'34adictcasaad'!G29</f>
        <v>3088</v>
      </c>
      <c r="T28" s="587">
        <f t="shared" si="10"/>
        <v>2.0913049661720584</v>
      </c>
      <c r="U28" s="573"/>
      <c r="V28" s="582">
        <f>'34adictcasaad'!J29</f>
        <v>1051</v>
      </c>
      <c r="W28" s="587">
        <f t="shared" si="11"/>
        <v>6.3336145594793303</v>
      </c>
      <c r="X28" s="573"/>
      <c r="Y28" s="582">
        <f>'34adictcasaad'!M29</f>
        <v>1610</v>
      </c>
      <c r="Z28" s="588">
        <f t="shared" si="12"/>
        <v>32.783547139075544</v>
      </c>
      <c r="AA28" s="566"/>
      <c r="AB28" s="567">
        <f t="shared" si="3"/>
        <v>18</v>
      </c>
      <c r="AC28" s="567">
        <v>18</v>
      </c>
      <c r="AD28" s="567">
        <f t="shared" si="13"/>
        <v>18</v>
      </c>
      <c r="AE28" s="568" t="str">
        <f t="shared" si="4"/>
        <v>Ceuta y Melilla</v>
      </c>
      <c r="AF28" s="569">
        <f t="shared" si="5"/>
        <v>3.3984772173748552</v>
      </c>
      <c r="AG28" s="396"/>
      <c r="AH28" s="567">
        <f t="shared" si="14"/>
        <v>1</v>
      </c>
      <c r="AI28" s="567">
        <v>18</v>
      </c>
      <c r="AJ28" s="567">
        <f t="shared" si="15"/>
        <v>2</v>
      </c>
      <c r="AK28" s="568" t="str">
        <f t="shared" si="16"/>
        <v>Aragón</v>
      </c>
      <c r="AL28" s="569">
        <f t="shared" si="17"/>
        <v>1.0565743463024189</v>
      </c>
      <c r="AM28" s="396"/>
      <c r="AN28" s="567">
        <f t="shared" si="18"/>
        <v>10</v>
      </c>
      <c r="AO28" s="567">
        <v>18</v>
      </c>
      <c r="AP28" s="567">
        <f t="shared" si="19"/>
        <v>15</v>
      </c>
      <c r="AQ28" s="568" t="str">
        <f t="shared" si="20"/>
        <v>Navarra, Comunidad Foral de</v>
      </c>
      <c r="AR28" s="569">
        <f t="shared" si="21"/>
        <v>4.696695221427329</v>
      </c>
      <c r="AS28" s="396"/>
      <c r="AT28" s="567">
        <f t="shared" si="22"/>
        <v>14</v>
      </c>
      <c r="AU28" s="567">
        <v>18</v>
      </c>
      <c r="AV28" s="567">
        <f t="shared" si="23"/>
        <v>3</v>
      </c>
      <c r="AW28" s="568" t="str">
        <f t="shared" si="24"/>
        <v>Asturias, Principado de</v>
      </c>
      <c r="AX28" s="569">
        <f t="shared" si="25"/>
        <v>28.333881733571495</v>
      </c>
    </row>
    <row r="29" spans="1:50" s="329" customFormat="1" ht="3.75" customHeight="1" x14ac:dyDescent="0.35">
      <c r="A29" s="348"/>
      <c r="B29" s="319"/>
      <c r="D29" s="319"/>
      <c r="E29" s="543"/>
      <c r="G29" s="319"/>
      <c r="H29" s="544"/>
      <c r="J29" s="319"/>
      <c r="K29" s="544"/>
      <c r="M29" s="319"/>
      <c r="N29" s="544"/>
      <c r="P29" s="319"/>
      <c r="Q29" s="545"/>
      <c r="S29" s="319"/>
      <c r="T29" s="546"/>
      <c r="V29" s="319"/>
      <c r="W29" s="544"/>
      <c r="Y29" s="319"/>
      <c r="Z29" s="547"/>
      <c r="AA29" s="566"/>
      <c r="AB29" s="396"/>
      <c r="AC29" s="396"/>
      <c r="AD29" s="567">
        <f>MATCH(AC30,AB$11:AB$30,0)</f>
        <v>5</v>
      </c>
      <c r="AE29" s="568" t="str">
        <f t="shared" si="4"/>
        <v>Canarias</v>
      </c>
      <c r="AF29" s="569">
        <f t="shared" si="5"/>
        <v>3.3718309381021765</v>
      </c>
      <c r="AG29" s="396"/>
      <c r="AH29" s="396"/>
      <c r="AI29" s="396"/>
      <c r="AJ29" s="567">
        <f>MATCH(AI30,AH$11:AH$30,0)</f>
        <v>15</v>
      </c>
      <c r="AK29" s="568" t="str">
        <f t="shared" si="16"/>
        <v>Navarra, Comunidad Foral de</v>
      </c>
      <c r="AL29" s="569">
        <f t="shared" si="17"/>
        <v>1.0458430342837166</v>
      </c>
      <c r="AM29" s="396"/>
      <c r="AN29" s="396"/>
      <c r="AO29" s="396"/>
      <c r="AP29" s="567">
        <f>MATCH(AO30,AN$11:AN$30,0)</f>
        <v>12</v>
      </c>
      <c r="AQ29" s="568" t="str">
        <f t="shared" si="20"/>
        <v>Galicia</v>
      </c>
      <c r="AR29" s="569">
        <f>INDEX(W$11:W$30,AP29,1)</f>
        <v>3.6495557398660012</v>
      </c>
      <c r="AS29" s="396"/>
      <c r="AT29" s="396"/>
      <c r="AU29" s="396"/>
      <c r="AV29" s="567">
        <f>MATCH(AU30,AT$11:AT$30,0)</f>
        <v>12</v>
      </c>
      <c r="AW29" s="568" t="str">
        <f t="shared" si="24"/>
        <v>Galicia</v>
      </c>
      <c r="AX29" s="569">
        <f t="shared" si="25"/>
        <v>22.48849645566472</v>
      </c>
    </row>
    <row r="30" spans="1:50" s="329" customFormat="1" ht="18" customHeight="1" x14ac:dyDescent="0.35">
      <c r="B30" s="548" t="s">
        <v>0</v>
      </c>
      <c r="C30" s="320"/>
      <c r="D30" s="549">
        <f>SUM(D11:D28)</f>
        <v>48619695</v>
      </c>
      <c r="E30" s="546">
        <f>SUM(E11:E28)</f>
        <v>99.999999999999986</v>
      </c>
      <c r="F30" s="320"/>
      <c r="G30" s="549">
        <f>SUM(G11:G28)</f>
        <v>38691327</v>
      </c>
      <c r="H30" s="550">
        <f>SUM(H11:H28)</f>
        <v>100</v>
      </c>
      <c r="I30" s="320"/>
      <c r="J30" s="549">
        <f>SUM(J11:J28)</f>
        <v>6977934</v>
      </c>
      <c r="K30" s="550">
        <f>SUM(K11:K28)</f>
        <v>100</v>
      </c>
      <c r="L30" s="320"/>
      <c r="M30" s="549">
        <f>SUM(M11:M28)</f>
        <v>2950434</v>
      </c>
      <c r="N30" s="550">
        <f>SUM(N11:N28)</f>
        <v>100</v>
      </c>
      <c r="O30" s="320"/>
      <c r="P30" s="549">
        <f>SUM(P11:P28)</f>
        <v>2197982</v>
      </c>
      <c r="Q30" s="545">
        <f>P30*100/D30</f>
        <v>4.5207646818845735</v>
      </c>
      <c r="R30" s="320"/>
      <c r="S30" s="549">
        <f>SUM(S11:S28)</f>
        <v>571521</v>
      </c>
      <c r="T30" s="546">
        <f>S30*100/G30</f>
        <v>1.4771294869261011</v>
      </c>
      <c r="U30" s="320"/>
      <c r="V30" s="549">
        <f>SUM(V11:V28)</f>
        <v>468870</v>
      </c>
      <c r="W30" s="546">
        <f>V30*100/J30</f>
        <v>6.7193240864702934</v>
      </c>
      <c r="X30" s="320"/>
      <c r="Y30" s="549">
        <f>SUM(Y11:Y28)</f>
        <v>1157591</v>
      </c>
      <c r="Z30" s="551">
        <f>Y30*100/M30</f>
        <v>39.234600740094507</v>
      </c>
      <c r="AA30" s="566"/>
      <c r="AB30" s="567">
        <f>_xlfn.RANK.EQ(Q30,Q$11:Q$30,0)</f>
        <v>8</v>
      </c>
      <c r="AC30" s="567">
        <v>19</v>
      </c>
      <c r="AD30" s="396"/>
      <c r="AE30" s="396"/>
      <c r="AF30" s="589"/>
      <c r="AG30" s="396"/>
      <c r="AH30" s="567">
        <f t="shared" si="14"/>
        <v>8</v>
      </c>
      <c r="AI30" s="567">
        <v>19</v>
      </c>
      <c r="AJ30" s="396"/>
      <c r="AK30" s="396"/>
      <c r="AL30" s="589"/>
      <c r="AM30" s="396"/>
      <c r="AN30" s="567">
        <f t="shared" si="18"/>
        <v>8</v>
      </c>
      <c r="AO30" s="567">
        <v>19</v>
      </c>
      <c r="AP30" s="396"/>
      <c r="AQ30" s="396"/>
      <c r="AR30" s="589"/>
      <c r="AS30" s="396"/>
      <c r="AT30" s="567">
        <f t="shared" si="22"/>
        <v>10</v>
      </c>
      <c r="AU30" s="567">
        <v>19</v>
      </c>
      <c r="AV30" s="396"/>
      <c r="AW30" s="396"/>
      <c r="AX30" s="589"/>
    </row>
    <row r="31" spans="1:50" s="329" customFormat="1" ht="5.25" customHeight="1" x14ac:dyDescent="0.25">
      <c r="B31" s="590" t="s">
        <v>39</v>
      </c>
      <c r="C31" s="591"/>
      <c r="D31" s="591"/>
      <c r="E31" s="591"/>
      <c r="F31" s="591"/>
      <c r="G31" s="591"/>
      <c r="H31" s="591"/>
      <c r="I31" s="591"/>
      <c r="R31" s="591"/>
      <c r="Z31" s="396"/>
      <c r="AA31" s="396"/>
      <c r="AB31" s="396"/>
      <c r="AC31" s="396"/>
      <c r="AD31" s="396"/>
      <c r="AE31" s="396"/>
      <c r="AF31" s="396"/>
      <c r="AG31" s="396"/>
      <c r="AH31" s="396"/>
      <c r="AI31" s="396"/>
      <c r="AJ31" s="396"/>
      <c r="AK31" s="396"/>
      <c r="AL31" s="396"/>
      <c r="AM31" s="396"/>
      <c r="AN31" s="396"/>
      <c r="AO31" s="396"/>
      <c r="AP31" s="396"/>
      <c r="AQ31" s="396"/>
      <c r="AR31" s="396"/>
      <c r="AS31" s="396"/>
      <c r="AT31" s="396"/>
      <c r="AU31" s="396"/>
      <c r="AV31" s="396"/>
      <c r="AW31" s="396"/>
      <c r="AX31" s="396"/>
    </row>
    <row r="32" spans="1:50" s="329" customFormat="1" ht="5.25" customHeight="1" x14ac:dyDescent="0.25">
      <c r="B32" s="590" t="s">
        <v>47</v>
      </c>
      <c r="C32" s="591"/>
      <c r="D32" s="591"/>
      <c r="E32" s="591"/>
      <c r="F32" s="591"/>
      <c r="G32" s="591"/>
      <c r="H32" s="591"/>
      <c r="I32" s="591"/>
      <c r="R32" s="591"/>
      <c r="Z32" s="396"/>
      <c r="AA32" s="396"/>
      <c r="AB32" s="396"/>
      <c r="AC32" s="396"/>
      <c r="AD32" s="396"/>
      <c r="AE32" s="396"/>
      <c r="AF32" s="396"/>
      <c r="AG32" s="396"/>
      <c r="AH32" s="396"/>
      <c r="AI32" s="396"/>
      <c r="AJ32" s="396"/>
      <c r="AK32" s="396"/>
      <c r="AL32" s="396"/>
      <c r="AM32" s="396"/>
      <c r="AN32" s="396"/>
      <c r="AO32" s="396"/>
      <c r="AP32" s="396"/>
      <c r="AQ32" s="396"/>
      <c r="AR32" s="396"/>
      <c r="AS32" s="396"/>
      <c r="AT32" s="396"/>
      <c r="AU32" s="396"/>
      <c r="AV32" s="396"/>
      <c r="AW32" s="396"/>
      <c r="AX32" s="396"/>
    </row>
    <row r="33" spans="2:50" s="329" customFormat="1" ht="13.5" customHeight="1" x14ac:dyDescent="0.25">
      <c r="B33" s="1516" t="s">
        <v>170</v>
      </c>
      <c r="C33" s="1516"/>
      <c r="D33" s="1516"/>
      <c r="E33" s="1516"/>
      <c r="F33" s="1516"/>
      <c r="G33" s="1516"/>
      <c r="H33" s="1516"/>
      <c r="I33" s="1516"/>
      <c r="J33" s="1516"/>
      <c r="K33" s="1516"/>
      <c r="L33" s="1516"/>
      <c r="M33" s="1516"/>
      <c r="Z33" s="396"/>
      <c r="AA33" s="396"/>
      <c r="AB33" s="396"/>
      <c r="AC33" s="396"/>
      <c r="AD33" s="396"/>
      <c r="AE33" s="396"/>
      <c r="AF33" s="396"/>
      <c r="AG33" s="396"/>
      <c r="AH33" s="396"/>
      <c r="AI33" s="396"/>
      <c r="AJ33" s="396"/>
      <c r="AK33" s="396"/>
      <c r="AL33" s="396"/>
      <c r="AM33" s="396"/>
      <c r="AN33" s="396"/>
      <c r="AO33" s="396"/>
      <c r="AP33" s="396"/>
      <c r="AQ33" s="396"/>
      <c r="AR33" s="396"/>
      <c r="AS33" s="396"/>
      <c r="AT33" s="396"/>
      <c r="AU33" s="396"/>
      <c r="AV33" s="396"/>
      <c r="AW33" s="396"/>
      <c r="AX33" s="396"/>
    </row>
    <row r="34" spans="2:50" s="396" customFormat="1" ht="29.25" customHeight="1" x14ac:dyDescent="0.25">
      <c r="B34" s="1517"/>
      <c r="C34" s="1517"/>
      <c r="D34" s="1517"/>
      <c r="E34" s="1517"/>
      <c r="F34" s="1517"/>
      <c r="G34" s="1517"/>
      <c r="H34" s="1517"/>
      <c r="I34" s="1517"/>
      <c r="J34" s="1517"/>
      <c r="K34" s="1517"/>
      <c r="L34" s="1517"/>
      <c r="M34" s="1517"/>
      <c r="N34" s="1517"/>
      <c r="O34" s="1517"/>
      <c r="P34" s="1517"/>
    </row>
    <row r="35" spans="2:50" s="329" customFormat="1" ht="4.5" customHeight="1" x14ac:dyDescent="0.25">
      <c r="B35" s="1467"/>
      <c r="C35" s="1467"/>
      <c r="D35" s="1467"/>
      <c r="E35" s="1467"/>
      <c r="F35" s="1467"/>
      <c r="G35" s="1467"/>
      <c r="H35" s="1467"/>
      <c r="I35" s="1467"/>
      <c r="J35" s="1467"/>
      <c r="K35" s="1467"/>
      <c r="L35" s="1467"/>
      <c r="M35" s="1467"/>
      <c r="N35" s="1467"/>
      <c r="O35" s="1467"/>
      <c r="P35" s="1467"/>
      <c r="Z35" s="396"/>
      <c r="AA35" s="396"/>
      <c r="AB35" s="396"/>
      <c r="AC35" s="396"/>
      <c r="AD35" s="396"/>
      <c r="AE35" s="396"/>
      <c r="AF35" s="396"/>
      <c r="AG35" s="396"/>
      <c r="AH35" s="396"/>
      <c r="AI35" s="396"/>
      <c r="AJ35" s="396"/>
      <c r="AK35" s="396"/>
      <c r="AL35" s="396"/>
      <c r="AM35" s="396"/>
      <c r="AN35" s="396"/>
      <c r="AO35" s="396"/>
      <c r="AP35" s="396"/>
      <c r="AQ35" s="396"/>
      <c r="AR35" s="396"/>
      <c r="AS35" s="396"/>
      <c r="AT35" s="396"/>
      <c r="AU35" s="396"/>
      <c r="AV35" s="396"/>
      <c r="AW35" s="396"/>
      <c r="AX35" s="396"/>
    </row>
    <row r="36" spans="2:50" s="329" customFormat="1" x14ac:dyDescent="0.25">
      <c r="Z36" s="396"/>
      <c r="AA36" s="396"/>
      <c r="AB36" s="396"/>
      <c r="AC36" s="396"/>
      <c r="AD36" s="396"/>
      <c r="AE36" s="396"/>
      <c r="AF36" s="396"/>
      <c r="AG36" s="396"/>
      <c r="AH36" s="396"/>
      <c r="AI36" s="396"/>
      <c r="AJ36" s="396"/>
      <c r="AK36" s="396"/>
      <c r="AL36" s="396"/>
      <c r="AM36" s="396"/>
      <c r="AN36" s="396"/>
      <c r="AO36" s="396"/>
      <c r="AP36" s="396"/>
      <c r="AQ36" s="396"/>
      <c r="AR36" s="396"/>
      <c r="AS36" s="396"/>
      <c r="AT36" s="396"/>
      <c r="AU36" s="396"/>
      <c r="AV36" s="396"/>
      <c r="AW36" s="396"/>
      <c r="AX36" s="396"/>
    </row>
    <row r="37" spans="2:50" s="329" customFormat="1" x14ac:dyDescent="0.25">
      <c r="Z37" s="396"/>
      <c r="AA37" s="396"/>
      <c r="AB37" s="396"/>
      <c r="AC37" s="396"/>
      <c r="AD37" s="396"/>
      <c r="AE37" s="396"/>
      <c r="AF37" s="396"/>
      <c r="AG37" s="396"/>
      <c r="AH37" s="396"/>
      <c r="AI37" s="396"/>
      <c r="AJ37" s="396"/>
      <c r="AK37" s="396"/>
      <c r="AL37" s="396"/>
      <c r="AM37" s="396"/>
      <c r="AN37" s="396"/>
      <c r="AO37" s="396"/>
      <c r="AP37" s="396"/>
      <c r="AQ37" s="396"/>
      <c r="AR37" s="396"/>
      <c r="AS37" s="396"/>
      <c r="AT37" s="396"/>
      <c r="AU37" s="396"/>
      <c r="AV37" s="396"/>
      <c r="AW37" s="396"/>
      <c r="AX37" s="396"/>
    </row>
    <row r="38" spans="2:50" s="329" customFormat="1" x14ac:dyDescent="0.25">
      <c r="L38" s="592"/>
      <c r="M38" s="592"/>
      <c r="N38" s="592"/>
      <c r="Z38" s="396"/>
      <c r="AA38" s="396"/>
      <c r="AB38" s="396"/>
      <c r="AC38" s="396"/>
      <c r="AD38" s="396"/>
      <c r="AE38" s="396"/>
      <c r="AF38" s="396"/>
      <c r="AG38" s="396"/>
      <c r="AH38" s="396"/>
      <c r="AI38" s="396"/>
      <c r="AJ38" s="396"/>
      <c r="AK38" s="396"/>
      <c r="AL38" s="396"/>
      <c r="AM38" s="396"/>
      <c r="AN38" s="396"/>
      <c r="AO38" s="396"/>
      <c r="AP38" s="396"/>
      <c r="AQ38" s="396"/>
      <c r="AR38" s="396"/>
      <c r="AS38" s="396"/>
      <c r="AT38" s="396"/>
      <c r="AU38" s="396"/>
      <c r="AV38" s="396"/>
      <c r="AW38" s="396"/>
      <c r="AX38" s="396"/>
    </row>
    <row r="39" spans="2:50" s="329" customFormat="1" x14ac:dyDescent="0.25">
      <c r="Z39" s="396"/>
      <c r="AA39" s="396"/>
      <c r="AB39" s="396"/>
      <c r="AC39" s="396"/>
      <c r="AD39" s="396"/>
      <c r="AE39" s="396"/>
      <c r="AF39" s="396"/>
      <c r="AG39" s="396"/>
      <c r="AH39" s="396"/>
      <c r="AI39" s="396"/>
      <c r="AJ39" s="396"/>
      <c r="AK39" s="396"/>
      <c r="AL39" s="396"/>
      <c r="AM39" s="396"/>
      <c r="AN39" s="396"/>
      <c r="AO39" s="396"/>
      <c r="AP39" s="396"/>
      <c r="AQ39" s="396"/>
      <c r="AR39" s="396"/>
      <c r="AS39" s="396"/>
      <c r="AT39" s="396"/>
      <c r="AU39" s="396"/>
      <c r="AV39" s="396"/>
      <c r="AW39" s="396"/>
      <c r="AX39" s="396"/>
    </row>
    <row r="40" spans="2:50" s="329" customFormat="1" x14ac:dyDescent="0.25">
      <c r="Z40" s="396"/>
      <c r="AA40" s="396"/>
      <c r="AB40" s="396"/>
      <c r="AC40" s="396"/>
      <c r="AD40" s="396"/>
      <c r="AE40" s="396"/>
      <c r="AF40" s="396"/>
      <c r="AG40" s="396"/>
      <c r="AH40" s="396"/>
      <c r="AI40" s="396"/>
      <c r="AJ40" s="396"/>
      <c r="AK40" s="396"/>
      <c r="AL40" s="396"/>
      <c r="AM40" s="396"/>
      <c r="AN40" s="396"/>
      <c r="AO40" s="396"/>
      <c r="AP40" s="396"/>
      <c r="AQ40" s="396"/>
      <c r="AR40" s="396"/>
      <c r="AS40" s="396"/>
      <c r="AT40" s="396"/>
      <c r="AU40" s="396"/>
      <c r="AV40" s="396"/>
      <c r="AW40" s="396"/>
      <c r="AX40" s="396"/>
    </row>
    <row r="41" spans="2:50" s="329" customFormat="1" x14ac:dyDescent="0.25">
      <c r="Z41" s="396"/>
      <c r="AA41" s="396"/>
      <c r="AB41" s="396"/>
      <c r="AC41" s="396"/>
      <c r="AD41" s="396"/>
      <c r="AE41" s="396"/>
      <c r="AF41" s="396"/>
      <c r="AG41" s="396"/>
      <c r="AH41" s="396"/>
      <c r="AI41" s="396"/>
      <c r="AJ41" s="396"/>
      <c r="AK41" s="396"/>
      <c r="AL41" s="396"/>
      <c r="AM41" s="396"/>
      <c r="AN41" s="396"/>
      <c r="AO41" s="396"/>
      <c r="AP41" s="396"/>
      <c r="AQ41" s="396"/>
      <c r="AR41" s="396"/>
      <c r="AS41" s="396"/>
      <c r="AT41" s="396"/>
      <c r="AU41" s="396"/>
      <c r="AV41" s="396"/>
      <c r="AW41" s="396"/>
      <c r="AX41" s="396"/>
    </row>
    <row r="42" spans="2:50" s="329" customFormat="1" x14ac:dyDescent="0.25">
      <c r="Z42" s="396"/>
      <c r="AA42" s="396"/>
      <c r="AB42" s="396"/>
      <c r="AC42" s="396"/>
      <c r="AD42" s="396"/>
      <c r="AE42" s="396"/>
      <c r="AF42" s="396"/>
      <c r="AG42" s="396"/>
      <c r="AH42" s="396"/>
      <c r="AI42" s="396"/>
      <c r="AJ42" s="396"/>
      <c r="AK42" s="396"/>
      <c r="AL42" s="396"/>
      <c r="AM42" s="396"/>
      <c r="AN42" s="396"/>
      <c r="AO42" s="396"/>
      <c r="AP42" s="396"/>
      <c r="AQ42" s="396"/>
      <c r="AR42" s="396"/>
      <c r="AS42" s="396"/>
      <c r="AT42" s="396"/>
      <c r="AU42" s="396"/>
      <c r="AV42" s="396"/>
      <c r="AW42" s="396"/>
      <c r="AX42" s="396"/>
    </row>
    <row r="43" spans="2:50" s="329" customFormat="1" x14ac:dyDescent="0.25">
      <c r="Z43" s="396"/>
      <c r="AA43" s="396"/>
      <c r="AB43" s="396"/>
      <c r="AC43" s="396"/>
      <c r="AD43" s="396"/>
      <c r="AE43" s="396"/>
      <c r="AF43" s="396"/>
      <c r="AG43" s="396"/>
      <c r="AH43" s="396"/>
      <c r="AI43" s="396"/>
      <c r="AJ43" s="396"/>
      <c r="AK43" s="396"/>
      <c r="AL43" s="396"/>
      <c r="AM43" s="396"/>
      <c r="AN43" s="396"/>
      <c r="AO43" s="396"/>
      <c r="AP43" s="396"/>
      <c r="AQ43" s="396"/>
      <c r="AR43" s="396"/>
      <c r="AS43" s="396"/>
      <c r="AT43" s="396"/>
      <c r="AU43" s="396"/>
      <c r="AV43" s="396"/>
      <c r="AW43" s="396"/>
      <c r="AX43" s="396"/>
    </row>
    <row r="44" spans="2:50" s="329" customFormat="1" x14ac:dyDescent="0.25">
      <c r="Z44" s="396"/>
      <c r="AA44" s="396"/>
      <c r="AB44" s="396"/>
      <c r="AC44" s="396"/>
      <c r="AD44" s="396"/>
      <c r="AE44" s="396"/>
      <c r="AF44" s="396"/>
      <c r="AG44" s="396"/>
      <c r="AH44" s="396"/>
      <c r="AI44" s="396"/>
      <c r="AJ44" s="396"/>
      <c r="AK44" s="396"/>
      <c r="AL44" s="396"/>
      <c r="AM44" s="396"/>
      <c r="AN44" s="396"/>
      <c r="AO44" s="396"/>
      <c r="AP44" s="396"/>
      <c r="AQ44" s="396"/>
      <c r="AR44" s="396"/>
      <c r="AS44" s="396"/>
      <c r="AT44" s="396"/>
      <c r="AU44" s="396"/>
      <c r="AV44" s="396"/>
      <c r="AW44" s="396"/>
      <c r="AX44" s="396"/>
    </row>
    <row r="45" spans="2:50" s="329" customFormat="1" x14ac:dyDescent="0.25">
      <c r="Z45" s="396"/>
      <c r="AA45" s="396"/>
      <c r="AB45" s="396"/>
      <c r="AC45" s="396"/>
      <c r="AD45" s="396"/>
      <c r="AE45" s="396"/>
      <c r="AF45" s="396"/>
      <c r="AG45" s="396"/>
      <c r="AH45" s="396"/>
      <c r="AI45" s="396"/>
      <c r="AJ45" s="396"/>
      <c r="AK45" s="396"/>
      <c r="AL45" s="396"/>
      <c r="AM45" s="396"/>
      <c r="AN45" s="396"/>
      <c r="AO45" s="396"/>
      <c r="AP45" s="396"/>
      <c r="AQ45" s="396"/>
      <c r="AR45" s="396"/>
      <c r="AS45" s="396"/>
      <c r="AT45" s="396"/>
      <c r="AU45" s="396"/>
      <c r="AV45" s="396"/>
      <c r="AW45" s="396"/>
      <c r="AX45" s="396"/>
    </row>
    <row r="46" spans="2:50" s="329" customFormat="1" x14ac:dyDescent="0.25">
      <c r="Z46" s="396"/>
      <c r="AA46" s="396"/>
      <c r="AB46" s="396"/>
      <c r="AC46" s="396"/>
      <c r="AD46" s="396"/>
      <c r="AE46" s="396"/>
      <c r="AF46" s="396"/>
      <c r="AG46" s="396"/>
      <c r="AH46" s="396"/>
      <c r="AI46" s="396"/>
      <c r="AJ46" s="396"/>
      <c r="AK46" s="396"/>
      <c r="AL46" s="396"/>
      <c r="AM46" s="396"/>
      <c r="AN46" s="396"/>
      <c r="AO46" s="396"/>
      <c r="AP46" s="396"/>
      <c r="AQ46" s="396"/>
      <c r="AR46" s="396"/>
      <c r="AS46" s="396"/>
      <c r="AT46" s="396"/>
      <c r="AU46" s="396"/>
      <c r="AV46" s="396"/>
      <c r="AW46" s="396"/>
      <c r="AX46" s="396"/>
    </row>
    <row r="47" spans="2:50" s="329" customFormat="1" x14ac:dyDescent="0.25">
      <c r="Z47" s="396"/>
      <c r="AA47" s="396"/>
      <c r="AB47" s="396"/>
      <c r="AC47" s="396"/>
      <c r="AD47" s="396"/>
      <c r="AE47" s="396"/>
      <c r="AF47" s="396"/>
      <c r="AG47" s="396"/>
      <c r="AH47" s="396"/>
      <c r="AI47" s="396"/>
      <c r="AJ47" s="396"/>
      <c r="AK47" s="396"/>
      <c r="AL47" s="396"/>
      <c r="AM47" s="396"/>
      <c r="AN47" s="396"/>
      <c r="AO47" s="396"/>
      <c r="AP47" s="396"/>
      <c r="AQ47" s="396"/>
      <c r="AR47" s="396"/>
      <c r="AS47" s="396"/>
      <c r="AT47" s="396"/>
      <c r="AU47" s="396"/>
      <c r="AV47" s="396"/>
      <c r="AW47" s="396"/>
      <c r="AX47" s="396"/>
    </row>
    <row r="48" spans="2:50" s="329" customFormat="1" x14ac:dyDescent="0.25">
      <c r="Z48" s="396"/>
      <c r="AA48" s="396"/>
      <c r="AB48" s="396"/>
      <c r="AC48" s="396"/>
      <c r="AD48" s="396"/>
      <c r="AE48" s="396"/>
      <c r="AF48" s="396"/>
      <c r="AG48" s="396"/>
      <c r="AH48" s="396"/>
      <c r="AI48" s="396"/>
      <c r="AJ48" s="396"/>
      <c r="AK48" s="396"/>
      <c r="AL48" s="396"/>
      <c r="AM48" s="396"/>
      <c r="AN48" s="396"/>
      <c r="AO48" s="396"/>
      <c r="AP48" s="396"/>
      <c r="AQ48" s="396"/>
      <c r="AR48" s="396"/>
      <c r="AS48" s="396"/>
      <c r="AT48" s="396"/>
      <c r="AU48" s="396"/>
      <c r="AV48" s="396"/>
      <c r="AW48" s="396"/>
      <c r="AX48" s="396"/>
    </row>
    <row r="49" spans="26:50" s="329" customFormat="1" x14ac:dyDescent="0.25">
      <c r="Z49" s="396"/>
      <c r="AA49" s="396"/>
      <c r="AB49" s="396"/>
      <c r="AC49" s="396"/>
      <c r="AD49" s="396"/>
      <c r="AE49" s="396"/>
      <c r="AF49" s="396"/>
      <c r="AG49" s="396"/>
      <c r="AH49" s="396"/>
      <c r="AI49" s="396"/>
      <c r="AJ49" s="396"/>
      <c r="AK49" s="396"/>
      <c r="AL49" s="396"/>
      <c r="AM49" s="396"/>
      <c r="AN49" s="396"/>
      <c r="AO49" s="396"/>
      <c r="AP49" s="396"/>
      <c r="AQ49" s="396"/>
      <c r="AR49" s="396"/>
      <c r="AS49" s="396"/>
      <c r="AT49" s="396"/>
      <c r="AU49" s="396"/>
      <c r="AV49" s="396"/>
      <c r="AW49" s="396"/>
      <c r="AX49" s="396"/>
    </row>
    <row r="50" spans="26:50" s="329" customFormat="1" x14ac:dyDescent="0.25">
      <c r="Z50" s="396"/>
      <c r="AA50" s="396"/>
      <c r="AB50" s="396"/>
      <c r="AC50" s="396"/>
      <c r="AD50" s="396"/>
      <c r="AE50" s="396"/>
      <c r="AF50" s="396"/>
      <c r="AG50" s="396"/>
      <c r="AH50" s="396"/>
      <c r="AI50" s="396"/>
      <c r="AJ50" s="396"/>
      <c r="AK50" s="396"/>
      <c r="AL50" s="396"/>
      <c r="AM50" s="396"/>
      <c r="AN50" s="396"/>
      <c r="AO50" s="396"/>
      <c r="AP50" s="396"/>
      <c r="AQ50" s="396"/>
      <c r="AR50" s="396"/>
      <c r="AS50" s="396"/>
      <c r="AT50" s="396"/>
      <c r="AU50" s="396"/>
      <c r="AV50" s="396"/>
      <c r="AW50" s="396"/>
      <c r="AX50" s="396"/>
    </row>
  </sheetData>
  <mergeCells count="22">
    <mergeCell ref="Y8:Z8"/>
    <mergeCell ref="B33:M33"/>
    <mergeCell ref="B34:P34"/>
    <mergeCell ref="B35:P35"/>
    <mergeCell ref="S7:T7"/>
    <mergeCell ref="V7:W7"/>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s>
  <printOptions horizontalCentered="1"/>
  <pageMargins left="0" right="0" top="0.43307086614173229" bottom="0.43307086614173229" header="0" footer="0"/>
  <pageSetup paperSize="9" scale="70"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115">
    <tabColor theme="0"/>
    <pageSetUpPr fitToPage="1"/>
  </sheetPr>
  <dimension ref="A1:AH67"/>
  <sheetViews>
    <sheetView zoomScaleNormal="100" workbookViewId="0"/>
  </sheetViews>
  <sheetFormatPr baseColWidth="10" defaultColWidth="11.453125" defaultRowHeight="14.5" x14ac:dyDescent="0.25"/>
  <cols>
    <col min="1" max="1" width="2.81640625" style="333" customWidth="1"/>
    <col min="2" max="2" width="32.26953125" style="333" customWidth="1"/>
    <col min="3" max="3" width="0.54296875" style="333" customWidth="1"/>
    <col min="4" max="4" width="12.1796875" style="333" customWidth="1"/>
    <col min="5" max="5" width="0.453125" style="333" customWidth="1"/>
    <col min="6" max="6" width="11.81640625" style="333" customWidth="1"/>
    <col min="7" max="7" width="11.26953125" style="333" customWidth="1"/>
    <col min="8" max="8" width="0.453125" style="333" customWidth="1"/>
    <col min="9" max="9" width="11.81640625" style="333" customWidth="1"/>
    <col min="10" max="10" width="9.81640625" style="333" customWidth="1"/>
    <col min="11" max="11" width="7" style="333" customWidth="1"/>
    <col min="12" max="12" width="8.453125" style="333" customWidth="1"/>
    <col min="13" max="13" width="5" style="333" customWidth="1"/>
    <col min="14" max="14" width="8.1796875" style="333" customWidth="1"/>
    <col min="15" max="15" width="6.26953125" style="333" customWidth="1"/>
    <col min="16" max="16" width="8.26953125" style="333" customWidth="1"/>
    <col min="17" max="17" width="6.54296875" style="333" customWidth="1"/>
    <col min="18" max="18" width="9" style="333" customWidth="1"/>
    <col min="19" max="19" width="5.81640625" style="333" customWidth="1"/>
    <col min="20" max="20" width="8.81640625" style="333" customWidth="1"/>
    <col min="21" max="21" width="7" style="333" customWidth="1"/>
    <col min="22" max="22" width="7.26953125" style="333" customWidth="1"/>
    <col min="23" max="23" width="3.54296875" style="333" customWidth="1"/>
    <col min="24" max="25" width="2.453125" style="596" bestFit="1" customWidth="1"/>
    <col min="26" max="26" width="4.81640625" style="596" customWidth="1"/>
    <col min="27" max="27" width="14.7265625" style="396" bestFit="1" customWidth="1"/>
    <col min="28" max="28" width="8.1796875" style="396" customWidth="1"/>
    <col min="29" max="29" width="8.453125" style="396" bestFit="1" customWidth="1"/>
    <col min="30" max="30" width="4.26953125" style="396" bestFit="1" customWidth="1"/>
    <col min="31" max="31" width="2.453125" style="333" bestFit="1" customWidth="1"/>
    <col min="32" max="32" width="4.26953125" style="333" bestFit="1" customWidth="1"/>
    <col min="33" max="33" width="8.453125" style="333" bestFit="1" customWidth="1"/>
    <col min="34" max="34" width="4.26953125" style="333" bestFit="1" customWidth="1"/>
    <col min="35" max="16384" width="11.453125" style="333"/>
  </cols>
  <sheetData>
    <row r="1" spans="1:34" s="340" customFormat="1" x14ac:dyDescent="0.25">
      <c r="B1" s="311"/>
      <c r="C1" s="341"/>
      <c r="E1" s="341"/>
      <c r="F1" s="342" t="s">
        <v>135</v>
      </c>
      <c r="G1" s="342"/>
      <c r="H1" s="342"/>
      <c r="I1" s="342" t="s">
        <v>16</v>
      </c>
      <c r="X1" s="598"/>
      <c r="Y1" s="598"/>
      <c r="Z1" s="598"/>
      <c r="AA1" s="342"/>
      <c r="AB1" s="342"/>
      <c r="AC1" s="342"/>
      <c r="AD1" s="342"/>
    </row>
    <row r="2" spans="1:34" s="343" customFormat="1" x14ac:dyDescent="0.35">
      <c r="B2" s="1439"/>
      <c r="C2" s="1439"/>
      <c r="X2" s="599"/>
      <c r="Y2" s="599"/>
      <c r="Z2" s="599"/>
      <c r="AA2" s="556"/>
      <c r="AB2" s="556"/>
      <c r="AC2" s="556"/>
      <c r="AD2" s="556"/>
    </row>
    <row r="3" spans="1:34" s="345" customFormat="1" ht="32.25" customHeight="1" x14ac:dyDescent="0.25">
      <c r="B3" s="1440"/>
      <c r="C3" s="1440"/>
      <c r="X3" s="599"/>
      <c r="Y3" s="599"/>
      <c r="Z3" s="599"/>
      <c r="AA3" s="556"/>
      <c r="AB3" s="556"/>
      <c r="AC3" s="556"/>
      <c r="AD3" s="556"/>
    </row>
    <row r="4" spans="1:34" s="492" customFormat="1" ht="19.5" customHeight="1" x14ac:dyDescent="0.25">
      <c r="A4" s="1535" t="s">
        <v>471</v>
      </c>
      <c r="B4" s="1535"/>
      <c r="C4" s="1535"/>
      <c r="D4" s="1535"/>
      <c r="E4" s="1535"/>
      <c r="F4" s="1535"/>
      <c r="G4" s="1535"/>
      <c r="H4" s="1535"/>
      <c r="I4" s="1535"/>
      <c r="J4" s="1535"/>
      <c r="K4" s="1535"/>
      <c r="L4" s="1535"/>
      <c r="M4" s="1535"/>
      <c r="N4" s="1535"/>
      <c r="O4" s="1535"/>
      <c r="P4" s="1535"/>
      <c r="Q4" s="1535"/>
      <c r="R4" s="1535"/>
      <c r="S4" s="1535"/>
      <c r="T4" s="1535"/>
      <c r="U4" s="1535"/>
      <c r="V4" s="1535"/>
      <c r="AA4" s="556"/>
      <c r="AB4" s="556"/>
      <c r="AC4" s="556"/>
      <c r="AD4" s="556"/>
    </row>
    <row r="5" spans="1:34" s="492" customFormat="1" ht="15.5" x14ac:dyDescent="0.25">
      <c r="B5" s="1478" t="str">
        <f>porsaad!$B$6</f>
        <v>Situación a 30 de noviembre de 2025</v>
      </c>
      <c r="C5" s="1478"/>
      <c r="D5" s="1478"/>
      <c r="E5" s="1478"/>
      <c r="F5" s="1478"/>
      <c r="G5" s="1478"/>
      <c r="H5" s="1478"/>
      <c r="I5" s="1478"/>
      <c r="J5" s="1478"/>
      <c r="K5" s="1478"/>
      <c r="L5" s="1478"/>
      <c r="M5" s="1478"/>
      <c r="N5" s="1478"/>
      <c r="O5" s="1478"/>
      <c r="P5" s="1478"/>
      <c r="Q5" s="1478"/>
      <c r="R5" s="1478"/>
      <c r="S5" s="1478"/>
      <c r="T5" s="1478"/>
      <c r="U5" s="1478"/>
      <c r="V5" s="1478"/>
      <c r="AA5" s="556"/>
      <c r="AB5" s="556"/>
      <c r="AC5" s="556"/>
      <c r="AD5" s="556"/>
    </row>
    <row r="6" spans="1:34" s="492" customFormat="1" ht="6" customHeight="1" x14ac:dyDescent="0.25">
      <c r="AA6" s="556"/>
      <c r="AB6" s="556"/>
      <c r="AC6" s="556"/>
      <c r="AD6" s="556"/>
    </row>
    <row r="7" spans="1:34" s="437" customFormat="1" ht="7.5" customHeight="1" x14ac:dyDescent="0.25">
      <c r="A7" s="488"/>
      <c r="B7" s="1443" t="s">
        <v>12</v>
      </c>
      <c r="D7" s="1479" t="s">
        <v>243</v>
      </c>
      <c r="E7" s="593"/>
      <c r="F7" s="1533"/>
      <c r="G7" s="1533"/>
      <c r="H7" s="489"/>
      <c r="I7" s="445"/>
      <c r="J7" s="445"/>
      <c r="K7" s="445"/>
      <c r="L7" s="445"/>
      <c r="M7" s="489"/>
      <c r="N7" s="489"/>
      <c r="O7" s="489"/>
      <c r="P7" s="489"/>
      <c r="Q7" s="489"/>
      <c r="R7" s="489"/>
      <c r="S7" s="594"/>
      <c r="T7" s="489"/>
      <c r="U7" s="489"/>
      <c r="V7" s="595"/>
      <c r="AA7" s="513"/>
      <c r="AB7" s="513"/>
      <c r="AC7" s="513"/>
      <c r="AD7" s="513"/>
    </row>
    <row r="8" spans="1:34" s="437" customFormat="1" ht="15" customHeight="1" x14ac:dyDescent="0.25">
      <c r="A8" s="488"/>
      <c r="B8" s="1444"/>
      <c r="D8" s="1532"/>
      <c r="F8" s="1479" t="s">
        <v>382</v>
      </c>
      <c r="G8" s="1480"/>
      <c r="I8" s="1479" t="s">
        <v>383</v>
      </c>
      <c r="J8" s="1481"/>
      <c r="K8" s="1523" t="s">
        <v>371</v>
      </c>
      <c r="L8" s="1524"/>
      <c r="M8" s="1524"/>
      <c r="N8" s="1524"/>
      <c r="O8" s="1524"/>
      <c r="P8" s="1524"/>
      <c r="Q8" s="1524"/>
      <c r="R8" s="1524"/>
      <c r="S8" s="1524"/>
      <c r="T8" s="1524"/>
      <c r="U8" s="1524"/>
      <c r="V8" s="1525"/>
      <c r="AA8" s="513"/>
      <c r="AB8" s="513"/>
      <c r="AC8" s="513"/>
      <c r="AD8" s="513"/>
    </row>
    <row r="9" spans="1:34" s="437" customFormat="1" ht="25.5" customHeight="1" x14ac:dyDescent="0.25">
      <c r="A9" s="488"/>
      <c r="B9" s="1444"/>
      <c r="D9" s="1498"/>
      <c r="E9" s="491"/>
      <c r="F9" s="1521"/>
      <c r="G9" s="1534"/>
      <c r="I9" s="1521"/>
      <c r="J9" s="1522"/>
      <c r="K9" s="1518" t="s">
        <v>372</v>
      </c>
      <c r="L9" s="1519"/>
      <c r="M9" s="1518" t="s">
        <v>373</v>
      </c>
      <c r="N9" s="1520"/>
      <c r="O9" s="1518" t="s">
        <v>374</v>
      </c>
      <c r="P9" s="1519"/>
      <c r="Q9" s="1527" t="s">
        <v>375</v>
      </c>
      <c r="R9" s="1527"/>
      <c r="S9" s="1528" t="s">
        <v>376</v>
      </c>
      <c r="T9" s="1529"/>
      <c r="U9" s="1530" t="s">
        <v>377</v>
      </c>
      <c r="V9" s="1531"/>
      <c r="AA9" s="513"/>
      <c r="AB9" s="513"/>
      <c r="AC9" s="513"/>
      <c r="AD9" s="513"/>
    </row>
    <row r="10" spans="1:34" s="437" customFormat="1" ht="39" x14ac:dyDescent="0.25">
      <c r="A10" s="488"/>
      <c r="B10" s="1445"/>
      <c r="D10" s="600" t="s">
        <v>9</v>
      </c>
      <c r="E10" s="493"/>
      <c r="F10" s="455" t="s">
        <v>9</v>
      </c>
      <c r="G10" s="401" t="s">
        <v>272</v>
      </c>
      <c r="H10" s="494"/>
      <c r="I10" s="400" t="s">
        <v>9</v>
      </c>
      <c r="J10" s="406" t="s">
        <v>272</v>
      </c>
      <c r="K10" s="601" t="s">
        <v>9</v>
      </c>
      <c r="L10" s="403" t="s">
        <v>378</v>
      </c>
      <c r="M10" s="405" t="s">
        <v>9</v>
      </c>
      <c r="N10" s="403" t="s">
        <v>378</v>
      </c>
      <c r="O10" s="407" t="s">
        <v>9</v>
      </c>
      <c r="P10" s="403" t="s">
        <v>378</v>
      </c>
      <c r="Q10" s="406" t="s">
        <v>9</v>
      </c>
      <c r="R10" s="735" t="s">
        <v>378</v>
      </c>
      <c r="S10" s="406" t="s">
        <v>9</v>
      </c>
      <c r="T10" s="736" t="s">
        <v>378</v>
      </c>
      <c r="U10" s="407" t="s">
        <v>9</v>
      </c>
      <c r="V10" s="735" t="s">
        <v>378</v>
      </c>
      <c r="AA10" s="568" t="s">
        <v>207</v>
      </c>
      <c r="AB10" s="602" t="s">
        <v>384</v>
      </c>
      <c r="AC10" s="603" t="s">
        <v>385</v>
      </c>
      <c r="AD10" s="513"/>
    </row>
    <row r="11" spans="1:34" s="328" customFormat="1" ht="8.25" customHeight="1" x14ac:dyDescent="0.25">
      <c r="A11" s="326"/>
      <c r="B11" s="327"/>
      <c r="D11" s="327"/>
      <c r="F11" s="327"/>
      <c r="G11" s="327"/>
      <c r="I11" s="327"/>
      <c r="J11" s="327"/>
      <c r="K11" s="319"/>
      <c r="L11" s="348"/>
      <c r="M11" s="329"/>
      <c r="N11" s="329"/>
      <c r="O11" s="329"/>
      <c r="P11" s="329"/>
      <c r="Q11" s="329"/>
      <c r="R11" s="329"/>
      <c r="S11" s="329"/>
      <c r="T11" s="329"/>
      <c r="U11" s="329"/>
      <c r="V11" s="329"/>
      <c r="X11" s="596"/>
      <c r="Y11" s="596"/>
      <c r="Z11" s="596"/>
      <c r="AA11" s="604">
        <v>44286</v>
      </c>
      <c r="AB11" s="602">
        <v>25720</v>
      </c>
      <c r="AC11" s="602">
        <v>23592</v>
      </c>
      <c r="AD11" s="396"/>
    </row>
    <row r="12" spans="1:34" s="331" customFormat="1" x14ac:dyDescent="0.35">
      <c r="A12" s="330"/>
      <c r="B12" s="349" t="s">
        <v>8</v>
      </c>
      <c r="C12" s="350"/>
      <c r="D12" s="605">
        <v>430860</v>
      </c>
      <c r="E12" s="350"/>
      <c r="F12" s="355">
        <v>16956</v>
      </c>
      <c r="G12" s="358">
        <v>3.9353850438657569</v>
      </c>
      <c r="H12" s="350"/>
      <c r="I12" s="355">
        <v>3159</v>
      </c>
      <c r="J12" s="358">
        <v>0.73318479320428909</v>
      </c>
      <c r="K12" s="355">
        <v>2938</v>
      </c>
      <c r="L12" s="358">
        <v>93.004115226337447</v>
      </c>
      <c r="M12" s="355">
        <v>69</v>
      </c>
      <c r="N12" s="358">
        <v>2.184235517568851</v>
      </c>
      <c r="O12" s="355">
        <v>0</v>
      </c>
      <c r="P12" s="358">
        <v>0</v>
      </c>
      <c r="Q12" s="355">
        <v>130</v>
      </c>
      <c r="R12" s="358">
        <v>4.1152263374485596</v>
      </c>
      <c r="S12" s="355">
        <v>1</v>
      </c>
      <c r="T12" s="358">
        <v>3.1655587211142769E-2</v>
      </c>
      <c r="U12" s="355">
        <v>21</v>
      </c>
      <c r="V12" s="358">
        <v>0.66476733143399813</v>
      </c>
      <c r="X12" s="606"/>
      <c r="Y12" s="606"/>
      <c r="Z12" s="606"/>
      <c r="AA12" s="604">
        <v>44316</v>
      </c>
      <c r="AB12" s="602">
        <v>26707</v>
      </c>
      <c r="AC12" s="602">
        <v>18034</v>
      </c>
      <c r="AD12" s="567"/>
      <c r="AE12" s="360"/>
      <c r="AF12" s="360"/>
      <c r="AG12" s="361"/>
      <c r="AH12" s="607"/>
    </row>
    <row r="13" spans="1:34" s="331" customFormat="1" x14ac:dyDescent="0.35">
      <c r="A13" s="330"/>
      <c r="B13" s="363" t="s">
        <v>7</v>
      </c>
      <c r="C13" s="350"/>
      <c r="D13" s="608">
        <v>56977</v>
      </c>
      <c r="E13" s="350"/>
      <c r="F13" s="368">
        <v>1143</v>
      </c>
      <c r="G13" s="372">
        <v>2.0060726257963739</v>
      </c>
      <c r="H13" s="350"/>
      <c r="I13" s="368">
        <v>626</v>
      </c>
      <c r="J13" s="372">
        <v>1.0986889446618811</v>
      </c>
      <c r="K13" s="368">
        <v>595</v>
      </c>
      <c r="L13" s="372">
        <v>95.047923322683701</v>
      </c>
      <c r="M13" s="368">
        <v>19</v>
      </c>
      <c r="N13" s="372">
        <v>3.0351437699680508</v>
      </c>
      <c r="O13" s="368">
        <v>0</v>
      </c>
      <c r="P13" s="372">
        <v>0</v>
      </c>
      <c r="Q13" s="368">
        <v>3</v>
      </c>
      <c r="R13" s="372">
        <v>0.47923322683706071</v>
      </c>
      <c r="S13" s="368">
        <v>0</v>
      </c>
      <c r="T13" s="372">
        <v>0</v>
      </c>
      <c r="U13" s="368">
        <v>9</v>
      </c>
      <c r="V13" s="372">
        <v>1.4376996805111821</v>
      </c>
      <c r="X13" s="606"/>
      <c r="Y13" s="606"/>
      <c r="Z13" s="606"/>
      <c r="AA13" s="604">
        <v>44347</v>
      </c>
      <c r="AB13" s="602">
        <v>28175</v>
      </c>
      <c r="AC13" s="602">
        <v>15503</v>
      </c>
      <c r="AD13" s="567"/>
      <c r="AE13" s="360"/>
      <c r="AF13" s="360"/>
      <c r="AG13" s="361"/>
      <c r="AH13" s="607"/>
    </row>
    <row r="14" spans="1:34" s="331" customFormat="1" x14ac:dyDescent="0.35">
      <c r="A14" s="330"/>
      <c r="B14" s="363" t="s">
        <v>37</v>
      </c>
      <c r="C14" s="350"/>
      <c r="D14" s="608">
        <v>43660</v>
      </c>
      <c r="E14" s="350"/>
      <c r="F14" s="368">
        <v>449</v>
      </c>
      <c r="G14" s="372">
        <v>1.0284012826385709</v>
      </c>
      <c r="H14" s="350"/>
      <c r="I14" s="368">
        <v>499</v>
      </c>
      <c r="J14" s="372">
        <v>1.1429225836005497</v>
      </c>
      <c r="K14" s="368">
        <v>476</v>
      </c>
      <c r="L14" s="372">
        <v>95.390781563126254</v>
      </c>
      <c r="M14" s="368">
        <v>3</v>
      </c>
      <c r="N14" s="372">
        <v>0.60120240480961928</v>
      </c>
      <c r="O14" s="368">
        <v>0</v>
      </c>
      <c r="P14" s="372">
        <v>0</v>
      </c>
      <c r="Q14" s="368">
        <v>4</v>
      </c>
      <c r="R14" s="372">
        <v>0.80160320641282556</v>
      </c>
      <c r="S14" s="368">
        <v>0</v>
      </c>
      <c r="T14" s="372">
        <v>0</v>
      </c>
      <c r="U14" s="368">
        <v>16</v>
      </c>
      <c r="V14" s="372">
        <v>3.2064128256513023</v>
      </c>
      <c r="X14" s="606"/>
      <c r="Y14" s="606"/>
      <c r="Z14" s="606"/>
      <c r="AA14" s="604">
        <v>44377</v>
      </c>
      <c r="AB14" s="602">
        <v>28047</v>
      </c>
      <c r="AC14" s="602">
        <v>18622</v>
      </c>
      <c r="AD14" s="567"/>
      <c r="AE14" s="360"/>
      <c r="AF14" s="360"/>
      <c r="AG14" s="361"/>
      <c r="AH14" s="607"/>
    </row>
    <row r="15" spans="1:34" s="331" customFormat="1" x14ac:dyDescent="0.35">
      <c r="A15" s="330"/>
      <c r="B15" s="363" t="s">
        <v>38</v>
      </c>
      <c r="C15" s="350"/>
      <c r="D15" s="608">
        <v>47350</v>
      </c>
      <c r="E15" s="350"/>
      <c r="F15" s="368">
        <v>791</v>
      </c>
      <c r="G15" s="372">
        <v>1.6705385427666315</v>
      </c>
      <c r="H15" s="350"/>
      <c r="I15" s="368">
        <v>360</v>
      </c>
      <c r="J15" s="372">
        <v>0.76029567053854274</v>
      </c>
      <c r="K15" s="368">
        <v>343</v>
      </c>
      <c r="L15" s="372">
        <v>95.277777777777771</v>
      </c>
      <c r="M15" s="368">
        <v>16</v>
      </c>
      <c r="N15" s="372">
        <v>4.4444444444444446</v>
      </c>
      <c r="O15" s="368">
        <v>0</v>
      </c>
      <c r="P15" s="372">
        <v>0</v>
      </c>
      <c r="Q15" s="368">
        <v>0</v>
      </c>
      <c r="R15" s="372">
        <v>0</v>
      </c>
      <c r="S15" s="368">
        <v>1</v>
      </c>
      <c r="T15" s="372">
        <v>0.27777777777777779</v>
      </c>
      <c r="U15" s="368">
        <v>0</v>
      </c>
      <c r="V15" s="372">
        <v>0</v>
      </c>
      <c r="X15" s="606"/>
      <c r="Y15" s="606"/>
      <c r="Z15" s="606"/>
      <c r="AA15" s="604">
        <v>44408</v>
      </c>
      <c r="AB15" s="602">
        <v>26363</v>
      </c>
      <c r="AC15" s="602">
        <v>16904</v>
      </c>
      <c r="AD15" s="567"/>
      <c r="AE15" s="360"/>
      <c r="AF15" s="360"/>
      <c r="AG15" s="361"/>
      <c r="AH15" s="607"/>
    </row>
    <row r="16" spans="1:34" s="331" customFormat="1" x14ac:dyDescent="0.35">
      <c r="A16" s="330"/>
      <c r="B16" s="363" t="s">
        <v>6</v>
      </c>
      <c r="C16" s="350"/>
      <c r="D16" s="608">
        <v>75487</v>
      </c>
      <c r="E16" s="350"/>
      <c r="F16" s="368">
        <v>2154</v>
      </c>
      <c r="G16" s="372">
        <v>2.8534714586617564</v>
      </c>
      <c r="H16" s="350"/>
      <c r="I16" s="368">
        <v>624</v>
      </c>
      <c r="J16" s="372">
        <v>0.82663240028084306</v>
      </c>
      <c r="K16" s="368">
        <v>565</v>
      </c>
      <c r="L16" s="372">
        <v>90.544871794871796</v>
      </c>
      <c r="M16" s="368">
        <v>9</v>
      </c>
      <c r="N16" s="372">
        <v>1.4423076923076923</v>
      </c>
      <c r="O16" s="368">
        <v>0</v>
      </c>
      <c r="P16" s="372">
        <v>0</v>
      </c>
      <c r="Q16" s="368">
        <v>9</v>
      </c>
      <c r="R16" s="372">
        <v>1.4423076923076923</v>
      </c>
      <c r="S16" s="368">
        <v>11</v>
      </c>
      <c r="T16" s="372">
        <v>1.7628205128205128</v>
      </c>
      <c r="U16" s="368">
        <v>30</v>
      </c>
      <c r="V16" s="372">
        <v>4.8076923076923084</v>
      </c>
      <c r="X16" s="606"/>
      <c r="Y16" s="606"/>
      <c r="Z16" s="606"/>
      <c r="AA16" s="604">
        <v>44439</v>
      </c>
      <c r="AB16" s="602">
        <v>16420</v>
      </c>
      <c r="AC16" s="602">
        <v>20385</v>
      </c>
      <c r="AD16" s="567"/>
      <c r="AE16" s="360"/>
      <c r="AF16" s="360"/>
      <c r="AG16" s="361"/>
      <c r="AH16" s="607"/>
    </row>
    <row r="17" spans="1:34" s="331" customFormat="1" x14ac:dyDescent="0.35">
      <c r="A17" s="330"/>
      <c r="B17" s="363" t="s">
        <v>5</v>
      </c>
      <c r="C17" s="350"/>
      <c r="D17" s="609">
        <v>23562</v>
      </c>
      <c r="E17" s="350"/>
      <c r="F17" s="377">
        <v>619</v>
      </c>
      <c r="G17" s="372">
        <v>2.6271114506408626</v>
      </c>
      <c r="H17" s="350"/>
      <c r="I17" s="377">
        <v>394</v>
      </c>
      <c r="J17" s="372">
        <v>1.6721840251252018</v>
      </c>
      <c r="K17" s="377">
        <v>257</v>
      </c>
      <c r="L17" s="372">
        <v>65.228426395939081</v>
      </c>
      <c r="M17" s="377">
        <v>3</v>
      </c>
      <c r="N17" s="372">
        <v>0.76142131979695438</v>
      </c>
      <c r="O17" s="377">
        <v>0</v>
      </c>
      <c r="P17" s="372">
        <v>0</v>
      </c>
      <c r="Q17" s="377">
        <v>98</v>
      </c>
      <c r="R17" s="372">
        <v>24.873096446700508</v>
      </c>
      <c r="S17" s="377">
        <v>0</v>
      </c>
      <c r="T17" s="372">
        <v>0</v>
      </c>
      <c r="U17" s="377">
        <v>36</v>
      </c>
      <c r="V17" s="372">
        <v>9.1370558375634516</v>
      </c>
      <c r="X17" s="606"/>
      <c r="Y17" s="606"/>
      <c r="Z17" s="606"/>
      <c r="AA17" s="604">
        <v>44469</v>
      </c>
      <c r="AB17" s="602">
        <v>22330</v>
      </c>
      <c r="AC17" s="602">
        <v>19468</v>
      </c>
      <c r="AD17" s="567"/>
      <c r="AE17" s="360"/>
      <c r="AF17" s="360"/>
      <c r="AG17" s="361"/>
      <c r="AH17" s="607"/>
    </row>
    <row r="18" spans="1:34" s="331" customFormat="1" x14ac:dyDescent="0.35">
      <c r="A18" s="330"/>
      <c r="B18" s="363" t="s">
        <v>4</v>
      </c>
      <c r="C18" s="350"/>
      <c r="D18" s="608">
        <v>159039</v>
      </c>
      <c r="E18" s="350"/>
      <c r="F18" s="368">
        <v>1651</v>
      </c>
      <c r="G18" s="372">
        <v>1.0381101490829294</v>
      </c>
      <c r="H18" s="350"/>
      <c r="I18" s="368">
        <v>1580</v>
      </c>
      <c r="J18" s="372">
        <v>0.9934670112362376</v>
      </c>
      <c r="K18" s="368">
        <v>1496</v>
      </c>
      <c r="L18" s="372">
        <v>94.683544303797476</v>
      </c>
      <c r="M18" s="368">
        <v>49</v>
      </c>
      <c r="N18" s="372">
        <v>3.1012658227848098</v>
      </c>
      <c r="O18" s="368">
        <v>0</v>
      </c>
      <c r="P18" s="372">
        <v>0</v>
      </c>
      <c r="Q18" s="368">
        <v>11</v>
      </c>
      <c r="R18" s="372">
        <v>0.69620253164556956</v>
      </c>
      <c r="S18" s="368">
        <v>0</v>
      </c>
      <c r="T18" s="372">
        <v>0</v>
      </c>
      <c r="U18" s="368">
        <v>24</v>
      </c>
      <c r="V18" s="372">
        <v>1.5189873417721518</v>
      </c>
      <c r="X18" s="606"/>
      <c r="Y18" s="606"/>
      <c r="Z18" s="606"/>
      <c r="AA18" s="604">
        <v>44500</v>
      </c>
      <c r="AB18" s="602">
        <v>29317</v>
      </c>
      <c r="AC18" s="602">
        <v>17136</v>
      </c>
      <c r="AD18" s="567"/>
      <c r="AE18" s="360"/>
      <c r="AF18" s="360"/>
      <c r="AG18" s="361"/>
      <c r="AH18" s="607"/>
    </row>
    <row r="19" spans="1:34" s="331" customFormat="1" x14ac:dyDescent="0.35">
      <c r="A19" s="330"/>
      <c r="B19" s="363" t="s">
        <v>40</v>
      </c>
      <c r="C19" s="350"/>
      <c r="D19" s="608">
        <v>101372</v>
      </c>
      <c r="E19" s="350"/>
      <c r="F19" s="368">
        <v>1431</v>
      </c>
      <c r="G19" s="372">
        <v>1.411632403425009</v>
      </c>
      <c r="H19" s="350"/>
      <c r="I19" s="368">
        <v>1162</v>
      </c>
      <c r="J19" s="372">
        <v>1.1462731326204476</v>
      </c>
      <c r="K19" s="368">
        <v>934</v>
      </c>
      <c r="L19" s="372">
        <v>80.378657487091218</v>
      </c>
      <c r="M19" s="368">
        <v>29</v>
      </c>
      <c r="N19" s="372">
        <v>2.495697074010327</v>
      </c>
      <c r="O19" s="368">
        <v>4</v>
      </c>
      <c r="P19" s="372">
        <v>0.34423407917383825</v>
      </c>
      <c r="Q19" s="368">
        <v>63</v>
      </c>
      <c r="R19" s="372">
        <v>5.4216867469879517</v>
      </c>
      <c r="S19" s="368">
        <v>0</v>
      </c>
      <c r="T19" s="372">
        <v>0</v>
      </c>
      <c r="U19" s="368">
        <v>132</v>
      </c>
      <c r="V19" s="372">
        <v>11.359724612736661</v>
      </c>
      <c r="X19" s="606"/>
      <c r="Y19" s="606"/>
      <c r="Z19" s="606"/>
      <c r="AA19" s="604">
        <v>44530</v>
      </c>
      <c r="AB19" s="602">
        <v>28155</v>
      </c>
      <c r="AC19" s="602">
        <v>19590</v>
      </c>
      <c r="AD19" s="567"/>
      <c r="AE19" s="360"/>
      <c r="AF19" s="360"/>
      <c r="AG19" s="361"/>
      <c r="AH19" s="607"/>
    </row>
    <row r="20" spans="1:34" s="331" customFormat="1" x14ac:dyDescent="0.35">
      <c r="A20" s="330"/>
      <c r="B20" s="363" t="s">
        <v>41</v>
      </c>
      <c r="C20" s="350"/>
      <c r="D20" s="608">
        <v>373723</v>
      </c>
      <c r="E20" s="350"/>
      <c r="F20" s="368">
        <v>7174</v>
      </c>
      <c r="G20" s="372">
        <v>1.9196035566448948</v>
      </c>
      <c r="H20" s="350"/>
      <c r="I20" s="368">
        <v>3832</v>
      </c>
      <c r="J20" s="372">
        <v>1.0253583536469524</v>
      </c>
      <c r="K20" s="368">
        <v>2904</v>
      </c>
      <c r="L20" s="372">
        <v>75.782881002087692</v>
      </c>
      <c r="M20" s="368">
        <v>49</v>
      </c>
      <c r="N20" s="372">
        <v>1.278705636743215</v>
      </c>
      <c r="O20" s="368">
        <v>553</v>
      </c>
      <c r="P20" s="372">
        <v>14.431106471816285</v>
      </c>
      <c r="Q20" s="368">
        <v>0</v>
      </c>
      <c r="R20" s="372">
        <v>0</v>
      </c>
      <c r="S20" s="368">
        <v>94</v>
      </c>
      <c r="T20" s="372">
        <v>2.4530271398747394</v>
      </c>
      <c r="U20" s="368">
        <v>232</v>
      </c>
      <c r="V20" s="372">
        <v>6.0542797494780798</v>
      </c>
      <c r="X20" s="606"/>
      <c r="Y20" s="606"/>
      <c r="Z20" s="606"/>
      <c r="AA20" s="604">
        <v>44561</v>
      </c>
      <c r="AB20" s="602">
        <v>24865</v>
      </c>
      <c r="AC20" s="602">
        <v>26807</v>
      </c>
      <c r="AD20" s="567"/>
      <c r="AE20" s="360"/>
      <c r="AF20" s="360"/>
      <c r="AG20" s="361"/>
      <c r="AH20" s="607"/>
    </row>
    <row r="21" spans="1:34" s="331" customFormat="1" x14ac:dyDescent="0.35">
      <c r="A21" s="330"/>
      <c r="B21" s="363" t="s">
        <v>3</v>
      </c>
      <c r="C21" s="350"/>
      <c r="D21" s="608">
        <v>217738</v>
      </c>
      <c r="E21" s="350"/>
      <c r="F21" s="368">
        <v>3253</v>
      </c>
      <c r="G21" s="372">
        <v>1.4939973729895564</v>
      </c>
      <c r="H21" s="350"/>
      <c r="I21" s="368">
        <v>1842</v>
      </c>
      <c r="J21" s="372">
        <v>0.84597084569528525</v>
      </c>
      <c r="K21" s="368">
        <v>1714</v>
      </c>
      <c r="L21" s="372">
        <v>93.051031487513569</v>
      </c>
      <c r="M21" s="368">
        <v>22</v>
      </c>
      <c r="N21" s="372">
        <v>1.1943539630836049</v>
      </c>
      <c r="O21" s="368">
        <v>0</v>
      </c>
      <c r="P21" s="372">
        <v>0</v>
      </c>
      <c r="Q21" s="368">
        <v>14</v>
      </c>
      <c r="R21" s="372">
        <v>0.76004343105320304</v>
      </c>
      <c r="S21" s="368">
        <v>67</v>
      </c>
      <c r="T21" s="372">
        <v>3.6373507057546148</v>
      </c>
      <c r="U21" s="368">
        <v>25</v>
      </c>
      <c r="V21" s="372">
        <v>1.3572204125950056</v>
      </c>
      <c r="X21" s="606"/>
      <c r="Y21" s="606"/>
      <c r="Z21" s="606"/>
      <c r="AA21" s="604">
        <v>44592</v>
      </c>
      <c r="AB21" s="602">
        <v>20377</v>
      </c>
      <c r="AC21" s="602">
        <v>22366</v>
      </c>
      <c r="AD21" s="567"/>
      <c r="AE21" s="360"/>
      <c r="AF21" s="360"/>
      <c r="AG21" s="361"/>
      <c r="AH21" s="607"/>
    </row>
    <row r="22" spans="1:34" s="331" customFormat="1" x14ac:dyDescent="0.35">
      <c r="A22" s="330"/>
      <c r="B22" s="363" t="s">
        <v>2</v>
      </c>
      <c r="C22" s="350"/>
      <c r="D22" s="608">
        <v>58346</v>
      </c>
      <c r="E22" s="350"/>
      <c r="F22" s="368">
        <v>1427</v>
      </c>
      <c r="G22" s="372">
        <v>2.4457546361361535</v>
      </c>
      <c r="H22" s="350"/>
      <c r="I22" s="368">
        <v>650</v>
      </c>
      <c r="J22" s="372">
        <v>1.1140438076303432</v>
      </c>
      <c r="K22" s="368">
        <v>430</v>
      </c>
      <c r="L22" s="372">
        <v>66.153846153846146</v>
      </c>
      <c r="M22" s="368">
        <v>19</v>
      </c>
      <c r="N22" s="372">
        <v>2.9230769230769229</v>
      </c>
      <c r="O22" s="368">
        <v>0</v>
      </c>
      <c r="P22" s="372">
        <v>0</v>
      </c>
      <c r="Q22" s="368">
        <v>1</v>
      </c>
      <c r="R22" s="372">
        <v>0.15384615384615385</v>
      </c>
      <c r="S22" s="368">
        <v>0</v>
      </c>
      <c r="T22" s="372">
        <v>0</v>
      </c>
      <c r="U22" s="368">
        <v>200</v>
      </c>
      <c r="V22" s="372">
        <v>30.76923076923077</v>
      </c>
      <c r="X22" s="606"/>
      <c r="Y22" s="606"/>
      <c r="Z22" s="606"/>
      <c r="AA22" s="604">
        <v>44620</v>
      </c>
      <c r="AB22" s="602">
        <v>25448</v>
      </c>
      <c r="AC22" s="602">
        <v>23602</v>
      </c>
      <c r="AD22" s="567"/>
      <c r="AE22" s="360"/>
      <c r="AF22" s="360"/>
      <c r="AG22" s="361"/>
      <c r="AH22" s="607"/>
    </row>
    <row r="23" spans="1:34" s="331" customFormat="1" x14ac:dyDescent="0.35">
      <c r="A23" s="330"/>
      <c r="B23" s="363" t="s">
        <v>35</v>
      </c>
      <c r="C23" s="350"/>
      <c r="D23" s="608">
        <v>99165</v>
      </c>
      <c r="E23" s="350"/>
      <c r="F23" s="368">
        <v>2582</v>
      </c>
      <c r="G23" s="372">
        <v>2.6037412393485604</v>
      </c>
      <c r="H23" s="350"/>
      <c r="I23" s="368">
        <v>1046</v>
      </c>
      <c r="J23" s="372">
        <v>1.0548076438259466</v>
      </c>
      <c r="K23" s="368">
        <v>1014</v>
      </c>
      <c r="L23" s="372">
        <v>96.940726577437857</v>
      </c>
      <c r="M23" s="368">
        <v>22</v>
      </c>
      <c r="N23" s="372">
        <v>2.1032504780114722</v>
      </c>
      <c r="O23" s="368">
        <v>0</v>
      </c>
      <c r="P23" s="372">
        <v>0</v>
      </c>
      <c r="Q23" s="368">
        <v>7</v>
      </c>
      <c r="R23" s="372">
        <v>0.6692160611854685</v>
      </c>
      <c r="S23" s="368">
        <v>0</v>
      </c>
      <c r="T23" s="372">
        <v>0</v>
      </c>
      <c r="U23" s="368">
        <v>3</v>
      </c>
      <c r="V23" s="372">
        <v>0.28680688336520077</v>
      </c>
      <c r="X23" s="606"/>
      <c r="Y23" s="606"/>
      <c r="Z23" s="606"/>
      <c r="AA23" s="604">
        <v>44651</v>
      </c>
      <c r="AB23" s="602">
        <v>31825</v>
      </c>
      <c r="AC23" s="602">
        <v>22165</v>
      </c>
      <c r="AD23" s="567"/>
      <c r="AE23" s="360"/>
      <c r="AF23" s="360"/>
      <c r="AG23" s="361"/>
      <c r="AH23" s="607"/>
    </row>
    <row r="24" spans="1:34" s="331" customFormat="1" x14ac:dyDescent="0.35">
      <c r="A24" s="330"/>
      <c r="B24" s="363" t="s">
        <v>42</v>
      </c>
      <c r="C24" s="350"/>
      <c r="D24" s="608">
        <v>277724</v>
      </c>
      <c r="E24" s="350"/>
      <c r="F24" s="368">
        <v>3920</v>
      </c>
      <c r="G24" s="372">
        <v>1.4114732612233729</v>
      </c>
      <c r="H24" s="350"/>
      <c r="I24" s="368">
        <v>3164</v>
      </c>
      <c r="J24" s="372">
        <v>1.1392605608445796</v>
      </c>
      <c r="K24" s="368">
        <v>2023</v>
      </c>
      <c r="L24" s="372">
        <v>63.93805309734514</v>
      </c>
      <c r="M24" s="368">
        <v>113</v>
      </c>
      <c r="N24" s="372">
        <v>3.5714285714285712</v>
      </c>
      <c r="O24" s="368">
        <v>0</v>
      </c>
      <c r="P24" s="372">
        <v>0</v>
      </c>
      <c r="Q24" s="368">
        <v>2</v>
      </c>
      <c r="R24" s="372">
        <v>6.321112515802782E-2</v>
      </c>
      <c r="S24" s="368">
        <v>0</v>
      </c>
      <c r="T24" s="372">
        <v>0</v>
      </c>
      <c r="U24" s="368">
        <v>1026</v>
      </c>
      <c r="V24" s="372">
        <v>32.427307206068271</v>
      </c>
      <c r="X24" s="606"/>
      <c r="Y24" s="606"/>
      <c r="Z24" s="606"/>
      <c r="AA24" s="604">
        <v>44681</v>
      </c>
      <c r="AB24" s="602">
        <v>29337</v>
      </c>
      <c r="AC24" s="602">
        <v>20494</v>
      </c>
      <c r="AD24" s="567"/>
      <c r="AE24" s="360"/>
      <c r="AF24" s="360"/>
      <c r="AG24" s="361"/>
      <c r="AH24" s="607"/>
    </row>
    <row r="25" spans="1:34" x14ac:dyDescent="0.35">
      <c r="A25" s="332"/>
      <c r="B25" s="363" t="s">
        <v>43</v>
      </c>
      <c r="C25" s="350"/>
      <c r="D25" s="608">
        <v>66578</v>
      </c>
      <c r="E25" s="350"/>
      <c r="F25" s="368">
        <v>1440</v>
      </c>
      <c r="G25" s="372">
        <v>2.1628766259124634</v>
      </c>
      <c r="H25" s="350"/>
      <c r="I25" s="368">
        <v>840</v>
      </c>
      <c r="J25" s="372">
        <v>1.2616780317822704</v>
      </c>
      <c r="K25" s="368">
        <v>407</v>
      </c>
      <c r="L25" s="372">
        <v>48.452380952380949</v>
      </c>
      <c r="M25" s="368">
        <v>5</v>
      </c>
      <c r="N25" s="372">
        <v>0.59523809523809523</v>
      </c>
      <c r="O25" s="368">
        <v>51</v>
      </c>
      <c r="P25" s="372">
        <v>6.0714285714285712</v>
      </c>
      <c r="Q25" s="368">
        <v>316</v>
      </c>
      <c r="R25" s="372">
        <v>37.61904761904762</v>
      </c>
      <c r="S25" s="368">
        <v>32</v>
      </c>
      <c r="T25" s="372">
        <v>3.8095238095238098</v>
      </c>
      <c r="U25" s="368">
        <v>29</v>
      </c>
      <c r="V25" s="372">
        <v>3.4523809523809526</v>
      </c>
      <c r="X25" s="606"/>
      <c r="Y25" s="606"/>
      <c r="Z25" s="606"/>
      <c r="AA25" s="604">
        <v>44712</v>
      </c>
      <c r="AB25" s="602">
        <v>27733</v>
      </c>
      <c r="AC25" s="602">
        <v>19944</v>
      </c>
      <c r="AD25" s="567"/>
      <c r="AE25" s="360"/>
      <c r="AF25" s="360"/>
      <c r="AG25" s="361"/>
      <c r="AH25" s="607"/>
    </row>
    <row r="26" spans="1:34" s="331" customFormat="1" x14ac:dyDescent="0.35">
      <c r="B26" s="363" t="s">
        <v>44</v>
      </c>
      <c r="C26" s="350"/>
      <c r="D26" s="610">
        <v>24089</v>
      </c>
      <c r="E26" s="350"/>
      <c r="F26" s="377">
        <v>713</v>
      </c>
      <c r="G26" s="372">
        <v>2.9598571962306446</v>
      </c>
      <c r="H26" s="350"/>
      <c r="I26" s="377">
        <v>278</v>
      </c>
      <c r="J26" s="372">
        <v>1.1540537174644028</v>
      </c>
      <c r="K26" s="377">
        <v>271</v>
      </c>
      <c r="L26" s="372">
        <v>97.482014388489219</v>
      </c>
      <c r="M26" s="377">
        <v>7</v>
      </c>
      <c r="N26" s="372">
        <v>2.5179856115107913</v>
      </c>
      <c r="O26" s="377">
        <v>0</v>
      </c>
      <c r="P26" s="372">
        <v>0</v>
      </c>
      <c r="Q26" s="377">
        <v>0</v>
      </c>
      <c r="R26" s="372">
        <v>0</v>
      </c>
      <c r="S26" s="377">
        <v>0</v>
      </c>
      <c r="T26" s="372">
        <v>0</v>
      </c>
      <c r="U26" s="377">
        <v>0</v>
      </c>
      <c r="V26" s="372">
        <v>0</v>
      </c>
      <c r="X26" s="606"/>
      <c r="Y26" s="606"/>
      <c r="Z26" s="606"/>
      <c r="AA26" s="604">
        <v>44742</v>
      </c>
      <c r="AB26" s="602">
        <v>30967</v>
      </c>
      <c r="AC26" s="602">
        <v>20368</v>
      </c>
      <c r="AD26" s="567"/>
      <c r="AE26" s="360"/>
      <c r="AF26" s="360"/>
      <c r="AG26" s="361"/>
      <c r="AH26" s="607"/>
    </row>
    <row r="27" spans="1:34" s="331" customFormat="1" x14ac:dyDescent="0.35">
      <c r="B27" s="363" t="s">
        <v>45</v>
      </c>
      <c r="C27" s="350"/>
      <c r="D27" s="610">
        <v>121519</v>
      </c>
      <c r="E27" s="350"/>
      <c r="F27" s="377">
        <v>1611</v>
      </c>
      <c r="G27" s="372">
        <v>1.3257186119043114</v>
      </c>
      <c r="H27" s="350"/>
      <c r="I27" s="377">
        <v>1252</v>
      </c>
      <c r="J27" s="372">
        <v>1.0302915593446293</v>
      </c>
      <c r="K27" s="377">
        <v>1159</v>
      </c>
      <c r="L27" s="372">
        <v>92.571884984025559</v>
      </c>
      <c r="M27" s="377">
        <v>58</v>
      </c>
      <c r="N27" s="372">
        <v>4.6325878594249197</v>
      </c>
      <c r="O27" s="377">
        <v>0</v>
      </c>
      <c r="P27" s="372">
        <v>0</v>
      </c>
      <c r="Q27" s="377">
        <v>7</v>
      </c>
      <c r="R27" s="372">
        <v>0.55910543130990409</v>
      </c>
      <c r="S27" s="377">
        <v>25</v>
      </c>
      <c r="T27" s="372">
        <v>1.9968051118210861</v>
      </c>
      <c r="U27" s="377">
        <v>3</v>
      </c>
      <c r="V27" s="372">
        <v>0.23961661341853036</v>
      </c>
      <c r="X27" s="606"/>
      <c r="Y27" s="606"/>
      <c r="Z27" s="606"/>
      <c r="AA27" s="604">
        <v>44773</v>
      </c>
      <c r="AB27" s="602">
        <v>28674</v>
      </c>
      <c r="AC27" s="602">
        <v>20566</v>
      </c>
      <c r="AD27" s="567"/>
      <c r="AE27" s="360"/>
      <c r="AF27" s="360"/>
      <c r="AG27" s="361"/>
      <c r="AH27" s="607"/>
    </row>
    <row r="28" spans="1:34" s="331" customFormat="1" x14ac:dyDescent="0.35">
      <c r="B28" s="363" t="s">
        <v>46</v>
      </c>
      <c r="C28" s="350"/>
      <c r="D28" s="610">
        <v>15044</v>
      </c>
      <c r="E28" s="350"/>
      <c r="F28" s="377">
        <v>393</v>
      </c>
      <c r="G28" s="383">
        <v>2.6123371443764953</v>
      </c>
      <c r="H28" s="350"/>
      <c r="I28" s="377">
        <v>261</v>
      </c>
      <c r="J28" s="383">
        <v>1.7349109279446957</v>
      </c>
      <c r="K28" s="377">
        <v>50</v>
      </c>
      <c r="L28" s="383">
        <v>19.157088122605366</v>
      </c>
      <c r="M28" s="377">
        <v>1</v>
      </c>
      <c r="N28" s="383">
        <v>0.38314176245210724</v>
      </c>
      <c r="O28" s="377">
        <v>153</v>
      </c>
      <c r="P28" s="383">
        <v>58.620689655172406</v>
      </c>
      <c r="Q28" s="377">
        <v>0</v>
      </c>
      <c r="R28" s="383">
        <v>0</v>
      </c>
      <c r="S28" s="377">
        <v>1</v>
      </c>
      <c r="T28" s="383">
        <v>0.38314176245210724</v>
      </c>
      <c r="U28" s="377">
        <v>56</v>
      </c>
      <c r="V28" s="383">
        <v>21.455938697318008</v>
      </c>
      <c r="X28" s="606"/>
      <c r="Y28" s="606"/>
      <c r="Z28" s="606"/>
      <c r="AA28" s="604">
        <v>44804</v>
      </c>
      <c r="AB28" s="602">
        <v>19988</v>
      </c>
      <c r="AC28" s="602">
        <v>21716</v>
      </c>
      <c r="AD28" s="567"/>
      <c r="AE28" s="360"/>
      <c r="AF28" s="360"/>
      <c r="AG28" s="361"/>
      <c r="AH28" s="607"/>
    </row>
    <row r="29" spans="1:34" s="331" customFormat="1" x14ac:dyDescent="0.35">
      <c r="B29" s="384" t="s">
        <v>1</v>
      </c>
      <c r="C29" s="350"/>
      <c r="D29" s="611">
        <v>5749</v>
      </c>
      <c r="E29" s="350"/>
      <c r="F29" s="389">
        <v>110</v>
      </c>
      <c r="G29" s="393">
        <v>1.9133762393459732</v>
      </c>
      <c r="H29" s="350"/>
      <c r="I29" s="389">
        <v>65</v>
      </c>
      <c r="J29" s="393">
        <v>1.1306314141589842</v>
      </c>
      <c r="K29" s="389">
        <v>29</v>
      </c>
      <c r="L29" s="393">
        <v>44.61538461538462</v>
      </c>
      <c r="M29" s="389">
        <v>1</v>
      </c>
      <c r="N29" s="393">
        <v>1.5384615384615385</v>
      </c>
      <c r="O29" s="389">
        <v>2</v>
      </c>
      <c r="P29" s="393">
        <v>3.0769230769230771</v>
      </c>
      <c r="Q29" s="389">
        <v>26</v>
      </c>
      <c r="R29" s="393">
        <v>40</v>
      </c>
      <c r="S29" s="389">
        <v>0</v>
      </c>
      <c r="T29" s="393">
        <v>0</v>
      </c>
      <c r="U29" s="389">
        <v>7</v>
      </c>
      <c r="V29" s="393">
        <v>10.76923076923077</v>
      </c>
      <c r="X29" s="606"/>
      <c r="Y29" s="606"/>
      <c r="Z29" s="606"/>
      <c r="AA29" s="604">
        <v>44834</v>
      </c>
      <c r="AB29" s="602">
        <v>27552</v>
      </c>
      <c r="AC29" s="602">
        <v>21574</v>
      </c>
      <c r="AD29" s="567"/>
      <c r="AE29" s="360"/>
      <c r="AF29" s="360"/>
      <c r="AG29" s="361"/>
      <c r="AH29" s="607"/>
    </row>
    <row r="30" spans="1:34" s="328" customFormat="1" ht="7.5" customHeight="1" x14ac:dyDescent="0.35">
      <c r="A30" s="326"/>
      <c r="B30" s="327"/>
      <c r="D30" s="327"/>
      <c r="F30" s="327"/>
      <c r="G30" s="335"/>
      <c r="I30" s="327"/>
      <c r="J30" s="335"/>
      <c r="K30" s="327"/>
      <c r="L30" s="335"/>
      <c r="M30" s="327"/>
      <c r="N30" s="335"/>
      <c r="O30" s="327"/>
      <c r="P30" s="335"/>
      <c r="Q30" s="327"/>
      <c r="R30" s="335"/>
      <c r="S30" s="327"/>
      <c r="T30" s="335"/>
      <c r="U30" s="327"/>
      <c r="V30" s="335"/>
      <c r="X30" s="596"/>
      <c r="Y30" s="596"/>
      <c r="Z30" s="606"/>
      <c r="AA30" s="604">
        <v>44865</v>
      </c>
      <c r="AB30" s="602">
        <v>29104</v>
      </c>
      <c r="AC30" s="602">
        <v>17287</v>
      </c>
      <c r="AD30" s="396"/>
      <c r="AE30" s="329"/>
      <c r="AF30" s="360"/>
      <c r="AG30" s="361"/>
      <c r="AH30" s="607"/>
    </row>
    <row r="31" spans="1:34" s="322" customFormat="1" x14ac:dyDescent="0.35">
      <c r="B31" s="439" t="s">
        <v>0</v>
      </c>
      <c r="C31" s="437"/>
      <c r="D31" s="597">
        <v>2197982</v>
      </c>
      <c r="E31" s="437"/>
      <c r="F31" s="440">
        <v>47817</v>
      </c>
      <c r="G31" s="441">
        <v>2.1754955227112869</v>
      </c>
      <c r="H31" s="437"/>
      <c r="I31" s="440">
        <v>21634</v>
      </c>
      <c r="J31" s="441">
        <v>0.98426647715950355</v>
      </c>
      <c r="K31" s="440">
        <v>17605</v>
      </c>
      <c r="L31" s="441">
        <v>81.376536932606086</v>
      </c>
      <c r="M31" s="440">
        <v>494</v>
      </c>
      <c r="N31" s="441">
        <v>2.2834427290376258</v>
      </c>
      <c r="O31" s="440">
        <v>763</v>
      </c>
      <c r="P31" s="441">
        <v>3.526855875011556</v>
      </c>
      <c r="Q31" s="440">
        <v>691</v>
      </c>
      <c r="R31" s="441">
        <v>3.1940464084311735</v>
      </c>
      <c r="S31" s="440">
        <v>232</v>
      </c>
      <c r="T31" s="441">
        <v>1.0723860589812333</v>
      </c>
      <c r="U31" s="440">
        <v>1849</v>
      </c>
      <c r="V31" s="441">
        <v>8.546731995932328</v>
      </c>
      <c r="X31" s="1260"/>
      <c r="Y31" s="1260"/>
      <c r="Z31" s="1261"/>
      <c r="AA31" s="1262">
        <v>44895</v>
      </c>
      <c r="AB31" s="1263">
        <v>30634</v>
      </c>
      <c r="AC31" s="1263">
        <v>17693</v>
      </c>
      <c r="AD31" s="1336"/>
      <c r="AE31" s="1264"/>
      <c r="AF31" s="320"/>
      <c r="AG31" s="320"/>
      <c r="AH31" s="591"/>
    </row>
    <row r="32" spans="1:34" s="328" customFormat="1" ht="5.25" customHeight="1" x14ac:dyDescent="0.25">
      <c r="B32" s="397" t="s">
        <v>39</v>
      </c>
      <c r="C32" s="509"/>
      <c r="D32" s="496"/>
      <c r="E32" s="509"/>
      <c r="F32" s="496"/>
      <c r="G32" s="496"/>
      <c r="H32" s="496"/>
      <c r="I32" s="496"/>
      <c r="J32" s="496"/>
      <c r="K32" s="496"/>
      <c r="L32" s="496"/>
      <c r="M32" s="496"/>
      <c r="N32" s="496"/>
      <c r="O32" s="496"/>
      <c r="P32" s="496"/>
      <c r="Q32" s="496"/>
      <c r="R32" s="496"/>
      <c r="S32" s="496"/>
      <c r="T32" s="496"/>
      <c r="U32" s="496"/>
      <c r="V32" s="496"/>
      <c r="X32" s="596"/>
      <c r="Y32" s="596"/>
      <c r="Z32" s="596"/>
      <c r="AA32" s="604">
        <v>44926</v>
      </c>
      <c r="AB32" s="602">
        <v>28835</v>
      </c>
      <c r="AC32" s="602">
        <v>20499</v>
      </c>
      <c r="AD32" s="396"/>
    </row>
    <row r="33" spans="2:30" s="394" customFormat="1" ht="14.5" customHeight="1" x14ac:dyDescent="0.25">
      <c r="B33" s="1526" t="s">
        <v>386</v>
      </c>
      <c r="C33" s="1526"/>
      <c r="D33" s="1526"/>
      <c r="E33" s="1526"/>
      <c r="F33" s="1526"/>
      <c r="G33" s="1526"/>
      <c r="H33" s="1526"/>
      <c r="I33" s="1526"/>
      <c r="J33" s="1526"/>
      <c r="K33" s="1526"/>
      <c r="L33" s="1526"/>
      <c r="M33" s="1526"/>
      <c r="N33" s="1526"/>
      <c r="O33" s="1526"/>
      <c r="P33" s="1526"/>
      <c r="Q33" s="1526"/>
      <c r="R33" s="1526"/>
      <c r="S33" s="1526"/>
      <c r="T33" s="1526"/>
      <c r="U33" s="1526"/>
      <c r="V33" s="1526"/>
      <c r="X33" s="596"/>
      <c r="Y33" s="596"/>
      <c r="Z33" s="596"/>
      <c r="AA33" s="604">
        <v>44957</v>
      </c>
      <c r="AB33" s="602">
        <v>25222</v>
      </c>
      <c r="AC33" s="602">
        <v>21942</v>
      </c>
      <c r="AD33" s="396"/>
    </row>
    <row r="34" spans="2:30" s="394" customFormat="1" ht="12" customHeight="1" x14ac:dyDescent="0.25">
      <c r="B34" s="1526"/>
      <c r="C34" s="1526"/>
      <c r="D34" s="1526"/>
      <c r="E34" s="1526"/>
      <c r="F34" s="1526"/>
      <c r="G34" s="1526"/>
      <c r="H34" s="1526"/>
      <c r="I34" s="1526"/>
      <c r="J34" s="1526"/>
      <c r="K34" s="1526"/>
      <c r="L34" s="1526"/>
      <c r="M34" s="1526"/>
      <c r="N34" s="1526"/>
      <c r="O34" s="1526"/>
      <c r="P34" s="1526"/>
      <c r="Q34" s="1526"/>
      <c r="R34" s="1526"/>
      <c r="S34" s="1526"/>
      <c r="T34" s="1526"/>
      <c r="U34" s="1526"/>
      <c r="V34" s="1526"/>
      <c r="X34" s="596"/>
      <c r="Y34" s="596"/>
      <c r="Z34" s="596"/>
      <c r="AA34" s="604">
        <v>44985</v>
      </c>
      <c r="AB34" s="602">
        <v>28262</v>
      </c>
      <c r="AC34" s="602">
        <v>21287</v>
      </c>
      <c r="AD34" s="396"/>
    </row>
    <row r="35" spans="2:30" x14ac:dyDescent="0.25">
      <c r="B35" s="1486"/>
      <c r="C35" s="1486"/>
      <c r="D35" s="1486"/>
      <c r="AA35" s="604">
        <v>45016</v>
      </c>
      <c r="AB35" s="602">
        <v>37938</v>
      </c>
      <c r="AC35" s="602">
        <v>24401</v>
      </c>
    </row>
    <row r="36" spans="2:30" x14ac:dyDescent="0.25">
      <c r="B36" s="1476"/>
      <c r="C36" s="1476"/>
      <c r="D36" s="1476"/>
      <c r="AA36" s="604">
        <v>45046</v>
      </c>
      <c r="AB36" s="602">
        <v>30972</v>
      </c>
      <c r="AC36" s="602">
        <v>22154</v>
      </c>
    </row>
    <row r="37" spans="2:30" x14ac:dyDescent="0.25">
      <c r="AA37" s="604">
        <v>45077</v>
      </c>
      <c r="AB37" s="602">
        <v>34993</v>
      </c>
      <c r="AC37" s="602">
        <v>18583</v>
      </c>
    </row>
    <row r="38" spans="2:30" x14ac:dyDescent="0.25">
      <c r="AA38" s="604">
        <v>45107</v>
      </c>
      <c r="AB38" s="602">
        <v>33173</v>
      </c>
      <c r="AC38" s="602">
        <v>18432</v>
      </c>
    </row>
    <row r="39" spans="2:30" x14ac:dyDescent="0.25">
      <c r="AA39" s="604">
        <v>45138</v>
      </c>
      <c r="AB39" s="602">
        <v>29845</v>
      </c>
      <c r="AC39" s="602">
        <v>17338</v>
      </c>
    </row>
    <row r="40" spans="2:30" x14ac:dyDescent="0.25">
      <c r="AA40" s="604">
        <v>45169</v>
      </c>
      <c r="AB40" s="602">
        <v>17652</v>
      </c>
      <c r="AC40" s="602">
        <v>15962</v>
      </c>
    </row>
    <row r="41" spans="2:30" x14ac:dyDescent="0.25">
      <c r="AA41" s="604">
        <v>45199</v>
      </c>
      <c r="AB41" s="602">
        <v>35295</v>
      </c>
      <c r="AC41" s="602">
        <v>21157</v>
      </c>
    </row>
    <row r="42" spans="2:30" x14ac:dyDescent="0.25">
      <c r="AA42" s="604">
        <v>45230</v>
      </c>
      <c r="AB42" s="602">
        <v>31994</v>
      </c>
      <c r="AC42" s="602">
        <v>20149</v>
      </c>
    </row>
    <row r="43" spans="2:30" x14ac:dyDescent="0.25">
      <c r="AA43" s="604">
        <v>45260</v>
      </c>
      <c r="AB43" s="602">
        <v>28434</v>
      </c>
      <c r="AC43" s="602">
        <v>45500</v>
      </c>
    </row>
    <row r="44" spans="2:30" x14ac:dyDescent="0.25">
      <c r="AA44" s="604">
        <v>45291</v>
      </c>
      <c r="AB44" s="602">
        <v>25527</v>
      </c>
      <c r="AC44" s="602">
        <v>18425</v>
      </c>
    </row>
    <row r="45" spans="2:30" x14ac:dyDescent="0.25">
      <c r="AA45" s="604">
        <v>45322</v>
      </c>
      <c r="AB45" s="602">
        <v>23712</v>
      </c>
      <c r="AC45" s="602">
        <v>22911</v>
      </c>
    </row>
    <row r="46" spans="2:30" x14ac:dyDescent="0.25">
      <c r="AA46" s="604">
        <v>45351</v>
      </c>
      <c r="AB46" s="602">
        <v>26838</v>
      </c>
      <c r="AC46" s="602">
        <v>27054</v>
      </c>
    </row>
    <row r="47" spans="2:30" x14ac:dyDescent="0.25">
      <c r="AA47" s="604">
        <v>45382</v>
      </c>
      <c r="AB47" s="602">
        <v>32072</v>
      </c>
      <c r="AC47" s="602">
        <v>22207</v>
      </c>
    </row>
    <row r="48" spans="2:30" x14ac:dyDescent="0.25">
      <c r="AA48" s="604">
        <v>45412</v>
      </c>
      <c r="AB48" s="602">
        <v>26319</v>
      </c>
      <c r="AC48" s="602">
        <v>20493</v>
      </c>
    </row>
    <row r="49" spans="27:29" x14ac:dyDescent="0.25">
      <c r="AA49" s="604">
        <v>45443</v>
      </c>
      <c r="AB49" s="602">
        <v>26675</v>
      </c>
      <c r="AC49" s="602">
        <v>21872</v>
      </c>
    </row>
    <row r="50" spans="27:29" x14ac:dyDescent="0.25">
      <c r="AA50" s="604">
        <v>45473</v>
      </c>
      <c r="AB50" s="602">
        <v>31224</v>
      </c>
      <c r="AC50" s="602">
        <v>20144</v>
      </c>
    </row>
    <row r="51" spans="27:29" x14ac:dyDescent="0.25">
      <c r="AA51" s="604">
        <v>45504</v>
      </c>
      <c r="AB51" s="602">
        <v>23913</v>
      </c>
      <c r="AC51" s="602">
        <v>18018</v>
      </c>
    </row>
    <row r="52" spans="27:29" x14ac:dyDescent="0.25">
      <c r="AA52" s="604">
        <v>45535</v>
      </c>
      <c r="AB52" s="602">
        <v>33519</v>
      </c>
      <c r="AC52" s="602">
        <v>19284</v>
      </c>
    </row>
    <row r="53" spans="27:29" x14ac:dyDescent="0.25">
      <c r="AA53" s="604">
        <v>45565</v>
      </c>
      <c r="AB53" s="602">
        <v>21655</v>
      </c>
      <c r="AC53" s="602">
        <v>18822</v>
      </c>
    </row>
    <row r="54" spans="27:29" x14ac:dyDescent="0.25">
      <c r="AA54" s="604">
        <v>45596</v>
      </c>
      <c r="AB54" s="602">
        <v>29870</v>
      </c>
      <c r="AC54" s="602">
        <v>17653</v>
      </c>
    </row>
    <row r="55" spans="27:29" x14ac:dyDescent="0.25">
      <c r="AA55" s="604">
        <v>45626</v>
      </c>
      <c r="AB55" s="602">
        <v>34436</v>
      </c>
      <c r="AC55" s="602">
        <v>19875</v>
      </c>
    </row>
    <row r="56" spans="27:29" x14ac:dyDescent="0.25">
      <c r="AA56" s="604">
        <v>45657</v>
      </c>
      <c r="AB56" s="602">
        <v>30004</v>
      </c>
      <c r="AC56" s="602">
        <v>18320</v>
      </c>
    </row>
    <row r="57" spans="27:29" x14ac:dyDescent="0.25">
      <c r="AA57" s="604">
        <v>45688</v>
      </c>
      <c r="AB57" s="602">
        <v>29776</v>
      </c>
      <c r="AC57" s="602">
        <v>21050</v>
      </c>
    </row>
    <row r="58" spans="27:29" x14ac:dyDescent="0.25">
      <c r="AA58" s="604">
        <v>45716</v>
      </c>
      <c r="AB58" s="602">
        <v>38438</v>
      </c>
      <c r="AC58" s="602">
        <v>26721</v>
      </c>
    </row>
    <row r="59" spans="27:29" x14ac:dyDescent="0.25">
      <c r="AA59" s="604">
        <v>45747</v>
      </c>
      <c r="AB59" s="602">
        <v>35709</v>
      </c>
      <c r="AC59" s="602">
        <v>21845</v>
      </c>
    </row>
    <row r="60" spans="27:29" x14ac:dyDescent="0.25">
      <c r="AA60" s="604">
        <v>45777</v>
      </c>
      <c r="AB60" s="602">
        <v>30361</v>
      </c>
      <c r="AC60" s="602">
        <v>22050</v>
      </c>
    </row>
    <row r="61" spans="27:29" x14ac:dyDescent="0.25">
      <c r="AA61" s="604">
        <v>45808</v>
      </c>
      <c r="AB61" s="602">
        <v>31782</v>
      </c>
      <c r="AC61" s="602">
        <v>20496</v>
      </c>
    </row>
    <row r="62" spans="27:29" x14ac:dyDescent="0.25">
      <c r="AA62" s="604">
        <v>45838</v>
      </c>
      <c r="AB62" s="602">
        <v>31227</v>
      </c>
      <c r="AC62" s="602">
        <v>19760</v>
      </c>
    </row>
    <row r="63" spans="27:29" x14ac:dyDescent="0.25">
      <c r="AA63" s="604">
        <v>45869</v>
      </c>
      <c r="AB63" s="602">
        <v>38899</v>
      </c>
      <c r="AC63" s="602">
        <v>21107</v>
      </c>
    </row>
    <row r="64" spans="27:29" x14ac:dyDescent="0.25">
      <c r="AA64" s="604">
        <v>45900</v>
      </c>
      <c r="AB64" s="602">
        <v>25807</v>
      </c>
      <c r="AC64" s="602">
        <v>19983</v>
      </c>
    </row>
    <row r="65" spans="27:29" x14ac:dyDescent="0.25">
      <c r="AA65" s="604">
        <v>45930</v>
      </c>
      <c r="AB65" s="602">
        <v>32193</v>
      </c>
      <c r="AC65" s="602">
        <v>19798</v>
      </c>
    </row>
    <row r="66" spans="27:29" x14ac:dyDescent="0.25">
      <c r="AA66" s="604">
        <v>45961</v>
      </c>
      <c r="AB66" s="602">
        <v>51502</v>
      </c>
      <c r="AC66" s="602">
        <v>18854</v>
      </c>
    </row>
    <row r="67" spans="27:29" x14ac:dyDescent="0.25">
      <c r="AA67" s="604">
        <v>45991</v>
      </c>
      <c r="AB67" s="602">
        <v>47817</v>
      </c>
      <c r="AC67" s="602">
        <v>21634</v>
      </c>
    </row>
  </sheetData>
  <mergeCells count="19">
    <mergeCell ref="B2:C2"/>
    <mergeCell ref="B3:C3"/>
    <mergeCell ref="B7:B10"/>
    <mergeCell ref="D7:D9"/>
    <mergeCell ref="F7:G7"/>
    <mergeCell ref="F8:G9"/>
    <mergeCell ref="A4:V4"/>
    <mergeCell ref="B5:V5"/>
    <mergeCell ref="B36:D36"/>
    <mergeCell ref="K9:L9"/>
    <mergeCell ref="M9:N9"/>
    <mergeCell ref="O9:P9"/>
    <mergeCell ref="I8:J9"/>
    <mergeCell ref="K8:V8"/>
    <mergeCell ref="B33:V34"/>
    <mergeCell ref="Q9:R9"/>
    <mergeCell ref="S9:T9"/>
    <mergeCell ref="U9:V9"/>
    <mergeCell ref="B35:D35"/>
  </mergeCells>
  <printOptions horizontalCentered="1"/>
  <pageMargins left="0" right="0" top="0.43307086614173229" bottom="0.43307086614173229" header="0" footer="0"/>
  <pageSetup paperSize="9" scale="74" orientation="landscape" r:id="rId1"/>
  <headerFooter alignWithMargins="0"/>
  <rowBreaks count="1" manualBreakCount="1">
    <brk id="32" max="16383"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40">
    <tabColor theme="0"/>
    <pageSetUpPr fitToPage="1"/>
  </sheetPr>
  <dimension ref="B1:AF46"/>
  <sheetViews>
    <sheetView showGridLines="0" topLeftCell="A2" zoomScaleNormal="100" workbookViewId="0"/>
  </sheetViews>
  <sheetFormatPr baseColWidth="10" defaultColWidth="11.453125" defaultRowHeight="14.5" x14ac:dyDescent="0.25"/>
  <cols>
    <col min="1" max="1" width="1.1796875" style="615" customWidth="1"/>
    <col min="2" max="2" width="7.81640625" style="615" customWidth="1"/>
    <col min="3" max="3" width="1" style="615" customWidth="1"/>
    <col min="4" max="4" width="9.1796875" style="615" customWidth="1"/>
    <col min="5" max="5" width="7.54296875" style="615" customWidth="1"/>
    <col min="6" max="6" width="6" style="615" customWidth="1"/>
    <col min="7" max="7" width="0.54296875" style="615" customWidth="1"/>
    <col min="8" max="8" width="8" style="615" customWidth="1"/>
    <col min="9" max="9" width="6.1796875" style="615" customWidth="1"/>
    <col min="10" max="10" width="0.54296875" style="615" customWidth="1"/>
    <col min="11" max="11" width="6.7265625" style="615" customWidth="1"/>
    <col min="12" max="12" width="5.81640625" style="615" customWidth="1"/>
    <col min="13" max="13" width="0.54296875" style="615" customWidth="1"/>
    <col min="14" max="14" width="6.81640625" style="615" customWidth="1"/>
    <col min="15" max="15" width="6.1796875" style="615" customWidth="1"/>
    <col min="16" max="16" width="0.54296875" style="615" customWidth="1"/>
    <col min="17" max="17" width="7" style="615" customWidth="1"/>
    <col min="18" max="18" width="5" style="615" customWidth="1"/>
    <col min="19" max="19" width="0.54296875" style="615" customWidth="1"/>
    <col min="20" max="20" width="8.1796875" style="615" customWidth="1"/>
    <col min="21" max="21" width="5.81640625" style="615" customWidth="1"/>
    <col min="22" max="22" width="0.7265625" style="615" customWidth="1"/>
    <col min="23" max="23" width="7.54296875" style="615" customWidth="1"/>
    <col min="24" max="24" width="6.1796875" style="615" customWidth="1"/>
    <col min="25" max="25" width="0.54296875" style="615" customWidth="1"/>
    <col min="26" max="26" width="9.1796875" style="615" bestFit="1" customWidth="1"/>
    <col min="27" max="27" width="6.1796875" style="615" customWidth="1"/>
    <col min="28" max="28" width="0.7265625" style="615" customWidth="1"/>
    <col min="29" max="29" width="9.1796875" style="615" customWidth="1"/>
    <col min="30" max="30" width="6.7265625" style="615" customWidth="1"/>
    <col min="31" max="16384" width="11.453125" style="615"/>
  </cols>
  <sheetData>
    <row r="1" spans="2:32" ht="15" hidden="1" customHeight="1" x14ac:dyDescent="0.25">
      <c r="E1" s="616" t="s">
        <v>36</v>
      </c>
      <c r="F1" s="616"/>
      <c r="H1" s="616" t="s">
        <v>21</v>
      </c>
      <c r="K1" s="616" t="s">
        <v>20</v>
      </c>
      <c r="N1" s="616" t="s">
        <v>19</v>
      </c>
      <c r="Q1" s="616" t="s">
        <v>18</v>
      </c>
      <c r="T1" s="616" t="s">
        <v>17</v>
      </c>
      <c r="W1" s="616" t="s">
        <v>16</v>
      </c>
      <c r="Z1" s="616" t="s">
        <v>15</v>
      </c>
    </row>
    <row r="2" spans="2:32" s="613" customFormat="1" x14ac:dyDescent="0.25">
      <c r="C2" s="617"/>
      <c r="D2" s="617"/>
      <c r="AB2" s="617"/>
    </row>
    <row r="3" spans="2:32" s="619" customFormat="1" ht="47.25" customHeight="1" x14ac:dyDescent="0.35">
      <c r="B3" s="1541"/>
      <c r="C3" s="1541"/>
      <c r="D3" s="1541"/>
      <c r="E3" s="1541"/>
      <c r="F3" s="1541"/>
      <c r="G3" s="1541"/>
      <c r="H3" s="1541"/>
      <c r="I3" s="1541"/>
      <c r="J3" s="1541"/>
      <c r="K3" s="1541"/>
      <c r="L3" s="618"/>
      <c r="M3" s="618"/>
      <c r="W3" s="620"/>
      <c r="AA3" s="620"/>
      <c r="AD3" s="620"/>
    </row>
    <row r="4" spans="2:32" s="621" customFormat="1" ht="13.5" customHeight="1" x14ac:dyDescent="0.25">
      <c r="B4" s="1542"/>
      <c r="C4" s="1542"/>
      <c r="D4" s="1542"/>
      <c r="E4" s="1542"/>
      <c r="F4" s="1542"/>
      <c r="G4" s="1542"/>
      <c r="H4" s="1542"/>
      <c r="I4" s="1542"/>
      <c r="J4" s="1542"/>
      <c r="K4" s="1542"/>
      <c r="L4" s="1542"/>
      <c r="M4" s="1542"/>
      <c r="N4" s="1542"/>
      <c r="O4" s="1542"/>
      <c r="P4" s="1542"/>
      <c r="Q4" s="1542"/>
      <c r="R4" s="1542"/>
      <c r="S4" s="1542"/>
      <c r="T4" s="1542"/>
      <c r="U4" s="1542"/>
      <c r="V4" s="1542"/>
      <c r="W4" s="1542"/>
      <c r="X4" s="1542"/>
      <c r="Y4" s="1542"/>
      <c r="Z4" s="1542"/>
      <c r="AA4" s="1542"/>
      <c r="AB4" s="1542"/>
      <c r="AC4" s="1542"/>
      <c r="AD4" s="1542"/>
    </row>
    <row r="5" spans="2:32" s="623" customFormat="1" ht="16.5" customHeight="1" x14ac:dyDescent="0.25">
      <c r="B5" s="1543" t="s">
        <v>409</v>
      </c>
      <c r="C5" s="1543"/>
      <c r="D5" s="1543"/>
      <c r="E5" s="1543"/>
      <c r="F5" s="1543"/>
      <c r="G5" s="1543"/>
      <c r="H5" s="1543"/>
      <c r="I5" s="1543"/>
      <c r="J5" s="1543"/>
      <c r="K5" s="1543"/>
      <c r="L5" s="1543"/>
      <c r="M5" s="1543"/>
      <c r="N5" s="1543"/>
      <c r="O5" s="1543"/>
      <c r="P5" s="1543"/>
      <c r="Q5" s="1543"/>
      <c r="R5" s="1543"/>
      <c r="S5" s="1543"/>
      <c r="T5" s="1543"/>
      <c r="U5" s="1543"/>
      <c r="V5" s="1543"/>
      <c r="W5" s="1543"/>
      <c r="X5" s="1543"/>
      <c r="Y5" s="1543"/>
      <c r="Z5" s="1543"/>
      <c r="AA5" s="1543"/>
      <c r="AB5" s="1543"/>
      <c r="AC5" s="1543"/>
      <c r="AD5" s="1543"/>
    </row>
    <row r="6" spans="2:32" s="623" customFormat="1" ht="14.25" customHeight="1" x14ac:dyDescent="0.25">
      <c r="B6" s="1478" t="str">
        <f>porsaad!$B$6</f>
        <v>Situación a 30 de noviembre de 2025</v>
      </c>
      <c r="C6" s="1478"/>
      <c r="D6" s="1478"/>
      <c r="E6" s="1478"/>
      <c r="F6" s="1478"/>
      <c r="G6" s="1478"/>
      <c r="H6" s="1478"/>
      <c r="I6" s="1478"/>
      <c r="J6" s="1478"/>
      <c r="K6" s="1478"/>
      <c r="L6" s="1478"/>
      <c r="M6" s="1478"/>
      <c r="N6" s="1478"/>
      <c r="O6" s="1478"/>
      <c r="P6" s="1478"/>
      <c r="Q6" s="1478"/>
      <c r="R6" s="1478"/>
      <c r="S6" s="1478"/>
      <c r="T6" s="1478"/>
      <c r="U6" s="1478"/>
      <c r="V6" s="1478"/>
      <c r="W6" s="1478"/>
      <c r="X6" s="1478"/>
      <c r="Y6" s="1478"/>
      <c r="Z6" s="1478"/>
      <c r="AA6" s="1478"/>
      <c r="AB6" s="1478"/>
      <c r="AC6" s="1478"/>
      <c r="AD6" s="622"/>
    </row>
    <row r="7" spans="2:32" s="621" customFormat="1" ht="5.25" customHeight="1" x14ac:dyDescent="0.25">
      <c r="AC7" s="792"/>
    </row>
    <row r="8" spans="2:32" s="626" customFormat="1" ht="21.75" customHeight="1" x14ac:dyDescent="0.25">
      <c r="B8" s="1551" t="s">
        <v>27</v>
      </c>
      <c r="C8" s="625"/>
      <c r="D8" s="1571" t="s">
        <v>112</v>
      </c>
      <c r="E8" s="1581" t="s">
        <v>26</v>
      </c>
      <c r="F8" s="1582"/>
      <c r="G8" s="1582"/>
      <c r="H8" s="1582"/>
      <c r="I8" s="1582"/>
      <c r="J8" s="1582"/>
      <c r="K8" s="1582"/>
      <c r="L8" s="1582"/>
      <c r="M8" s="1582"/>
      <c r="N8" s="1582"/>
      <c r="O8" s="1582"/>
      <c r="P8" s="1582"/>
      <c r="Q8" s="1582"/>
      <c r="R8" s="1582"/>
      <c r="S8" s="1582"/>
      <c r="T8" s="1582"/>
      <c r="U8" s="1582"/>
      <c r="V8" s="1582"/>
      <c r="W8" s="1582"/>
      <c r="X8" s="1582"/>
      <c r="Y8" s="1582"/>
      <c r="Z8" s="1582"/>
      <c r="AA8" s="1554"/>
      <c r="AB8" s="625"/>
      <c r="AC8" s="1571" t="s">
        <v>0</v>
      </c>
      <c r="AD8" s="1583"/>
    </row>
    <row r="9" spans="2:32" s="626" customFormat="1" ht="21.75" customHeight="1" x14ac:dyDescent="0.25">
      <c r="B9" s="1580"/>
      <c r="C9" s="625"/>
      <c r="D9" s="1572"/>
      <c r="E9" s="1569" t="s">
        <v>22</v>
      </c>
      <c r="F9" s="1570"/>
      <c r="G9" s="627"/>
      <c r="H9" s="1569" t="s">
        <v>21</v>
      </c>
      <c r="I9" s="1570"/>
      <c r="J9" s="627"/>
      <c r="K9" s="1569" t="s">
        <v>20</v>
      </c>
      <c r="L9" s="1570"/>
      <c r="M9" s="627"/>
      <c r="N9" s="1569" t="s">
        <v>19</v>
      </c>
      <c r="O9" s="1570"/>
      <c r="P9" s="627"/>
      <c r="Q9" s="1569" t="s">
        <v>18</v>
      </c>
      <c r="R9" s="1570"/>
      <c r="S9" s="627"/>
      <c r="T9" s="1569" t="s">
        <v>17</v>
      </c>
      <c r="U9" s="1570"/>
      <c r="V9" s="627"/>
      <c r="W9" s="1569" t="s">
        <v>16</v>
      </c>
      <c r="X9" s="1570"/>
      <c r="Y9" s="627"/>
      <c r="Z9" s="1569" t="s">
        <v>15</v>
      </c>
      <c r="AA9" s="1570"/>
      <c r="AB9" s="625"/>
      <c r="AC9" s="1584"/>
      <c r="AD9" s="1585"/>
    </row>
    <row r="10" spans="2:32" s="626" customFormat="1" ht="21.75" customHeight="1" x14ac:dyDescent="0.25">
      <c r="B10" s="1552"/>
      <c r="C10" s="628"/>
      <c r="D10" s="1573"/>
      <c r="E10" s="818" t="s">
        <v>9</v>
      </c>
      <c r="F10" s="819" t="s">
        <v>25</v>
      </c>
      <c r="G10" s="629"/>
      <c r="H10" s="818" t="s">
        <v>9</v>
      </c>
      <c r="I10" s="819" t="s">
        <v>25</v>
      </c>
      <c r="J10" s="629"/>
      <c r="K10" s="818" t="s">
        <v>9</v>
      </c>
      <c r="L10" s="819" t="s">
        <v>25</v>
      </c>
      <c r="M10" s="629"/>
      <c r="N10" s="818" t="s">
        <v>9</v>
      </c>
      <c r="O10" s="819" t="s">
        <v>25</v>
      </c>
      <c r="P10" s="629"/>
      <c r="Q10" s="818" t="s">
        <v>9</v>
      </c>
      <c r="R10" s="819" t="s">
        <v>25</v>
      </c>
      <c r="S10" s="629"/>
      <c r="T10" s="818" t="s">
        <v>9</v>
      </c>
      <c r="U10" s="819" t="s">
        <v>25</v>
      </c>
      <c r="V10" s="629"/>
      <c r="W10" s="818" t="s">
        <v>9</v>
      </c>
      <c r="X10" s="819" t="s">
        <v>25</v>
      </c>
      <c r="Y10" s="629"/>
      <c r="Z10" s="818" t="s">
        <v>9</v>
      </c>
      <c r="AA10" s="819" t="s">
        <v>25</v>
      </c>
      <c r="AB10" s="628"/>
      <c r="AC10" s="708" t="s">
        <v>9</v>
      </c>
      <c r="AD10" s="819" t="s">
        <v>25</v>
      </c>
    </row>
    <row r="11" spans="2:32" s="631" customFormat="1" ht="9" customHeight="1" x14ac:dyDescent="0.25">
      <c r="B11" s="630"/>
      <c r="D11" s="630"/>
      <c r="E11" s="630"/>
      <c r="F11" s="630"/>
      <c r="G11" s="630"/>
      <c r="H11" s="630"/>
      <c r="I11" s="630"/>
      <c r="J11" s="630"/>
      <c r="K11" s="630"/>
      <c r="L11" s="630"/>
      <c r="M11" s="630"/>
      <c r="N11" s="630"/>
      <c r="O11" s="630"/>
      <c r="P11" s="630"/>
      <c r="Q11" s="630"/>
      <c r="R11" s="630"/>
      <c r="S11" s="630"/>
      <c r="T11" s="630"/>
      <c r="U11" s="630"/>
      <c r="V11" s="630"/>
      <c r="W11" s="630"/>
      <c r="X11" s="630"/>
      <c r="Y11" s="630"/>
      <c r="Z11" s="630"/>
      <c r="AA11" s="630"/>
      <c r="AC11" s="630"/>
      <c r="AD11" s="630"/>
    </row>
    <row r="12" spans="2:32" s="633" customFormat="1" ht="21" customHeight="1" x14ac:dyDescent="0.25">
      <c r="B12" s="1574" t="s">
        <v>24</v>
      </c>
      <c r="D12" s="793" t="s">
        <v>31</v>
      </c>
      <c r="E12" s="794">
        <v>606</v>
      </c>
      <c r="F12" s="795">
        <v>0.21104320117014053</v>
      </c>
      <c r="G12" s="634"/>
      <c r="H12" s="796">
        <v>11049</v>
      </c>
      <c r="I12" s="795">
        <v>3.8478817322258787</v>
      </c>
      <c r="J12" s="634"/>
      <c r="K12" s="796">
        <v>6357</v>
      </c>
      <c r="L12" s="795">
        <v>2.2138640756412267</v>
      </c>
      <c r="M12" s="634"/>
      <c r="N12" s="796">
        <v>8830</v>
      </c>
      <c r="O12" s="795">
        <v>3.0751014295913213</v>
      </c>
      <c r="P12" s="634"/>
      <c r="Q12" s="796">
        <v>8663</v>
      </c>
      <c r="R12" s="795">
        <v>3.0169426596318933</v>
      </c>
      <c r="S12" s="634"/>
      <c r="T12" s="796">
        <v>12171</v>
      </c>
      <c r="U12" s="795">
        <v>4.2386250848874258</v>
      </c>
      <c r="V12" s="634"/>
      <c r="W12" s="796">
        <v>41675</v>
      </c>
      <c r="X12" s="795">
        <v>14.51357328179143</v>
      </c>
      <c r="Y12" s="634"/>
      <c r="Z12" s="796">
        <v>197794</v>
      </c>
      <c r="AA12" s="795">
        <f t="shared" ref="AA12:AA21" si="0">Z12*100/$AC12</f>
        <v>68.882968535060684</v>
      </c>
      <c r="AB12" s="637"/>
      <c r="AC12" s="675">
        <f t="shared" ref="AC12:AD15" si="1">E12+H12+K12+N12+Q12+T12+W12+Z12</f>
        <v>287145</v>
      </c>
      <c r="AD12" s="676">
        <f t="shared" si="1"/>
        <v>100</v>
      </c>
      <c r="AF12" s="797"/>
    </row>
    <row r="13" spans="2:32" s="633" customFormat="1" ht="21" customHeight="1" x14ac:dyDescent="0.25">
      <c r="B13" s="1575"/>
      <c r="D13" s="798" t="s">
        <v>49</v>
      </c>
      <c r="E13" s="799">
        <v>862</v>
      </c>
      <c r="F13" s="800">
        <v>0.21259960982298987</v>
      </c>
      <c r="G13" s="634"/>
      <c r="H13" s="801">
        <v>13723</v>
      </c>
      <c r="I13" s="800">
        <v>3.3845759229708698</v>
      </c>
      <c r="J13" s="634"/>
      <c r="K13" s="801">
        <v>8404</v>
      </c>
      <c r="L13" s="800">
        <v>2.0727228781350426</v>
      </c>
      <c r="M13" s="634"/>
      <c r="N13" s="801">
        <v>11794</v>
      </c>
      <c r="O13" s="800">
        <v>2.9088164712904203</v>
      </c>
      <c r="P13" s="634"/>
      <c r="Q13" s="801">
        <v>13585</v>
      </c>
      <c r="R13" s="800">
        <v>3.3505402545769343</v>
      </c>
      <c r="S13" s="634"/>
      <c r="T13" s="801">
        <v>22779</v>
      </c>
      <c r="U13" s="800">
        <v>5.6181050025033477</v>
      </c>
      <c r="V13" s="634"/>
      <c r="W13" s="801">
        <v>74022</v>
      </c>
      <c r="X13" s="800">
        <v>18.256436564173267</v>
      </c>
      <c r="Y13" s="634"/>
      <c r="Z13" s="801">
        <v>260288</v>
      </c>
      <c r="AA13" s="800">
        <f t="shared" si="0"/>
        <v>64.196203296527131</v>
      </c>
      <c r="AB13" s="637"/>
      <c r="AC13" s="683">
        <f t="shared" si="1"/>
        <v>405457</v>
      </c>
      <c r="AD13" s="684">
        <f t="shared" si="1"/>
        <v>100</v>
      </c>
      <c r="AF13" s="797"/>
    </row>
    <row r="14" spans="2:32" s="633" customFormat="1" ht="21" customHeight="1" x14ac:dyDescent="0.25">
      <c r="B14" s="1575"/>
      <c r="D14" s="798" t="s">
        <v>50</v>
      </c>
      <c r="E14" s="799">
        <v>408</v>
      </c>
      <c r="F14" s="800">
        <v>9.8680152954237085E-2</v>
      </c>
      <c r="G14" s="634"/>
      <c r="H14" s="801">
        <v>11129</v>
      </c>
      <c r="I14" s="800">
        <v>2.6916946623228051</v>
      </c>
      <c r="J14" s="634"/>
      <c r="K14" s="801">
        <v>8116</v>
      </c>
      <c r="L14" s="800">
        <v>1.9629610818053631</v>
      </c>
      <c r="M14" s="634"/>
      <c r="N14" s="801">
        <v>10509</v>
      </c>
      <c r="O14" s="800">
        <v>2.5417395279315622</v>
      </c>
      <c r="P14" s="634"/>
      <c r="Q14" s="801">
        <v>14814</v>
      </c>
      <c r="R14" s="800">
        <v>3.582960259470755</v>
      </c>
      <c r="S14" s="634"/>
      <c r="T14" s="801">
        <v>26746</v>
      </c>
      <c r="U14" s="800">
        <v>6.4688710071422175</v>
      </c>
      <c r="V14" s="634"/>
      <c r="W14" s="801">
        <v>98765</v>
      </c>
      <c r="X14" s="800">
        <v>23.887611045404963</v>
      </c>
      <c r="Y14" s="634"/>
      <c r="Z14" s="801">
        <v>242970</v>
      </c>
      <c r="AA14" s="800">
        <f t="shared" si="0"/>
        <v>58.765482262968099</v>
      </c>
      <c r="AB14" s="637"/>
      <c r="AC14" s="683">
        <f t="shared" si="1"/>
        <v>413457</v>
      </c>
      <c r="AD14" s="684">
        <f t="shared" si="1"/>
        <v>100</v>
      </c>
      <c r="AF14" s="797"/>
    </row>
    <row r="15" spans="2:32" s="633" customFormat="1" ht="21" customHeight="1" x14ac:dyDescent="0.25">
      <c r="B15" s="1575"/>
      <c r="D15" s="802" t="s">
        <v>113</v>
      </c>
      <c r="E15" s="803">
        <v>673</v>
      </c>
      <c r="F15" s="804">
        <v>0.25820362405859265</v>
      </c>
      <c r="G15" s="634"/>
      <c r="H15" s="805">
        <v>11898</v>
      </c>
      <c r="I15" s="804">
        <v>4.5647945305336339</v>
      </c>
      <c r="J15" s="634"/>
      <c r="K15" s="805">
        <v>5486</v>
      </c>
      <c r="L15" s="804">
        <v>2.1047623797703405</v>
      </c>
      <c r="M15" s="634"/>
      <c r="N15" s="805">
        <v>5787</v>
      </c>
      <c r="O15" s="804">
        <v>2.2202442383760412</v>
      </c>
      <c r="P15" s="634"/>
      <c r="Q15" s="805">
        <v>9016</v>
      </c>
      <c r="R15" s="804">
        <v>3.4590845089335382</v>
      </c>
      <c r="S15" s="634"/>
      <c r="T15" s="805">
        <v>18318</v>
      </c>
      <c r="U15" s="804">
        <v>7.0278959665754837</v>
      </c>
      <c r="V15" s="634"/>
      <c r="W15" s="805">
        <v>77125</v>
      </c>
      <c r="X15" s="804">
        <v>29.589828388586863</v>
      </c>
      <c r="Y15" s="634"/>
      <c r="Z15" s="805">
        <v>132344</v>
      </c>
      <c r="AA15" s="804">
        <f t="shared" si="0"/>
        <v>50.77518636316551</v>
      </c>
      <c r="AB15" s="637"/>
      <c r="AC15" s="691">
        <f t="shared" si="1"/>
        <v>260647</v>
      </c>
      <c r="AD15" s="692">
        <f t="shared" si="1"/>
        <v>100</v>
      </c>
      <c r="AF15" s="797"/>
    </row>
    <row r="16" spans="2:32" s="633" customFormat="1" ht="21" customHeight="1" x14ac:dyDescent="0.25">
      <c r="B16" s="1576"/>
      <c r="D16" s="806" t="s">
        <v>68</v>
      </c>
      <c r="E16" s="807">
        <f>SUM(E12:E15)</f>
        <v>2549</v>
      </c>
      <c r="F16" s="808">
        <f t="shared" ref="F16:F21" si="2">E16*100/$AC16</f>
        <v>0.18650682736448074</v>
      </c>
      <c r="G16" s="634"/>
      <c r="H16" s="807">
        <f>SUM(H12:H15)</f>
        <v>47799</v>
      </c>
      <c r="I16" s="808">
        <f t="shared" ref="I16:I21" si="3">H16*100/$AC16</f>
        <v>3.4973871483698762</v>
      </c>
      <c r="J16" s="634"/>
      <c r="K16" s="809">
        <f>SUM(K12:K15)</f>
        <v>28363</v>
      </c>
      <c r="L16" s="810">
        <f t="shared" ref="L16:L21" si="4">K16*100/$AC16</f>
        <v>2.0752817357939453</v>
      </c>
      <c r="M16" s="634"/>
      <c r="N16" s="809">
        <f>SUM(N12:N15)</f>
        <v>36920</v>
      </c>
      <c r="O16" s="810">
        <f t="shared" ref="O16:O21" si="5">N16*100/$AC16</f>
        <v>2.7013856674368886</v>
      </c>
      <c r="P16" s="634"/>
      <c r="Q16" s="809">
        <f>SUM(Q12:Q15)</f>
        <v>46078</v>
      </c>
      <c r="R16" s="810">
        <f t="shared" ref="R16:R21" si="6">Q16*100/$AC16</f>
        <v>3.3714639432328535</v>
      </c>
      <c r="S16" s="634"/>
      <c r="T16" s="809">
        <f>SUM(T12:T15)</f>
        <v>80014</v>
      </c>
      <c r="U16" s="810">
        <f t="shared" ref="U16:U21" si="7">T16*100/$AC16</f>
        <v>5.8545144310480817</v>
      </c>
      <c r="V16" s="634"/>
      <c r="W16" s="809">
        <f>SUM(W12:W15)</f>
        <v>291587</v>
      </c>
      <c r="X16" s="810">
        <f t="shared" ref="X16:X21" si="8">W16*100/$AC16</f>
        <v>21.335020114055254</v>
      </c>
      <c r="Y16" s="634"/>
      <c r="Z16" s="807">
        <f>SUM(Z12:Z15)</f>
        <v>833396</v>
      </c>
      <c r="AA16" s="808">
        <f t="shared" si="0"/>
        <v>60.978440132698623</v>
      </c>
      <c r="AB16" s="637"/>
      <c r="AC16" s="811">
        <f>SUM(AC12:AC15)</f>
        <v>1366706</v>
      </c>
      <c r="AD16" s="812">
        <f t="shared" ref="AD16:AD21" si="9">F16+I16+L16+O16+R16+U16+X16+AA16</f>
        <v>100</v>
      </c>
      <c r="AF16" s="797"/>
    </row>
    <row r="17" spans="2:32" s="633" customFormat="1" ht="21" customHeight="1" x14ac:dyDescent="0.25">
      <c r="B17" s="1574" t="s">
        <v>23</v>
      </c>
      <c r="D17" s="793" t="s">
        <v>31</v>
      </c>
      <c r="E17" s="796">
        <v>792</v>
      </c>
      <c r="F17" s="795">
        <v>0.47509072913229955</v>
      </c>
      <c r="G17" s="634"/>
      <c r="H17" s="796">
        <v>23935</v>
      </c>
      <c r="I17" s="795">
        <v>14.35769772952221</v>
      </c>
      <c r="J17" s="634"/>
      <c r="K17" s="796">
        <v>10257</v>
      </c>
      <c r="L17" s="795">
        <v>6.1527848594823187</v>
      </c>
      <c r="M17" s="634"/>
      <c r="N17" s="796">
        <v>10940</v>
      </c>
      <c r="O17" s="795">
        <v>6.5624906271557544</v>
      </c>
      <c r="P17" s="634"/>
      <c r="Q17" s="796">
        <v>9885</v>
      </c>
      <c r="R17" s="795">
        <v>5.9296361836777542</v>
      </c>
      <c r="S17" s="634"/>
      <c r="T17" s="796">
        <v>13532</v>
      </c>
      <c r="U17" s="795">
        <v>8.1173330134069168</v>
      </c>
      <c r="V17" s="634"/>
      <c r="W17" s="796">
        <v>32075</v>
      </c>
      <c r="X17" s="795">
        <v>19.240574667826401</v>
      </c>
      <c r="Y17" s="634"/>
      <c r="Z17" s="796">
        <v>65289</v>
      </c>
      <c r="AA17" s="795">
        <f t="shared" si="0"/>
        <v>39.164392189796345</v>
      </c>
      <c r="AB17" s="637"/>
      <c r="AC17" s="675">
        <f>E17+H17+K17+N17+Q17+T17+W17+Z17</f>
        <v>166705</v>
      </c>
      <c r="AD17" s="676">
        <f t="shared" si="9"/>
        <v>100</v>
      </c>
      <c r="AF17" s="797"/>
    </row>
    <row r="18" spans="2:32" s="633" customFormat="1" ht="21" customHeight="1" x14ac:dyDescent="0.25">
      <c r="B18" s="1575"/>
      <c r="D18" s="798" t="s">
        <v>49</v>
      </c>
      <c r="E18" s="801">
        <v>1114</v>
      </c>
      <c r="F18" s="800">
        <v>0.44636238695692243</v>
      </c>
      <c r="G18" s="634"/>
      <c r="H18" s="801">
        <v>34429</v>
      </c>
      <c r="I18" s="800">
        <v>13.795162136929877</v>
      </c>
      <c r="J18" s="634"/>
      <c r="K18" s="801">
        <v>13556</v>
      </c>
      <c r="L18" s="800">
        <v>5.4316773048366613</v>
      </c>
      <c r="M18" s="634"/>
      <c r="N18" s="801">
        <v>15528</v>
      </c>
      <c r="O18" s="800">
        <v>6.2218268803115722</v>
      </c>
      <c r="P18" s="634"/>
      <c r="Q18" s="801">
        <v>16045</v>
      </c>
      <c r="R18" s="800">
        <v>6.42898069903395</v>
      </c>
      <c r="S18" s="634"/>
      <c r="T18" s="801">
        <v>24593</v>
      </c>
      <c r="U18" s="800">
        <v>9.8540306844089702</v>
      </c>
      <c r="V18" s="634"/>
      <c r="W18" s="801">
        <v>51460</v>
      </c>
      <c r="X18" s="800">
        <v>20.619217623701282</v>
      </c>
      <c r="Y18" s="634"/>
      <c r="Z18" s="801">
        <v>92848</v>
      </c>
      <c r="AA18" s="800">
        <f t="shared" si="0"/>
        <v>37.202742283820768</v>
      </c>
      <c r="AB18" s="637"/>
      <c r="AC18" s="683">
        <f>E18+H18+K18+N18+Q18+T18+W18+Z18</f>
        <v>249573</v>
      </c>
      <c r="AD18" s="684">
        <f t="shared" si="9"/>
        <v>100</v>
      </c>
      <c r="AF18" s="797"/>
    </row>
    <row r="19" spans="2:32" s="633" customFormat="1" ht="21" customHeight="1" x14ac:dyDescent="0.25">
      <c r="B19" s="1575"/>
      <c r="D19" s="798" t="s">
        <v>50</v>
      </c>
      <c r="E19" s="801">
        <v>496</v>
      </c>
      <c r="F19" s="800">
        <v>0.19899858775195789</v>
      </c>
      <c r="G19" s="634"/>
      <c r="H19" s="801">
        <v>25532</v>
      </c>
      <c r="I19" s="800">
        <v>10.243612787264091</v>
      </c>
      <c r="J19" s="634"/>
      <c r="K19" s="801">
        <v>13952</v>
      </c>
      <c r="L19" s="800">
        <v>5.5976376941841055</v>
      </c>
      <c r="M19" s="634"/>
      <c r="N19" s="801">
        <v>14698</v>
      </c>
      <c r="O19" s="800">
        <v>5.8969379894723328</v>
      </c>
      <c r="P19" s="634"/>
      <c r="Q19" s="801">
        <v>16754</v>
      </c>
      <c r="R19" s="800">
        <v>6.7218192322506098</v>
      </c>
      <c r="S19" s="634"/>
      <c r="T19" s="801">
        <v>26075</v>
      </c>
      <c r="U19" s="800">
        <v>10.461468096032867</v>
      </c>
      <c r="V19" s="634"/>
      <c r="W19" s="801">
        <v>53697</v>
      </c>
      <c r="X19" s="800">
        <v>21.543603158300169</v>
      </c>
      <c r="Y19" s="634"/>
      <c r="Z19" s="801">
        <v>98044</v>
      </c>
      <c r="AA19" s="800">
        <f t="shared" si="0"/>
        <v>39.335922454743873</v>
      </c>
      <c r="AB19" s="637"/>
      <c r="AC19" s="683">
        <f>E19+H19+K19+N19+Q19+T19+W19+Z19</f>
        <v>249248</v>
      </c>
      <c r="AD19" s="684">
        <f t="shared" si="9"/>
        <v>100</v>
      </c>
      <c r="AF19" s="797"/>
    </row>
    <row r="20" spans="2:32" s="633" customFormat="1" ht="21" customHeight="1" x14ac:dyDescent="0.25">
      <c r="B20" s="1575"/>
      <c r="D20" s="802" t="s">
        <v>113</v>
      </c>
      <c r="E20" s="805">
        <v>830</v>
      </c>
      <c r="F20" s="804">
        <v>0.50075414781297134</v>
      </c>
      <c r="G20" s="634"/>
      <c r="H20" s="805">
        <v>17172</v>
      </c>
      <c r="I20" s="804">
        <v>10.360180995475114</v>
      </c>
      <c r="J20" s="634"/>
      <c r="K20" s="805">
        <v>8697</v>
      </c>
      <c r="L20" s="804">
        <v>5.2470588235294118</v>
      </c>
      <c r="M20" s="634"/>
      <c r="N20" s="805">
        <v>6964</v>
      </c>
      <c r="O20" s="804">
        <v>4.2015082956259429</v>
      </c>
      <c r="P20" s="634"/>
      <c r="Q20" s="805">
        <v>8318</v>
      </c>
      <c r="R20" s="804">
        <v>5.0184012066365007</v>
      </c>
      <c r="S20" s="634"/>
      <c r="T20" s="805">
        <v>15704</v>
      </c>
      <c r="U20" s="804">
        <v>9.4745098039215687</v>
      </c>
      <c r="V20" s="634"/>
      <c r="W20" s="805">
        <v>40051</v>
      </c>
      <c r="X20" s="804">
        <v>24.163499245852186</v>
      </c>
      <c r="Y20" s="634"/>
      <c r="Z20" s="805">
        <v>68014</v>
      </c>
      <c r="AA20" s="804">
        <f t="shared" si="0"/>
        <v>41.034087481146308</v>
      </c>
      <c r="AB20" s="637"/>
      <c r="AC20" s="691">
        <f>E20+H20+K20+N20+Q20+T20+W20+Z20</f>
        <v>165750</v>
      </c>
      <c r="AD20" s="692">
        <f t="shared" si="9"/>
        <v>100</v>
      </c>
      <c r="AF20" s="797"/>
    </row>
    <row r="21" spans="2:32" s="633" customFormat="1" ht="21" customHeight="1" x14ac:dyDescent="0.25">
      <c r="B21" s="1576"/>
      <c r="D21" s="813" t="s">
        <v>68</v>
      </c>
      <c r="E21" s="809">
        <f>SUM(E17:E20)</f>
        <v>3232</v>
      </c>
      <c r="F21" s="810">
        <f t="shared" si="2"/>
        <v>0.38879986911687575</v>
      </c>
      <c r="G21" s="634"/>
      <c r="H21" s="809">
        <f>SUM(H17:H20)</f>
        <v>101068</v>
      </c>
      <c r="I21" s="810">
        <f t="shared" si="3"/>
        <v>12.15817610516844</v>
      </c>
      <c r="J21" s="634"/>
      <c r="K21" s="809">
        <f>SUM(K17:K20)</f>
        <v>46462</v>
      </c>
      <c r="L21" s="810">
        <f t="shared" si="4"/>
        <v>5.5892387125335024</v>
      </c>
      <c r="M21" s="634"/>
      <c r="N21" s="809">
        <f>SUM(N17:N20)</f>
        <v>48130</v>
      </c>
      <c r="O21" s="810">
        <f t="shared" si="5"/>
        <v>5.7898940905307024</v>
      </c>
      <c r="P21" s="634"/>
      <c r="Q21" s="809">
        <f>SUM(Q17:Q20)</f>
        <v>51002</v>
      </c>
      <c r="R21" s="810">
        <f t="shared" si="6"/>
        <v>6.1353870435330746</v>
      </c>
      <c r="S21" s="634"/>
      <c r="T21" s="809">
        <f>SUM(T17:T20)</f>
        <v>79904</v>
      </c>
      <c r="U21" s="810">
        <f t="shared" si="7"/>
        <v>9.6122106255924624</v>
      </c>
      <c r="V21" s="634"/>
      <c r="W21" s="809">
        <f>SUM(W17:W20)</f>
        <v>177283</v>
      </c>
      <c r="X21" s="810">
        <f t="shared" si="8"/>
        <v>21.32661113757645</v>
      </c>
      <c r="Y21" s="634"/>
      <c r="Z21" s="809">
        <f>SUM(Z17:Z20)</f>
        <v>324195</v>
      </c>
      <c r="AA21" s="810">
        <f t="shared" si="0"/>
        <v>38.999682415948492</v>
      </c>
      <c r="AB21" s="637"/>
      <c r="AC21" s="811">
        <f>SUM(AC17:AC20)</f>
        <v>831276</v>
      </c>
      <c r="AD21" s="812">
        <f t="shared" si="9"/>
        <v>100</v>
      </c>
      <c r="AF21" s="797"/>
    </row>
    <row r="22" spans="2:32" s="649" customFormat="1" ht="3" customHeight="1" x14ac:dyDescent="0.25">
      <c r="B22" s="644"/>
      <c r="C22" s="645"/>
      <c r="D22" s="637"/>
      <c r="E22" s="814"/>
      <c r="F22" s="815"/>
      <c r="G22" s="637"/>
      <c r="H22" s="646"/>
      <c r="I22" s="647"/>
      <c r="J22" s="637"/>
      <c r="K22" s="646"/>
      <c r="L22" s="647"/>
      <c r="M22" s="637"/>
      <c r="N22" s="646"/>
      <c r="O22" s="647"/>
      <c r="P22" s="637"/>
      <c r="Q22" s="646"/>
      <c r="R22" s="647"/>
      <c r="S22" s="637"/>
      <c r="T22" s="646"/>
      <c r="U22" s="647"/>
      <c r="V22" s="637"/>
      <c r="W22" s="646"/>
      <c r="X22" s="647"/>
      <c r="Y22" s="637"/>
      <c r="Z22" s="646"/>
      <c r="AA22" s="647"/>
      <c r="AB22" s="637"/>
      <c r="AC22" s="646"/>
      <c r="AD22" s="648"/>
    </row>
    <row r="23" spans="2:32" s="645" customFormat="1" ht="18" customHeight="1" x14ac:dyDescent="0.25">
      <c r="B23" s="1577" t="s">
        <v>0</v>
      </c>
      <c r="C23" s="1578"/>
      <c r="D23" s="1579"/>
      <c r="E23" s="816">
        <f>E16+E21</f>
        <v>5781</v>
      </c>
      <c r="F23" s="817">
        <f>E23*100/$AC23</f>
        <v>0.26301398282606497</v>
      </c>
      <c r="G23" s="1265"/>
      <c r="H23" s="664">
        <f>H16+H21</f>
        <v>148867</v>
      </c>
      <c r="I23" s="665">
        <f>H23*100/$AC23</f>
        <v>6.7728944095083579</v>
      </c>
      <c r="J23" s="1265"/>
      <c r="K23" s="664">
        <f>K16+K21</f>
        <v>74825</v>
      </c>
      <c r="L23" s="665">
        <f>K23*100/$AC23</f>
        <v>3.4042589975714086</v>
      </c>
      <c r="M23" s="1265"/>
      <c r="N23" s="664">
        <f>N16+N21</f>
        <v>85050</v>
      </c>
      <c r="O23" s="665">
        <f>N23*100/$AC23</f>
        <v>3.8694584396050558</v>
      </c>
      <c r="P23" s="1265"/>
      <c r="Q23" s="664">
        <f>Q16+Q21</f>
        <v>97080</v>
      </c>
      <c r="R23" s="665">
        <f>Q23*100/$AC23</f>
        <v>4.4167786633375528</v>
      </c>
      <c r="S23" s="1265"/>
      <c r="T23" s="664">
        <f>T16+T21</f>
        <v>159918</v>
      </c>
      <c r="U23" s="665">
        <f>T23*100/$AC23</f>
        <v>7.2756737771282936</v>
      </c>
      <c r="V23" s="1265"/>
      <c r="W23" s="664">
        <f>W16+W21</f>
        <v>468870</v>
      </c>
      <c r="X23" s="665">
        <f>W23*100/$AC23</f>
        <v>21.331839842182511</v>
      </c>
      <c r="Y23" s="1265"/>
      <c r="Z23" s="664">
        <f>Z16+Z21</f>
        <v>1157591</v>
      </c>
      <c r="AA23" s="665">
        <f>Z23*100/$AC23</f>
        <v>52.666081887840754</v>
      </c>
      <c r="AB23" s="1265"/>
      <c r="AC23" s="664">
        <f>AC16+AC21</f>
        <v>2197982</v>
      </c>
      <c r="AD23" s="665">
        <f>F23+I23+L23+O23+R23+U23+X23+AA23</f>
        <v>100</v>
      </c>
    </row>
    <row r="24" spans="2:32" s="631" customFormat="1" ht="5.25" customHeight="1" x14ac:dyDescent="0.25">
      <c r="B24" s="651"/>
      <c r="C24" s="651"/>
      <c r="D24" s="651"/>
      <c r="E24" s="651"/>
      <c r="F24" s="651"/>
      <c r="G24" s="651"/>
      <c r="H24" s="651"/>
      <c r="I24" s="651"/>
      <c r="J24" s="651"/>
      <c r="K24" s="651"/>
      <c r="L24" s="651"/>
      <c r="M24" s="651"/>
      <c r="N24" s="651"/>
      <c r="O24" s="652"/>
      <c r="P24" s="652"/>
    </row>
    <row r="25" spans="2:32" s="631" customFormat="1" ht="5.25" customHeight="1" x14ac:dyDescent="0.25">
      <c r="B25" s="651"/>
      <c r="C25" s="651"/>
      <c r="D25" s="651"/>
      <c r="E25" s="651"/>
      <c r="F25" s="651"/>
      <c r="G25" s="651"/>
      <c r="H25" s="651"/>
      <c r="I25" s="651"/>
      <c r="J25" s="651"/>
      <c r="K25" s="651"/>
      <c r="L25" s="651"/>
      <c r="M25" s="651"/>
      <c r="N25" s="651"/>
      <c r="O25" s="652"/>
      <c r="P25" s="652"/>
    </row>
    <row r="26" spans="2:32" s="631" customFormat="1" ht="12.75" customHeight="1" x14ac:dyDescent="0.25">
      <c r="B26" s="652"/>
      <c r="C26" s="652"/>
      <c r="D26" s="652"/>
      <c r="E26" s="652"/>
      <c r="F26" s="652"/>
      <c r="G26" s="652"/>
      <c r="H26" s="652"/>
      <c r="I26" s="652"/>
      <c r="J26" s="652"/>
      <c r="K26" s="652"/>
      <c r="L26" s="652"/>
      <c r="M26" s="652"/>
      <c r="N26" s="652"/>
      <c r="O26" s="652"/>
      <c r="P26" s="652"/>
    </row>
    <row r="27" spans="2:32" s="649" customFormat="1" ht="24.75" customHeight="1" x14ac:dyDescent="0.25">
      <c r="B27" s="653"/>
      <c r="C27" s="653"/>
      <c r="D27" s="653"/>
      <c r="E27" s="653" t="s">
        <v>114</v>
      </c>
      <c r="F27" s="653" t="s">
        <v>21</v>
      </c>
      <c r="G27" s="653"/>
      <c r="H27" s="653" t="s">
        <v>20</v>
      </c>
      <c r="I27" s="653" t="s">
        <v>19</v>
      </c>
      <c r="J27" s="653"/>
      <c r="K27" s="653" t="s">
        <v>18</v>
      </c>
      <c r="L27" s="653" t="s">
        <v>17</v>
      </c>
      <c r="M27" s="653"/>
      <c r="N27" s="653" t="s">
        <v>16</v>
      </c>
      <c r="O27" s="653" t="s">
        <v>15</v>
      </c>
      <c r="P27" s="653"/>
    </row>
    <row r="28" spans="2:32" s="649" customFormat="1" x14ac:dyDescent="0.25">
      <c r="B28" s="654"/>
      <c r="C28" s="654"/>
      <c r="D28" s="654"/>
      <c r="E28" s="654" t="e">
        <f>#REF!</f>
        <v>#REF!</v>
      </c>
      <c r="F28" s="655" t="e">
        <f>#REF!</f>
        <v>#REF!</v>
      </c>
      <c r="G28" s="655"/>
      <c r="H28" s="655" t="e">
        <f>#REF!</f>
        <v>#REF!</v>
      </c>
      <c r="I28" s="655" t="e">
        <f>#REF!</f>
        <v>#REF!</v>
      </c>
      <c r="J28" s="655"/>
      <c r="K28" s="655" t="e">
        <f>#REF!</f>
        <v>#REF!</v>
      </c>
      <c r="L28" s="655" t="e">
        <f>#REF!</f>
        <v>#REF!</v>
      </c>
      <c r="M28" s="655"/>
      <c r="N28" s="655" t="e">
        <f>#REF!</f>
        <v>#REF!</v>
      </c>
      <c r="O28" s="655" t="e">
        <f>#REF!</f>
        <v>#REF!</v>
      </c>
      <c r="P28" s="655"/>
    </row>
    <row r="29" spans="2:32" s="631" customFormat="1" x14ac:dyDescent="0.25">
      <c r="B29" s="652"/>
      <c r="C29" s="652"/>
      <c r="D29" s="652"/>
      <c r="E29" s="652"/>
      <c r="F29" s="652"/>
      <c r="G29" s="652"/>
      <c r="H29" s="652"/>
      <c r="I29" s="652"/>
      <c r="J29" s="652"/>
      <c r="K29" s="652"/>
      <c r="L29" s="652"/>
      <c r="M29" s="652"/>
      <c r="N29" s="652"/>
      <c r="O29" s="652"/>
      <c r="P29" s="652"/>
    </row>
    <row r="30" spans="2:32" s="631" customFormat="1" x14ac:dyDescent="0.25">
      <c r="B30" s="652"/>
      <c r="C30" s="652"/>
      <c r="D30" s="652"/>
      <c r="E30" s="652"/>
      <c r="F30" s="652"/>
      <c r="G30" s="652"/>
      <c r="H30" s="652"/>
      <c r="I30" s="652"/>
      <c r="J30" s="652"/>
      <c r="K30" s="652"/>
      <c r="L30" s="652"/>
      <c r="M30" s="652"/>
      <c r="N30" s="652"/>
      <c r="O30" s="652"/>
      <c r="P30" s="652"/>
    </row>
    <row r="31" spans="2:32" s="631" customFormat="1" x14ac:dyDescent="0.25">
      <c r="B31" s="652"/>
      <c r="C31" s="652"/>
      <c r="D31" s="652"/>
      <c r="E31" s="652"/>
      <c r="F31" s="652"/>
      <c r="G31" s="652"/>
      <c r="H31" s="652"/>
      <c r="I31" s="652"/>
      <c r="J31" s="652"/>
      <c r="K31" s="652"/>
      <c r="L31" s="652"/>
      <c r="M31" s="652"/>
      <c r="N31" s="652"/>
      <c r="O31" s="652"/>
      <c r="P31" s="652"/>
    </row>
    <row r="32" spans="2:32" s="631" customFormat="1" x14ac:dyDescent="0.25">
      <c r="B32" s="652"/>
      <c r="C32" s="652"/>
      <c r="D32" s="652"/>
      <c r="E32" s="652"/>
      <c r="F32" s="652"/>
      <c r="G32" s="652"/>
      <c r="H32" s="652"/>
      <c r="I32" s="652"/>
      <c r="J32" s="652"/>
      <c r="K32" s="652"/>
      <c r="L32" s="652"/>
      <c r="M32" s="652"/>
      <c r="N32" s="652"/>
      <c r="O32" s="652"/>
      <c r="P32" s="652"/>
    </row>
    <row r="33" spans="2:16" s="631" customFormat="1" x14ac:dyDescent="0.25">
      <c r="B33" s="652"/>
      <c r="C33" s="652"/>
      <c r="D33" s="652"/>
      <c r="E33" s="652"/>
      <c r="F33" s="652"/>
      <c r="G33" s="652"/>
      <c r="H33" s="652"/>
      <c r="I33" s="652"/>
      <c r="J33" s="652"/>
      <c r="K33" s="652"/>
      <c r="L33" s="652"/>
      <c r="M33" s="652"/>
      <c r="N33" s="652"/>
      <c r="O33" s="652"/>
      <c r="P33" s="652"/>
    </row>
    <row r="34" spans="2:16" s="631" customFormat="1" x14ac:dyDescent="0.25">
      <c r="B34" s="652"/>
      <c r="C34" s="652"/>
      <c r="D34" s="652"/>
      <c r="E34" s="652"/>
      <c r="F34" s="652"/>
      <c r="G34" s="652"/>
      <c r="H34" s="652"/>
      <c r="I34" s="652"/>
      <c r="J34" s="652"/>
      <c r="K34" s="652"/>
      <c r="L34" s="652"/>
      <c r="M34" s="652"/>
      <c r="N34" s="652"/>
      <c r="O34" s="652"/>
      <c r="P34" s="652"/>
    </row>
    <row r="35" spans="2:16" s="631" customFormat="1" x14ac:dyDescent="0.25">
      <c r="B35" s="652"/>
      <c r="C35" s="652"/>
      <c r="D35" s="652"/>
      <c r="E35" s="652"/>
      <c r="F35" s="652"/>
      <c r="G35" s="652"/>
      <c r="H35" s="652"/>
      <c r="I35" s="652"/>
      <c r="J35" s="652"/>
      <c r="K35" s="652"/>
      <c r="L35" s="652"/>
      <c r="M35" s="652"/>
      <c r="N35" s="652"/>
      <c r="O35" s="652"/>
      <c r="P35" s="652"/>
    </row>
    <row r="36" spans="2:16" s="631" customFormat="1" x14ac:dyDescent="0.25">
      <c r="B36" s="652"/>
      <c r="C36" s="652"/>
      <c r="D36" s="652"/>
      <c r="E36" s="652"/>
      <c r="F36" s="652"/>
      <c r="G36" s="652"/>
      <c r="H36" s="652"/>
      <c r="I36" s="652"/>
      <c r="J36" s="652"/>
      <c r="K36" s="652"/>
      <c r="L36" s="652"/>
      <c r="M36" s="652"/>
      <c r="N36" s="652"/>
      <c r="O36" s="652"/>
      <c r="P36" s="652"/>
    </row>
    <row r="37" spans="2:16" s="631" customFormat="1" ht="15" customHeight="1" x14ac:dyDescent="0.25">
      <c r="C37" s="1540" t="s">
        <v>14</v>
      </c>
      <c r="D37" s="1540"/>
      <c r="E37" s="1540"/>
      <c r="F37" s="1540"/>
      <c r="G37" s="1540"/>
      <c r="H37" s="1540"/>
      <c r="I37" s="1540"/>
      <c r="J37" s="1540"/>
      <c r="K37" s="1540"/>
      <c r="L37" s="1540"/>
      <c r="M37" s="652"/>
      <c r="N37" s="652"/>
      <c r="O37" s="652"/>
      <c r="P37" s="652"/>
    </row>
    <row r="38" spans="2:16" s="631" customFormat="1" x14ac:dyDescent="0.25">
      <c r="L38" s="652"/>
      <c r="M38" s="652"/>
      <c r="N38" s="652"/>
      <c r="O38" s="652"/>
      <c r="P38" s="652"/>
    </row>
    <row r="39" spans="2:16" s="631" customFormat="1" x14ac:dyDescent="0.25">
      <c r="B39" s="652"/>
      <c r="C39" s="652"/>
      <c r="D39" s="652"/>
      <c r="E39" s="652"/>
      <c r="F39" s="652"/>
      <c r="G39" s="652"/>
      <c r="H39" s="652"/>
      <c r="I39" s="652"/>
      <c r="J39" s="652"/>
      <c r="K39" s="652"/>
      <c r="L39" s="652"/>
      <c r="M39" s="652"/>
      <c r="N39" s="652"/>
      <c r="O39" s="652"/>
      <c r="P39" s="652"/>
    </row>
    <row r="40" spans="2:16" s="631" customFormat="1" ht="5.25" customHeight="1" x14ac:dyDescent="0.25">
      <c r="B40" s="652"/>
      <c r="C40" s="652"/>
      <c r="D40" s="652"/>
      <c r="E40" s="652"/>
      <c r="F40" s="652"/>
      <c r="G40" s="652"/>
      <c r="H40" s="652"/>
      <c r="I40" s="652"/>
      <c r="J40" s="652"/>
      <c r="K40" s="652"/>
      <c r="L40" s="652"/>
      <c r="M40" s="652"/>
      <c r="N40" s="652"/>
      <c r="O40" s="652"/>
      <c r="P40" s="652"/>
    </row>
    <row r="41" spans="2:16" s="631" customFormat="1" ht="5.25" customHeight="1" x14ac:dyDescent="0.25">
      <c r="B41" s="652"/>
      <c r="C41" s="652"/>
      <c r="D41" s="652"/>
      <c r="E41" s="652"/>
      <c r="F41" s="652"/>
      <c r="G41" s="652"/>
      <c r="H41" s="652"/>
      <c r="I41" s="652"/>
      <c r="J41" s="652"/>
      <c r="K41" s="652"/>
      <c r="L41" s="652"/>
      <c r="M41" s="652"/>
      <c r="N41" s="652"/>
      <c r="O41" s="652"/>
      <c r="P41" s="652"/>
    </row>
    <row r="42" spans="2:16" s="631" customFormat="1" ht="16.5" customHeight="1" x14ac:dyDescent="0.25">
      <c r="B42" s="652"/>
      <c r="C42" s="652"/>
      <c r="D42" s="652"/>
      <c r="E42" s="652"/>
      <c r="F42" s="652"/>
      <c r="G42" s="652"/>
      <c r="H42" s="652"/>
      <c r="I42" s="652"/>
      <c r="J42" s="652"/>
      <c r="K42" s="652"/>
      <c r="L42" s="652"/>
      <c r="M42" s="652"/>
      <c r="N42" s="652"/>
      <c r="O42" s="652"/>
      <c r="P42" s="652"/>
    </row>
    <row r="43" spans="2:16" s="631" customFormat="1" x14ac:dyDescent="0.25">
      <c r="B43" s="652"/>
      <c r="C43" s="652"/>
      <c r="D43" s="652"/>
      <c r="E43" s="652"/>
      <c r="F43" s="652"/>
      <c r="G43" s="652"/>
      <c r="H43" s="652"/>
      <c r="I43" s="652"/>
      <c r="J43" s="652"/>
      <c r="K43" s="652"/>
      <c r="L43" s="652"/>
      <c r="M43" s="652"/>
      <c r="N43" s="652"/>
      <c r="O43" s="652"/>
      <c r="P43" s="652"/>
    </row>
    <row r="44" spans="2:16" s="631" customFormat="1" x14ac:dyDescent="0.25"/>
    <row r="45" spans="2:16" s="650" customFormat="1" x14ac:dyDescent="0.25"/>
    <row r="46" spans="2:16" s="657" customFormat="1" ht="12.75" customHeight="1" x14ac:dyDescent="0.25">
      <c r="B46" s="1536"/>
      <c r="C46" s="1536"/>
      <c r="D46" s="1536"/>
      <c r="E46" s="1536"/>
      <c r="F46" s="1536"/>
      <c r="G46" s="1536"/>
      <c r="H46" s="1536"/>
      <c r="I46" s="1536"/>
      <c r="J46" s="1536"/>
      <c r="K46" s="1536"/>
      <c r="L46" s="1536"/>
      <c r="M46" s="1536"/>
      <c r="N46" s="1536"/>
      <c r="O46" s="1536"/>
      <c r="P46" s="656"/>
    </row>
  </sheetData>
  <mergeCells count="21">
    <mergeCell ref="B3:K3"/>
    <mergeCell ref="B4:AD4"/>
    <mergeCell ref="B5:AD5"/>
    <mergeCell ref="B6:AC6"/>
    <mergeCell ref="B8:B10"/>
    <mergeCell ref="E8:AA8"/>
    <mergeCell ref="AC8:AD9"/>
    <mergeCell ref="E9:F9"/>
    <mergeCell ref="H9:I9"/>
    <mergeCell ref="K9:L9"/>
    <mergeCell ref="Z9:AA9"/>
    <mergeCell ref="B46:O46"/>
    <mergeCell ref="N9:O9"/>
    <mergeCell ref="Q9:R9"/>
    <mergeCell ref="T9:U9"/>
    <mergeCell ref="W9:X9"/>
    <mergeCell ref="C37:L37"/>
    <mergeCell ref="D8:D10"/>
    <mergeCell ref="B12:B16"/>
    <mergeCell ref="B17:B21"/>
    <mergeCell ref="B23:D23"/>
  </mergeCells>
  <printOptions horizontalCentered="1"/>
  <pageMargins left="0" right="0" top="0.43307086614173229" bottom="0.43307086614173229" header="0" footer="0"/>
  <pageSetup paperSize="9" scale="84" orientation="landscape" r:id="rId1"/>
  <headerFooter alignWithMargins="0"/>
  <rowBreaks count="1" manualBreakCount="1">
    <brk id="41" max="16383"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1">
    <tabColor theme="0"/>
    <pageSetUpPr fitToPage="1"/>
  </sheetPr>
  <dimension ref="B1:AD46"/>
  <sheetViews>
    <sheetView showGridLines="0" topLeftCell="A2" zoomScaleNormal="100" workbookViewId="0">
      <selection activeCell="B6" sqref="B6:AC6"/>
    </sheetView>
  </sheetViews>
  <sheetFormatPr baseColWidth="10" defaultColWidth="11.453125" defaultRowHeight="15" x14ac:dyDescent="0.25"/>
  <cols>
    <col min="1" max="1" width="1.1796875" style="1" customWidth="1"/>
    <col min="2" max="2" width="7.81640625" style="1" customWidth="1"/>
    <col min="3" max="3" width="1" style="1" customWidth="1"/>
    <col min="4" max="4" width="9.1796875" style="1" customWidth="1"/>
    <col min="5" max="5" width="7.54296875" style="1" customWidth="1"/>
    <col min="6" max="6" width="0.54296875" style="1" customWidth="1"/>
    <col min="7" max="7" width="8" style="1" customWidth="1"/>
    <col min="8" max="8" width="0.54296875" style="1" customWidth="1"/>
    <col min="9" max="9" width="6.7265625" style="1" customWidth="1"/>
    <col min="10" max="10" width="0.54296875" style="1" customWidth="1"/>
    <col min="11" max="11" width="6.81640625" style="1" customWidth="1"/>
    <col min="12" max="12" width="0.54296875" style="1" customWidth="1"/>
    <col min="13" max="13" width="7" style="1" customWidth="1"/>
    <col min="14" max="14" width="0.54296875" style="1" customWidth="1"/>
    <col min="15" max="15" width="8.1796875" style="1" customWidth="1"/>
    <col min="16" max="16" width="0.7265625" style="1" customWidth="1"/>
    <col min="17" max="17" width="7.54296875" style="1" customWidth="1"/>
    <col min="18" max="18" width="0.54296875" style="1" customWidth="1"/>
    <col min="19" max="19" width="7.26953125" style="1" customWidth="1"/>
    <col min="20" max="20" width="0.7265625" style="1" customWidth="1"/>
    <col min="21" max="21" width="5.1796875" style="1" customWidth="1"/>
    <col min="22" max="22" width="4.54296875" style="1" bestFit="1" customWidth="1"/>
    <col min="23" max="23" width="7" style="1" bestFit="1" customWidth="1"/>
    <col min="24" max="24" width="4.54296875" style="1" bestFit="1" customWidth="1"/>
    <col min="25" max="25" width="7" style="1" bestFit="1" customWidth="1"/>
    <col min="26" max="26" width="4.54296875" style="1" bestFit="1" customWidth="1"/>
    <col min="27" max="27" width="7" style="1" bestFit="1" customWidth="1"/>
    <col min="28" max="28" width="4.54296875" style="1" bestFit="1" customWidth="1"/>
    <col min="29" max="29" width="7" style="1" bestFit="1" customWidth="1"/>
    <col min="30" max="16384" width="11.453125" style="1"/>
  </cols>
  <sheetData>
    <row r="1" spans="2:30" hidden="1" x14ac:dyDescent="0.25">
      <c r="E1" s="23" t="s">
        <v>36</v>
      </c>
      <c r="G1" s="23" t="s">
        <v>21</v>
      </c>
      <c r="I1" s="23" t="s">
        <v>20</v>
      </c>
      <c r="K1" s="23" t="s">
        <v>19</v>
      </c>
      <c r="M1" s="23" t="s">
        <v>18</v>
      </c>
      <c r="O1" s="23" t="s">
        <v>17</v>
      </c>
      <c r="Q1" s="23" t="s">
        <v>16</v>
      </c>
      <c r="S1" s="23" t="s">
        <v>15</v>
      </c>
    </row>
    <row r="2" spans="2:30" s="2" customFormat="1" ht="14" x14ac:dyDescent="0.25">
      <c r="B2" s="6"/>
      <c r="C2" s="13"/>
      <c r="D2" s="13"/>
      <c r="T2" s="13"/>
    </row>
    <row r="3" spans="2:30" s="11" customFormat="1" ht="47.25" customHeight="1" x14ac:dyDescent="0.3">
      <c r="B3" s="1586"/>
      <c r="C3" s="1586"/>
      <c r="D3" s="1586"/>
      <c r="E3" s="1586"/>
      <c r="F3" s="1586"/>
      <c r="G3" s="1586"/>
      <c r="H3" s="1586"/>
      <c r="I3" s="1586"/>
      <c r="J3" s="12"/>
      <c r="Q3" s="16"/>
    </row>
    <row r="4" spans="2:30" s="4" customFormat="1" ht="2.25" customHeight="1" x14ac:dyDescent="0.25">
      <c r="B4" s="1587"/>
      <c r="C4" s="1587"/>
      <c r="D4" s="1587"/>
      <c r="E4" s="1587"/>
      <c r="F4" s="1587"/>
      <c r="G4" s="1587"/>
      <c r="H4" s="1587"/>
      <c r="I4" s="1587"/>
      <c r="J4" s="1587"/>
      <c r="K4" s="1587"/>
      <c r="L4" s="1587"/>
      <c r="M4" s="1587"/>
      <c r="N4" s="1587"/>
      <c r="O4" s="1587"/>
      <c r="P4" s="1587"/>
      <c r="Q4" s="1587"/>
      <c r="R4" s="1587"/>
      <c r="S4" s="1587"/>
      <c r="T4" s="1587"/>
    </row>
    <row r="5" spans="2:30" s="738" customFormat="1" ht="16.5" customHeight="1" x14ac:dyDescent="0.25">
      <c r="B5" s="1543" t="s">
        <v>410</v>
      </c>
      <c r="C5" s="1543"/>
      <c r="D5" s="1543"/>
      <c r="E5" s="1543"/>
      <c r="F5" s="1543"/>
      <c r="G5" s="1543"/>
      <c r="H5" s="1543"/>
      <c r="I5" s="1543"/>
      <c r="J5" s="1543"/>
      <c r="K5" s="1543"/>
      <c r="L5" s="1543"/>
      <c r="M5" s="1543"/>
      <c r="N5" s="1543"/>
      <c r="O5" s="1543"/>
      <c r="P5" s="1543"/>
      <c r="Q5" s="1543"/>
      <c r="R5" s="1543"/>
      <c r="S5" s="1543"/>
      <c r="T5" s="1543"/>
      <c r="U5" s="1543"/>
      <c r="V5" s="1543"/>
      <c r="W5" s="1543"/>
      <c r="X5" s="1543"/>
      <c r="Y5" s="1543"/>
      <c r="Z5" s="1543"/>
      <c r="AA5" s="1543"/>
      <c r="AB5" s="1543"/>
      <c r="AC5" s="712"/>
    </row>
    <row r="6" spans="2:30" s="738" customFormat="1" ht="14.25" customHeight="1" x14ac:dyDescent="0.25">
      <c r="B6" s="1478" t="str">
        <f>porsaad!$B$6</f>
        <v>Situación a 30 de noviembre de 2025</v>
      </c>
      <c r="C6" s="1478"/>
      <c r="D6" s="1478"/>
      <c r="E6" s="1478"/>
      <c r="F6" s="1478"/>
      <c r="G6" s="1478"/>
      <c r="H6" s="1478"/>
      <c r="I6" s="1478"/>
      <c r="J6" s="1478"/>
      <c r="K6" s="1478"/>
      <c r="L6" s="1478"/>
      <c r="M6" s="1478"/>
      <c r="N6" s="1478"/>
      <c r="O6" s="1478"/>
      <c r="P6" s="1478"/>
      <c r="Q6" s="1478"/>
      <c r="R6" s="1478"/>
      <c r="S6" s="1478"/>
      <c r="T6" s="1478"/>
      <c r="U6" s="1478"/>
      <c r="V6" s="1478"/>
      <c r="W6" s="1478"/>
      <c r="X6" s="1478"/>
      <c r="Y6" s="1478"/>
      <c r="Z6" s="1478"/>
      <c r="AA6" s="1478"/>
      <c r="AB6" s="1478"/>
      <c r="AC6" s="1478"/>
    </row>
    <row r="7" spans="2:30" s="133" customFormat="1" ht="5.25" customHeight="1" x14ac:dyDescent="0.25"/>
    <row r="8" spans="2:30" s="134" customFormat="1" ht="21.75" customHeight="1" x14ac:dyDescent="0.25">
      <c r="B8" s="1588" t="s">
        <v>27</v>
      </c>
      <c r="D8" s="1588" t="s">
        <v>112</v>
      </c>
      <c r="E8" s="1588" t="s">
        <v>26</v>
      </c>
      <c r="F8" s="1588"/>
      <c r="G8" s="1588"/>
      <c r="H8" s="1588"/>
      <c r="I8" s="1588"/>
      <c r="J8" s="1588"/>
      <c r="K8" s="1588"/>
      <c r="L8" s="1588"/>
      <c r="M8" s="1588"/>
      <c r="N8" s="1588"/>
      <c r="O8" s="1588"/>
      <c r="P8" s="1588"/>
      <c r="Q8" s="1588"/>
      <c r="R8" s="1588"/>
      <c r="S8" s="1588"/>
    </row>
    <row r="9" spans="2:30" s="134" customFormat="1" ht="21.75" customHeight="1" x14ac:dyDescent="0.25">
      <c r="B9" s="1588"/>
      <c r="D9" s="1588"/>
      <c r="E9" s="135" t="s">
        <v>22</v>
      </c>
      <c r="F9" s="135"/>
      <c r="G9" s="135" t="s">
        <v>21</v>
      </c>
      <c r="H9" s="135"/>
      <c r="I9" s="135" t="s">
        <v>20</v>
      </c>
      <c r="J9" s="135"/>
      <c r="K9" s="135" t="s">
        <v>19</v>
      </c>
      <c r="L9" s="135"/>
      <c r="M9" s="135" t="s">
        <v>18</v>
      </c>
      <c r="N9" s="135"/>
      <c r="O9" s="135" t="s">
        <v>17</v>
      </c>
      <c r="P9" s="135"/>
      <c r="Q9" s="135" t="s">
        <v>16</v>
      </c>
      <c r="R9" s="135"/>
      <c r="S9" s="135" t="s">
        <v>15</v>
      </c>
    </row>
    <row r="10" spans="2:30" s="134" customFormat="1" ht="21.75" customHeight="1" x14ac:dyDescent="0.25">
      <c r="B10" s="1588"/>
      <c r="D10" s="1588"/>
      <c r="E10" s="135" t="s">
        <v>9</v>
      </c>
      <c r="F10" s="135"/>
      <c r="G10" s="135" t="s">
        <v>9</v>
      </c>
      <c r="H10" s="135"/>
      <c r="I10" s="135" t="s">
        <v>9</v>
      </c>
      <c r="J10" s="135"/>
      <c r="K10" s="135" t="s">
        <v>9</v>
      </c>
      <c r="L10" s="135"/>
      <c r="M10" s="135" t="s">
        <v>9</v>
      </c>
      <c r="N10" s="135"/>
      <c r="O10" s="135" t="s">
        <v>9</v>
      </c>
      <c r="P10" s="135"/>
      <c r="Q10" s="135" t="s">
        <v>9</v>
      </c>
      <c r="R10" s="135"/>
      <c r="S10" s="135" t="s">
        <v>9</v>
      </c>
    </row>
    <row r="11" spans="2:30" s="136" customFormat="1" ht="9" customHeight="1" x14ac:dyDescent="0.25">
      <c r="B11" s="137"/>
      <c r="D11" s="138"/>
      <c r="E11" s="138"/>
      <c r="F11" s="138"/>
      <c r="G11" s="138"/>
      <c r="H11" s="138"/>
      <c r="I11" s="138"/>
      <c r="J11" s="138"/>
      <c r="K11" s="138"/>
      <c r="L11" s="138"/>
      <c r="M11" s="138"/>
      <c r="N11" s="138"/>
      <c r="O11" s="138"/>
      <c r="P11" s="138"/>
      <c r="Q11" s="138"/>
      <c r="R11" s="138"/>
      <c r="S11" s="138"/>
      <c r="T11" s="139"/>
    </row>
    <row r="12" spans="2:30" s="140" customFormat="1" ht="21" customHeight="1" x14ac:dyDescent="0.25">
      <c r="B12" s="1589" t="s">
        <v>24</v>
      </c>
      <c r="D12" s="141" t="s">
        <v>31</v>
      </c>
      <c r="E12" s="142">
        <f>'36perfresol'!E12</f>
        <v>606</v>
      </c>
      <c r="F12" s="141"/>
      <c r="G12" s="142">
        <f>'36perfresol'!H12</f>
        <v>11049</v>
      </c>
      <c r="H12" s="141"/>
      <c r="I12" s="142">
        <f>'36perfresol'!K12</f>
        <v>6357</v>
      </c>
      <c r="J12" s="141"/>
      <c r="K12" s="142">
        <f>'36perfresol'!N12</f>
        <v>8830</v>
      </c>
      <c r="L12" s="141"/>
      <c r="M12" s="142">
        <f>'36perfresol'!Q12</f>
        <v>8663</v>
      </c>
      <c r="N12" s="141"/>
      <c r="O12" s="142">
        <f>'36perfresol'!T12</f>
        <v>12171</v>
      </c>
      <c r="P12" s="141"/>
      <c r="Q12" s="142">
        <f>'36perfresol'!W12</f>
        <v>41675</v>
      </c>
      <c r="R12" s="141"/>
      <c r="S12" s="142">
        <f>'36perfresol'!Z12</f>
        <v>197794</v>
      </c>
      <c r="T12" s="143"/>
      <c r="V12" s="144">
        <f>E12/E$16</f>
        <v>0.23774029030992547</v>
      </c>
      <c r="W12" s="144">
        <f>G12/G$16</f>
        <v>0.23115546350342056</v>
      </c>
      <c r="X12" s="144">
        <f>I12/I$16</f>
        <v>0.22413002855833303</v>
      </c>
      <c r="Y12" s="144">
        <f>K12/K$16</f>
        <v>0.23916576381365115</v>
      </c>
      <c r="Z12" s="144">
        <f>M12/M$16</f>
        <v>0.18800729198315899</v>
      </c>
      <c r="AA12" s="144">
        <f>O12/O$16</f>
        <v>0.15211088059589573</v>
      </c>
      <c r="AB12" s="144">
        <f>Q12/Q$16</f>
        <v>0.14292475316114917</v>
      </c>
      <c r="AC12" s="144">
        <f>S12/S$16</f>
        <v>0.23733495241157865</v>
      </c>
      <c r="AD12" s="144"/>
    </row>
    <row r="13" spans="2:30" s="140" customFormat="1" ht="21" customHeight="1" x14ac:dyDescent="0.25">
      <c r="B13" s="1589"/>
      <c r="D13" s="141" t="s">
        <v>49</v>
      </c>
      <c r="E13" s="142">
        <f>'36perfresol'!E13</f>
        <v>862</v>
      </c>
      <c r="F13" s="141"/>
      <c r="G13" s="142">
        <f>'36perfresol'!H13</f>
        <v>13723</v>
      </c>
      <c r="H13" s="141"/>
      <c r="I13" s="142">
        <f>'36perfresol'!K13</f>
        <v>8404</v>
      </c>
      <c r="J13" s="141"/>
      <c r="K13" s="142">
        <f>'36perfresol'!N13</f>
        <v>11794</v>
      </c>
      <c r="L13" s="141"/>
      <c r="M13" s="142">
        <f>'36perfresol'!Q13</f>
        <v>13585</v>
      </c>
      <c r="N13" s="141"/>
      <c r="O13" s="142">
        <f>'36perfresol'!T13</f>
        <v>22779</v>
      </c>
      <c r="P13" s="141"/>
      <c r="Q13" s="142">
        <f>'36perfresol'!W13</f>
        <v>74022</v>
      </c>
      <c r="R13" s="141"/>
      <c r="S13" s="142">
        <f>'36perfresol'!Z13</f>
        <v>260288</v>
      </c>
      <c r="T13" s="143"/>
      <c r="V13" s="144">
        <f>E13/E$16</f>
        <v>0.33817183209101609</v>
      </c>
      <c r="W13" s="144">
        <f>G13/G$16</f>
        <v>0.28709805644469549</v>
      </c>
      <c r="X13" s="144">
        <f>I13/I$16</f>
        <v>0.29630151958537532</v>
      </c>
      <c r="Y13" s="144">
        <f>K13/K$16</f>
        <v>0.3194474539544962</v>
      </c>
      <c r="Z13" s="144">
        <f>M13/M$16</f>
        <v>0.29482616433004905</v>
      </c>
      <c r="AA13" s="144">
        <f>O13/O$16</f>
        <v>0.28468767965606018</v>
      </c>
      <c r="AB13" s="144">
        <f>Q13/Q$16</f>
        <v>0.25385905407305537</v>
      </c>
      <c r="AC13" s="144">
        <f>S13/S$16</f>
        <v>0.31232211337707405</v>
      </c>
      <c r="AD13" s="144"/>
    </row>
    <row r="14" spans="2:30" s="140" customFormat="1" ht="21" customHeight="1" x14ac:dyDescent="0.25">
      <c r="B14" s="1589"/>
      <c r="D14" s="141" t="s">
        <v>50</v>
      </c>
      <c r="E14" s="142">
        <f>'36perfresol'!E14</f>
        <v>408</v>
      </c>
      <c r="F14" s="141"/>
      <c r="G14" s="142">
        <f>'36perfresol'!H14</f>
        <v>11129</v>
      </c>
      <c r="H14" s="141"/>
      <c r="I14" s="142">
        <f>'36perfresol'!K14</f>
        <v>8116</v>
      </c>
      <c r="J14" s="141"/>
      <c r="K14" s="142">
        <f>'36perfresol'!N14</f>
        <v>10509</v>
      </c>
      <c r="L14" s="141"/>
      <c r="M14" s="142">
        <f>'36perfresol'!Q14</f>
        <v>14814</v>
      </c>
      <c r="N14" s="141"/>
      <c r="O14" s="142">
        <f>'36perfresol'!T14</f>
        <v>26746</v>
      </c>
      <c r="P14" s="141"/>
      <c r="Q14" s="142">
        <f>'36perfresol'!W14</f>
        <v>98765</v>
      </c>
      <c r="R14" s="141"/>
      <c r="S14" s="142">
        <f>'36perfresol'!Z14</f>
        <v>242970</v>
      </c>
      <c r="T14" s="143"/>
      <c r="V14" s="144">
        <f>E14/E$16</f>
        <v>0.16006276971361319</v>
      </c>
      <c r="W14" s="144">
        <f>G14/G$16</f>
        <v>0.23282913868490973</v>
      </c>
      <c r="X14" s="144">
        <f>I14/I$16</f>
        <v>0.28614744561576699</v>
      </c>
      <c r="Y14" s="144">
        <f>K14/K$16</f>
        <v>0.28464247020585048</v>
      </c>
      <c r="Z14" s="144">
        <f>M14/M$16</f>
        <v>0.32149832892052604</v>
      </c>
      <c r="AA14" s="144">
        <f>O14/O$16</f>
        <v>0.33426650336191166</v>
      </c>
      <c r="AB14" s="144">
        <f>Q14/Q$16</f>
        <v>0.33871537482809588</v>
      </c>
      <c r="AC14" s="144">
        <f>S14/S$16</f>
        <v>0.29154207603588211</v>
      </c>
      <c r="AD14" s="144"/>
    </row>
    <row r="15" spans="2:30" s="140" customFormat="1" ht="21" customHeight="1" x14ac:dyDescent="0.25">
      <c r="B15" s="1589"/>
      <c r="D15" s="141" t="s">
        <v>113</v>
      </c>
      <c r="E15" s="142">
        <f>'36perfresol'!E15</f>
        <v>673</v>
      </c>
      <c r="F15" s="141"/>
      <c r="G15" s="142">
        <f>'36perfresol'!H15</f>
        <v>11898</v>
      </c>
      <c r="H15" s="141"/>
      <c r="I15" s="142">
        <f>'36perfresol'!K15</f>
        <v>5486</v>
      </c>
      <c r="J15" s="141"/>
      <c r="K15" s="142">
        <f>'36perfresol'!N15</f>
        <v>5787</v>
      </c>
      <c r="L15" s="141"/>
      <c r="M15" s="142">
        <f>'36perfresol'!Q15</f>
        <v>9016</v>
      </c>
      <c r="N15" s="141"/>
      <c r="O15" s="142">
        <f>'36perfresol'!T15</f>
        <v>18318</v>
      </c>
      <c r="P15" s="141"/>
      <c r="Q15" s="142">
        <f>'36perfresol'!W15</f>
        <v>77125</v>
      </c>
      <c r="R15" s="141"/>
      <c r="S15" s="142">
        <f>'36perfresol'!Z15</f>
        <v>132344</v>
      </c>
      <c r="T15" s="143"/>
      <c r="V15" s="144">
        <f>E15/E$16</f>
        <v>0.26402510788544525</v>
      </c>
      <c r="W15" s="144">
        <f>G15/G$16</f>
        <v>0.24891734136697422</v>
      </c>
      <c r="X15" s="144">
        <f>I15/I$16</f>
        <v>0.19342100624052463</v>
      </c>
      <c r="Y15" s="144">
        <f>K15/K$16</f>
        <v>0.15674431202600217</v>
      </c>
      <c r="Z15" s="144">
        <f>M15/M$16</f>
        <v>0.19566821476626589</v>
      </c>
      <c r="AA15" s="144">
        <f>O15/O$16</f>
        <v>0.22893493638613244</v>
      </c>
      <c r="AB15" s="144">
        <f>Q15/Q$16</f>
        <v>0.26450081793769953</v>
      </c>
      <c r="AC15" s="144">
        <f>S15/S$16</f>
        <v>0.15880085817546521</v>
      </c>
      <c r="AD15" s="144"/>
    </row>
    <row r="16" spans="2:30" s="140" customFormat="1" ht="21" customHeight="1" x14ac:dyDescent="0.25">
      <c r="B16" s="1589"/>
      <c r="D16" s="145" t="s">
        <v>68</v>
      </c>
      <c r="E16" s="142">
        <f>SUM(E12:E15)</f>
        <v>2549</v>
      </c>
      <c r="F16" s="141"/>
      <c r="G16" s="142">
        <f>SUM(G12:G15)</f>
        <v>47799</v>
      </c>
      <c r="H16" s="141"/>
      <c r="I16" s="142">
        <f>SUM(I12:I15)</f>
        <v>28363</v>
      </c>
      <c r="J16" s="141"/>
      <c r="K16" s="142">
        <f>SUM(K12:K15)</f>
        <v>36920</v>
      </c>
      <c r="L16" s="141"/>
      <c r="M16" s="142">
        <f>SUM(M12:M15)</f>
        <v>46078</v>
      </c>
      <c r="N16" s="141"/>
      <c r="O16" s="142">
        <f>SUM(O12:O15)</f>
        <v>80014</v>
      </c>
      <c r="P16" s="141"/>
      <c r="Q16" s="142">
        <f>SUM(Q12:Q15)</f>
        <v>291587</v>
      </c>
      <c r="R16" s="141"/>
      <c r="S16" s="142">
        <f>SUM(S12:S15)</f>
        <v>833396</v>
      </c>
      <c r="T16" s="143"/>
      <c r="V16" s="144"/>
    </row>
    <row r="17" spans="2:29" s="140" customFormat="1" ht="21" customHeight="1" x14ac:dyDescent="0.25">
      <c r="B17" s="1589" t="s">
        <v>23</v>
      </c>
      <c r="D17" s="141" t="s">
        <v>31</v>
      </c>
      <c r="E17" s="142">
        <f>'36perfresol'!E17</f>
        <v>792</v>
      </c>
      <c r="F17" s="141"/>
      <c r="G17" s="142">
        <f>'36perfresol'!H17</f>
        <v>23935</v>
      </c>
      <c r="H17" s="141"/>
      <c r="I17" s="142">
        <f>'36perfresol'!K17</f>
        <v>10257</v>
      </c>
      <c r="J17" s="141"/>
      <c r="K17" s="142">
        <f>'36perfresol'!N17</f>
        <v>10940</v>
      </c>
      <c r="L17" s="141"/>
      <c r="M17" s="142">
        <f>'36perfresol'!Q17</f>
        <v>9885</v>
      </c>
      <c r="N17" s="141"/>
      <c r="O17" s="142">
        <f>'36perfresol'!T17</f>
        <v>13532</v>
      </c>
      <c r="P17" s="141"/>
      <c r="Q17" s="142">
        <f>'36perfresol'!W17</f>
        <v>32075</v>
      </c>
      <c r="R17" s="141"/>
      <c r="S17" s="142">
        <f>'36perfresol'!Z17</f>
        <v>65289</v>
      </c>
      <c r="T17" s="143"/>
      <c r="V17" s="144">
        <f>E17/E$21</f>
        <v>0.24504950495049505</v>
      </c>
      <c r="W17" s="144">
        <f>G17/G$21</f>
        <v>0.23682075434361025</v>
      </c>
      <c r="X17" s="144">
        <f>I17/I$21</f>
        <v>0.22076105204252938</v>
      </c>
      <c r="Y17" s="144">
        <f>K17/K$21</f>
        <v>0.22730105963016831</v>
      </c>
      <c r="Z17" s="144">
        <f>M17/M$21</f>
        <v>0.19381592878710638</v>
      </c>
      <c r="AA17" s="144">
        <f>O17/O$21</f>
        <v>0.16935322386864238</v>
      </c>
      <c r="AB17" s="144">
        <f>Q17/Q$21</f>
        <v>0.1809254130401674</v>
      </c>
      <c r="AC17" s="144">
        <f>S17/S$21</f>
        <v>0.20138805348632768</v>
      </c>
    </row>
    <row r="18" spans="2:29" s="140" customFormat="1" ht="21" customHeight="1" x14ac:dyDescent="0.25">
      <c r="B18" s="1589"/>
      <c r="D18" s="141" t="s">
        <v>49</v>
      </c>
      <c r="E18" s="142">
        <f>'36perfresol'!E18</f>
        <v>1114</v>
      </c>
      <c r="F18" s="141"/>
      <c r="G18" s="142">
        <f>'36perfresol'!H18</f>
        <v>34429</v>
      </c>
      <c r="H18" s="141"/>
      <c r="I18" s="142">
        <f>'36perfresol'!K18</f>
        <v>13556</v>
      </c>
      <c r="J18" s="141"/>
      <c r="K18" s="142">
        <f>'36perfresol'!N18</f>
        <v>15528</v>
      </c>
      <c r="L18" s="141"/>
      <c r="M18" s="142">
        <f>'36perfresol'!Q18</f>
        <v>16045</v>
      </c>
      <c r="N18" s="141"/>
      <c r="O18" s="142">
        <f>'36perfresol'!T18</f>
        <v>24593</v>
      </c>
      <c r="P18" s="141"/>
      <c r="Q18" s="142">
        <f>'36perfresol'!W18</f>
        <v>51460</v>
      </c>
      <c r="R18" s="141"/>
      <c r="S18" s="142">
        <f>'36perfresol'!Z18</f>
        <v>92848</v>
      </c>
      <c r="T18" s="143"/>
      <c r="V18" s="144">
        <f>E18/E$21</f>
        <v>0.34467821782178215</v>
      </c>
      <c r="W18" s="144">
        <f>G18/G$21</f>
        <v>0.34065183836624846</v>
      </c>
      <c r="X18" s="144">
        <f>I18/I$21</f>
        <v>0.29176531358960012</v>
      </c>
      <c r="Y18" s="144">
        <f>K18/K$21</f>
        <v>0.32262622065239976</v>
      </c>
      <c r="Z18" s="144">
        <f>M18/M$21</f>
        <v>0.31459550605858594</v>
      </c>
      <c r="AA18" s="144">
        <f>O18/O$21</f>
        <v>0.30778183820584704</v>
      </c>
      <c r="AB18" s="144">
        <f>Q18/Q$21</f>
        <v>0.29027035869203477</v>
      </c>
      <c r="AC18" s="144">
        <f>S18/S$21</f>
        <v>0.28639553355233732</v>
      </c>
    </row>
    <row r="19" spans="2:29" s="140" customFormat="1" ht="21" customHeight="1" x14ac:dyDescent="0.25">
      <c r="B19" s="1589"/>
      <c r="D19" s="141" t="s">
        <v>50</v>
      </c>
      <c r="E19" s="142">
        <f>'36perfresol'!E19</f>
        <v>496</v>
      </c>
      <c r="F19" s="141"/>
      <c r="G19" s="142">
        <f>'36perfresol'!H19</f>
        <v>25532</v>
      </c>
      <c r="H19" s="141"/>
      <c r="I19" s="142">
        <f>'36perfresol'!K19</f>
        <v>13952</v>
      </c>
      <c r="J19" s="141"/>
      <c r="K19" s="142">
        <f>'36perfresol'!N19</f>
        <v>14698</v>
      </c>
      <c r="L19" s="141"/>
      <c r="M19" s="142">
        <f>'36perfresol'!Q19</f>
        <v>16754</v>
      </c>
      <c r="N19" s="141"/>
      <c r="O19" s="142">
        <f>'36perfresol'!T19</f>
        <v>26075</v>
      </c>
      <c r="P19" s="141"/>
      <c r="Q19" s="142">
        <f>'36perfresol'!W19</f>
        <v>53697</v>
      </c>
      <c r="R19" s="141"/>
      <c r="S19" s="142">
        <f>'36perfresol'!Z19</f>
        <v>98044</v>
      </c>
      <c r="T19" s="143"/>
      <c r="V19" s="144">
        <f>E19/E$21</f>
        <v>0.15346534653465346</v>
      </c>
      <c r="W19" s="144">
        <f>G19/G$21</f>
        <v>0.25262199707127875</v>
      </c>
      <c r="X19" s="144">
        <f>I19/I$21</f>
        <v>0.30028840773104903</v>
      </c>
      <c r="Y19" s="144">
        <f>K19/K$21</f>
        <v>0.30538125908996466</v>
      </c>
      <c r="Z19" s="144">
        <f>M19/M$21</f>
        <v>0.32849692168934552</v>
      </c>
      <c r="AA19" s="144">
        <f>O19/O$21</f>
        <v>0.32632909491389667</v>
      </c>
      <c r="AB19" s="144">
        <f>Q19/Q$21</f>
        <v>0.30288860183999594</v>
      </c>
      <c r="AC19" s="144">
        <f>S19/S$21</f>
        <v>0.3024229244744675</v>
      </c>
    </row>
    <row r="20" spans="2:29" s="140" customFormat="1" ht="21" customHeight="1" x14ac:dyDescent="0.25">
      <c r="B20" s="1589"/>
      <c r="D20" s="141" t="s">
        <v>113</v>
      </c>
      <c r="E20" s="142">
        <f>'36perfresol'!E20</f>
        <v>830</v>
      </c>
      <c r="F20" s="141"/>
      <c r="G20" s="142">
        <f>'36perfresol'!H20</f>
        <v>17172</v>
      </c>
      <c r="H20" s="141"/>
      <c r="I20" s="142">
        <f>'36perfresol'!K20</f>
        <v>8697</v>
      </c>
      <c r="J20" s="141"/>
      <c r="K20" s="142">
        <f>'36perfresol'!N20</f>
        <v>6964</v>
      </c>
      <c r="L20" s="141"/>
      <c r="M20" s="142">
        <f>'36perfresol'!Q20</f>
        <v>8318</v>
      </c>
      <c r="N20" s="141"/>
      <c r="O20" s="142">
        <f>'36perfresol'!T20</f>
        <v>15704</v>
      </c>
      <c r="P20" s="141"/>
      <c r="Q20" s="142">
        <f>'36perfresol'!W20</f>
        <v>40051</v>
      </c>
      <c r="R20" s="141"/>
      <c r="S20" s="142">
        <f>'36perfresol'!Z20</f>
        <v>68014</v>
      </c>
      <c r="T20" s="143"/>
      <c r="V20" s="144">
        <f>E20/E$21</f>
        <v>0.25680693069306931</v>
      </c>
      <c r="W20" s="144">
        <f>G20/G$21</f>
        <v>0.16990541021886255</v>
      </c>
      <c r="X20" s="144">
        <f>I20/I$21</f>
        <v>0.18718522663682149</v>
      </c>
      <c r="Y20" s="144">
        <f>K20/K$21</f>
        <v>0.14469146062746727</v>
      </c>
      <c r="Z20" s="144">
        <f>M20/M$21</f>
        <v>0.16309164346496216</v>
      </c>
      <c r="AA20" s="144">
        <f>O20/O$21</f>
        <v>0.19653584301161395</v>
      </c>
      <c r="AB20" s="144">
        <f>Q20/Q$21</f>
        <v>0.22591562642780189</v>
      </c>
      <c r="AC20" s="144">
        <f>S20/S$21</f>
        <v>0.20979348848686746</v>
      </c>
    </row>
    <row r="21" spans="2:29" s="140" customFormat="1" ht="21" customHeight="1" x14ac:dyDescent="0.25">
      <c r="B21" s="1589"/>
      <c r="D21" s="145" t="s">
        <v>68</v>
      </c>
      <c r="E21" s="142">
        <f>SUM(E17:E20)</f>
        <v>3232</v>
      </c>
      <c r="F21" s="141"/>
      <c r="G21" s="142">
        <f>SUM(G17:G20)</f>
        <v>101068</v>
      </c>
      <c r="H21" s="141"/>
      <c r="I21" s="142">
        <f>SUM(I17:I20)</f>
        <v>46462</v>
      </c>
      <c r="J21" s="141"/>
      <c r="K21" s="142">
        <f>SUM(K17:K20)</f>
        <v>48130</v>
      </c>
      <c r="L21" s="141"/>
      <c r="M21" s="142">
        <f>SUM(M17:M20)</f>
        <v>51002</v>
      </c>
      <c r="N21" s="141"/>
      <c r="O21" s="142">
        <f>SUM(O17:O20)</f>
        <v>79904</v>
      </c>
      <c r="P21" s="141"/>
      <c r="Q21" s="142">
        <f>SUM(Q17:Q20)</f>
        <v>177283</v>
      </c>
      <c r="R21" s="141"/>
      <c r="S21" s="142">
        <f>SUM(S17:S20)</f>
        <v>324195</v>
      </c>
      <c r="T21" s="143"/>
      <c r="V21" s="144"/>
    </row>
    <row r="22" spans="2:29" s="136" customFormat="1" ht="3" customHeight="1" x14ac:dyDescent="0.25">
      <c r="B22" s="146"/>
      <c r="C22" s="134"/>
      <c r="D22" s="143"/>
      <c r="E22" s="147"/>
      <c r="F22" s="143"/>
      <c r="G22" s="147"/>
      <c r="H22" s="143"/>
      <c r="I22" s="147"/>
      <c r="J22" s="143"/>
      <c r="K22" s="147"/>
      <c r="L22" s="143"/>
      <c r="M22" s="147"/>
      <c r="N22" s="143"/>
      <c r="O22" s="147"/>
      <c r="P22" s="143"/>
      <c r="Q22" s="147"/>
      <c r="R22" s="143"/>
      <c r="S22" s="147"/>
      <c r="T22" s="143"/>
    </row>
    <row r="23" spans="2:29" s="148" customFormat="1" ht="18" customHeight="1" x14ac:dyDescent="0.25">
      <c r="B23" s="1588" t="s">
        <v>0</v>
      </c>
      <c r="C23" s="1588"/>
      <c r="D23" s="1588"/>
      <c r="E23" s="147">
        <f>E16+E21</f>
        <v>5781</v>
      </c>
      <c r="F23" s="143"/>
      <c r="G23" s="147">
        <f>G16+G21</f>
        <v>148867</v>
      </c>
      <c r="H23" s="143"/>
      <c r="I23" s="147">
        <f>I16+I21</f>
        <v>74825</v>
      </c>
      <c r="J23" s="143"/>
      <c r="K23" s="147">
        <f>K16+K21</f>
        <v>85050</v>
      </c>
      <c r="L23" s="143"/>
      <c r="M23" s="147">
        <f>M16+M21</f>
        <v>97080</v>
      </c>
      <c r="N23" s="143"/>
      <c r="O23" s="147">
        <f>O16+O21</f>
        <v>159918</v>
      </c>
      <c r="P23" s="143"/>
      <c r="Q23" s="147">
        <f>Q16+Q21</f>
        <v>468870</v>
      </c>
      <c r="R23" s="143"/>
      <c r="S23" s="147">
        <f>S16+S21</f>
        <v>1157591</v>
      </c>
      <c r="T23" s="143"/>
    </row>
    <row r="24" spans="2:29" s="151" customFormat="1" ht="5.25" customHeight="1" x14ac:dyDescent="0.25">
      <c r="B24" s="149"/>
      <c r="C24" s="149"/>
      <c r="D24" s="149"/>
      <c r="E24" s="149"/>
      <c r="F24" s="149"/>
      <c r="G24" s="149"/>
      <c r="H24" s="149"/>
      <c r="I24" s="149"/>
      <c r="J24" s="149"/>
      <c r="K24" s="149"/>
      <c r="L24" s="150"/>
    </row>
    <row r="25" spans="2:29" s="21" customFormat="1" ht="5.25" customHeight="1" x14ac:dyDescent="0.25">
      <c r="B25" s="195"/>
      <c r="C25" s="195"/>
      <c r="D25" s="195"/>
      <c r="E25" s="195"/>
      <c r="F25" s="195"/>
      <c r="G25" s="195"/>
      <c r="H25" s="195"/>
      <c r="I25" s="195"/>
      <c r="J25" s="195"/>
      <c r="K25" s="195"/>
      <c r="L25" s="196"/>
    </row>
    <row r="26" spans="2:29" s="21" customFormat="1" ht="12.75" customHeight="1" x14ac:dyDescent="0.25">
      <c r="B26" s="152"/>
      <c r="C26" s="152"/>
      <c r="D26" s="152"/>
      <c r="E26" s="152"/>
      <c r="F26" s="152"/>
      <c r="G26" s="152"/>
      <c r="H26" s="152"/>
      <c r="I26" s="152"/>
      <c r="J26" s="152"/>
      <c r="K26" s="152"/>
      <c r="L26" s="152"/>
    </row>
    <row r="27" spans="2:29" s="194" customFormat="1" ht="24.75" customHeight="1" x14ac:dyDescent="0.25">
      <c r="B27" s="197"/>
      <c r="C27" s="197"/>
      <c r="D27" s="197"/>
      <c r="E27" s="197" t="s">
        <v>114</v>
      </c>
      <c r="F27" s="197"/>
      <c r="G27" s="197" t="s">
        <v>20</v>
      </c>
      <c r="H27" s="197"/>
      <c r="I27" s="197" t="s">
        <v>18</v>
      </c>
      <c r="J27" s="197"/>
      <c r="K27" s="197" t="s">
        <v>16</v>
      </c>
      <c r="L27" s="197"/>
    </row>
    <row r="28" spans="2:29" s="194" customFormat="1" ht="10" x14ac:dyDescent="0.25">
      <c r="B28" s="198"/>
      <c r="C28" s="198"/>
      <c r="D28" s="198"/>
      <c r="E28" s="198" t="e">
        <f>#REF!</f>
        <v>#REF!</v>
      </c>
      <c r="F28" s="199"/>
      <c r="G28" s="199" t="e">
        <f>#REF!</f>
        <v>#REF!</v>
      </c>
      <c r="H28" s="199"/>
      <c r="I28" s="199" t="e">
        <f>#REF!</f>
        <v>#REF!</v>
      </c>
      <c r="J28" s="199"/>
      <c r="K28" s="199" t="e">
        <f>#REF!</f>
        <v>#REF!</v>
      </c>
      <c r="L28" s="199"/>
    </row>
    <row r="29" spans="2:29" s="21" customFormat="1" x14ac:dyDescent="0.25">
      <c r="B29" s="152"/>
      <c r="C29" s="152"/>
      <c r="D29" s="152"/>
      <c r="E29" s="152"/>
      <c r="F29" s="152"/>
      <c r="G29" s="152"/>
      <c r="H29" s="152"/>
      <c r="I29" s="152"/>
      <c r="J29" s="152"/>
      <c r="K29" s="152"/>
      <c r="L29" s="152"/>
    </row>
    <row r="30" spans="2:29" s="21" customFormat="1" x14ac:dyDescent="0.25">
      <c r="B30" s="152"/>
      <c r="C30" s="152"/>
      <c r="D30" s="152"/>
      <c r="E30" s="152"/>
      <c r="F30" s="152"/>
      <c r="G30" s="152"/>
      <c r="H30" s="152"/>
      <c r="I30" s="152"/>
      <c r="J30" s="152"/>
      <c r="K30" s="152"/>
      <c r="L30" s="152"/>
    </row>
    <row r="31" spans="2:29" s="21" customFormat="1" x14ac:dyDescent="0.25">
      <c r="B31" s="152"/>
      <c r="C31" s="152"/>
      <c r="D31" s="152"/>
      <c r="E31" s="152"/>
      <c r="F31" s="152"/>
      <c r="G31" s="152"/>
      <c r="H31" s="152"/>
      <c r="I31" s="152"/>
      <c r="J31" s="152"/>
      <c r="K31" s="152"/>
      <c r="L31" s="152"/>
    </row>
    <row r="32" spans="2:29" s="21" customFormat="1" x14ac:dyDescent="0.25">
      <c r="B32" s="152"/>
      <c r="C32" s="152"/>
      <c r="D32" s="152"/>
      <c r="E32" s="152"/>
      <c r="F32" s="152"/>
      <c r="G32" s="152"/>
      <c r="H32" s="152"/>
      <c r="I32" s="152"/>
      <c r="J32" s="152"/>
      <c r="K32" s="152"/>
      <c r="L32" s="152"/>
    </row>
    <row r="33" spans="2:12" s="21" customFormat="1" x14ac:dyDescent="0.25">
      <c r="B33" s="152"/>
      <c r="C33" s="152"/>
      <c r="D33" s="152"/>
      <c r="E33" s="152"/>
      <c r="F33" s="152"/>
      <c r="G33" s="152"/>
      <c r="H33" s="152"/>
      <c r="I33" s="152"/>
      <c r="J33" s="152"/>
      <c r="K33" s="152"/>
      <c r="L33" s="152"/>
    </row>
    <row r="34" spans="2:12" s="21" customFormat="1" x14ac:dyDescent="0.25">
      <c r="B34" s="152"/>
      <c r="C34" s="152"/>
      <c r="D34" s="152"/>
      <c r="E34" s="152"/>
      <c r="F34" s="152"/>
      <c r="G34" s="152"/>
      <c r="H34" s="152"/>
      <c r="I34" s="152"/>
      <c r="J34" s="152"/>
      <c r="K34" s="152"/>
      <c r="L34" s="152"/>
    </row>
    <row r="35" spans="2:12" s="21" customFormat="1" x14ac:dyDescent="0.25">
      <c r="B35" s="152"/>
      <c r="C35" s="152"/>
      <c r="D35" s="152"/>
      <c r="E35" s="152"/>
      <c r="F35" s="152"/>
      <c r="G35" s="152"/>
      <c r="H35" s="152"/>
      <c r="I35" s="152"/>
      <c r="J35" s="152"/>
      <c r="K35" s="152"/>
      <c r="L35" s="152"/>
    </row>
    <row r="36" spans="2:12" s="9" customFormat="1" x14ac:dyDescent="0.25">
      <c r="B36" s="15"/>
      <c r="C36" s="15"/>
      <c r="D36" s="15"/>
      <c r="E36" s="15"/>
      <c r="F36" s="15"/>
      <c r="G36" s="15"/>
      <c r="H36" s="15"/>
      <c r="I36" s="15"/>
      <c r="J36" s="15"/>
      <c r="K36" s="15"/>
      <c r="L36" s="15"/>
    </row>
    <row r="37" spans="2:12" s="9" customFormat="1" x14ac:dyDescent="0.25">
      <c r="C37" s="1590"/>
      <c r="D37" s="1590"/>
      <c r="E37" s="1590"/>
      <c r="F37" s="1590"/>
      <c r="G37" s="1590"/>
      <c r="H37" s="1590"/>
      <c r="I37" s="1590"/>
      <c r="J37" s="15"/>
      <c r="K37" s="15"/>
      <c r="L37" s="15"/>
    </row>
    <row r="38" spans="2:12" s="9" customFormat="1" x14ac:dyDescent="0.25">
      <c r="J38" s="15"/>
      <c r="K38" s="15"/>
      <c r="L38" s="15"/>
    </row>
    <row r="39" spans="2:12" s="9" customFormat="1" x14ac:dyDescent="0.25">
      <c r="B39" s="15"/>
      <c r="C39" s="15"/>
      <c r="D39" s="15"/>
      <c r="E39" s="15"/>
      <c r="F39" s="15"/>
      <c r="G39" s="15"/>
      <c r="H39" s="15"/>
      <c r="I39" s="15"/>
      <c r="J39" s="15"/>
      <c r="K39" s="15"/>
      <c r="L39" s="15"/>
    </row>
    <row r="40" spans="2:12" s="9" customFormat="1" ht="5.25" customHeight="1" x14ac:dyDescent="0.25">
      <c r="B40" s="15"/>
      <c r="C40" s="15"/>
      <c r="D40" s="15"/>
      <c r="E40" s="15"/>
      <c r="F40" s="15"/>
      <c r="G40" s="15"/>
      <c r="H40" s="15"/>
      <c r="I40" s="15"/>
      <c r="J40" s="15"/>
      <c r="K40" s="15"/>
      <c r="L40" s="15"/>
    </row>
    <row r="41" spans="2:12" s="9" customFormat="1" ht="5.25" customHeight="1" x14ac:dyDescent="0.25">
      <c r="B41" s="15"/>
      <c r="C41" s="15"/>
      <c r="D41" s="15"/>
      <c r="E41" s="15"/>
      <c r="F41" s="15"/>
      <c r="G41" s="15"/>
      <c r="H41" s="15"/>
      <c r="I41" s="15"/>
      <c r="J41" s="15"/>
      <c r="K41" s="15"/>
      <c r="L41" s="15"/>
    </row>
    <row r="42" spans="2:12" s="9" customFormat="1" ht="16.5" customHeight="1" x14ac:dyDescent="0.25">
      <c r="B42" s="15"/>
      <c r="C42" s="15"/>
      <c r="D42" s="15"/>
      <c r="E42" s="15"/>
      <c r="F42" s="15"/>
      <c r="G42" s="15"/>
      <c r="H42" s="15"/>
      <c r="I42" s="15"/>
      <c r="J42" s="15"/>
      <c r="K42" s="15"/>
      <c r="L42" s="15"/>
    </row>
    <row r="43" spans="2:12" s="9" customFormat="1" x14ac:dyDescent="0.25">
      <c r="B43" s="15"/>
      <c r="C43" s="15"/>
      <c r="D43" s="15"/>
      <c r="E43" s="15"/>
      <c r="F43" s="15"/>
      <c r="G43" s="15"/>
      <c r="H43" s="15"/>
      <c r="I43" s="15"/>
      <c r="J43" s="15"/>
      <c r="K43" s="15"/>
      <c r="L43" s="15"/>
    </row>
    <row r="44" spans="2:12" s="9" customFormat="1" x14ac:dyDescent="0.25"/>
    <row r="45" spans="2:12" s="10" customFormat="1" x14ac:dyDescent="0.25"/>
    <row r="46" spans="2:12" s="3" customFormat="1" ht="12.75" customHeight="1" x14ac:dyDescent="0.25">
      <c r="B46" s="1591"/>
      <c r="C46" s="1592"/>
      <c r="D46" s="1592"/>
      <c r="E46" s="1592"/>
      <c r="F46" s="1592"/>
      <c r="G46" s="1592"/>
      <c r="H46" s="1592"/>
      <c r="I46" s="1592"/>
      <c r="J46" s="1592"/>
      <c r="K46" s="1592"/>
      <c r="L46" s="107"/>
    </row>
  </sheetData>
  <mergeCells count="12">
    <mergeCell ref="B12:B16"/>
    <mergeCell ref="B17:B21"/>
    <mergeCell ref="B23:D23"/>
    <mergeCell ref="C37:I37"/>
    <mergeCell ref="B46:K46"/>
    <mergeCell ref="B3:I3"/>
    <mergeCell ref="B4:T4"/>
    <mergeCell ref="B8:B10"/>
    <mergeCell ref="D8:D10"/>
    <mergeCell ref="E8:S8"/>
    <mergeCell ref="B6:AC6"/>
    <mergeCell ref="B5:AB5"/>
  </mergeCells>
  <printOptions horizontalCentered="1"/>
  <pageMargins left="0" right="0" top="0.43307086614173229" bottom="0.43307086614173229" header="0" footer="0"/>
  <pageSetup paperSize="9" orientation="landscape" r:id="rId1"/>
  <headerFooter alignWithMargins="0"/>
  <rowBreaks count="1" manualBreakCount="1">
    <brk id="41" max="16383"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96">
    <tabColor theme="0"/>
    <pageSetUpPr fitToPage="1"/>
  </sheetPr>
  <dimension ref="B1:AD46"/>
  <sheetViews>
    <sheetView showGridLines="0" topLeftCell="A2" zoomScaleNormal="100" workbookViewId="0">
      <selection activeCell="B6" sqref="B6:AC6"/>
    </sheetView>
  </sheetViews>
  <sheetFormatPr baseColWidth="10" defaultColWidth="11.453125" defaultRowHeight="15" x14ac:dyDescent="0.25"/>
  <cols>
    <col min="1" max="1" width="1.1796875" style="1" customWidth="1"/>
    <col min="2" max="2" width="7.81640625" style="1" customWidth="1"/>
    <col min="3" max="3" width="1" style="1" customWidth="1"/>
    <col min="4" max="4" width="9.1796875" style="1" customWidth="1"/>
    <col min="5" max="5" width="7.54296875" style="1" customWidth="1"/>
    <col min="6" max="6" width="0.54296875" style="1" customWidth="1"/>
    <col min="7" max="7" width="8" style="1" customWidth="1"/>
    <col min="8" max="8" width="0.54296875" style="1" customWidth="1"/>
    <col min="9" max="9" width="6.7265625" style="1" customWidth="1"/>
    <col min="10" max="10" width="0.54296875" style="1" customWidth="1"/>
    <col min="11" max="11" width="6.81640625" style="1" customWidth="1"/>
    <col min="12" max="12" width="0.54296875" style="1" customWidth="1"/>
    <col min="13" max="13" width="7" style="1" customWidth="1"/>
    <col min="14" max="14" width="0.54296875" style="1" customWidth="1"/>
    <col min="15" max="15" width="8.1796875" style="1" customWidth="1"/>
    <col min="16" max="16" width="0.7265625" style="1" customWidth="1"/>
    <col min="17" max="17" width="7.54296875" style="1" customWidth="1"/>
    <col min="18" max="18" width="0.54296875" style="1" customWidth="1"/>
    <col min="19" max="19" width="7.26953125" style="1" customWidth="1"/>
    <col min="20" max="20" width="0.7265625" style="1" customWidth="1"/>
    <col min="21" max="21" width="5.1796875" style="1" customWidth="1"/>
    <col min="22" max="22" width="4.54296875" style="1" bestFit="1" customWidth="1"/>
    <col min="23" max="23" width="7" style="1" bestFit="1" customWidth="1"/>
    <col min="24" max="24" width="4.54296875" style="1" bestFit="1" customWidth="1"/>
    <col min="25" max="25" width="7" style="1" bestFit="1" customWidth="1"/>
    <col min="26" max="26" width="4.54296875" style="1" bestFit="1" customWidth="1"/>
    <col min="27" max="27" width="7" style="1" bestFit="1" customWidth="1"/>
    <col min="28" max="28" width="4.54296875" style="1" bestFit="1" customWidth="1"/>
    <col min="29" max="29" width="7" style="1" bestFit="1" customWidth="1"/>
    <col min="30" max="16384" width="11.453125" style="1"/>
  </cols>
  <sheetData>
    <row r="1" spans="2:30" hidden="1" x14ac:dyDescent="0.25">
      <c r="E1" s="23" t="s">
        <v>36</v>
      </c>
      <c r="G1" s="23" t="s">
        <v>21</v>
      </c>
      <c r="I1" s="23" t="s">
        <v>20</v>
      </c>
      <c r="K1" s="23" t="s">
        <v>19</v>
      </c>
      <c r="M1" s="23" t="s">
        <v>18</v>
      </c>
      <c r="O1" s="23" t="s">
        <v>17</v>
      </c>
      <c r="Q1" s="23" t="s">
        <v>16</v>
      </c>
      <c r="S1" s="23" t="s">
        <v>15</v>
      </c>
    </row>
    <row r="2" spans="2:30" s="2" customFormat="1" ht="14" x14ac:dyDescent="0.25">
      <c r="B2" s="6"/>
      <c r="C2" s="13"/>
      <c r="D2" s="13"/>
      <c r="T2" s="13"/>
    </row>
    <row r="3" spans="2:30" s="11" customFormat="1" ht="47.25" customHeight="1" x14ac:dyDescent="0.3">
      <c r="B3" s="1586"/>
      <c r="C3" s="1586"/>
      <c r="D3" s="1586"/>
      <c r="E3" s="1586"/>
      <c r="F3" s="1586"/>
      <c r="G3" s="1586"/>
      <c r="H3" s="1586"/>
      <c r="I3" s="1586"/>
      <c r="J3" s="12"/>
      <c r="Q3" s="16"/>
    </row>
    <row r="4" spans="2:30" s="4" customFormat="1" ht="2.25" customHeight="1" x14ac:dyDescent="0.25">
      <c r="B4" s="1587"/>
      <c r="C4" s="1587"/>
      <c r="D4" s="1587"/>
      <c r="E4" s="1587"/>
      <c r="F4" s="1587"/>
      <c r="G4" s="1587"/>
      <c r="H4" s="1587"/>
      <c r="I4" s="1587"/>
      <c r="J4" s="1587"/>
      <c r="K4" s="1587"/>
      <c r="L4" s="1587"/>
      <c r="M4" s="1587"/>
      <c r="N4" s="1587"/>
      <c r="O4" s="1587"/>
      <c r="P4" s="1587"/>
      <c r="Q4" s="1587"/>
      <c r="R4" s="1587"/>
      <c r="S4" s="1587"/>
      <c r="T4" s="1587"/>
    </row>
    <row r="5" spans="2:30" s="738" customFormat="1" ht="16.5" customHeight="1" x14ac:dyDescent="0.25">
      <c r="B5" s="1543" t="s">
        <v>411</v>
      </c>
      <c r="C5" s="1543"/>
      <c r="D5" s="1543"/>
      <c r="E5" s="1543"/>
      <c r="F5" s="1543"/>
      <c r="G5" s="1543"/>
      <c r="H5" s="1543"/>
      <c r="I5" s="1543"/>
      <c r="J5" s="1543"/>
      <c r="K5" s="1543"/>
      <c r="L5" s="1543"/>
      <c r="M5" s="1543"/>
      <c r="N5" s="1543"/>
      <c r="O5" s="1543"/>
      <c r="P5" s="1543"/>
      <c r="Q5" s="1543"/>
      <c r="R5" s="1543"/>
      <c r="S5" s="1543"/>
      <c r="T5" s="1543"/>
      <c r="U5" s="1543"/>
      <c r="V5" s="1543"/>
      <c r="W5" s="1543"/>
      <c r="X5" s="1543"/>
      <c r="Y5" s="1543"/>
      <c r="Z5" s="1543"/>
      <c r="AA5" s="1543"/>
      <c r="AB5" s="1543"/>
      <c r="AC5" s="712"/>
    </row>
    <row r="6" spans="2:30" s="738" customFormat="1" ht="14.25" customHeight="1" x14ac:dyDescent="0.25">
      <c r="B6" s="1478" t="str">
        <f>porsaad!$B$6</f>
        <v>Situación a 30 de noviembre de 2025</v>
      </c>
      <c r="C6" s="1478"/>
      <c r="D6" s="1478"/>
      <c r="E6" s="1478"/>
      <c r="F6" s="1478"/>
      <c r="G6" s="1478"/>
      <c r="H6" s="1478"/>
      <c r="I6" s="1478"/>
      <c r="J6" s="1478"/>
      <c r="K6" s="1478"/>
      <c r="L6" s="1478"/>
      <c r="M6" s="1478"/>
      <c r="N6" s="1478"/>
      <c r="O6" s="1478"/>
      <c r="P6" s="1478"/>
      <c r="Q6" s="1478"/>
      <c r="R6" s="1478"/>
      <c r="S6" s="1478"/>
      <c r="T6" s="1478"/>
      <c r="U6" s="1478"/>
      <c r="V6" s="1478"/>
      <c r="W6" s="1478"/>
      <c r="X6" s="1478"/>
      <c r="Y6" s="1478"/>
      <c r="Z6" s="1478"/>
      <c r="AA6" s="1478"/>
      <c r="AB6" s="1478"/>
      <c r="AC6" s="1478"/>
    </row>
    <row r="7" spans="2:30" s="133" customFormat="1" ht="5.25" customHeight="1" x14ac:dyDescent="0.25"/>
    <row r="8" spans="2:30" s="134" customFormat="1" ht="21.75" customHeight="1" x14ac:dyDescent="0.25">
      <c r="B8" s="1588" t="s">
        <v>27</v>
      </c>
      <c r="D8" s="1588" t="s">
        <v>112</v>
      </c>
      <c r="E8" s="1588" t="s">
        <v>26</v>
      </c>
      <c r="F8" s="1588"/>
      <c r="G8" s="1588"/>
      <c r="H8" s="1588"/>
      <c r="I8" s="1588"/>
      <c r="J8" s="1588"/>
      <c r="K8" s="1588"/>
      <c r="L8" s="1588"/>
      <c r="M8" s="1588"/>
      <c r="N8" s="1588"/>
      <c r="O8" s="1588"/>
      <c r="P8" s="1588"/>
      <c r="Q8" s="1588"/>
      <c r="R8" s="1588"/>
      <c r="S8" s="1588"/>
    </row>
    <row r="9" spans="2:30" s="134" customFormat="1" ht="21.75" customHeight="1" x14ac:dyDescent="0.25">
      <c r="B9" s="1588"/>
      <c r="D9" s="1588"/>
      <c r="E9" s="135" t="s">
        <v>22</v>
      </c>
      <c r="F9" s="135"/>
      <c r="G9" s="135" t="s">
        <v>21</v>
      </c>
      <c r="H9" s="135"/>
      <c r="I9" s="135" t="s">
        <v>20</v>
      </c>
      <c r="J9" s="135"/>
      <c r="K9" s="135" t="s">
        <v>19</v>
      </c>
      <c r="L9" s="135"/>
      <c r="M9" s="135" t="s">
        <v>18</v>
      </c>
      <c r="N9" s="135"/>
      <c r="O9" s="135" t="s">
        <v>17</v>
      </c>
      <c r="P9" s="135"/>
      <c r="Q9" s="135" t="s">
        <v>16</v>
      </c>
      <c r="R9" s="135"/>
      <c r="S9" s="135" t="s">
        <v>15</v>
      </c>
    </row>
    <row r="10" spans="2:30" s="134" customFormat="1" ht="21.75" customHeight="1" x14ac:dyDescent="0.25">
      <c r="B10" s="1588"/>
      <c r="D10" s="1588"/>
      <c r="E10" s="135" t="s">
        <v>9</v>
      </c>
      <c r="F10" s="135"/>
      <c r="G10" s="135" t="s">
        <v>9</v>
      </c>
      <c r="H10" s="135"/>
      <c r="I10" s="135" t="s">
        <v>9</v>
      </c>
      <c r="J10" s="135"/>
      <c r="K10" s="135" t="s">
        <v>9</v>
      </c>
      <c r="L10" s="135"/>
      <c r="M10" s="135" t="s">
        <v>9</v>
      </c>
      <c r="N10" s="135"/>
      <c r="O10" s="135" t="s">
        <v>9</v>
      </c>
      <c r="P10" s="135"/>
      <c r="Q10" s="135" t="s">
        <v>9</v>
      </c>
      <c r="R10" s="135"/>
      <c r="S10" s="135" t="s">
        <v>9</v>
      </c>
    </row>
    <row r="11" spans="2:30" s="136" customFormat="1" ht="9" customHeight="1" x14ac:dyDescent="0.25">
      <c r="B11" s="137"/>
      <c r="D11" s="138"/>
      <c r="E11" s="138"/>
      <c r="F11" s="138"/>
      <c r="G11" s="138"/>
      <c r="H11" s="138"/>
      <c r="I11" s="138"/>
      <c r="J11" s="138"/>
      <c r="K11" s="138"/>
      <c r="L11" s="138"/>
      <c r="M11" s="138"/>
      <c r="N11" s="138"/>
      <c r="O11" s="138"/>
      <c r="P11" s="138"/>
      <c r="Q11" s="138"/>
      <c r="R11" s="138"/>
      <c r="S11" s="138"/>
      <c r="T11" s="139"/>
    </row>
    <row r="12" spans="2:30" s="140" customFormat="1" ht="21" customHeight="1" x14ac:dyDescent="0.25">
      <c r="B12" s="1589" t="s">
        <v>24</v>
      </c>
      <c r="D12" s="141" t="s">
        <v>31</v>
      </c>
      <c r="E12" s="142">
        <f>'36perfresol'!E12</f>
        <v>606</v>
      </c>
      <c r="F12" s="141"/>
      <c r="G12" s="142">
        <f>'36perfresol'!H12</f>
        <v>11049</v>
      </c>
      <c r="H12" s="141"/>
      <c r="I12" s="142">
        <f>'36perfresol'!K12</f>
        <v>6357</v>
      </c>
      <c r="J12" s="141"/>
      <c r="K12" s="142">
        <f>'36perfresol'!N12</f>
        <v>8830</v>
      </c>
      <c r="L12" s="141"/>
      <c r="M12" s="142">
        <f>'36perfresol'!Q12</f>
        <v>8663</v>
      </c>
      <c r="N12" s="141"/>
      <c r="O12" s="142">
        <f>'36perfresol'!T12</f>
        <v>12171</v>
      </c>
      <c r="P12" s="141"/>
      <c r="Q12" s="142">
        <f>'36perfresol'!W12</f>
        <v>41675</v>
      </c>
      <c r="R12" s="141"/>
      <c r="S12" s="142">
        <f>'36perfresol'!Z12</f>
        <v>197794</v>
      </c>
      <c r="T12" s="143"/>
      <c r="V12" s="144">
        <f>E12/E$16</f>
        <v>0.32302771855010659</v>
      </c>
      <c r="W12" s="144">
        <f>G12/G$16</f>
        <v>0.30776301495780062</v>
      </c>
      <c r="X12" s="144">
        <f>I12/I$16</f>
        <v>0.27787734405735015</v>
      </c>
      <c r="Y12" s="144">
        <f>K12/K$16</f>
        <v>0.28362188031991775</v>
      </c>
      <c r="Z12" s="144">
        <f>M12/M$16</f>
        <v>0.23374345691004264</v>
      </c>
      <c r="AA12" s="144">
        <f>O12/O$16</f>
        <v>0.19727372925311204</v>
      </c>
      <c r="AB12" s="144">
        <f>Q12/Q$16</f>
        <v>0.19432346989210209</v>
      </c>
      <c r="AC12" s="144">
        <f>S12/S$16</f>
        <v>0.28213884276772622</v>
      </c>
      <c r="AD12" s="144"/>
    </row>
    <row r="13" spans="2:30" s="140" customFormat="1" ht="21" customHeight="1" x14ac:dyDescent="0.25">
      <c r="B13" s="1589"/>
      <c r="D13" s="141" t="s">
        <v>49</v>
      </c>
      <c r="E13" s="142">
        <f>'36perfresol'!E13</f>
        <v>862</v>
      </c>
      <c r="F13" s="141"/>
      <c r="G13" s="142">
        <f>'36perfresol'!H13</f>
        <v>13723</v>
      </c>
      <c r="H13" s="141"/>
      <c r="I13" s="142">
        <f>'36perfresol'!K13</f>
        <v>8404</v>
      </c>
      <c r="J13" s="141"/>
      <c r="K13" s="142">
        <f>'36perfresol'!N13</f>
        <v>11794</v>
      </c>
      <c r="L13" s="141"/>
      <c r="M13" s="142">
        <f>'36perfresol'!Q13</f>
        <v>13585</v>
      </c>
      <c r="N13" s="141"/>
      <c r="O13" s="142">
        <f>'36perfresol'!T13</f>
        <v>22779</v>
      </c>
      <c r="P13" s="141"/>
      <c r="Q13" s="142">
        <f>'36perfresol'!W13</f>
        <v>74022</v>
      </c>
      <c r="R13" s="141"/>
      <c r="S13" s="142">
        <f>'36perfresol'!Z13</f>
        <v>260288</v>
      </c>
      <c r="T13" s="143"/>
      <c r="V13" s="144">
        <f>E13/E$16</f>
        <v>0.45948827292110872</v>
      </c>
      <c r="W13" s="144">
        <f>G13/G$16</f>
        <v>0.38224561989916717</v>
      </c>
      <c r="X13" s="144">
        <f>I13/I$16</f>
        <v>0.36735585959697514</v>
      </c>
      <c r="Y13" s="144">
        <f>K13/K$16</f>
        <v>0.37882632576365916</v>
      </c>
      <c r="Z13" s="144">
        <f>M13/M$16</f>
        <v>0.36654794668393503</v>
      </c>
      <c r="AA13" s="144">
        <f>O13/O$16</f>
        <v>0.36921356327800831</v>
      </c>
      <c r="AB13" s="144">
        <f>Q13/Q$16</f>
        <v>0.34515205490949447</v>
      </c>
      <c r="AC13" s="144">
        <f>S13/S$16</f>
        <v>0.37128201616998452</v>
      </c>
      <c r="AD13" s="144"/>
    </row>
    <row r="14" spans="2:30" s="140" customFormat="1" ht="21" customHeight="1" x14ac:dyDescent="0.25">
      <c r="B14" s="1589"/>
      <c r="D14" s="141" t="s">
        <v>50</v>
      </c>
      <c r="E14" s="142">
        <f>'36perfresol'!E14</f>
        <v>408</v>
      </c>
      <c r="F14" s="141"/>
      <c r="G14" s="142">
        <f>'36perfresol'!H14</f>
        <v>11129</v>
      </c>
      <c r="H14" s="141"/>
      <c r="I14" s="142">
        <f>'36perfresol'!K14</f>
        <v>8116</v>
      </c>
      <c r="J14" s="141"/>
      <c r="K14" s="142">
        <f>'36perfresol'!N14</f>
        <v>10509</v>
      </c>
      <c r="L14" s="141"/>
      <c r="M14" s="142">
        <f>'36perfresol'!Q14</f>
        <v>14814</v>
      </c>
      <c r="N14" s="141"/>
      <c r="O14" s="142">
        <f>'36perfresol'!T14</f>
        <v>26746</v>
      </c>
      <c r="P14" s="141"/>
      <c r="Q14" s="142">
        <f>'36perfresol'!W14</f>
        <v>98765</v>
      </c>
      <c r="R14" s="141"/>
      <c r="S14" s="142">
        <f>'36perfresol'!Z14</f>
        <v>242970</v>
      </c>
      <c r="T14" s="143"/>
      <c r="V14" s="144">
        <f>E14/E$16</f>
        <v>0.21748400852878466</v>
      </c>
      <c r="W14" s="144">
        <f>G14/G$16</f>
        <v>0.30999136514303222</v>
      </c>
      <c r="X14" s="144">
        <f>I14/I$16</f>
        <v>0.35476679634567471</v>
      </c>
      <c r="Y14" s="144">
        <f>K14/K$16</f>
        <v>0.33755179391642309</v>
      </c>
      <c r="Z14" s="144">
        <f>M14/M$16</f>
        <v>0.39970859640602235</v>
      </c>
      <c r="AA14" s="144">
        <f>O14/O$16</f>
        <v>0.43351270746887965</v>
      </c>
      <c r="AB14" s="144">
        <f>Q14/Q$16</f>
        <v>0.46052447519840345</v>
      </c>
      <c r="AC14" s="144">
        <f>S14/S$16</f>
        <v>0.34657914106228926</v>
      </c>
      <c r="AD14" s="144"/>
    </row>
    <row r="15" spans="2:30" s="140" customFormat="1" ht="21" customHeight="1" x14ac:dyDescent="0.25">
      <c r="B15" s="1589"/>
      <c r="D15" s="141"/>
      <c r="E15" s="142"/>
      <c r="F15" s="141"/>
      <c r="G15" s="142"/>
      <c r="H15" s="141"/>
      <c r="I15" s="142"/>
      <c r="J15" s="141"/>
      <c r="K15" s="142"/>
      <c r="L15" s="141"/>
      <c r="M15" s="142"/>
      <c r="N15" s="141"/>
      <c r="O15" s="142"/>
      <c r="P15" s="141"/>
      <c r="Q15" s="142"/>
      <c r="R15" s="141"/>
      <c r="S15" s="142"/>
      <c r="T15" s="143"/>
      <c r="V15" s="144"/>
      <c r="W15" s="144"/>
      <c r="X15" s="144"/>
      <c r="Y15" s="144"/>
      <c r="Z15" s="144"/>
      <c r="AA15" s="144"/>
      <c r="AB15" s="144"/>
      <c r="AC15" s="144"/>
      <c r="AD15" s="144"/>
    </row>
    <row r="16" spans="2:30" s="140" customFormat="1" ht="21" customHeight="1" x14ac:dyDescent="0.25">
      <c r="B16" s="1589"/>
      <c r="D16" s="145" t="s">
        <v>68</v>
      </c>
      <c r="E16" s="142">
        <f>SUM(E12:E15)</f>
        <v>1876</v>
      </c>
      <c r="F16" s="141"/>
      <c r="G16" s="142">
        <f>SUM(G12:G15)</f>
        <v>35901</v>
      </c>
      <c r="H16" s="141"/>
      <c r="I16" s="142">
        <f>SUM(I12:I15)</f>
        <v>22877</v>
      </c>
      <c r="J16" s="141"/>
      <c r="K16" s="142">
        <f>SUM(K12:K15)</f>
        <v>31133</v>
      </c>
      <c r="L16" s="141"/>
      <c r="M16" s="142">
        <f>SUM(M12:M15)</f>
        <v>37062</v>
      </c>
      <c r="N16" s="141"/>
      <c r="O16" s="142">
        <f>SUM(O12:O15)</f>
        <v>61696</v>
      </c>
      <c r="P16" s="141"/>
      <c r="Q16" s="142">
        <f>SUM(Q12:Q15)</f>
        <v>214462</v>
      </c>
      <c r="R16" s="141"/>
      <c r="S16" s="142">
        <f>SUM(S12:S15)</f>
        <v>701052</v>
      </c>
      <c r="T16" s="143"/>
      <c r="V16" s="144"/>
    </row>
    <row r="17" spans="2:29" s="140" customFormat="1" ht="21" customHeight="1" x14ac:dyDescent="0.25">
      <c r="B17" s="1589" t="s">
        <v>23</v>
      </c>
      <c r="D17" s="141" t="s">
        <v>31</v>
      </c>
      <c r="E17" s="142">
        <f>'36perfresol'!E17</f>
        <v>792</v>
      </c>
      <c r="F17" s="141"/>
      <c r="G17" s="142">
        <f>'36perfresol'!H17</f>
        <v>23935</v>
      </c>
      <c r="H17" s="141"/>
      <c r="I17" s="142">
        <f>'36perfresol'!K17</f>
        <v>10257</v>
      </c>
      <c r="J17" s="141"/>
      <c r="K17" s="142">
        <f>'36perfresol'!N17</f>
        <v>10940</v>
      </c>
      <c r="L17" s="141"/>
      <c r="M17" s="142">
        <f>'36perfresol'!Q17</f>
        <v>9885</v>
      </c>
      <c r="N17" s="141"/>
      <c r="O17" s="142">
        <f>'36perfresol'!T17</f>
        <v>13532</v>
      </c>
      <c r="P17" s="141"/>
      <c r="Q17" s="142">
        <f>'36perfresol'!W17</f>
        <v>32075</v>
      </c>
      <c r="R17" s="141"/>
      <c r="S17" s="142">
        <f>'36perfresol'!Z17</f>
        <v>65289</v>
      </c>
      <c r="T17" s="143"/>
      <c r="V17" s="144">
        <f>E17/E$21</f>
        <v>0.32972522897585343</v>
      </c>
      <c r="W17" s="144">
        <f>G17/G$21</f>
        <v>0.28529369695813867</v>
      </c>
      <c r="X17" s="144">
        <f>I17/I$21</f>
        <v>0.27160068846815832</v>
      </c>
      <c r="Y17" s="144">
        <f>K17/K$21</f>
        <v>0.26575329155128019</v>
      </c>
      <c r="Z17" s="144">
        <f>M17/M$21</f>
        <v>0.23158560584762442</v>
      </c>
      <c r="AA17" s="144">
        <f>O17/O$21</f>
        <v>0.21077881619937694</v>
      </c>
      <c r="AB17" s="144">
        <f>Q17/Q$21</f>
        <v>0.23372828494811707</v>
      </c>
      <c r="AC17" s="144">
        <f>S17/S$21</f>
        <v>0.2548549658249441</v>
      </c>
    </row>
    <row r="18" spans="2:29" s="140" customFormat="1" ht="21" customHeight="1" x14ac:dyDescent="0.25">
      <c r="B18" s="1589"/>
      <c r="D18" s="141" t="s">
        <v>49</v>
      </c>
      <c r="E18" s="142">
        <f>'36perfresol'!E18</f>
        <v>1114</v>
      </c>
      <c r="F18" s="141"/>
      <c r="G18" s="142">
        <f>'36perfresol'!H18</f>
        <v>34429</v>
      </c>
      <c r="H18" s="141"/>
      <c r="I18" s="142">
        <f>'36perfresol'!K18</f>
        <v>13556</v>
      </c>
      <c r="J18" s="141"/>
      <c r="K18" s="142">
        <f>'36perfresol'!N18</f>
        <v>15528</v>
      </c>
      <c r="L18" s="141"/>
      <c r="M18" s="142">
        <f>'36perfresol'!Q18</f>
        <v>16045</v>
      </c>
      <c r="N18" s="141"/>
      <c r="O18" s="142">
        <f>'36perfresol'!T18</f>
        <v>24593</v>
      </c>
      <c r="P18" s="141"/>
      <c r="Q18" s="142">
        <f>'36perfresol'!W18</f>
        <v>51460</v>
      </c>
      <c r="R18" s="141"/>
      <c r="S18" s="142">
        <f>'36perfresol'!Z18</f>
        <v>92848</v>
      </c>
      <c r="T18" s="143"/>
      <c r="V18" s="144">
        <f>E18/E$21</f>
        <v>0.46378018318068276</v>
      </c>
      <c r="W18" s="144">
        <f>G18/G$21</f>
        <v>0.41037713359397349</v>
      </c>
      <c r="X18" s="144">
        <f>I18/I$21</f>
        <v>0.35895670594465773</v>
      </c>
      <c r="Y18" s="144">
        <f>K18/K$21</f>
        <v>0.37720448914152455</v>
      </c>
      <c r="Z18" s="144">
        <f>M18/M$21</f>
        <v>0.37590197732171304</v>
      </c>
      <c r="AA18" s="144">
        <f>O18/O$21</f>
        <v>0.38306853582554518</v>
      </c>
      <c r="AB18" s="144">
        <f>Q18/Q$21</f>
        <v>0.37498542613967589</v>
      </c>
      <c r="AC18" s="144">
        <f>S18/S$21</f>
        <v>0.36243124978042868</v>
      </c>
    </row>
    <row r="19" spans="2:29" s="140" customFormat="1" ht="21" customHeight="1" x14ac:dyDescent="0.25">
      <c r="B19" s="1589"/>
      <c r="D19" s="141" t="s">
        <v>50</v>
      </c>
      <c r="E19" s="142">
        <f>'36perfresol'!E19</f>
        <v>496</v>
      </c>
      <c r="F19" s="141"/>
      <c r="G19" s="142">
        <f>'36perfresol'!H19</f>
        <v>25532</v>
      </c>
      <c r="H19" s="141"/>
      <c r="I19" s="142">
        <f>'36perfresol'!K19</f>
        <v>13952</v>
      </c>
      <c r="J19" s="141"/>
      <c r="K19" s="142">
        <f>'36perfresol'!N19</f>
        <v>14698</v>
      </c>
      <c r="L19" s="141"/>
      <c r="M19" s="142">
        <f>'36perfresol'!Q19</f>
        <v>16754</v>
      </c>
      <c r="N19" s="141"/>
      <c r="O19" s="142">
        <f>'36perfresol'!T19</f>
        <v>26075</v>
      </c>
      <c r="P19" s="141"/>
      <c r="Q19" s="142">
        <f>'36perfresol'!W19</f>
        <v>53697</v>
      </c>
      <c r="R19" s="141"/>
      <c r="S19" s="142">
        <f>'36perfresol'!Z19</f>
        <v>98044</v>
      </c>
      <c r="T19" s="143"/>
      <c r="V19" s="144">
        <f>E19/E$21</f>
        <v>0.20649458784346378</v>
      </c>
      <c r="W19" s="144">
        <f>G19/G$21</f>
        <v>0.30432916944788785</v>
      </c>
      <c r="X19" s="144">
        <f>I19/I$21</f>
        <v>0.36944260558718389</v>
      </c>
      <c r="Y19" s="144">
        <f>K19/K$21</f>
        <v>0.35704221930719526</v>
      </c>
      <c r="Z19" s="144">
        <f>M19/M$21</f>
        <v>0.39251241683066257</v>
      </c>
      <c r="AA19" s="144">
        <f>O19/O$21</f>
        <v>0.40615264797507789</v>
      </c>
      <c r="AB19" s="144">
        <f>Q19/Q$21</f>
        <v>0.39128628891220707</v>
      </c>
      <c r="AC19" s="144">
        <f>S19/S$21</f>
        <v>0.38271378439462722</v>
      </c>
    </row>
    <row r="20" spans="2:29" s="140" customFormat="1" ht="21" customHeight="1" x14ac:dyDescent="0.25">
      <c r="B20" s="1589"/>
      <c r="D20" s="141"/>
      <c r="E20" s="142"/>
      <c r="F20" s="141"/>
      <c r="G20" s="142"/>
      <c r="H20" s="141"/>
      <c r="I20" s="142"/>
      <c r="J20" s="141"/>
      <c r="K20" s="142"/>
      <c r="L20" s="141"/>
      <c r="M20" s="142"/>
      <c r="N20" s="141"/>
      <c r="O20" s="142"/>
      <c r="P20" s="141"/>
      <c r="Q20" s="142"/>
      <c r="R20" s="141"/>
      <c r="S20" s="142"/>
      <c r="T20" s="143"/>
      <c r="V20" s="144"/>
      <c r="W20" s="144"/>
      <c r="X20" s="144"/>
      <c r="Y20" s="144"/>
      <c r="Z20" s="144"/>
      <c r="AA20" s="144"/>
      <c r="AB20" s="144"/>
      <c r="AC20" s="144"/>
    </row>
    <row r="21" spans="2:29" s="140" customFormat="1" ht="21" customHeight="1" x14ac:dyDescent="0.25">
      <c r="B21" s="1589"/>
      <c r="D21" s="145" t="s">
        <v>68</v>
      </c>
      <c r="E21" s="142">
        <f>SUM(E17:E20)</f>
        <v>2402</v>
      </c>
      <c r="F21" s="141"/>
      <c r="G21" s="142">
        <f>SUM(G17:G20)</f>
        <v>83896</v>
      </c>
      <c r="H21" s="141"/>
      <c r="I21" s="142">
        <f>SUM(I17:I20)</f>
        <v>37765</v>
      </c>
      <c r="J21" s="141"/>
      <c r="K21" s="142">
        <f>SUM(K17:K20)</f>
        <v>41166</v>
      </c>
      <c r="L21" s="141"/>
      <c r="M21" s="142">
        <f>SUM(M17:M20)</f>
        <v>42684</v>
      </c>
      <c r="N21" s="141"/>
      <c r="O21" s="142">
        <f>SUM(O17:O20)</f>
        <v>64200</v>
      </c>
      <c r="P21" s="141"/>
      <c r="Q21" s="142">
        <f>SUM(Q17:Q20)</f>
        <v>137232</v>
      </c>
      <c r="R21" s="141"/>
      <c r="S21" s="142">
        <f>SUM(S17:S20)</f>
        <v>256181</v>
      </c>
      <c r="T21" s="143"/>
      <c r="V21" s="144"/>
    </row>
    <row r="22" spans="2:29" s="136" customFormat="1" ht="3" customHeight="1" x14ac:dyDescent="0.25">
      <c r="B22" s="146"/>
      <c r="C22" s="134"/>
      <c r="D22" s="143"/>
      <c r="E22" s="147"/>
      <c r="F22" s="143"/>
      <c r="G22" s="147"/>
      <c r="H22" s="143"/>
      <c r="I22" s="147"/>
      <c r="J22" s="143"/>
      <c r="K22" s="147"/>
      <c r="L22" s="143"/>
      <c r="M22" s="147"/>
      <c r="N22" s="143"/>
      <c r="O22" s="147"/>
      <c r="P22" s="143"/>
      <c r="Q22" s="147"/>
      <c r="R22" s="143"/>
      <c r="S22" s="147"/>
      <c r="T22" s="143"/>
    </row>
    <row r="23" spans="2:29" s="148" customFormat="1" ht="18" customHeight="1" x14ac:dyDescent="0.25">
      <c r="B23" s="1588" t="s">
        <v>0</v>
      </c>
      <c r="C23" s="1588"/>
      <c r="D23" s="1588"/>
      <c r="E23" s="147">
        <f>E16+E21</f>
        <v>4278</v>
      </c>
      <c r="F23" s="143"/>
      <c r="G23" s="147">
        <f>G16+G21</f>
        <v>119797</v>
      </c>
      <c r="H23" s="143"/>
      <c r="I23" s="147">
        <f>I16+I21</f>
        <v>60642</v>
      </c>
      <c r="J23" s="143"/>
      <c r="K23" s="147">
        <f>K16+K21</f>
        <v>72299</v>
      </c>
      <c r="L23" s="143"/>
      <c r="M23" s="147">
        <f>M16+M21</f>
        <v>79746</v>
      </c>
      <c r="N23" s="143"/>
      <c r="O23" s="147">
        <f>O16+O21</f>
        <v>125896</v>
      </c>
      <c r="P23" s="143"/>
      <c r="Q23" s="147">
        <f>Q16+Q21</f>
        <v>351694</v>
      </c>
      <c r="R23" s="143"/>
      <c r="S23" s="147">
        <f>S16+S21</f>
        <v>957233</v>
      </c>
      <c r="T23" s="143"/>
    </row>
    <row r="24" spans="2:29" s="151" customFormat="1" ht="5.25" customHeight="1" x14ac:dyDescent="0.25">
      <c r="B24" s="149"/>
      <c r="C24" s="149"/>
      <c r="D24" s="149"/>
      <c r="E24" s="149"/>
      <c r="F24" s="149"/>
      <c r="G24" s="149"/>
      <c r="H24" s="149"/>
      <c r="I24" s="149"/>
      <c r="J24" s="149"/>
      <c r="K24" s="149"/>
      <c r="L24" s="150"/>
    </row>
    <row r="25" spans="2:29" s="21" customFormat="1" ht="5.25" customHeight="1" x14ac:dyDescent="0.25">
      <c r="B25" s="195"/>
      <c r="C25" s="195"/>
      <c r="D25" s="195"/>
      <c r="E25" s="195"/>
      <c r="F25" s="195"/>
      <c r="G25" s="195"/>
      <c r="H25" s="195"/>
      <c r="I25" s="195"/>
      <c r="J25" s="195"/>
      <c r="K25" s="195"/>
      <c r="L25" s="196"/>
    </row>
    <row r="26" spans="2:29" s="21" customFormat="1" ht="12.75" customHeight="1" x14ac:dyDescent="0.25">
      <c r="B26" s="152"/>
      <c r="C26" s="152"/>
      <c r="D26" s="152"/>
      <c r="E26" s="152"/>
      <c r="F26" s="152"/>
      <c r="G26" s="152"/>
      <c r="H26" s="152"/>
      <c r="I26" s="152"/>
      <c r="J26" s="152"/>
      <c r="K26" s="152"/>
      <c r="L26" s="152"/>
    </row>
    <row r="27" spans="2:29" s="194" customFormat="1" ht="24.75" customHeight="1" x14ac:dyDescent="0.25">
      <c r="B27" s="197"/>
      <c r="C27" s="197"/>
      <c r="D27" s="197"/>
      <c r="E27" s="197" t="s">
        <v>114</v>
      </c>
      <c r="F27" s="197"/>
      <c r="G27" s="197" t="s">
        <v>20</v>
      </c>
      <c r="H27" s="197"/>
      <c r="I27" s="197" t="s">
        <v>18</v>
      </c>
      <c r="J27" s="197"/>
      <c r="K27" s="197" t="s">
        <v>16</v>
      </c>
      <c r="L27" s="197"/>
    </row>
    <row r="28" spans="2:29" s="194" customFormat="1" ht="10" x14ac:dyDescent="0.25">
      <c r="B28" s="198"/>
      <c r="C28" s="198"/>
      <c r="D28" s="198"/>
      <c r="E28" s="198" t="e">
        <f>#REF!</f>
        <v>#REF!</v>
      </c>
      <c r="F28" s="199"/>
      <c r="G28" s="199" t="e">
        <f>#REF!</f>
        <v>#REF!</v>
      </c>
      <c r="H28" s="199"/>
      <c r="I28" s="199" t="e">
        <f>#REF!</f>
        <v>#REF!</v>
      </c>
      <c r="J28" s="199"/>
      <c r="K28" s="199" t="e">
        <f>#REF!</f>
        <v>#REF!</v>
      </c>
      <c r="L28" s="199"/>
    </row>
    <row r="29" spans="2:29" s="21" customFormat="1" x14ac:dyDescent="0.25">
      <c r="B29" s="152"/>
      <c r="C29" s="152"/>
      <c r="D29" s="152"/>
      <c r="E29" s="152"/>
      <c r="F29" s="152"/>
      <c r="G29" s="152"/>
      <c r="H29" s="152"/>
      <c r="I29" s="152"/>
      <c r="J29" s="152"/>
      <c r="K29" s="152"/>
      <c r="L29" s="152"/>
    </row>
    <row r="30" spans="2:29" s="21" customFormat="1" x14ac:dyDescent="0.25">
      <c r="B30" s="152"/>
      <c r="C30" s="152"/>
      <c r="D30" s="152"/>
      <c r="E30" s="152"/>
      <c r="F30" s="152"/>
      <c r="G30" s="152"/>
      <c r="H30" s="152"/>
      <c r="I30" s="152"/>
      <c r="J30" s="152"/>
      <c r="K30" s="152"/>
      <c r="L30" s="152"/>
    </row>
    <row r="31" spans="2:29" s="21" customFormat="1" x14ac:dyDescent="0.25">
      <c r="B31" s="152"/>
      <c r="C31" s="152"/>
      <c r="D31" s="152"/>
      <c r="E31" s="152"/>
      <c r="F31" s="152"/>
      <c r="G31" s="152"/>
      <c r="H31" s="152"/>
      <c r="I31" s="152"/>
      <c r="J31" s="152"/>
      <c r="K31" s="152"/>
      <c r="L31" s="152"/>
    </row>
    <row r="32" spans="2:29" s="21" customFormat="1" x14ac:dyDescent="0.25">
      <c r="B32" s="152"/>
      <c r="C32" s="152"/>
      <c r="D32" s="152"/>
      <c r="E32" s="152"/>
      <c r="F32" s="152"/>
      <c r="G32" s="152"/>
      <c r="H32" s="152"/>
      <c r="I32" s="152"/>
      <c r="J32" s="152"/>
      <c r="K32" s="152"/>
      <c r="L32" s="152"/>
    </row>
    <row r="33" spans="2:12" s="21" customFormat="1" x14ac:dyDescent="0.25">
      <c r="B33" s="152"/>
      <c r="C33" s="152"/>
      <c r="D33" s="152"/>
      <c r="E33" s="152"/>
      <c r="F33" s="152"/>
      <c r="G33" s="152"/>
      <c r="H33" s="152"/>
      <c r="I33" s="152"/>
      <c r="J33" s="152"/>
      <c r="K33" s="152"/>
      <c r="L33" s="152"/>
    </row>
    <row r="34" spans="2:12" s="21" customFormat="1" x14ac:dyDescent="0.25">
      <c r="B34" s="152"/>
      <c r="C34" s="152"/>
      <c r="D34" s="152"/>
      <c r="E34" s="152"/>
      <c r="F34" s="152"/>
      <c r="G34" s="152"/>
      <c r="H34" s="152"/>
      <c r="I34" s="152"/>
      <c r="J34" s="152"/>
      <c r="K34" s="152"/>
      <c r="L34" s="152"/>
    </row>
    <row r="35" spans="2:12" s="21" customFormat="1" x14ac:dyDescent="0.25">
      <c r="B35" s="152"/>
      <c r="C35" s="152"/>
      <c r="D35" s="152"/>
      <c r="E35" s="152"/>
      <c r="F35" s="152"/>
      <c r="G35" s="152"/>
      <c r="H35" s="152"/>
      <c r="I35" s="152"/>
      <c r="J35" s="152"/>
      <c r="K35" s="152"/>
      <c r="L35" s="152"/>
    </row>
    <row r="36" spans="2:12" s="9" customFormat="1" x14ac:dyDescent="0.25">
      <c r="B36" s="15"/>
      <c r="C36" s="15"/>
      <c r="D36" s="15"/>
      <c r="E36" s="15"/>
      <c r="F36" s="15"/>
      <c r="G36" s="15"/>
      <c r="H36" s="15"/>
      <c r="I36" s="15"/>
      <c r="J36" s="15"/>
      <c r="K36" s="15"/>
      <c r="L36" s="15"/>
    </row>
    <row r="37" spans="2:12" s="9" customFormat="1" x14ac:dyDescent="0.25">
      <c r="C37" s="1590"/>
      <c r="D37" s="1590"/>
      <c r="E37" s="1590"/>
      <c r="F37" s="1590"/>
      <c r="G37" s="1590"/>
      <c r="H37" s="1590"/>
      <c r="I37" s="1590"/>
      <c r="J37" s="15"/>
      <c r="K37" s="15"/>
      <c r="L37" s="15"/>
    </row>
    <row r="38" spans="2:12" s="9" customFormat="1" x14ac:dyDescent="0.25">
      <c r="J38" s="15"/>
      <c r="K38" s="15"/>
      <c r="L38" s="15"/>
    </row>
    <row r="39" spans="2:12" s="9" customFormat="1" x14ac:dyDescent="0.25">
      <c r="B39" s="15"/>
      <c r="C39" s="15"/>
      <c r="D39" s="15"/>
      <c r="E39" s="15"/>
      <c r="F39" s="15"/>
      <c r="G39" s="15"/>
      <c r="H39" s="15"/>
      <c r="I39" s="15"/>
      <c r="J39" s="15"/>
      <c r="K39" s="15"/>
      <c r="L39" s="15"/>
    </row>
    <row r="40" spans="2:12" s="9" customFormat="1" ht="5.25" customHeight="1" x14ac:dyDescent="0.25">
      <c r="B40" s="15"/>
      <c r="C40" s="15"/>
      <c r="D40" s="15"/>
      <c r="E40" s="15"/>
      <c r="F40" s="15"/>
      <c r="G40" s="15"/>
      <c r="H40" s="15"/>
      <c r="I40" s="15"/>
      <c r="J40" s="15"/>
      <c r="K40" s="15"/>
      <c r="L40" s="15"/>
    </row>
    <row r="41" spans="2:12" s="9" customFormat="1" ht="5.25" customHeight="1" x14ac:dyDescent="0.25">
      <c r="B41" s="15"/>
      <c r="C41" s="15"/>
      <c r="D41" s="15"/>
      <c r="E41" s="15"/>
      <c r="F41" s="15"/>
      <c r="G41" s="15"/>
      <c r="H41" s="15"/>
      <c r="I41" s="15"/>
      <c r="J41" s="15"/>
      <c r="K41" s="15"/>
      <c r="L41" s="15"/>
    </row>
    <row r="42" spans="2:12" s="9" customFormat="1" ht="16.5" customHeight="1" x14ac:dyDescent="0.25">
      <c r="B42" s="15"/>
      <c r="C42" s="15"/>
      <c r="D42" s="15"/>
      <c r="E42" s="15"/>
      <c r="F42" s="15"/>
      <c r="G42" s="15"/>
      <c r="H42" s="15"/>
      <c r="I42" s="15"/>
      <c r="J42" s="15"/>
      <c r="K42" s="15"/>
      <c r="L42" s="15"/>
    </row>
    <row r="43" spans="2:12" s="9" customFormat="1" x14ac:dyDescent="0.25">
      <c r="B43" s="15"/>
      <c r="C43" s="15"/>
      <c r="D43" s="15"/>
      <c r="E43" s="15"/>
      <c r="F43" s="15"/>
      <c r="G43" s="15"/>
      <c r="H43" s="15"/>
      <c r="I43" s="15"/>
      <c r="J43" s="15"/>
      <c r="K43" s="15"/>
      <c r="L43" s="15"/>
    </row>
    <row r="44" spans="2:12" s="9" customFormat="1" x14ac:dyDescent="0.25"/>
    <row r="45" spans="2:12" s="10" customFormat="1" x14ac:dyDescent="0.25"/>
    <row r="46" spans="2:12" s="3" customFormat="1" ht="12.75" customHeight="1" x14ac:dyDescent="0.25">
      <c r="B46" s="1591"/>
      <c r="C46" s="1592"/>
      <c r="D46" s="1592"/>
      <c r="E46" s="1592"/>
      <c r="F46" s="1592"/>
      <c r="G46" s="1592"/>
      <c r="H46" s="1592"/>
      <c r="I46" s="1592"/>
      <c r="J46" s="1592"/>
      <c r="K46" s="1592"/>
      <c r="L46" s="107"/>
    </row>
  </sheetData>
  <mergeCells count="12">
    <mergeCell ref="B12:B16"/>
    <mergeCell ref="B17:B21"/>
    <mergeCell ref="B23:D23"/>
    <mergeCell ref="C37:I37"/>
    <mergeCell ref="B46:K46"/>
    <mergeCell ref="B3:I3"/>
    <mergeCell ref="B4:T4"/>
    <mergeCell ref="B5:AB5"/>
    <mergeCell ref="B6:AC6"/>
    <mergeCell ref="B8:B10"/>
    <mergeCell ref="D8:D10"/>
    <mergeCell ref="E8:S8"/>
  </mergeCells>
  <printOptions horizontalCentered="1"/>
  <pageMargins left="0" right="0" top="0.43307086614173229" bottom="0.43307086614173229" header="0" footer="0"/>
  <pageSetup paperSize="9" orientation="landscape" r:id="rId1"/>
  <headerFooter alignWithMargins="0"/>
  <rowBreaks count="1" manualBreakCount="1">
    <brk id="41" max="16383"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20">
    <tabColor theme="0"/>
    <pageSetUpPr fitToPage="1"/>
  </sheetPr>
  <dimension ref="B1:AD56"/>
  <sheetViews>
    <sheetView zoomScaleNormal="100" workbookViewId="0"/>
  </sheetViews>
  <sheetFormatPr baseColWidth="10" defaultColWidth="11.453125" defaultRowHeight="14.5" x14ac:dyDescent="0.25"/>
  <cols>
    <col min="1" max="1" width="0.7265625" style="615" customWidth="1"/>
    <col min="2" max="2" width="21.7265625" style="615" customWidth="1"/>
    <col min="3" max="3" width="0.54296875" style="615" customWidth="1"/>
    <col min="4" max="4" width="9.7265625" style="615" customWidth="1"/>
    <col min="5" max="5" width="0.7265625" style="615" customWidth="1"/>
    <col min="6" max="6" width="6.453125" style="615" customWidth="1"/>
    <col min="7" max="7" width="5.54296875" style="615" customWidth="1"/>
    <col min="8" max="8" width="7.54296875" style="615" customWidth="1"/>
    <col min="9" max="9" width="6.1796875" style="615" bestFit="1" customWidth="1"/>
    <col min="10" max="10" width="7.54296875" style="615" customWidth="1"/>
    <col min="11" max="11" width="6.1796875" style="615" bestFit="1" customWidth="1"/>
    <col min="12" max="12" width="7.26953125" style="615" customWidth="1"/>
    <col min="13" max="13" width="5.7265625" style="615" customWidth="1"/>
    <col min="14" max="14" width="7.453125" style="615" customWidth="1"/>
    <col min="15" max="15" width="6.1796875" style="615" bestFit="1" customWidth="1"/>
    <col min="16" max="16" width="8.54296875" style="615" customWidth="1"/>
    <col min="17" max="17" width="6" style="615" customWidth="1"/>
    <col min="18" max="18" width="7.26953125" style="615" customWidth="1"/>
    <col min="19" max="19" width="6.1796875" style="615" bestFit="1" customWidth="1"/>
    <col min="20" max="20" width="6.81640625" style="615" customWidth="1"/>
    <col min="21" max="21" width="5.453125" style="615" customWidth="1"/>
    <col min="22" max="22" width="9.26953125" style="615" customWidth="1"/>
    <col min="23" max="23" width="6.7265625" style="615" customWidth="1"/>
    <col min="24" max="24" width="0.54296875" style="732" customWidth="1"/>
    <col min="25" max="25" width="10.453125" style="732" customWidth="1"/>
    <col min="26" max="26" width="1.453125" style="615" customWidth="1"/>
    <col min="27" max="16384" width="11.453125" style="615"/>
  </cols>
  <sheetData>
    <row r="1" spans="2:30" s="613" customFormat="1" ht="9" customHeight="1" x14ac:dyDescent="0.25">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30" s="619" customFormat="1" ht="49.5" customHeight="1" x14ac:dyDescent="0.35">
      <c r="B2" s="718"/>
      <c r="C2" s="718"/>
      <c r="D2" s="718"/>
      <c r="E2" s="718"/>
      <c r="F2" s="718"/>
      <c r="G2" s="718"/>
      <c r="H2" s="718"/>
      <c r="I2" s="718"/>
      <c r="J2" s="718"/>
      <c r="K2" s="718"/>
      <c r="X2" s="667"/>
      <c r="Y2" s="667"/>
    </row>
    <row r="3" spans="2:30" s="621" customFormat="1" ht="18.75" customHeight="1" x14ac:dyDescent="0.25">
      <c r="B3" s="1543" t="s">
        <v>412</v>
      </c>
      <c r="C3" s="1543"/>
      <c r="D3" s="1543"/>
      <c r="E3" s="1543"/>
      <c r="F3" s="1543"/>
      <c r="G3" s="1543"/>
      <c r="H3" s="1543"/>
      <c r="I3" s="1543"/>
      <c r="J3" s="1543"/>
      <c r="K3" s="1543"/>
      <c r="L3" s="1543"/>
      <c r="M3" s="1543"/>
      <c r="N3" s="1543"/>
      <c r="O3" s="1543"/>
      <c r="P3" s="1543"/>
      <c r="Q3" s="1543"/>
      <c r="R3" s="1543"/>
      <c r="S3" s="1543"/>
      <c r="T3" s="1543"/>
      <c r="U3" s="1543"/>
      <c r="V3" s="1543"/>
      <c r="W3" s="1543"/>
      <c r="X3" s="1543"/>
      <c r="Y3" s="821"/>
    </row>
    <row r="4" spans="2:30" s="621" customFormat="1" ht="14.25" customHeight="1" x14ac:dyDescent="0.25">
      <c r="B4" s="1478" t="str">
        <f>porsaad!$B$6</f>
        <v>Situación a 30 de noviembre de 2025</v>
      </c>
      <c r="C4" s="1478"/>
      <c r="D4" s="1478"/>
      <c r="E4" s="1478"/>
      <c r="F4" s="1478"/>
      <c r="G4" s="1478"/>
      <c r="H4" s="1478"/>
      <c r="I4" s="1478"/>
      <c r="J4" s="1478"/>
      <c r="K4" s="1478"/>
      <c r="L4" s="1478"/>
      <c r="M4" s="1478"/>
      <c r="N4" s="1478"/>
      <c r="O4" s="1478"/>
      <c r="P4" s="1478"/>
      <c r="Q4" s="1478"/>
      <c r="R4" s="1478"/>
      <c r="S4" s="1478"/>
      <c r="T4" s="1478"/>
      <c r="U4" s="1478"/>
      <c r="V4" s="1478"/>
      <c r="W4" s="1478"/>
      <c r="X4" s="622"/>
      <c r="Y4" s="822"/>
    </row>
    <row r="5" spans="2:30" s="621" customFormat="1" ht="5.25" customHeight="1" x14ac:dyDescent="0.25">
      <c r="B5" s="823"/>
      <c r="C5" s="823"/>
      <c r="D5" s="823"/>
      <c r="E5" s="823"/>
      <c r="F5" s="823"/>
      <c r="G5" s="823"/>
      <c r="H5" s="823"/>
      <c r="I5" s="823"/>
      <c r="J5" s="823"/>
      <c r="K5" s="823"/>
      <c r="L5" s="823"/>
      <c r="M5" s="823"/>
      <c r="N5" s="823"/>
      <c r="O5" s="823"/>
      <c r="P5" s="823"/>
      <c r="Q5" s="823"/>
      <c r="R5" s="823"/>
      <c r="S5" s="823"/>
      <c r="T5" s="823"/>
      <c r="U5" s="823"/>
      <c r="V5" s="823"/>
      <c r="W5" s="823"/>
      <c r="X5" s="824"/>
      <c r="Y5" s="721"/>
    </row>
    <row r="6" spans="2:30" s="621" customFormat="1" ht="19.5" customHeight="1" x14ac:dyDescent="0.25">
      <c r="B6" s="623"/>
      <c r="C6" s="623"/>
      <c r="D6" s="668"/>
      <c r="E6" s="623"/>
      <c r="F6" s="1593" t="s">
        <v>52</v>
      </c>
      <c r="G6" s="1594"/>
      <c r="H6" s="1594"/>
      <c r="I6" s="1594"/>
      <c r="J6" s="1594"/>
      <c r="K6" s="1594"/>
      <c r="L6" s="1594"/>
      <c r="M6" s="1594"/>
      <c r="N6" s="1594"/>
      <c r="O6" s="1594"/>
      <c r="P6" s="1594"/>
      <c r="Q6" s="1594"/>
      <c r="R6" s="1594"/>
      <c r="S6" s="1594"/>
      <c r="T6" s="1594"/>
      <c r="U6" s="1594"/>
      <c r="V6" s="1594"/>
      <c r="W6" s="1595"/>
      <c r="X6" s="825"/>
      <c r="Y6" s="826"/>
    </row>
    <row r="7" spans="2:30" s="621" customFormat="1" ht="64.5" customHeight="1" x14ac:dyDescent="0.25">
      <c r="B7" s="1551" t="s">
        <v>12</v>
      </c>
      <c r="C7" s="625"/>
      <c r="D7" s="871" t="s">
        <v>244</v>
      </c>
      <c r="E7" s="625"/>
      <c r="F7" s="1596" t="s">
        <v>54</v>
      </c>
      <c r="G7" s="1597"/>
      <c r="H7" s="1598" t="s">
        <v>55</v>
      </c>
      <c r="I7" s="1599"/>
      <c r="J7" s="1600" t="s">
        <v>56</v>
      </c>
      <c r="K7" s="1601"/>
      <c r="L7" s="1600" t="s">
        <v>57</v>
      </c>
      <c r="M7" s="1602"/>
      <c r="N7" s="1601" t="s">
        <v>58</v>
      </c>
      <c r="O7" s="1601"/>
      <c r="P7" s="1600" t="s">
        <v>59</v>
      </c>
      <c r="Q7" s="1602"/>
      <c r="R7" s="1598" t="s">
        <v>60</v>
      </c>
      <c r="S7" s="1599"/>
      <c r="T7" s="1600" t="s">
        <v>61</v>
      </c>
      <c r="U7" s="1602"/>
      <c r="V7" s="1600" t="s">
        <v>0</v>
      </c>
      <c r="W7" s="1603"/>
      <c r="X7" s="627"/>
      <c r="Y7" s="855" t="s">
        <v>478</v>
      </c>
      <c r="AD7" s="827"/>
    </row>
    <row r="8" spans="2:30" s="626" customFormat="1" ht="20.25" customHeight="1" x14ac:dyDescent="0.25">
      <c r="B8" s="1552"/>
      <c r="C8" s="628"/>
      <c r="D8" s="862" t="s">
        <v>9</v>
      </c>
      <c r="E8" s="614"/>
      <c r="F8" s="863" t="s">
        <v>9</v>
      </c>
      <c r="G8" s="864" t="s">
        <v>28</v>
      </c>
      <c r="H8" s="865" t="s">
        <v>9</v>
      </c>
      <c r="I8" s="866" t="s">
        <v>28</v>
      </c>
      <c r="J8" s="864" t="s">
        <v>9</v>
      </c>
      <c r="K8" s="864" t="s">
        <v>28</v>
      </c>
      <c r="L8" s="864" t="s">
        <v>9</v>
      </c>
      <c r="M8" s="864" t="s">
        <v>28</v>
      </c>
      <c r="N8" s="859" t="s">
        <v>9</v>
      </c>
      <c r="O8" s="864" t="s">
        <v>28</v>
      </c>
      <c r="P8" s="864" t="s">
        <v>9</v>
      </c>
      <c r="Q8" s="865" t="s">
        <v>28</v>
      </c>
      <c r="R8" s="865" t="s">
        <v>9</v>
      </c>
      <c r="S8" s="866" t="s">
        <v>28</v>
      </c>
      <c r="T8" s="864" t="s">
        <v>9</v>
      </c>
      <c r="U8" s="867" t="s">
        <v>28</v>
      </c>
      <c r="V8" s="864" t="s">
        <v>9</v>
      </c>
      <c r="W8" s="868" t="s">
        <v>28</v>
      </c>
      <c r="X8" s="869"/>
      <c r="Y8" s="870" t="s">
        <v>9</v>
      </c>
    </row>
    <row r="9" spans="2:30" s="626" customFormat="1" ht="8.25" customHeight="1" x14ac:dyDescent="0.25">
      <c r="B9" s="630"/>
      <c r="C9" s="631"/>
      <c r="E9" s="631"/>
      <c r="F9" s="630"/>
      <c r="G9" s="630"/>
      <c r="H9" s="630"/>
      <c r="I9" s="630"/>
      <c r="J9" s="630"/>
      <c r="K9" s="630"/>
      <c r="L9" s="630"/>
      <c r="M9" s="630"/>
      <c r="N9" s="861"/>
      <c r="O9" s="630"/>
      <c r="P9" s="630"/>
      <c r="Q9" s="630"/>
      <c r="R9" s="630"/>
      <c r="S9" s="630"/>
      <c r="T9" s="630"/>
      <c r="U9" s="630"/>
      <c r="V9" s="828"/>
      <c r="W9" s="829"/>
      <c r="X9" s="630"/>
      <c r="Y9" s="630"/>
    </row>
    <row r="10" spans="2:30" s="631" customFormat="1" ht="18" customHeight="1" x14ac:dyDescent="0.25">
      <c r="B10" s="674" t="s">
        <v>8</v>
      </c>
      <c r="C10" s="633"/>
      <c r="D10" s="830">
        <v>332828</v>
      </c>
      <c r="E10" s="633"/>
      <c r="F10" s="675">
        <v>519</v>
      </c>
      <c r="G10" s="676">
        <v>0.1013812462275042</v>
      </c>
      <c r="H10" s="675">
        <v>174422</v>
      </c>
      <c r="I10" s="676">
        <v>34.071521636789477</v>
      </c>
      <c r="J10" s="675">
        <v>192219</v>
      </c>
      <c r="K10" s="676">
        <v>37.547980286328766</v>
      </c>
      <c r="L10" s="675">
        <v>16539</v>
      </c>
      <c r="M10" s="676">
        <v>3.2307214477007555</v>
      </c>
      <c r="N10" s="675">
        <v>29401</v>
      </c>
      <c r="O10" s="676">
        <v>5.7431792299322755</v>
      </c>
      <c r="P10" s="675">
        <v>4196</v>
      </c>
      <c r="Q10" s="676">
        <v>0.81964491169673914</v>
      </c>
      <c r="R10" s="675">
        <v>94621</v>
      </c>
      <c r="S10" s="676">
        <v>18.483227166267199</v>
      </c>
      <c r="T10" s="675">
        <v>12</v>
      </c>
      <c r="U10" s="676">
        <f t="shared" ref="U10:U27" si="0">T10*100/$V10</f>
        <v>2.344075057283334E-3</v>
      </c>
      <c r="V10" s="831">
        <f>F10+H10+J10+L10+N10+P10+R10+T10</f>
        <v>511929</v>
      </c>
      <c r="W10" s="676">
        <f t="shared" ref="V10:W27" si="1">G10+I10+K10+M10+O10+Q10+S10+U10</f>
        <v>100</v>
      </c>
      <c r="X10" s="678"/>
      <c r="Y10" s="832">
        <f t="shared" ref="Y10:Y27" si="2">V10/D10</f>
        <v>1.5381187880827334</v>
      </c>
    </row>
    <row r="11" spans="2:30" s="633" customFormat="1" ht="18" customHeight="1" x14ac:dyDescent="0.25">
      <c r="B11" s="682" t="s">
        <v>7</v>
      </c>
      <c r="D11" s="833">
        <v>48921</v>
      </c>
      <c r="F11" s="683">
        <v>5117</v>
      </c>
      <c r="G11" s="684">
        <v>7.9023365712785507</v>
      </c>
      <c r="H11" s="683">
        <v>10978</v>
      </c>
      <c r="I11" s="684">
        <v>16.953654656927093</v>
      </c>
      <c r="J11" s="683">
        <v>6136</v>
      </c>
      <c r="K11" s="684">
        <v>9.4760088335675565</v>
      </c>
      <c r="L11" s="683">
        <v>1832</v>
      </c>
      <c r="M11" s="684">
        <v>2.8292125461368585</v>
      </c>
      <c r="N11" s="683">
        <v>4240</v>
      </c>
      <c r="O11" s="684">
        <v>6.5479591679149998</v>
      </c>
      <c r="P11" s="683">
        <v>10486</v>
      </c>
      <c r="Q11" s="684">
        <v>16.193844300650163</v>
      </c>
      <c r="R11" s="683">
        <v>25964</v>
      </c>
      <c r="S11" s="684">
        <v>40.096983923524782</v>
      </c>
      <c r="T11" s="683">
        <v>0</v>
      </c>
      <c r="U11" s="684">
        <f t="shared" si="0"/>
        <v>0</v>
      </c>
      <c r="V11" s="834">
        <f t="shared" si="1"/>
        <v>64753</v>
      </c>
      <c r="W11" s="684">
        <f t="shared" si="1"/>
        <v>100</v>
      </c>
      <c r="X11" s="678"/>
      <c r="Y11" s="835">
        <f t="shared" si="2"/>
        <v>1.3236238016393778</v>
      </c>
    </row>
    <row r="12" spans="2:30" s="633" customFormat="1" ht="22.5" customHeight="1" x14ac:dyDescent="0.25">
      <c r="B12" s="682" t="s">
        <v>37</v>
      </c>
      <c r="D12" s="833">
        <v>33860</v>
      </c>
      <c r="F12" s="685">
        <v>7352</v>
      </c>
      <c r="G12" s="684">
        <v>15.246153208079299</v>
      </c>
      <c r="H12" s="685">
        <v>8558</v>
      </c>
      <c r="I12" s="684">
        <v>17.747086392103189</v>
      </c>
      <c r="J12" s="685">
        <v>7781</v>
      </c>
      <c r="K12" s="684">
        <v>16.135788644187301</v>
      </c>
      <c r="L12" s="685">
        <v>2270</v>
      </c>
      <c r="M12" s="684">
        <v>4.7073949649537559</v>
      </c>
      <c r="N12" s="685">
        <v>3898</v>
      </c>
      <c r="O12" s="684">
        <v>8.0834473891584757</v>
      </c>
      <c r="P12" s="685">
        <v>5155</v>
      </c>
      <c r="Q12" s="684">
        <v>10.690141429223177</v>
      </c>
      <c r="R12" s="685">
        <v>13179</v>
      </c>
      <c r="S12" s="684">
        <v>27.329849446310813</v>
      </c>
      <c r="T12" s="685">
        <v>29</v>
      </c>
      <c r="U12" s="684">
        <f t="shared" si="0"/>
        <v>6.0138525983990707E-2</v>
      </c>
      <c r="V12" s="834">
        <f t="shared" si="1"/>
        <v>48222</v>
      </c>
      <c r="W12" s="684">
        <f t="shared" si="1"/>
        <v>100</v>
      </c>
      <c r="X12" s="678"/>
      <c r="Y12" s="835">
        <f t="shared" si="2"/>
        <v>1.4241582988777319</v>
      </c>
    </row>
    <row r="13" spans="2:30" s="633" customFormat="1" ht="18" customHeight="1" x14ac:dyDescent="0.25">
      <c r="B13" s="682" t="s">
        <v>38</v>
      </c>
      <c r="D13" s="833">
        <v>34163</v>
      </c>
      <c r="F13" s="683">
        <v>3626</v>
      </c>
      <c r="G13" s="684">
        <v>6.4423281927368343</v>
      </c>
      <c r="H13" s="683">
        <v>18860</v>
      </c>
      <c r="I13" s="684">
        <v>33.508634780754747</v>
      </c>
      <c r="J13" s="683">
        <v>2556</v>
      </c>
      <c r="K13" s="684">
        <v>4.5412550636059983</v>
      </c>
      <c r="L13" s="683">
        <v>1854</v>
      </c>
      <c r="M13" s="684">
        <v>3.2940089545874494</v>
      </c>
      <c r="N13" s="683">
        <v>3110</v>
      </c>
      <c r="O13" s="684">
        <v>5.5255490014924309</v>
      </c>
      <c r="P13" s="683">
        <v>869</v>
      </c>
      <c r="Q13" s="684">
        <v>1.5439556534716794</v>
      </c>
      <c r="R13" s="683">
        <v>25409</v>
      </c>
      <c r="S13" s="684">
        <v>45.14426835335086</v>
      </c>
      <c r="T13" s="683">
        <v>0</v>
      </c>
      <c r="U13" s="684">
        <f t="shared" si="0"/>
        <v>0</v>
      </c>
      <c r="V13" s="834">
        <f t="shared" si="1"/>
        <v>56284</v>
      </c>
      <c r="W13" s="684">
        <f t="shared" si="1"/>
        <v>100</v>
      </c>
      <c r="X13" s="678"/>
      <c r="Y13" s="835">
        <f t="shared" si="2"/>
        <v>1.6475133916810585</v>
      </c>
    </row>
    <row r="14" spans="2:30" s="633" customFormat="1" ht="18" customHeight="1" x14ac:dyDescent="0.25">
      <c r="B14" s="682" t="s">
        <v>6</v>
      </c>
      <c r="D14" s="833">
        <v>63684</v>
      </c>
      <c r="F14" s="683">
        <v>1882</v>
      </c>
      <c r="G14" s="684">
        <v>2.6162507819559324</v>
      </c>
      <c r="H14" s="683">
        <v>2515</v>
      </c>
      <c r="I14" s="684">
        <v>3.4962118579272956</v>
      </c>
      <c r="J14" s="683">
        <v>1478</v>
      </c>
      <c r="K14" s="684">
        <v>2.0546326544797386</v>
      </c>
      <c r="L14" s="683">
        <v>5574</v>
      </c>
      <c r="M14" s="684">
        <v>7.7486619865156046</v>
      </c>
      <c r="N14" s="683">
        <v>5297</v>
      </c>
      <c r="O14" s="684">
        <v>7.3635921317856399</v>
      </c>
      <c r="P14" s="683">
        <v>27528</v>
      </c>
      <c r="Q14" s="684">
        <v>38.267880725655104</v>
      </c>
      <c r="R14" s="683">
        <v>27566</v>
      </c>
      <c r="S14" s="684">
        <v>38.320706193090984</v>
      </c>
      <c r="T14" s="683">
        <v>95</v>
      </c>
      <c r="U14" s="684">
        <f t="shared" si="0"/>
        <v>0.13206366858969903</v>
      </c>
      <c r="V14" s="834">
        <f t="shared" si="1"/>
        <v>71935</v>
      </c>
      <c r="W14" s="684">
        <f t="shared" si="1"/>
        <v>100</v>
      </c>
      <c r="X14" s="678"/>
      <c r="Y14" s="835">
        <f t="shared" si="2"/>
        <v>1.1295615853275549</v>
      </c>
    </row>
    <row r="15" spans="2:30" s="633" customFormat="1" ht="18" customHeight="1" x14ac:dyDescent="0.25">
      <c r="B15" s="682" t="s">
        <v>5</v>
      </c>
      <c r="D15" s="833">
        <v>18310</v>
      </c>
      <c r="F15" s="685">
        <v>6511</v>
      </c>
      <c r="G15" s="684">
        <v>22.268203426929787</v>
      </c>
      <c r="H15" s="685">
        <v>4334</v>
      </c>
      <c r="I15" s="684">
        <v>14.822668353910872</v>
      </c>
      <c r="J15" s="685">
        <v>1365</v>
      </c>
      <c r="K15" s="684">
        <v>4.6684223126645916</v>
      </c>
      <c r="L15" s="685">
        <v>2206</v>
      </c>
      <c r="M15" s="684">
        <v>7.5447176716029958</v>
      </c>
      <c r="N15" s="685">
        <v>4529</v>
      </c>
      <c r="O15" s="684">
        <v>15.489585827148671</v>
      </c>
      <c r="P15" s="685">
        <v>589</v>
      </c>
      <c r="Q15" s="684">
        <v>2.0144327781387874</v>
      </c>
      <c r="R15" s="685">
        <v>9705</v>
      </c>
      <c r="S15" s="684">
        <v>33.191969629604294</v>
      </c>
      <c r="T15" s="685">
        <v>0</v>
      </c>
      <c r="U15" s="684">
        <f t="shared" si="0"/>
        <v>0</v>
      </c>
      <c r="V15" s="834">
        <f t="shared" si="1"/>
        <v>29239</v>
      </c>
      <c r="W15" s="684">
        <f t="shared" si="1"/>
        <v>100</v>
      </c>
      <c r="X15" s="678"/>
      <c r="Y15" s="835">
        <f t="shared" si="2"/>
        <v>1.5968869470234843</v>
      </c>
    </row>
    <row r="16" spans="2:30" s="742" customFormat="1" ht="18" customHeight="1" x14ac:dyDescent="0.25">
      <c r="B16" s="836" t="s">
        <v>4</v>
      </c>
      <c r="D16" s="837">
        <v>128107</v>
      </c>
      <c r="E16" s="820"/>
      <c r="F16" s="838">
        <v>14257</v>
      </c>
      <c r="G16" s="839">
        <v>7.8868611321631477</v>
      </c>
      <c r="H16" s="838">
        <v>33739</v>
      </c>
      <c r="I16" s="839">
        <v>18.664151486150832</v>
      </c>
      <c r="J16" s="838">
        <v>23745</v>
      </c>
      <c r="K16" s="839">
        <v>13.13554868367917</v>
      </c>
      <c r="L16" s="838">
        <v>8211</v>
      </c>
      <c r="M16" s="839">
        <v>4.54226111778015</v>
      </c>
      <c r="N16" s="838">
        <v>9119</v>
      </c>
      <c r="O16" s="839">
        <v>5.0445596313527208</v>
      </c>
      <c r="P16" s="838">
        <v>48937</v>
      </c>
      <c r="Q16" s="839">
        <v>27.07156647434018</v>
      </c>
      <c r="R16" s="838">
        <v>39812</v>
      </c>
      <c r="S16" s="839">
        <v>22.023687689814071</v>
      </c>
      <c r="T16" s="838">
        <v>2949</v>
      </c>
      <c r="U16" s="839">
        <f t="shared" si="0"/>
        <v>1.6313637847197251</v>
      </c>
      <c r="V16" s="840">
        <f t="shared" si="1"/>
        <v>180769</v>
      </c>
      <c r="W16" s="839">
        <f t="shared" si="1"/>
        <v>100</v>
      </c>
      <c r="X16" s="841"/>
      <c r="Y16" s="835">
        <f t="shared" si="2"/>
        <v>1.4110782392843482</v>
      </c>
    </row>
    <row r="17" spans="2:25" s="742" customFormat="1" ht="18" customHeight="1" x14ac:dyDescent="0.25">
      <c r="B17" s="836" t="s">
        <v>40</v>
      </c>
      <c r="D17" s="837">
        <v>81366</v>
      </c>
      <c r="E17" s="820"/>
      <c r="F17" s="838">
        <v>14878</v>
      </c>
      <c r="G17" s="839">
        <v>12.782116377569869</v>
      </c>
      <c r="H17" s="838">
        <v>33997</v>
      </c>
      <c r="I17" s="839">
        <v>29.207797451824359</v>
      </c>
      <c r="J17" s="838">
        <v>15357</v>
      </c>
      <c r="K17" s="839">
        <v>13.193639011314724</v>
      </c>
      <c r="L17" s="838">
        <v>4347</v>
      </c>
      <c r="M17" s="839">
        <v>3.7346323358849456</v>
      </c>
      <c r="N17" s="838">
        <v>12918</v>
      </c>
      <c r="O17" s="839">
        <v>11.098224181035594</v>
      </c>
      <c r="P17" s="838">
        <v>12699</v>
      </c>
      <c r="Q17" s="839">
        <v>10.910075001933039</v>
      </c>
      <c r="R17" s="838">
        <v>22183</v>
      </c>
      <c r="S17" s="839">
        <v>19.058051324346849</v>
      </c>
      <c r="T17" s="838">
        <v>18</v>
      </c>
      <c r="U17" s="839">
        <f t="shared" si="0"/>
        <v>1.5464316090620892E-2</v>
      </c>
      <c r="V17" s="840">
        <f t="shared" si="1"/>
        <v>116397</v>
      </c>
      <c r="W17" s="839">
        <f t="shared" si="1"/>
        <v>99.999999999999986</v>
      </c>
      <c r="X17" s="841"/>
      <c r="Y17" s="835">
        <f t="shared" si="2"/>
        <v>1.4305360961581004</v>
      </c>
    </row>
    <row r="18" spans="2:25" s="742" customFormat="1" ht="18" customHeight="1" x14ac:dyDescent="0.25">
      <c r="B18" s="836" t="s">
        <v>41</v>
      </c>
      <c r="D18" s="837">
        <v>245776</v>
      </c>
      <c r="E18" s="820"/>
      <c r="F18" s="838">
        <v>15</v>
      </c>
      <c r="G18" s="839">
        <v>4.9237475627449566E-3</v>
      </c>
      <c r="H18" s="838">
        <v>40979</v>
      </c>
      <c r="I18" s="839">
        <v>13.451350091581705</v>
      </c>
      <c r="J18" s="838">
        <v>32446</v>
      </c>
      <c r="K18" s="839">
        <v>10.650394228054857</v>
      </c>
      <c r="L18" s="838">
        <v>14249</v>
      </c>
      <c r="M18" s="839">
        <v>4.6772319347701927</v>
      </c>
      <c r="N18" s="838">
        <v>38776</v>
      </c>
      <c r="O18" s="839">
        <v>12.728215699533228</v>
      </c>
      <c r="P18" s="838">
        <v>22668</v>
      </c>
      <c r="Q18" s="839">
        <v>7.4407673168201782</v>
      </c>
      <c r="R18" s="838">
        <v>155424</v>
      </c>
      <c r="S18" s="839">
        <v>51.017902746138141</v>
      </c>
      <c r="T18" s="838">
        <v>89</v>
      </c>
      <c r="U18" s="839">
        <f t="shared" si="0"/>
        <v>2.9214235538953408E-2</v>
      </c>
      <c r="V18" s="840">
        <f t="shared" si="1"/>
        <v>304646</v>
      </c>
      <c r="W18" s="839">
        <f t="shared" si="1"/>
        <v>100.00000000000001</v>
      </c>
      <c r="X18" s="841"/>
      <c r="Y18" s="835">
        <f t="shared" si="2"/>
        <v>1.2395270490202461</v>
      </c>
    </row>
    <row r="19" spans="2:25" s="742" customFormat="1" ht="18" customHeight="1" x14ac:dyDescent="0.25">
      <c r="B19" s="836" t="s">
        <v>3</v>
      </c>
      <c r="D19" s="837">
        <v>178555</v>
      </c>
      <c r="E19" s="820"/>
      <c r="F19" s="838">
        <v>1608</v>
      </c>
      <c r="G19" s="839">
        <v>0.59544308297321613</v>
      </c>
      <c r="H19" s="838">
        <v>82454</v>
      </c>
      <c r="I19" s="839">
        <v>30.532751221065652</v>
      </c>
      <c r="J19" s="838">
        <v>6887</v>
      </c>
      <c r="K19" s="839">
        <v>2.5502590251471018</v>
      </c>
      <c r="L19" s="838">
        <v>9604</v>
      </c>
      <c r="M19" s="839">
        <v>3.5563652791509752</v>
      </c>
      <c r="N19" s="838">
        <v>13312</v>
      </c>
      <c r="O19" s="839">
        <v>4.9294392540668248</v>
      </c>
      <c r="P19" s="838">
        <v>27205</v>
      </c>
      <c r="Q19" s="839">
        <v>10.074023054904444</v>
      </c>
      <c r="R19" s="838">
        <v>127954</v>
      </c>
      <c r="S19" s="839">
        <v>47.381420546489366</v>
      </c>
      <c r="T19" s="838">
        <v>1027</v>
      </c>
      <c r="U19" s="839">
        <f t="shared" si="0"/>
        <v>0.38029853620242104</v>
      </c>
      <c r="V19" s="840">
        <f t="shared" si="1"/>
        <v>270051</v>
      </c>
      <c r="W19" s="839">
        <f t="shared" si="1"/>
        <v>100</v>
      </c>
      <c r="X19" s="841"/>
      <c r="Y19" s="835">
        <f t="shared" si="2"/>
        <v>1.5124247430763631</v>
      </c>
    </row>
    <row r="20" spans="2:25" s="633" customFormat="1" ht="18" customHeight="1" x14ac:dyDescent="0.25">
      <c r="B20" s="836" t="s">
        <v>2</v>
      </c>
      <c r="D20" s="833">
        <v>37544</v>
      </c>
      <c r="F20" s="683">
        <v>1798</v>
      </c>
      <c r="G20" s="684">
        <v>4.0159027963906011</v>
      </c>
      <c r="H20" s="683">
        <v>6507</v>
      </c>
      <c r="I20" s="684">
        <v>14.533637094612704</v>
      </c>
      <c r="J20" s="683">
        <v>931</v>
      </c>
      <c r="K20" s="684">
        <v>2.0794246404002501</v>
      </c>
      <c r="L20" s="683">
        <v>2504</v>
      </c>
      <c r="M20" s="684">
        <v>5.5927812025373003</v>
      </c>
      <c r="N20" s="683">
        <v>5215</v>
      </c>
      <c r="O20" s="684">
        <v>11.647904940587868</v>
      </c>
      <c r="P20" s="683">
        <v>20370</v>
      </c>
      <c r="Q20" s="684">
        <v>45.497185741088181</v>
      </c>
      <c r="R20" s="683">
        <v>7447</v>
      </c>
      <c r="S20" s="684">
        <v>16.633163584383098</v>
      </c>
      <c r="T20" s="683">
        <v>0</v>
      </c>
      <c r="U20" s="684">
        <f t="shared" si="0"/>
        <v>0</v>
      </c>
      <c r="V20" s="834">
        <f t="shared" si="1"/>
        <v>44772</v>
      </c>
      <c r="W20" s="684">
        <f t="shared" si="1"/>
        <v>100.00000000000001</v>
      </c>
      <c r="X20" s="678"/>
      <c r="Y20" s="835">
        <f t="shared" si="2"/>
        <v>1.1925207756232687</v>
      </c>
    </row>
    <row r="21" spans="2:25" s="633" customFormat="1" ht="18" customHeight="1" x14ac:dyDescent="0.25">
      <c r="B21" s="682" t="s">
        <v>35</v>
      </c>
      <c r="D21" s="833">
        <v>92589</v>
      </c>
      <c r="F21" s="683">
        <v>5974</v>
      </c>
      <c r="G21" s="684">
        <v>4.116422970384356</v>
      </c>
      <c r="H21" s="683">
        <v>44395</v>
      </c>
      <c r="I21" s="684">
        <v>30.590659151358132</v>
      </c>
      <c r="J21" s="683">
        <v>23268</v>
      </c>
      <c r="K21" s="684">
        <v>16.03296445847057</v>
      </c>
      <c r="L21" s="683">
        <v>8193</v>
      </c>
      <c r="M21" s="684">
        <v>5.6454391356476439</v>
      </c>
      <c r="N21" s="683">
        <v>7271</v>
      </c>
      <c r="O21" s="684">
        <v>5.0101291291705143</v>
      </c>
      <c r="P21" s="683">
        <v>20733</v>
      </c>
      <c r="Q21" s="684">
        <v>14.286206468861542</v>
      </c>
      <c r="R21" s="683">
        <v>35145</v>
      </c>
      <c r="S21" s="684">
        <v>24.216887394402107</v>
      </c>
      <c r="T21" s="683">
        <v>147</v>
      </c>
      <c r="U21" s="684">
        <f t="shared" si="0"/>
        <v>0.10129129170513898</v>
      </c>
      <c r="V21" s="834">
        <f t="shared" si="1"/>
        <v>145126</v>
      </c>
      <c r="W21" s="684">
        <f t="shared" si="1"/>
        <v>100</v>
      </c>
      <c r="X21" s="678"/>
      <c r="Y21" s="835">
        <f t="shared" si="2"/>
        <v>1.5674216159586991</v>
      </c>
    </row>
    <row r="22" spans="2:25" s="633" customFormat="1" ht="21" customHeight="1" x14ac:dyDescent="0.25">
      <c r="B22" s="682" t="s">
        <v>42</v>
      </c>
      <c r="D22" s="833">
        <v>208749</v>
      </c>
      <c r="F22" s="683">
        <v>6408</v>
      </c>
      <c r="G22" s="684">
        <v>2.1644992399932446</v>
      </c>
      <c r="H22" s="683">
        <v>97626</v>
      </c>
      <c r="I22" s="684">
        <v>32.97618645499071</v>
      </c>
      <c r="J22" s="683">
        <v>58575</v>
      </c>
      <c r="K22" s="684">
        <v>19.785509204526264</v>
      </c>
      <c r="L22" s="683">
        <v>18614</v>
      </c>
      <c r="M22" s="684">
        <v>6.2874514440128353</v>
      </c>
      <c r="N22" s="683">
        <v>24645</v>
      </c>
      <c r="O22" s="684">
        <v>8.3246073298429319</v>
      </c>
      <c r="P22" s="683">
        <v>31049</v>
      </c>
      <c r="Q22" s="684">
        <v>10.487755446715083</v>
      </c>
      <c r="R22" s="683">
        <v>59044</v>
      </c>
      <c r="S22" s="684">
        <v>19.943928390474582</v>
      </c>
      <c r="T22" s="683">
        <v>89</v>
      </c>
      <c r="U22" s="684">
        <f t="shared" si="0"/>
        <v>3.0062489444350617E-2</v>
      </c>
      <c r="V22" s="834">
        <f t="shared" si="1"/>
        <v>296050</v>
      </c>
      <c r="W22" s="684">
        <f t="shared" si="1"/>
        <v>100</v>
      </c>
      <c r="X22" s="678"/>
      <c r="Y22" s="835">
        <f t="shared" si="2"/>
        <v>1.4182103866365827</v>
      </c>
    </row>
    <row r="23" spans="2:25" s="633" customFormat="1" ht="18" customHeight="1" x14ac:dyDescent="0.25">
      <c r="B23" s="682" t="s">
        <v>43</v>
      </c>
      <c r="D23" s="833">
        <v>49151</v>
      </c>
      <c r="F23" s="683">
        <v>3146</v>
      </c>
      <c r="G23" s="684">
        <v>4.7974868854458945</v>
      </c>
      <c r="H23" s="683">
        <v>16667</v>
      </c>
      <c r="I23" s="684">
        <v>25.416310845431255</v>
      </c>
      <c r="J23" s="683">
        <v>3983</v>
      </c>
      <c r="K23" s="684">
        <v>6.0738684884713923</v>
      </c>
      <c r="L23" s="683">
        <v>4194</v>
      </c>
      <c r="M23" s="684">
        <v>6.3956325484933512</v>
      </c>
      <c r="N23" s="683">
        <v>5334</v>
      </c>
      <c r="O23" s="684">
        <v>8.1340734415029896</v>
      </c>
      <c r="P23" s="683">
        <v>2101</v>
      </c>
      <c r="Q23" s="684">
        <v>3.203916066853727</v>
      </c>
      <c r="R23" s="683">
        <v>30147</v>
      </c>
      <c r="S23" s="684">
        <v>45.972611931194336</v>
      </c>
      <c r="T23" s="683">
        <v>4</v>
      </c>
      <c r="U23" s="684">
        <f t="shared" si="0"/>
        <v>6.0997926070513603E-3</v>
      </c>
      <c r="V23" s="834">
        <f>F23+H23+J23+L23+N23+P23+R23+T23</f>
        <v>65576</v>
      </c>
      <c r="W23" s="684">
        <f t="shared" si="1"/>
        <v>100</v>
      </c>
      <c r="X23" s="678"/>
      <c r="Y23" s="835">
        <f t="shared" si="2"/>
        <v>1.3341742792618665</v>
      </c>
    </row>
    <row r="24" spans="2:25" s="633" customFormat="1" ht="22.5" customHeight="1" x14ac:dyDescent="0.25">
      <c r="B24" s="682" t="s">
        <v>44</v>
      </c>
      <c r="D24" s="833">
        <v>17626</v>
      </c>
      <c r="F24" s="685">
        <v>2546</v>
      </c>
      <c r="G24" s="686">
        <v>10.007468259895445</v>
      </c>
      <c r="H24" s="685">
        <v>4293</v>
      </c>
      <c r="I24" s="684">
        <v>16.87433670060139</v>
      </c>
      <c r="J24" s="685">
        <v>1283</v>
      </c>
      <c r="K24" s="684">
        <v>5.0430407609763765</v>
      </c>
      <c r="L24" s="685">
        <v>819</v>
      </c>
      <c r="M24" s="684">
        <v>3.2192130812468065</v>
      </c>
      <c r="N24" s="685">
        <v>2769</v>
      </c>
      <c r="O24" s="684">
        <v>10.88400613183444</v>
      </c>
      <c r="P24" s="685">
        <v>3177</v>
      </c>
      <c r="Q24" s="684">
        <v>12.487716677803546</v>
      </c>
      <c r="R24" s="685">
        <v>10514</v>
      </c>
      <c r="S24" s="684">
        <v>41.326991863527375</v>
      </c>
      <c r="T24" s="685">
        <v>40</v>
      </c>
      <c r="U24" s="684">
        <f t="shared" si="0"/>
        <v>0.15722652411461813</v>
      </c>
      <c r="V24" s="842">
        <f t="shared" si="1"/>
        <v>25441</v>
      </c>
      <c r="W24" s="684">
        <f t="shared" si="1"/>
        <v>100</v>
      </c>
      <c r="X24" s="678"/>
      <c r="Y24" s="835">
        <f t="shared" si="2"/>
        <v>1.4433790990582094</v>
      </c>
    </row>
    <row r="25" spans="2:25" s="633" customFormat="1" ht="18" customHeight="1" x14ac:dyDescent="0.25">
      <c r="B25" s="682" t="s">
        <v>45</v>
      </c>
      <c r="D25" s="833">
        <v>74626</v>
      </c>
      <c r="F25" s="685">
        <v>1146</v>
      </c>
      <c r="G25" s="686">
        <v>1.0676753372587016</v>
      </c>
      <c r="H25" s="685">
        <v>29355</v>
      </c>
      <c r="I25" s="684">
        <v>27.348699411194755</v>
      </c>
      <c r="J25" s="685">
        <v>6288</v>
      </c>
      <c r="K25" s="684">
        <v>5.8582395468435564</v>
      </c>
      <c r="L25" s="685">
        <v>7889</v>
      </c>
      <c r="M25" s="684">
        <v>7.3498173958410975</v>
      </c>
      <c r="N25" s="685">
        <v>13588</v>
      </c>
      <c r="O25" s="684">
        <v>12.659312812104048</v>
      </c>
      <c r="P25" s="685">
        <v>1469</v>
      </c>
      <c r="Q25" s="684">
        <v>1.3685995378996796</v>
      </c>
      <c r="R25" s="685">
        <v>39974</v>
      </c>
      <c r="S25" s="684">
        <v>37.241931877468886</v>
      </c>
      <c r="T25" s="685">
        <v>7627</v>
      </c>
      <c r="U25" s="684">
        <f t="shared" si="0"/>
        <v>7.1057240813892824</v>
      </c>
      <c r="V25" s="842">
        <f t="shared" si="1"/>
        <v>107336</v>
      </c>
      <c r="W25" s="684">
        <f t="shared" si="1"/>
        <v>100.00000000000001</v>
      </c>
      <c r="X25" s="678"/>
      <c r="Y25" s="835">
        <f t="shared" si="2"/>
        <v>1.4383190845013802</v>
      </c>
    </row>
    <row r="26" spans="2:25" s="633" customFormat="1" ht="18" customHeight="1" x14ac:dyDescent="0.25">
      <c r="B26" s="682" t="s">
        <v>46</v>
      </c>
      <c r="D26" s="833">
        <v>9412</v>
      </c>
      <c r="F26" s="685">
        <v>1392</v>
      </c>
      <c r="G26" s="686">
        <v>9.477124183006536</v>
      </c>
      <c r="H26" s="685">
        <v>3876</v>
      </c>
      <c r="I26" s="684">
        <v>26.388888888888889</v>
      </c>
      <c r="J26" s="685">
        <v>3575</v>
      </c>
      <c r="K26" s="684">
        <v>24.339596949891067</v>
      </c>
      <c r="L26" s="685">
        <v>1521</v>
      </c>
      <c r="M26" s="684">
        <v>10.355392156862745</v>
      </c>
      <c r="N26" s="685">
        <v>2103</v>
      </c>
      <c r="O26" s="684">
        <v>14.317810457516339</v>
      </c>
      <c r="P26" s="685">
        <v>999</v>
      </c>
      <c r="Q26" s="684">
        <v>6.8014705882352944</v>
      </c>
      <c r="R26" s="685">
        <v>1222</v>
      </c>
      <c r="S26" s="684">
        <v>8.3197167755991277</v>
      </c>
      <c r="T26" s="685">
        <v>0</v>
      </c>
      <c r="U26" s="684">
        <f t="shared" si="0"/>
        <v>0</v>
      </c>
      <c r="V26" s="842">
        <f t="shared" si="1"/>
        <v>14688</v>
      </c>
      <c r="W26" s="684">
        <f t="shared" si="1"/>
        <v>100</v>
      </c>
      <c r="X26" s="678"/>
      <c r="Y26" s="835">
        <f t="shared" si="2"/>
        <v>1.5605609859753506</v>
      </c>
    </row>
    <row r="27" spans="2:25" s="633" customFormat="1" ht="18" customHeight="1" x14ac:dyDescent="0.25">
      <c r="B27" s="682" t="s">
        <v>1</v>
      </c>
      <c r="D27" s="833">
        <v>3897</v>
      </c>
      <c r="F27" s="685">
        <v>762</v>
      </c>
      <c r="G27" s="686">
        <v>14.589316484778863</v>
      </c>
      <c r="H27" s="685">
        <v>847</v>
      </c>
      <c r="I27" s="684">
        <v>16.216733677962857</v>
      </c>
      <c r="J27" s="685">
        <v>1371</v>
      </c>
      <c r="K27" s="684">
        <v>26.249282021826538</v>
      </c>
      <c r="L27" s="685">
        <v>69</v>
      </c>
      <c r="M27" s="684">
        <v>1.3210798391728891</v>
      </c>
      <c r="N27" s="685">
        <v>207</v>
      </c>
      <c r="O27" s="684">
        <v>3.9632395175186677</v>
      </c>
      <c r="P27" s="685">
        <v>4</v>
      </c>
      <c r="Q27" s="684">
        <v>7.6584338502776184E-2</v>
      </c>
      <c r="R27" s="685">
        <v>1963</v>
      </c>
      <c r="S27" s="684">
        <v>37.583764120237412</v>
      </c>
      <c r="T27" s="685">
        <v>0</v>
      </c>
      <c r="U27" s="684">
        <f t="shared" si="0"/>
        <v>0</v>
      </c>
      <c r="V27" s="834">
        <f t="shared" si="1"/>
        <v>5223</v>
      </c>
      <c r="W27" s="684">
        <f t="shared" si="1"/>
        <v>100</v>
      </c>
      <c r="X27" s="678"/>
      <c r="Y27" s="835">
        <f t="shared" si="2"/>
        <v>1.340261739799846</v>
      </c>
    </row>
    <row r="28" spans="2:25" s="633" customFormat="1" ht="8.25" customHeight="1" x14ac:dyDescent="0.25">
      <c r="B28" s="688"/>
      <c r="D28" s="843"/>
      <c r="F28" s="689"/>
      <c r="G28" s="844"/>
      <c r="H28" s="689"/>
      <c r="I28" s="845"/>
      <c r="J28" s="689"/>
      <c r="K28" s="845"/>
      <c r="L28" s="689"/>
      <c r="M28" s="845"/>
      <c r="N28" s="689"/>
      <c r="O28" s="844"/>
      <c r="P28" s="689"/>
      <c r="Q28" s="844"/>
      <c r="R28" s="689"/>
      <c r="S28" s="844"/>
      <c r="T28" s="689"/>
      <c r="U28" s="844"/>
      <c r="V28" s="691"/>
      <c r="W28" s="845"/>
      <c r="X28" s="678"/>
      <c r="Y28" s="846"/>
    </row>
    <row r="29" spans="2:25" s="633" customFormat="1" ht="3" customHeight="1" x14ac:dyDescent="0.25">
      <c r="B29" s="630"/>
      <c r="C29" s="631"/>
      <c r="D29" s="847"/>
      <c r="E29" s="631"/>
      <c r="F29" s="630"/>
      <c r="G29" s="630"/>
      <c r="H29" s="630"/>
      <c r="I29" s="630"/>
      <c r="J29" s="630"/>
      <c r="K29" s="630"/>
      <c r="L29" s="630"/>
      <c r="M29" s="630"/>
      <c r="N29" s="630"/>
      <c r="O29" s="630"/>
      <c r="P29" s="630"/>
      <c r="Q29" s="630"/>
      <c r="R29" s="630"/>
      <c r="S29" s="630"/>
      <c r="T29" s="630"/>
      <c r="U29" s="630"/>
      <c r="V29" s="848"/>
      <c r="W29" s="630"/>
      <c r="X29" s="630"/>
      <c r="Y29" s="630"/>
    </row>
    <row r="30" spans="2:25" s="1225" customFormat="1" ht="20.25" customHeight="1" x14ac:dyDescent="0.25">
      <c r="B30" s="1249" t="s">
        <v>0</v>
      </c>
      <c r="D30" s="1266">
        <f>SUM(D10:D29)</f>
        <v>1659164</v>
      </c>
      <c r="F30" s="1250">
        <f>SUM(F10:F27)</f>
        <v>78937</v>
      </c>
      <c r="G30" s="1251">
        <f>F30*100/$V30</f>
        <v>3.3470048171734077</v>
      </c>
      <c r="H30" s="1250">
        <f>SUM(H10:H27)</f>
        <v>614402</v>
      </c>
      <c r="I30" s="1251">
        <f>H30*100/$V30</f>
        <v>26.051236475682835</v>
      </c>
      <c r="J30" s="1250">
        <f>SUM(J10:J27)</f>
        <v>389244</v>
      </c>
      <c r="K30" s="1251">
        <f>J30*100/$V30</f>
        <v>16.504320446125973</v>
      </c>
      <c r="L30" s="1250">
        <f>SUM(L10:L27)</f>
        <v>110489</v>
      </c>
      <c r="M30" s="1251">
        <f>L30*100/$V30</f>
        <v>4.6848400020861272</v>
      </c>
      <c r="N30" s="1250">
        <f>SUM(N10:N27)</f>
        <v>185732</v>
      </c>
      <c r="O30" s="1251">
        <f>N30*100/$V30</f>
        <v>7.8752156618981131</v>
      </c>
      <c r="P30" s="1250">
        <f>SUM(P10:P27)</f>
        <v>240234</v>
      </c>
      <c r="Q30" s="1251">
        <f>P30*100/$V30</f>
        <v>10.186152947905752</v>
      </c>
      <c r="R30" s="1250">
        <f>SUM(R10:R27)</f>
        <v>727273</v>
      </c>
      <c r="S30" s="1251">
        <f>R30*100/$V30</f>
        <v>30.837075571660385</v>
      </c>
      <c r="T30" s="1250">
        <f>SUM(T10:T28)</f>
        <v>12126</v>
      </c>
      <c r="U30" s="1251">
        <f>T30*100/$V30</f>
        <v>0.51415407746740749</v>
      </c>
      <c r="V30" s="1250">
        <f>SUM(V10:V27)</f>
        <v>2358437</v>
      </c>
      <c r="W30" s="1251">
        <f>G30+I30+K30+M30+O30+Q30+S30+U30</f>
        <v>99.999999999999986</v>
      </c>
      <c r="X30" s="1267"/>
      <c r="Y30" s="1268">
        <f>(V30/D30)</f>
        <v>1.4214610490584414</v>
      </c>
    </row>
    <row r="31" spans="2:25" s="631" customFormat="1" ht="5.25" customHeight="1" x14ac:dyDescent="0.25">
      <c r="B31" s="644"/>
      <c r="C31" s="645"/>
      <c r="D31" s="646"/>
      <c r="E31" s="645"/>
      <c r="F31" s="646"/>
      <c r="G31" s="849"/>
      <c r="H31" s="646"/>
      <c r="I31" s="849"/>
      <c r="J31" s="646"/>
      <c r="K31" s="849"/>
      <c r="L31" s="646"/>
      <c r="M31" s="849"/>
      <c r="N31" s="646"/>
      <c r="O31" s="849"/>
      <c r="P31" s="646"/>
      <c r="Q31" s="849"/>
      <c r="R31" s="646"/>
      <c r="S31" s="849"/>
      <c r="T31" s="646"/>
      <c r="U31" s="849"/>
      <c r="V31" s="646"/>
      <c r="W31" s="849"/>
      <c r="X31" s="849"/>
      <c r="Y31" s="849"/>
    </row>
    <row r="32" spans="2:25" s="697" customFormat="1" ht="18.75" customHeight="1" x14ac:dyDescent="0.25">
      <c r="B32" s="850" t="s">
        <v>39</v>
      </c>
      <c r="C32" s="851"/>
      <c r="D32" s="851"/>
      <c r="E32" s="851"/>
      <c r="F32" s="851"/>
      <c r="G32" s="851"/>
      <c r="H32" s="851"/>
      <c r="I32" s="851"/>
      <c r="J32" s="851"/>
      <c r="K32" s="851"/>
      <c r="L32" s="851"/>
      <c r="N32" s="851"/>
      <c r="O32" s="851"/>
      <c r="P32" s="851"/>
      <c r="Q32" s="851"/>
      <c r="R32" s="851"/>
      <c r="S32" s="851"/>
      <c r="T32" s="851"/>
      <c r="U32" s="851"/>
      <c r="V32" s="851"/>
      <c r="W32" s="851"/>
    </row>
    <row r="33" spans="2:25" s="852" customFormat="1" x14ac:dyDescent="0.35">
      <c r="B33" s="698" t="s">
        <v>47</v>
      </c>
      <c r="X33" s="697"/>
      <c r="Y33" s="697"/>
    </row>
    <row r="34" spans="2:25" s="852" customFormat="1" x14ac:dyDescent="0.25">
      <c r="X34" s="697"/>
      <c r="Y34" s="697"/>
    </row>
    <row r="35" spans="2:25" s="852" customFormat="1" x14ac:dyDescent="0.25">
      <c r="X35" s="697"/>
      <c r="Y35" s="697"/>
    </row>
    <row r="36" spans="2:25" s="852" customFormat="1" x14ac:dyDescent="0.25">
      <c r="D36" s="853"/>
      <c r="T36" s="697"/>
      <c r="U36" s="697"/>
    </row>
    <row r="37" spans="2:25" s="852" customFormat="1" x14ac:dyDescent="0.25">
      <c r="T37" s="697"/>
      <c r="U37" s="697"/>
    </row>
    <row r="38" spans="2:25" s="852" customFormat="1" x14ac:dyDescent="0.25">
      <c r="T38" s="697"/>
      <c r="U38" s="697"/>
    </row>
    <row r="39" spans="2:25" s="852" customFormat="1" x14ac:dyDescent="0.25">
      <c r="T39" s="697"/>
      <c r="U39" s="697"/>
    </row>
    <row r="40" spans="2:25" s="852" customFormat="1" x14ac:dyDescent="0.25">
      <c r="T40" s="697"/>
      <c r="U40" s="697"/>
    </row>
    <row r="41" spans="2:25" s="852" customFormat="1" x14ac:dyDescent="0.25">
      <c r="T41" s="697"/>
      <c r="U41" s="697"/>
    </row>
    <row r="42" spans="2:25" x14ac:dyDescent="0.25">
      <c r="T42" s="732"/>
      <c r="U42" s="732"/>
      <c r="X42" s="615"/>
      <c r="Y42" s="615"/>
    </row>
    <row r="43" spans="2:25" x14ac:dyDescent="0.25">
      <c r="T43" s="732"/>
      <c r="U43" s="732"/>
      <c r="X43" s="615"/>
      <c r="Y43" s="615"/>
    </row>
    <row r="44" spans="2:25" x14ac:dyDescent="0.25">
      <c r="T44" s="732"/>
      <c r="U44" s="732"/>
      <c r="X44" s="615"/>
      <c r="Y44" s="615"/>
    </row>
    <row r="45" spans="2:25" x14ac:dyDescent="0.25">
      <c r="T45" s="732"/>
      <c r="U45" s="732"/>
      <c r="X45" s="615"/>
      <c r="Y45" s="615"/>
    </row>
    <row r="46" spans="2:25" x14ac:dyDescent="0.25">
      <c r="T46" s="732"/>
      <c r="U46" s="732"/>
      <c r="X46" s="615"/>
      <c r="Y46" s="615"/>
    </row>
    <row r="47" spans="2:25" x14ac:dyDescent="0.25">
      <c r="T47" s="732"/>
      <c r="U47" s="732"/>
      <c r="X47" s="615"/>
      <c r="Y47" s="615"/>
    </row>
    <row r="48" spans="2:25" x14ac:dyDescent="0.25">
      <c r="T48" s="732"/>
      <c r="U48" s="732"/>
      <c r="X48" s="615"/>
      <c r="Y48" s="615"/>
    </row>
    <row r="49" spans="20:25" x14ac:dyDescent="0.25">
      <c r="T49" s="732"/>
      <c r="U49" s="732"/>
      <c r="X49" s="615"/>
      <c r="Y49" s="615"/>
    </row>
    <row r="50" spans="20:25" x14ac:dyDescent="0.25">
      <c r="T50" s="732"/>
      <c r="U50" s="732"/>
      <c r="X50" s="615"/>
      <c r="Y50" s="615"/>
    </row>
    <row r="51" spans="20:25" x14ac:dyDescent="0.25">
      <c r="T51" s="732"/>
      <c r="U51" s="732"/>
      <c r="X51" s="615"/>
      <c r="Y51" s="615"/>
    </row>
    <row r="52" spans="20:25" x14ac:dyDescent="0.25">
      <c r="T52" s="732"/>
      <c r="U52" s="732"/>
      <c r="X52" s="615"/>
      <c r="Y52" s="615"/>
    </row>
    <row r="53" spans="20:25" x14ac:dyDescent="0.25">
      <c r="T53" s="732"/>
      <c r="U53" s="732"/>
      <c r="X53" s="615"/>
      <c r="Y53" s="615"/>
    </row>
    <row r="54" spans="20:25" x14ac:dyDescent="0.25">
      <c r="T54" s="732"/>
      <c r="U54" s="732"/>
      <c r="X54" s="615"/>
      <c r="Y54" s="615"/>
    </row>
    <row r="55" spans="20:25" x14ac:dyDescent="0.25">
      <c r="T55" s="732"/>
      <c r="U55" s="732"/>
      <c r="X55" s="615"/>
      <c r="Y55" s="615"/>
    </row>
    <row r="56" spans="20:25" x14ac:dyDescent="0.25">
      <c r="T56" s="732"/>
      <c r="U56" s="732"/>
      <c r="X56" s="615"/>
      <c r="Y56" s="615"/>
    </row>
  </sheetData>
  <mergeCells count="13">
    <mergeCell ref="B3:X3"/>
    <mergeCell ref="B4:W4"/>
    <mergeCell ref="F6:W6"/>
    <mergeCell ref="B7:B8"/>
    <mergeCell ref="F7:G7"/>
    <mergeCell ref="H7:I7"/>
    <mergeCell ref="J7:K7"/>
    <mergeCell ref="L7:M7"/>
    <mergeCell ref="N7:O7"/>
    <mergeCell ref="P7:Q7"/>
    <mergeCell ref="R7:S7"/>
    <mergeCell ref="T7:U7"/>
    <mergeCell ref="V7:W7"/>
  </mergeCells>
  <printOptions horizontalCentered="1"/>
  <pageMargins left="0" right="0" top="0.43307086614173229" bottom="0.43307086614173229" header="0" footer="0"/>
  <pageSetup paperSize="9" scale="91"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42">
    <tabColor theme="0"/>
    <pageSetUpPr fitToPage="1"/>
  </sheetPr>
  <dimension ref="B1:Y56"/>
  <sheetViews>
    <sheetView zoomScaleNormal="100" workbookViewId="0">
      <selection activeCell="B4" sqref="B4:W4"/>
    </sheetView>
  </sheetViews>
  <sheetFormatPr baseColWidth="10" defaultColWidth="11.453125" defaultRowHeight="15" x14ac:dyDescent="0.25"/>
  <cols>
    <col min="1" max="1" width="0.7265625" style="1" customWidth="1"/>
    <col min="2" max="2" width="21.7265625" style="1" customWidth="1"/>
    <col min="3" max="3" width="0.54296875" style="1" customWidth="1"/>
    <col min="4" max="4" width="9.7265625" style="1" customWidth="1"/>
    <col min="5" max="5" width="0.7265625" style="1" customWidth="1"/>
    <col min="6" max="6" width="8" style="1" customWidth="1"/>
    <col min="7" max="7" width="5.54296875" style="1" customWidth="1"/>
    <col min="8" max="8" width="7.54296875" style="1" customWidth="1"/>
    <col min="9" max="9" width="5.453125" style="1" customWidth="1"/>
    <col min="10" max="10" width="7.54296875" style="1" customWidth="1"/>
    <col min="11" max="11" width="5.453125" style="1" customWidth="1"/>
    <col min="12" max="12" width="6.453125" style="1" customWidth="1"/>
    <col min="13" max="13" width="5.7265625" style="1" customWidth="1"/>
    <col min="14" max="14" width="8.81640625" style="1" customWidth="1"/>
    <col min="15" max="15" width="7.26953125" style="1" customWidth="1"/>
    <col min="16" max="16" width="7.1796875" style="1" customWidth="1"/>
    <col min="17" max="17" width="6" style="1" customWidth="1"/>
    <col min="18" max="18" width="7.26953125" style="1" customWidth="1"/>
    <col min="19" max="19" width="5.453125" style="1" customWidth="1"/>
    <col min="20" max="20" width="5.54296875" style="1" customWidth="1"/>
    <col min="21" max="21" width="5.453125" style="1" customWidth="1"/>
    <col min="22" max="22" width="8.54296875" style="1" customWidth="1"/>
    <col min="23" max="23" width="6.7265625" style="1" customWidth="1"/>
    <col min="24" max="24" width="0.54296875" style="22" customWidth="1"/>
    <col min="25" max="25" width="10.453125" style="22" customWidth="1"/>
    <col min="26" max="26" width="1.453125" style="1" customWidth="1"/>
    <col min="27" max="16384" width="11.453125" style="1"/>
  </cols>
  <sheetData>
    <row r="1" spans="2:25" s="2" customFormat="1" ht="9" customHeight="1" x14ac:dyDescent="0.25">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2:25" s="11" customFormat="1" ht="49.5" customHeight="1" x14ac:dyDescent="0.3">
      <c r="B2" s="18"/>
      <c r="C2" s="18"/>
      <c r="D2" s="18"/>
      <c r="E2" s="18"/>
      <c r="F2" s="18"/>
      <c r="G2" s="18"/>
      <c r="H2" s="18"/>
      <c r="I2" s="18"/>
      <c r="J2" s="18"/>
      <c r="K2" s="18"/>
      <c r="X2" s="17"/>
      <c r="Y2" s="17"/>
    </row>
    <row r="3" spans="2:25" s="217" customFormat="1" ht="21" x14ac:dyDescent="0.25">
      <c r="B3" s="1557" t="s">
        <v>413</v>
      </c>
      <c r="C3" s="1557"/>
      <c r="D3" s="1557"/>
      <c r="E3" s="1557"/>
      <c r="F3" s="1557"/>
      <c r="G3" s="1557"/>
      <c r="H3" s="1557"/>
      <c r="I3" s="1557"/>
      <c r="J3" s="1557"/>
      <c r="K3" s="1557"/>
      <c r="L3" s="1557"/>
      <c r="M3" s="1557"/>
      <c r="N3" s="1557"/>
      <c r="O3" s="1557"/>
      <c r="P3" s="1557"/>
      <c r="Q3" s="1557"/>
      <c r="R3" s="1557"/>
      <c r="S3" s="1557"/>
      <c r="T3" s="1557"/>
      <c r="U3" s="1557"/>
      <c r="V3" s="1557"/>
      <c r="W3" s="1557"/>
      <c r="X3" s="1557"/>
      <c r="Y3" s="218"/>
    </row>
    <row r="4" spans="2:25" s="217" customFormat="1" ht="14.25" customHeight="1" x14ac:dyDescent="0.25">
      <c r="B4" s="1478" t="str">
        <f>porsaad!$B$6</f>
        <v>Situación a 30 de noviembre de 2025</v>
      </c>
      <c r="C4" s="1478"/>
      <c r="D4" s="1478"/>
      <c r="E4" s="1478"/>
      <c r="F4" s="1478"/>
      <c r="G4" s="1478"/>
      <c r="H4" s="1478"/>
      <c r="I4" s="1478"/>
      <c r="J4" s="1478"/>
      <c r="K4" s="1478"/>
      <c r="L4" s="1478"/>
      <c r="M4" s="1478"/>
      <c r="N4" s="1478"/>
      <c r="O4" s="1478"/>
      <c r="P4" s="1478"/>
      <c r="Q4" s="1478"/>
      <c r="R4" s="1478"/>
      <c r="S4" s="1478"/>
      <c r="T4" s="1478"/>
      <c r="U4" s="1478"/>
      <c r="V4" s="1478"/>
      <c r="W4" s="1478"/>
      <c r="X4" s="216"/>
      <c r="Y4" s="216"/>
    </row>
    <row r="5" spans="2:25" s="4" customFormat="1" ht="5.25" customHeight="1" x14ac:dyDescent="0.25">
      <c r="B5" s="19"/>
      <c r="C5" s="19"/>
      <c r="D5" s="19"/>
      <c r="E5" s="19"/>
      <c r="F5" s="19"/>
      <c r="G5" s="19"/>
      <c r="H5" s="19"/>
      <c r="I5" s="19"/>
      <c r="J5" s="19"/>
      <c r="K5" s="19"/>
      <c r="L5" s="19"/>
      <c r="M5" s="19"/>
      <c r="N5" s="19"/>
      <c r="O5" s="19"/>
      <c r="P5" s="19"/>
      <c r="Q5" s="19"/>
      <c r="R5" s="19"/>
      <c r="S5" s="19"/>
      <c r="T5" s="19"/>
      <c r="U5" s="19"/>
      <c r="V5" s="19"/>
      <c r="W5" s="19"/>
      <c r="X5" s="20"/>
      <c r="Y5" s="20"/>
    </row>
    <row r="6" spans="2:25" s="132" customFormat="1" ht="19.5" customHeight="1" x14ac:dyDescent="0.25">
      <c r="B6" s="133"/>
      <c r="C6" s="133"/>
      <c r="D6" s="133"/>
      <c r="E6" s="133"/>
      <c r="F6" s="1560" t="s">
        <v>52</v>
      </c>
      <c r="G6" s="1560"/>
      <c r="H6" s="1560"/>
      <c r="I6" s="1560"/>
      <c r="J6" s="1560"/>
      <c r="K6" s="1560"/>
      <c r="L6" s="1560"/>
      <c r="M6" s="1560"/>
      <c r="N6" s="1560"/>
      <c r="O6" s="1560"/>
      <c r="P6" s="1560"/>
      <c r="Q6" s="1560"/>
      <c r="R6" s="1560"/>
      <c r="S6" s="1560"/>
      <c r="T6" s="1560"/>
      <c r="U6" s="1560"/>
      <c r="V6" s="1560"/>
      <c r="W6" s="1560"/>
      <c r="X6" s="192"/>
      <c r="Y6" s="192"/>
    </row>
    <row r="7" spans="2:25" s="132" customFormat="1" ht="64.5" customHeight="1" x14ac:dyDescent="0.25">
      <c r="B7" s="1561" t="s">
        <v>12</v>
      </c>
      <c r="C7" s="155"/>
      <c r="D7" s="156" t="s">
        <v>53</v>
      </c>
      <c r="E7" s="155"/>
      <c r="F7" s="1562" t="s">
        <v>167</v>
      </c>
      <c r="G7" s="1562"/>
      <c r="H7" s="1562" t="s">
        <v>59</v>
      </c>
      <c r="I7" s="1562"/>
      <c r="J7" s="1562" t="s">
        <v>60</v>
      </c>
      <c r="K7" s="1562"/>
      <c r="L7" s="1562" t="s">
        <v>152</v>
      </c>
      <c r="M7" s="1562"/>
      <c r="N7" s="1562" t="s">
        <v>0</v>
      </c>
      <c r="O7" s="1562"/>
      <c r="P7" s="156"/>
      <c r="Q7" s="156" t="s">
        <v>62</v>
      </c>
      <c r="R7" s="133"/>
      <c r="S7" s="133"/>
      <c r="T7" s="133"/>
      <c r="U7" s="133"/>
      <c r="V7" s="133"/>
      <c r="W7" s="133"/>
    </row>
    <row r="8" spans="2:25" s="189" customFormat="1" ht="20.25" customHeight="1" x14ac:dyDescent="0.25">
      <c r="B8" s="1561"/>
      <c r="C8" s="157"/>
      <c r="D8" s="156" t="s">
        <v>9</v>
      </c>
      <c r="E8" s="157"/>
      <c r="F8" s="156" t="s">
        <v>9</v>
      </c>
      <c r="G8" s="156" t="s">
        <v>28</v>
      </c>
      <c r="H8" s="156" t="s">
        <v>9</v>
      </c>
      <c r="I8" s="156" t="s">
        <v>28</v>
      </c>
      <c r="J8" s="156" t="s">
        <v>9</v>
      </c>
      <c r="K8" s="156" t="s">
        <v>28</v>
      </c>
      <c r="L8" s="156" t="s">
        <v>9</v>
      </c>
      <c r="M8" s="156" t="s">
        <v>28</v>
      </c>
      <c r="N8" s="156" t="s">
        <v>9</v>
      </c>
      <c r="O8" s="156" t="s">
        <v>28</v>
      </c>
      <c r="P8" s="156"/>
      <c r="Q8" s="156" t="s">
        <v>9</v>
      </c>
      <c r="R8" s="155"/>
      <c r="S8" s="155"/>
      <c r="T8" s="155"/>
      <c r="U8" s="155"/>
      <c r="V8" s="155"/>
      <c r="W8" s="155"/>
    </row>
    <row r="9" spans="2:25" s="190" customFormat="1" ht="8.25" customHeight="1" x14ac:dyDescent="0.25">
      <c r="B9" s="158"/>
      <c r="C9" s="159"/>
      <c r="D9" s="160"/>
      <c r="E9" s="159"/>
      <c r="F9" s="161"/>
      <c r="G9" s="161"/>
      <c r="H9" s="161"/>
      <c r="I9" s="161"/>
      <c r="J9" s="161"/>
      <c r="K9" s="161"/>
      <c r="L9" s="161"/>
      <c r="M9" s="161"/>
      <c r="N9" s="161"/>
      <c r="O9" s="161"/>
      <c r="P9" s="161"/>
      <c r="Q9" s="161"/>
      <c r="R9" s="157"/>
      <c r="S9" s="157"/>
      <c r="T9" s="157"/>
      <c r="U9" s="157"/>
      <c r="V9" s="157"/>
      <c r="W9" s="157"/>
    </row>
    <row r="10" spans="2:25" s="191" customFormat="1" ht="18" customHeight="1" x14ac:dyDescent="0.25">
      <c r="B10" s="146" t="s">
        <v>8</v>
      </c>
      <c r="C10" s="159"/>
      <c r="D10" s="163">
        <f>'41benpresaad'!D10</f>
        <v>332828</v>
      </c>
      <c r="E10" s="162"/>
      <c r="F10" s="164">
        <f>'41benpresaad'!F10+'41benpresaad'!H10+'41benpresaad'!J10+'41benpresaad'!L10+'41benpresaad'!N10</f>
        <v>413100</v>
      </c>
      <c r="G10" s="165">
        <f t="shared" ref="G10:G27" si="0">F10*100/$N10</f>
        <v>80.69478384697878</v>
      </c>
      <c r="H10" s="164">
        <f>'41benpresaad'!P10</f>
        <v>4196</v>
      </c>
      <c r="I10" s="165">
        <f t="shared" ref="I10:I27" si="1">H10*100/$N10</f>
        <v>0.81964491169673914</v>
      </c>
      <c r="J10" s="164">
        <f>'41benpresaad'!R10</f>
        <v>94621</v>
      </c>
      <c r="K10" s="165">
        <f t="shared" ref="K10:K27" si="2">J10*100/$N10</f>
        <v>18.483227166267199</v>
      </c>
      <c r="L10" s="164">
        <f>'41benpresaad'!T10</f>
        <v>12</v>
      </c>
      <c r="M10" s="165">
        <f t="shared" ref="M10:M27" si="3">L10*100/$N10</f>
        <v>2.344075057283334E-3</v>
      </c>
      <c r="N10" s="164">
        <f>F10+H10+J10+L10</f>
        <v>511929</v>
      </c>
      <c r="O10" s="165">
        <f>G10+I10+K10+M10</f>
        <v>100</v>
      </c>
      <c r="P10" s="166"/>
      <c r="Q10" s="166">
        <f t="shared" ref="Q10:Q27" si="4">N10/D10</f>
        <v>1.5381187880827334</v>
      </c>
      <c r="R10" s="162"/>
      <c r="S10" s="162"/>
      <c r="T10" s="162"/>
      <c r="U10" s="162"/>
      <c r="V10" s="162"/>
      <c r="W10" s="162"/>
    </row>
    <row r="11" spans="2:25" s="191" customFormat="1" ht="18" customHeight="1" x14ac:dyDescent="0.25">
      <c r="B11" s="146" t="s">
        <v>7</v>
      </c>
      <c r="C11" s="159"/>
      <c r="D11" s="163">
        <f>'41benpresaad'!D11</f>
        <v>48921</v>
      </c>
      <c r="E11" s="162"/>
      <c r="F11" s="164">
        <f>'41benpresaad'!F11+'41benpresaad'!H11+'41benpresaad'!J11+'41benpresaad'!L11+'41benpresaad'!N11</f>
        <v>28303</v>
      </c>
      <c r="G11" s="165">
        <f t="shared" si="0"/>
        <v>43.709171775825055</v>
      </c>
      <c r="H11" s="164">
        <f>'41benpresaad'!P11</f>
        <v>10486</v>
      </c>
      <c r="I11" s="165">
        <f t="shared" si="1"/>
        <v>16.193844300650163</v>
      </c>
      <c r="J11" s="164">
        <f>'41benpresaad'!R11</f>
        <v>25964</v>
      </c>
      <c r="K11" s="165">
        <f t="shared" si="2"/>
        <v>40.096983923524782</v>
      </c>
      <c r="L11" s="164">
        <f>'41benpresaad'!T11</f>
        <v>0</v>
      </c>
      <c r="M11" s="165">
        <f t="shared" si="3"/>
        <v>0</v>
      </c>
      <c r="N11" s="164">
        <f t="shared" ref="N11:N27" si="5">F11+H11+J11+L11</f>
        <v>64753</v>
      </c>
      <c r="O11" s="165">
        <f t="shared" ref="O11:O27" si="6">G11+I11+K11+M11</f>
        <v>100</v>
      </c>
      <c r="P11" s="166"/>
      <c r="Q11" s="166">
        <f t="shared" si="4"/>
        <v>1.3236238016393778</v>
      </c>
      <c r="R11" s="162"/>
      <c r="S11" s="162"/>
      <c r="T11" s="162"/>
      <c r="U11" s="162"/>
      <c r="V11" s="162"/>
      <c r="W11" s="162"/>
    </row>
    <row r="12" spans="2:25" s="191" customFormat="1" ht="22.5" customHeight="1" x14ac:dyDescent="0.25">
      <c r="B12" s="146" t="s">
        <v>37</v>
      </c>
      <c r="C12" s="159"/>
      <c r="D12" s="163">
        <f>'41benpresaad'!D12</f>
        <v>33860</v>
      </c>
      <c r="E12" s="162"/>
      <c r="F12" s="163">
        <f>'41benpresaad'!F12+'41benpresaad'!H12+'41benpresaad'!J12+'41benpresaad'!L12+'41benpresaad'!N12</f>
        <v>29859</v>
      </c>
      <c r="G12" s="165">
        <f t="shared" si="0"/>
        <v>61.919870598482021</v>
      </c>
      <c r="H12" s="164">
        <f>'41benpresaad'!P12</f>
        <v>5155</v>
      </c>
      <c r="I12" s="165">
        <f t="shared" si="1"/>
        <v>10.690141429223177</v>
      </c>
      <c r="J12" s="164">
        <f>'41benpresaad'!R12</f>
        <v>13179</v>
      </c>
      <c r="K12" s="165">
        <f t="shared" si="2"/>
        <v>27.329849446310813</v>
      </c>
      <c r="L12" s="164">
        <f>'41benpresaad'!T12</f>
        <v>29</v>
      </c>
      <c r="M12" s="165">
        <f t="shared" si="3"/>
        <v>6.0138525983990707E-2</v>
      </c>
      <c r="N12" s="164">
        <f t="shared" si="5"/>
        <v>48222</v>
      </c>
      <c r="O12" s="165">
        <f t="shared" si="6"/>
        <v>100</v>
      </c>
      <c r="P12" s="166"/>
      <c r="Q12" s="166">
        <f t="shared" si="4"/>
        <v>1.4241582988777319</v>
      </c>
      <c r="R12" s="162"/>
      <c r="S12" s="162"/>
      <c r="T12" s="162"/>
      <c r="U12" s="162"/>
      <c r="V12" s="162"/>
      <c r="W12" s="162"/>
    </row>
    <row r="13" spans="2:25" s="191" customFormat="1" ht="18" customHeight="1" x14ac:dyDescent="0.25">
      <c r="B13" s="146" t="s">
        <v>38</v>
      </c>
      <c r="C13" s="159"/>
      <c r="D13" s="163">
        <f>'41benpresaad'!D13</f>
        <v>34163</v>
      </c>
      <c r="E13" s="162"/>
      <c r="F13" s="164">
        <f>'41benpresaad'!F13+'41benpresaad'!H13+'41benpresaad'!J13+'41benpresaad'!L13+'41benpresaad'!N13</f>
        <v>30006</v>
      </c>
      <c r="G13" s="165">
        <f t="shared" si="0"/>
        <v>53.311775993177456</v>
      </c>
      <c r="H13" s="164">
        <f>'41benpresaad'!P13</f>
        <v>869</v>
      </c>
      <c r="I13" s="165">
        <f t="shared" si="1"/>
        <v>1.5439556534716794</v>
      </c>
      <c r="J13" s="164">
        <f>'41benpresaad'!R13</f>
        <v>25409</v>
      </c>
      <c r="K13" s="165">
        <f t="shared" si="2"/>
        <v>45.14426835335086</v>
      </c>
      <c r="L13" s="164">
        <f>'41benpresaad'!T13</f>
        <v>0</v>
      </c>
      <c r="M13" s="165">
        <f t="shared" si="3"/>
        <v>0</v>
      </c>
      <c r="N13" s="164">
        <f t="shared" si="5"/>
        <v>56284</v>
      </c>
      <c r="O13" s="165">
        <f t="shared" si="6"/>
        <v>100</v>
      </c>
      <c r="P13" s="166"/>
      <c r="Q13" s="166">
        <f t="shared" si="4"/>
        <v>1.6475133916810585</v>
      </c>
      <c r="R13" s="162"/>
      <c r="S13" s="162"/>
      <c r="T13" s="162"/>
      <c r="U13" s="162"/>
      <c r="V13" s="162"/>
      <c r="W13" s="162"/>
    </row>
    <row r="14" spans="2:25" s="191" customFormat="1" ht="18" customHeight="1" x14ac:dyDescent="0.25">
      <c r="B14" s="146" t="s">
        <v>6</v>
      </c>
      <c r="C14" s="159"/>
      <c r="D14" s="163">
        <f>'41benpresaad'!D14</f>
        <v>63684</v>
      </c>
      <c r="E14" s="162"/>
      <c r="F14" s="164">
        <f>'41benpresaad'!F14+'41benpresaad'!H14+'41benpresaad'!J14+'41benpresaad'!L14+'41benpresaad'!N14</f>
        <v>16746</v>
      </c>
      <c r="G14" s="165">
        <f t="shared" si="0"/>
        <v>23.27934941266421</v>
      </c>
      <c r="H14" s="164">
        <f>'41benpresaad'!P14</f>
        <v>27528</v>
      </c>
      <c r="I14" s="165">
        <f t="shared" si="1"/>
        <v>38.267880725655104</v>
      </c>
      <c r="J14" s="164">
        <f>'41benpresaad'!R14</f>
        <v>27566</v>
      </c>
      <c r="K14" s="165">
        <f t="shared" si="2"/>
        <v>38.320706193090984</v>
      </c>
      <c r="L14" s="164">
        <f>'41benpresaad'!T14</f>
        <v>95</v>
      </c>
      <c r="M14" s="165">
        <f t="shared" si="3"/>
        <v>0.13206366858969903</v>
      </c>
      <c r="N14" s="164">
        <f t="shared" si="5"/>
        <v>71935</v>
      </c>
      <c r="O14" s="165">
        <f t="shared" si="6"/>
        <v>100</v>
      </c>
      <c r="P14" s="166"/>
      <c r="Q14" s="166">
        <f t="shared" si="4"/>
        <v>1.1295615853275549</v>
      </c>
      <c r="R14" s="162"/>
      <c r="S14" s="162"/>
      <c r="T14" s="162"/>
      <c r="U14" s="162"/>
      <c r="V14" s="162"/>
      <c r="W14" s="162"/>
    </row>
    <row r="15" spans="2:25" s="191" customFormat="1" ht="18" customHeight="1" x14ac:dyDescent="0.25">
      <c r="B15" s="146" t="s">
        <v>5</v>
      </c>
      <c r="C15" s="159"/>
      <c r="D15" s="163">
        <f>'41benpresaad'!D15</f>
        <v>18310</v>
      </c>
      <c r="E15" s="162"/>
      <c r="F15" s="163">
        <f>'41benpresaad'!F15+'41benpresaad'!H15+'41benpresaad'!J15+'41benpresaad'!L15+'41benpresaad'!N15</f>
        <v>18945</v>
      </c>
      <c r="G15" s="165">
        <f t="shared" si="0"/>
        <v>64.793597592256916</v>
      </c>
      <c r="H15" s="164">
        <f>'41benpresaad'!P15</f>
        <v>589</v>
      </c>
      <c r="I15" s="165">
        <f t="shared" si="1"/>
        <v>2.0144327781387874</v>
      </c>
      <c r="J15" s="164">
        <f>'41benpresaad'!R15</f>
        <v>9705</v>
      </c>
      <c r="K15" s="165">
        <f t="shared" si="2"/>
        <v>33.191969629604294</v>
      </c>
      <c r="L15" s="164">
        <f>'41benpresaad'!T15</f>
        <v>0</v>
      </c>
      <c r="M15" s="165">
        <f t="shared" si="3"/>
        <v>0</v>
      </c>
      <c r="N15" s="164">
        <f t="shared" si="5"/>
        <v>29239</v>
      </c>
      <c r="O15" s="165">
        <f t="shared" si="6"/>
        <v>100</v>
      </c>
      <c r="P15" s="166"/>
      <c r="Q15" s="166">
        <f t="shared" si="4"/>
        <v>1.5968869470234843</v>
      </c>
      <c r="R15" s="162"/>
      <c r="S15" s="162"/>
      <c r="T15" s="162"/>
      <c r="U15" s="162"/>
      <c r="V15" s="162"/>
      <c r="W15" s="162"/>
    </row>
    <row r="16" spans="2:25" s="191" customFormat="1" ht="18" customHeight="1" x14ac:dyDescent="0.25">
      <c r="B16" s="146" t="s">
        <v>4</v>
      </c>
      <c r="C16" s="159"/>
      <c r="D16" s="163">
        <f>'41benpresaad'!D16</f>
        <v>128107</v>
      </c>
      <c r="E16" s="162"/>
      <c r="F16" s="164">
        <f>'41benpresaad'!F16+'41benpresaad'!H16+'41benpresaad'!J16+'41benpresaad'!L16+'41benpresaad'!N16</f>
        <v>89071</v>
      </c>
      <c r="G16" s="165">
        <f t="shared" si="0"/>
        <v>49.273382051126021</v>
      </c>
      <c r="H16" s="164">
        <f>'41benpresaad'!P16</f>
        <v>48937</v>
      </c>
      <c r="I16" s="165">
        <f t="shared" si="1"/>
        <v>27.07156647434018</v>
      </c>
      <c r="J16" s="164">
        <f>'41benpresaad'!R16</f>
        <v>39812</v>
      </c>
      <c r="K16" s="165">
        <f t="shared" si="2"/>
        <v>22.023687689814071</v>
      </c>
      <c r="L16" s="164">
        <f>'41benpresaad'!T16</f>
        <v>2949</v>
      </c>
      <c r="M16" s="165">
        <f t="shared" si="3"/>
        <v>1.6313637847197251</v>
      </c>
      <c r="N16" s="164">
        <f t="shared" si="5"/>
        <v>180769</v>
      </c>
      <c r="O16" s="165">
        <f t="shared" si="6"/>
        <v>100</v>
      </c>
      <c r="P16" s="166"/>
      <c r="Q16" s="166">
        <f t="shared" si="4"/>
        <v>1.4110782392843482</v>
      </c>
      <c r="R16" s="162"/>
      <c r="S16" s="162"/>
      <c r="T16" s="162"/>
      <c r="U16" s="162"/>
      <c r="V16" s="162"/>
      <c r="W16" s="162"/>
    </row>
    <row r="17" spans="2:25" s="191" customFormat="1" ht="18" customHeight="1" x14ac:dyDescent="0.25">
      <c r="B17" s="146" t="s">
        <v>40</v>
      </c>
      <c r="C17" s="159"/>
      <c r="D17" s="163">
        <f>'41benpresaad'!D17</f>
        <v>81366</v>
      </c>
      <c r="E17" s="162"/>
      <c r="F17" s="164">
        <f>'41benpresaad'!F17+'41benpresaad'!H17+'41benpresaad'!J17+'41benpresaad'!L17+'41benpresaad'!N17</f>
        <v>81497</v>
      </c>
      <c r="G17" s="165">
        <f t="shared" si="0"/>
        <v>70.016409357629499</v>
      </c>
      <c r="H17" s="164">
        <f>'41benpresaad'!P17</f>
        <v>12699</v>
      </c>
      <c r="I17" s="165">
        <f t="shared" si="1"/>
        <v>10.910075001933039</v>
      </c>
      <c r="J17" s="164">
        <f>'41benpresaad'!R17</f>
        <v>22183</v>
      </c>
      <c r="K17" s="165">
        <f t="shared" si="2"/>
        <v>19.058051324346849</v>
      </c>
      <c r="L17" s="164">
        <f>'41benpresaad'!T17</f>
        <v>18</v>
      </c>
      <c r="M17" s="165">
        <f t="shared" si="3"/>
        <v>1.5464316090620892E-2</v>
      </c>
      <c r="N17" s="164">
        <f t="shared" si="5"/>
        <v>116397</v>
      </c>
      <c r="O17" s="165">
        <f t="shared" si="6"/>
        <v>100</v>
      </c>
      <c r="P17" s="166"/>
      <c r="Q17" s="166">
        <f t="shared" si="4"/>
        <v>1.4305360961581004</v>
      </c>
      <c r="R17" s="162"/>
      <c r="S17" s="162"/>
      <c r="T17" s="162"/>
      <c r="U17" s="162"/>
      <c r="V17" s="162"/>
      <c r="W17" s="162"/>
    </row>
    <row r="18" spans="2:25" s="191" customFormat="1" ht="18" customHeight="1" x14ac:dyDescent="0.25">
      <c r="B18" s="146" t="s">
        <v>41</v>
      </c>
      <c r="C18" s="159"/>
      <c r="D18" s="163">
        <f>'41benpresaad'!D18</f>
        <v>245776</v>
      </c>
      <c r="E18" s="162"/>
      <c r="F18" s="164">
        <f>'41benpresaad'!F18+'41benpresaad'!H18+'41benpresaad'!J18+'41benpresaad'!L18+'41benpresaad'!N18</f>
        <v>126465</v>
      </c>
      <c r="G18" s="165">
        <f t="shared" si="0"/>
        <v>41.512115701502729</v>
      </c>
      <c r="H18" s="164">
        <f>'41benpresaad'!P18</f>
        <v>22668</v>
      </c>
      <c r="I18" s="165">
        <f t="shared" si="1"/>
        <v>7.4407673168201782</v>
      </c>
      <c r="J18" s="164">
        <f>'41benpresaad'!R18</f>
        <v>155424</v>
      </c>
      <c r="K18" s="165">
        <f t="shared" si="2"/>
        <v>51.017902746138141</v>
      </c>
      <c r="L18" s="164">
        <f>'41benpresaad'!T18</f>
        <v>89</v>
      </c>
      <c r="M18" s="165">
        <f t="shared" si="3"/>
        <v>2.9214235538953408E-2</v>
      </c>
      <c r="N18" s="164">
        <f t="shared" si="5"/>
        <v>304646</v>
      </c>
      <c r="O18" s="165">
        <f t="shared" si="6"/>
        <v>100.00000000000001</v>
      </c>
      <c r="P18" s="166"/>
      <c r="Q18" s="166">
        <f t="shared" si="4"/>
        <v>1.2395270490202461</v>
      </c>
      <c r="R18" s="162"/>
      <c r="S18" s="162"/>
      <c r="T18" s="162"/>
      <c r="U18" s="162"/>
      <c r="V18" s="162"/>
      <c r="W18" s="162"/>
    </row>
    <row r="19" spans="2:25" s="191" customFormat="1" ht="18" customHeight="1" x14ac:dyDescent="0.25">
      <c r="B19" s="146" t="s">
        <v>3</v>
      </c>
      <c r="C19" s="159"/>
      <c r="D19" s="163">
        <f>'41benpresaad'!D19</f>
        <v>178555</v>
      </c>
      <c r="E19" s="162"/>
      <c r="F19" s="164">
        <f>'41benpresaad'!F19+'41benpresaad'!H19+'41benpresaad'!J19+'41benpresaad'!L19+'41benpresaad'!N19</f>
        <v>113865</v>
      </c>
      <c r="G19" s="165">
        <f t="shared" si="0"/>
        <v>42.164257862403765</v>
      </c>
      <c r="H19" s="164">
        <f>'41benpresaad'!P19</f>
        <v>27205</v>
      </c>
      <c r="I19" s="165">
        <f>H19*100/$N19</f>
        <v>10.074023054904444</v>
      </c>
      <c r="J19" s="164">
        <f>'41benpresaad'!R19</f>
        <v>127954</v>
      </c>
      <c r="K19" s="165">
        <f>J19*100/$N19</f>
        <v>47.381420546489366</v>
      </c>
      <c r="L19" s="164">
        <f>'41benpresaad'!T19</f>
        <v>1027</v>
      </c>
      <c r="M19" s="165">
        <f t="shared" si="3"/>
        <v>0.38029853620242104</v>
      </c>
      <c r="N19" s="164">
        <f t="shared" si="5"/>
        <v>270051</v>
      </c>
      <c r="O19" s="165">
        <f t="shared" si="6"/>
        <v>100</v>
      </c>
      <c r="P19" s="166"/>
      <c r="Q19" s="166">
        <f t="shared" si="4"/>
        <v>1.5124247430763631</v>
      </c>
      <c r="R19" s="162"/>
      <c r="S19" s="162"/>
      <c r="T19" s="162"/>
      <c r="U19" s="162"/>
      <c r="V19" s="162"/>
      <c r="W19" s="162"/>
    </row>
    <row r="20" spans="2:25" s="191" customFormat="1" ht="18" customHeight="1" x14ac:dyDescent="0.25">
      <c r="B20" s="146" t="s">
        <v>2</v>
      </c>
      <c r="C20" s="159"/>
      <c r="D20" s="163">
        <f>'41benpresaad'!D20</f>
        <v>37544</v>
      </c>
      <c r="E20" s="162"/>
      <c r="F20" s="164">
        <f>'41benpresaad'!F20+'41benpresaad'!H20+'41benpresaad'!J20+'41benpresaad'!L20+'41benpresaad'!N20</f>
        <v>16955</v>
      </c>
      <c r="G20" s="165">
        <f t="shared" si="0"/>
        <v>37.869650674528721</v>
      </c>
      <c r="H20" s="164">
        <f>'41benpresaad'!P20</f>
        <v>20370</v>
      </c>
      <c r="I20" s="165">
        <f>H20*100/$N20</f>
        <v>45.497185741088181</v>
      </c>
      <c r="J20" s="164">
        <f>'41benpresaad'!R20</f>
        <v>7447</v>
      </c>
      <c r="K20" s="165">
        <f>J20*100/$N20</f>
        <v>16.633163584383098</v>
      </c>
      <c r="L20" s="164">
        <f>'41benpresaad'!T20</f>
        <v>0</v>
      </c>
      <c r="M20" s="165">
        <f t="shared" si="3"/>
        <v>0</v>
      </c>
      <c r="N20" s="164">
        <f t="shared" si="5"/>
        <v>44772</v>
      </c>
      <c r="O20" s="165">
        <f t="shared" si="6"/>
        <v>100</v>
      </c>
      <c r="P20" s="166"/>
      <c r="Q20" s="166">
        <f t="shared" si="4"/>
        <v>1.1925207756232687</v>
      </c>
      <c r="R20" s="162"/>
      <c r="S20" s="162"/>
      <c r="T20" s="162"/>
      <c r="U20" s="162"/>
      <c r="V20" s="162"/>
      <c r="W20" s="162"/>
    </row>
    <row r="21" spans="2:25" s="191" customFormat="1" ht="18" customHeight="1" x14ac:dyDescent="0.25">
      <c r="B21" s="146" t="s">
        <v>35</v>
      </c>
      <c r="C21" s="159"/>
      <c r="D21" s="163">
        <f>'41benpresaad'!D21</f>
        <v>92589</v>
      </c>
      <c r="E21" s="162"/>
      <c r="F21" s="164">
        <f>'41benpresaad'!F21+'41benpresaad'!H21+'41benpresaad'!J21+'41benpresaad'!L21+'41benpresaad'!N21</f>
        <v>89101</v>
      </c>
      <c r="G21" s="165">
        <f t="shared" si="0"/>
        <v>61.395614845031211</v>
      </c>
      <c r="H21" s="164">
        <f>'41benpresaad'!P21</f>
        <v>20733</v>
      </c>
      <c r="I21" s="165">
        <f>H21*100/$N21</f>
        <v>14.286206468861542</v>
      </c>
      <c r="J21" s="164">
        <f>'41benpresaad'!R21</f>
        <v>35145</v>
      </c>
      <c r="K21" s="165">
        <f>J21*100/$N21</f>
        <v>24.216887394402107</v>
      </c>
      <c r="L21" s="164">
        <f>'41benpresaad'!T21</f>
        <v>147</v>
      </c>
      <c r="M21" s="165">
        <f t="shared" si="3"/>
        <v>0.10129129170513898</v>
      </c>
      <c r="N21" s="164">
        <f t="shared" si="5"/>
        <v>145126</v>
      </c>
      <c r="O21" s="165">
        <f t="shared" si="6"/>
        <v>100</v>
      </c>
      <c r="P21" s="166"/>
      <c r="Q21" s="166">
        <f t="shared" si="4"/>
        <v>1.5674216159586991</v>
      </c>
      <c r="R21" s="162"/>
      <c r="S21" s="162"/>
      <c r="T21" s="162"/>
      <c r="U21" s="162"/>
      <c r="V21" s="162"/>
      <c r="W21" s="162"/>
    </row>
    <row r="22" spans="2:25" s="191" customFormat="1" ht="21" customHeight="1" x14ac:dyDescent="0.25">
      <c r="B22" s="146" t="s">
        <v>42</v>
      </c>
      <c r="C22" s="159"/>
      <c r="D22" s="163">
        <f>'41benpresaad'!D22</f>
        <v>208749</v>
      </c>
      <c r="E22" s="162"/>
      <c r="F22" s="164">
        <f>'41benpresaad'!F22+'41benpresaad'!H22+'41benpresaad'!J22+'41benpresaad'!L22+'41benpresaad'!N22</f>
        <v>205868</v>
      </c>
      <c r="G22" s="165">
        <f t="shared" si="0"/>
        <v>69.538253673365986</v>
      </c>
      <c r="H22" s="164">
        <f>'41benpresaad'!P22</f>
        <v>31049</v>
      </c>
      <c r="I22" s="165">
        <f>H22*100/$N22</f>
        <v>10.487755446715083</v>
      </c>
      <c r="J22" s="164">
        <f>'41benpresaad'!R22</f>
        <v>59044</v>
      </c>
      <c r="K22" s="165">
        <f>J22*100/$N22</f>
        <v>19.943928390474582</v>
      </c>
      <c r="L22" s="164">
        <f>'41benpresaad'!T22</f>
        <v>89</v>
      </c>
      <c r="M22" s="165">
        <f t="shared" si="3"/>
        <v>3.0062489444350617E-2</v>
      </c>
      <c r="N22" s="164">
        <f t="shared" si="5"/>
        <v>296050</v>
      </c>
      <c r="O22" s="165">
        <f t="shared" si="6"/>
        <v>100</v>
      </c>
      <c r="P22" s="166"/>
      <c r="Q22" s="166">
        <f t="shared" si="4"/>
        <v>1.4182103866365827</v>
      </c>
      <c r="R22" s="162"/>
      <c r="S22" s="162"/>
      <c r="T22" s="162"/>
      <c r="U22" s="162"/>
      <c r="V22" s="162"/>
      <c r="W22" s="162"/>
    </row>
    <row r="23" spans="2:25" s="191" customFormat="1" ht="18" customHeight="1" x14ac:dyDescent="0.25">
      <c r="B23" s="146" t="s">
        <v>43</v>
      </c>
      <c r="C23" s="159"/>
      <c r="D23" s="163">
        <f>'41benpresaad'!D23</f>
        <v>49151</v>
      </c>
      <c r="E23" s="162"/>
      <c r="F23" s="164">
        <f>'41benpresaad'!F23+'41benpresaad'!H23+'41benpresaad'!J23+'41benpresaad'!L23+'41benpresaad'!N23</f>
        <v>33324</v>
      </c>
      <c r="G23" s="165">
        <f t="shared" si="0"/>
        <v>50.817372209344882</v>
      </c>
      <c r="H23" s="164">
        <f>'41benpresaad'!P23</f>
        <v>2101</v>
      </c>
      <c r="I23" s="165">
        <f>H23*100/$N23</f>
        <v>3.203916066853727</v>
      </c>
      <c r="J23" s="164">
        <f>'41benpresaad'!R23</f>
        <v>30147</v>
      </c>
      <c r="K23" s="165">
        <f>J23*100/$N23</f>
        <v>45.972611931194336</v>
      </c>
      <c r="L23" s="164">
        <f>'41benpresaad'!T23</f>
        <v>4</v>
      </c>
      <c r="M23" s="165">
        <f t="shared" si="3"/>
        <v>6.0997926070513603E-3</v>
      </c>
      <c r="N23" s="164">
        <f t="shared" si="5"/>
        <v>65576</v>
      </c>
      <c r="O23" s="165">
        <f t="shared" si="6"/>
        <v>100</v>
      </c>
      <c r="P23" s="166"/>
      <c r="Q23" s="166">
        <f t="shared" si="4"/>
        <v>1.3341742792618665</v>
      </c>
      <c r="R23" s="162"/>
      <c r="S23" s="162"/>
      <c r="T23" s="162"/>
      <c r="U23" s="162"/>
      <c r="V23" s="162"/>
      <c r="W23" s="162"/>
    </row>
    <row r="24" spans="2:25" s="191" customFormat="1" ht="22.5" customHeight="1" x14ac:dyDescent="0.25">
      <c r="B24" s="146" t="s">
        <v>44</v>
      </c>
      <c r="C24" s="159"/>
      <c r="D24" s="163">
        <f>'41benpresaad'!D24</f>
        <v>17626</v>
      </c>
      <c r="E24" s="162"/>
      <c r="F24" s="163">
        <f>'41benpresaad'!F24+'41benpresaad'!H24+'41benpresaad'!J24+'41benpresaad'!L24+'41benpresaad'!N24</f>
        <v>11710</v>
      </c>
      <c r="G24" s="167">
        <f t="shared" si="0"/>
        <v>46.028064934554457</v>
      </c>
      <c r="H24" s="164">
        <f>'41benpresaad'!P24</f>
        <v>3177</v>
      </c>
      <c r="I24" s="165">
        <f t="shared" si="1"/>
        <v>12.487716677803546</v>
      </c>
      <c r="J24" s="164">
        <f>'41benpresaad'!R24</f>
        <v>10514</v>
      </c>
      <c r="K24" s="165">
        <f t="shared" si="2"/>
        <v>41.326991863527375</v>
      </c>
      <c r="L24" s="164">
        <f>'41benpresaad'!T24</f>
        <v>40</v>
      </c>
      <c r="M24" s="165">
        <f t="shared" si="3"/>
        <v>0.15722652411461813</v>
      </c>
      <c r="N24" s="163">
        <f t="shared" si="5"/>
        <v>25441</v>
      </c>
      <c r="O24" s="165">
        <f t="shared" si="6"/>
        <v>100</v>
      </c>
      <c r="P24" s="166"/>
      <c r="Q24" s="166">
        <f t="shared" si="4"/>
        <v>1.4433790990582094</v>
      </c>
      <c r="R24" s="162"/>
      <c r="S24" s="162"/>
      <c r="T24" s="162"/>
      <c r="U24" s="162"/>
      <c r="V24" s="162"/>
      <c r="W24" s="162"/>
    </row>
    <row r="25" spans="2:25" s="191" customFormat="1" ht="18" customHeight="1" x14ac:dyDescent="0.25">
      <c r="B25" s="146" t="s">
        <v>45</v>
      </c>
      <c r="C25" s="159"/>
      <c r="D25" s="163">
        <f>'41benpresaad'!D25</f>
        <v>74626</v>
      </c>
      <c r="E25" s="162"/>
      <c r="F25" s="163">
        <f>'41benpresaad'!F25+'41benpresaad'!H25+'41benpresaad'!J25+'41benpresaad'!L25+'41benpresaad'!N25</f>
        <v>58266</v>
      </c>
      <c r="G25" s="167">
        <f t="shared" si="0"/>
        <v>54.283744503242154</v>
      </c>
      <c r="H25" s="164">
        <f>'41benpresaad'!P25</f>
        <v>1469</v>
      </c>
      <c r="I25" s="165">
        <f t="shared" si="1"/>
        <v>1.3685995378996796</v>
      </c>
      <c r="J25" s="164">
        <f>'41benpresaad'!R25</f>
        <v>39974</v>
      </c>
      <c r="K25" s="165">
        <f t="shared" si="2"/>
        <v>37.241931877468886</v>
      </c>
      <c r="L25" s="164">
        <f>'41benpresaad'!T25</f>
        <v>7627</v>
      </c>
      <c r="M25" s="165">
        <f t="shared" si="3"/>
        <v>7.1057240813892824</v>
      </c>
      <c r="N25" s="163">
        <f t="shared" si="5"/>
        <v>107336</v>
      </c>
      <c r="O25" s="165">
        <f t="shared" si="6"/>
        <v>100</v>
      </c>
      <c r="P25" s="166"/>
      <c r="Q25" s="166">
        <f t="shared" si="4"/>
        <v>1.4383190845013802</v>
      </c>
      <c r="R25" s="162"/>
      <c r="S25" s="162"/>
      <c r="T25" s="162"/>
      <c r="U25" s="162"/>
      <c r="V25" s="162"/>
      <c r="W25" s="162"/>
    </row>
    <row r="26" spans="2:25" s="191" customFormat="1" ht="18" customHeight="1" x14ac:dyDescent="0.25">
      <c r="B26" s="146" t="s">
        <v>46</v>
      </c>
      <c r="C26" s="159"/>
      <c r="D26" s="163">
        <f>'41benpresaad'!D26</f>
        <v>9412</v>
      </c>
      <c r="E26" s="162"/>
      <c r="F26" s="163">
        <f>'41benpresaad'!F26+'41benpresaad'!H26+'41benpresaad'!J26+'41benpresaad'!L26+'41benpresaad'!N26</f>
        <v>12467</v>
      </c>
      <c r="G26" s="167">
        <f t="shared" si="0"/>
        <v>84.878812636165577</v>
      </c>
      <c r="H26" s="164">
        <f>'41benpresaad'!P26</f>
        <v>999</v>
      </c>
      <c r="I26" s="165">
        <f t="shared" si="1"/>
        <v>6.8014705882352944</v>
      </c>
      <c r="J26" s="164">
        <f>'41benpresaad'!R26</f>
        <v>1222</v>
      </c>
      <c r="K26" s="165">
        <f t="shared" si="2"/>
        <v>8.3197167755991277</v>
      </c>
      <c r="L26" s="164">
        <f>'41benpresaad'!T26</f>
        <v>0</v>
      </c>
      <c r="M26" s="165">
        <f t="shared" si="3"/>
        <v>0</v>
      </c>
      <c r="N26" s="163">
        <f t="shared" si="5"/>
        <v>14688</v>
      </c>
      <c r="O26" s="165">
        <f t="shared" si="6"/>
        <v>100</v>
      </c>
      <c r="P26" s="166"/>
      <c r="Q26" s="166">
        <f t="shared" si="4"/>
        <v>1.5605609859753506</v>
      </c>
      <c r="R26" s="162"/>
      <c r="S26" s="162"/>
      <c r="T26" s="162"/>
      <c r="U26" s="162"/>
      <c r="V26" s="162"/>
      <c r="W26" s="162"/>
    </row>
    <row r="27" spans="2:25" s="191" customFormat="1" ht="18" customHeight="1" x14ac:dyDescent="0.25">
      <c r="B27" s="146" t="s">
        <v>1</v>
      </c>
      <c r="C27" s="159"/>
      <c r="D27" s="163">
        <f>'41benpresaad'!D27</f>
        <v>3897</v>
      </c>
      <c r="E27" s="162"/>
      <c r="F27" s="163">
        <f>'41benpresaad'!F27+'41benpresaad'!H27+'41benpresaad'!J27+'41benpresaad'!L27+'41benpresaad'!N27</f>
        <v>3256</v>
      </c>
      <c r="G27" s="167">
        <f t="shared" si="0"/>
        <v>62.339651541259812</v>
      </c>
      <c r="H27" s="164">
        <f>'41benpresaad'!P27</f>
        <v>4</v>
      </c>
      <c r="I27" s="165">
        <f t="shared" si="1"/>
        <v>7.6584338502776184E-2</v>
      </c>
      <c r="J27" s="164">
        <f>'41benpresaad'!R27</f>
        <v>1963</v>
      </c>
      <c r="K27" s="165">
        <f t="shared" si="2"/>
        <v>37.583764120237412</v>
      </c>
      <c r="L27" s="164">
        <f>'41benpresaad'!T27</f>
        <v>0</v>
      </c>
      <c r="M27" s="165">
        <f t="shared" si="3"/>
        <v>0</v>
      </c>
      <c r="N27" s="164">
        <f t="shared" si="5"/>
        <v>5223</v>
      </c>
      <c r="O27" s="165">
        <f t="shared" si="6"/>
        <v>100</v>
      </c>
      <c r="P27" s="166"/>
      <c r="Q27" s="166">
        <f t="shared" si="4"/>
        <v>1.340261739799846</v>
      </c>
      <c r="R27" s="162"/>
      <c r="S27" s="162"/>
      <c r="T27" s="162"/>
      <c r="U27" s="162"/>
      <c r="V27" s="162"/>
      <c r="W27" s="162"/>
    </row>
    <row r="28" spans="2:25" s="162" customFormat="1" ht="8.25" customHeight="1" x14ac:dyDescent="0.25">
      <c r="B28" s="168"/>
      <c r="C28" s="159"/>
      <c r="D28" s="169"/>
      <c r="F28" s="163"/>
      <c r="G28" s="170"/>
      <c r="H28" s="163"/>
      <c r="I28" s="170"/>
      <c r="J28" s="163"/>
      <c r="K28" s="170"/>
      <c r="L28" s="163"/>
      <c r="M28" s="170"/>
      <c r="N28" s="164"/>
      <c r="O28" s="166"/>
      <c r="P28" s="166"/>
      <c r="Q28" s="170"/>
    </row>
    <row r="29" spans="2:25" s="162" customFormat="1" ht="3" customHeight="1" x14ac:dyDescent="0.25">
      <c r="B29" s="158"/>
      <c r="C29" s="159"/>
      <c r="D29" s="171"/>
      <c r="F29" s="172"/>
      <c r="G29" s="172"/>
      <c r="H29" s="172"/>
      <c r="I29" s="172"/>
      <c r="J29" s="172"/>
      <c r="K29" s="172"/>
      <c r="L29" s="172"/>
      <c r="M29" s="172"/>
      <c r="N29" s="147"/>
      <c r="O29" s="172"/>
      <c r="P29" s="172"/>
      <c r="Q29" s="172"/>
    </row>
    <row r="30" spans="2:25" s="162" customFormat="1" ht="20.25" customHeight="1" x14ac:dyDescent="0.25">
      <c r="B30" s="146" t="s">
        <v>0</v>
      </c>
      <c r="C30" s="173"/>
      <c r="D30" s="147">
        <f>SUM(D10:D29)</f>
        <v>1659164</v>
      </c>
      <c r="E30" s="174"/>
      <c r="F30" s="147">
        <f>SUM(F10:F27)</f>
        <v>1378804</v>
      </c>
      <c r="G30" s="175">
        <f>F30*100/$N30</f>
        <v>58.462617402966458</v>
      </c>
      <c r="H30" s="147">
        <f>SUM(H10:H27)</f>
        <v>240234</v>
      </c>
      <c r="I30" s="175">
        <f>H30*100/$N30</f>
        <v>10.186152947905752</v>
      </c>
      <c r="J30" s="147">
        <f>SUM(J10:J27)</f>
        <v>727273</v>
      </c>
      <c r="K30" s="175">
        <f>J30*100/$N30</f>
        <v>30.837075571660385</v>
      </c>
      <c r="L30" s="147">
        <f>SUM(L10:L28)</f>
        <v>12126</v>
      </c>
      <c r="M30" s="175">
        <f>L30*100/$N30</f>
        <v>0.51415407746740749</v>
      </c>
      <c r="N30" s="147">
        <f>F30+H30+J30+L30</f>
        <v>2358437</v>
      </c>
      <c r="O30" s="175">
        <f>G30+I30+K30+M30</f>
        <v>100.00000000000001</v>
      </c>
      <c r="P30" s="176"/>
      <c r="Q30" s="176">
        <f>(N30/D30)</f>
        <v>1.4214610490584414</v>
      </c>
    </row>
    <row r="31" spans="2:25" s="162" customFormat="1" ht="5.25" customHeight="1" x14ac:dyDescent="0.25">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2:25" s="151" customFormat="1" ht="18.75" customHeight="1" x14ac:dyDescent="0.25">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3">
      <c r="B33" s="27" t="s">
        <v>47</v>
      </c>
      <c r="F33" s="25"/>
      <c r="G33" s="25"/>
      <c r="H33" s="25"/>
      <c r="I33" s="25"/>
      <c r="J33" s="25"/>
      <c r="K33" s="25"/>
      <c r="L33" s="25"/>
      <c r="M33" s="25"/>
      <c r="N33" s="25"/>
      <c r="O33" s="25"/>
      <c r="P33" s="25"/>
      <c r="Q33" s="25"/>
      <c r="R33" s="25"/>
      <c r="S33" s="25"/>
      <c r="T33" s="25"/>
      <c r="U33" s="25"/>
    </row>
    <row r="34" spans="2:25" x14ac:dyDescent="0.25">
      <c r="F34" s="14"/>
      <c r="G34" s="14"/>
      <c r="H34" s="14"/>
      <c r="I34" s="14"/>
      <c r="J34" s="14"/>
    </row>
    <row r="36" spans="2:25" x14ac:dyDescent="0.25">
      <c r="D36" s="8"/>
      <c r="T36" s="22"/>
      <c r="U36" s="22"/>
      <c r="X36" s="1"/>
      <c r="Y36" s="1"/>
    </row>
    <row r="37" spans="2:25" x14ac:dyDescent="0.25">
      <c r="T37" s="22"/>
      <c r="U37" s="22"/>
      <c r="X37" s="1"/>
      <c r="Y37" s="1"/>
    </row>
    <row r="38" spans="2:25" x14ac:dyDescent="0.25">
      <c r="T38" s="22"/>
      <c r="U38" s="22"/>
      <c r="X38" s="1"/>
      <c r="Y38" s="1"/>
    </row>
    <row r="39" spans="2:25" x14ac:dyDescent="0.25">
      <c r="T39" s="22"/>
      <c r="U39" s="22"/>
      <c r="X39" s="1"/>
      <c r="Y39" s="1"/>
    </row>
    <row r="40" spans="2:25" x14ac:dyDescent="0.25">
      <c r="T40" s="22"/>
      <c r="U40" s="22"/>
      <c r="X40" s="1"/>
      <c r="Y40" s="1"/>
    </row>
    <row r="41" spans="2:25" x14ac:dyDescent="0.25">
      <c r="T41" s="22"/>
      <c r="U41" s="22"/>
      <c r="X41" s="1"/>
      <c r="Y41" s="1"/>
    </row>
    <row r="42" spans="2:25" x14ac:dyDescent="0.25">
      <c r="T42" s="22"/>
      <c r="U42" s="22"/>
      <c r="X42" s="1"/>
      <c r="Y42" s="1"/>
    </row>
    <row r="43" spans="2:25" x14ac:dyDescent="0.25">
      <c r="T43" s="22"/>
      <c r="U43" s="22"/>
      <c r="X43" s="1"/>
      <c r="Y43" s="1"/>
    </row>
    <row r="44" spans="2:25" x14ac:dyDescent="0.25">
      <c r="T44" s="22"/>
      <c r="U44" s="22"/>
      <c r="X44" s="1"/>
      <c r="Y44" s="1"/>
    </row>
    <row r="45" spans="2:25" x14ac:dyDescent="0.25">
      <c r="T45" s="22"/>
      <c r="U45" s="22"/>
      <c r="X45" s="1"/>
      <c r="Y45" s="1"/>
    </row>
    <row r="46" spans="2:25" x14ac:dyDescent="0.25">
      <c r="T46" s="22"/>
      <c r="U46" s="22"/>
      <c r="X46" s="1"/>
      <c r="Y46" s="1"/>
    </row>
    <row r="47" spans="2:25" x14ac:dyDescent="0.25">
      <c r="T47" s="22"/>
      <c r="U47" s="22"/>
      <c r="X47" s="1"/>
      <c r="Y47" s="1"/>
    </row>
    <row r="48" spans="2:25" x14ac:dyDescent="0.25">
      <c r="T48" s="22"/>
      <c r="U48" s="22"/>
      <c r="X48" s="1"/>
      <c r="Y48" s="1"/>
    </row>
    <row r="49" spans="20:25" x14ac:dyDescent="0.25">
      <c r="T49" s="22"/>
      <c r="U49" s="22"/>
      <c r="X49" s="1"/>
      <c r="Y49" s="1"/>
    </row>
    <row r="50" spans="20:25" x14ac:dyDescent="0.25">
      <c r="T50" s="22"/>
      <c r="U50" s="22"/>
      <c r="X50" s="1"/>
      <c r="Y50" s="1"/>
    </row>
    <row r="51" spans="20:25" x14ac:dyDescent="0.25">
      <c r="T51" s="22"/>
      <c r="U51" s="22"/>
      <c r="X51" s="1"/>
      <c r="Y51" s="1"/>
    </row>
    <row r="52" spans="20:25" x14ac:dyDescent="0.25">
      <c r="T52" s="22"/>
      <c r="U52" s="22"/>
      <c r="X52" s="1"/>
      <c r="Y52" s="1"/>
    </row>
    <row r="53" spans="20:25" x14ac:dyDescent="0.25">
      <c r="T53" s="22"/>
      <c r="U53" s="22"/>
      <c r="X53" s="1"/>
      <c r="Y53" s="1"/>
    </row>
    <row r="54" spans="20:25" x14ac:dyDescent="0.25">
      <c r="T54" s="22"/>
      <c r="U54" s="22"/>
      <c r="X54" s="1"/>
      <c r="Y54" s="1"/>
    </row>
    <row r="55" spans="20:25" x14ac:dyDescent="0.25">
      <c r="T55" s="22"/>
      <c r="U55" s="22"/>
      <c r="X55" s="1"/>
      <c r="Y55" s="1"/>
    </row>
    <row r="56" spans="20:25" x14ac:dyDescent="0.25">
      <c r="T56" s="22"/>
      <c r="U56" s="22"/>
      <c r="X56" s="1"/>
      <c r="Y56" s="1"/>
    </row>
  </sheetData>
  <mergeCells count="9">
    <mergeCell ref="J7:K7"/>
    <mergeCell ref="L7:M7"/>
    <mergeCell ref="N7:O7"/>
    <mergeCell ref="B3:X3"/>
    <mergeCell ref="B4:W4"/>
    <mergeCell ref="F6:W6"/>
    <mergeCell ref="B7:B8"/>
    <mergeCell ref="F7:G7"/>
    <mergeCell ref="H7:I7"/>
  </mergeCells>
  <printOptions horizontalCentered="1"/>
  <pageMargins left="0" right="0" top="0.43307086614173229" bottom="0.43307086614173229" header="0" footer="0"/>
  <pageSetup paperSize="9" scale="89" orientation="landscape" r:id="rId1"/>
  <headerFooter alignWithMargins="0"/>
  <rowBreaks count="1" manualBreakCount="1">
    <brk id="32" max="16383"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24">
    <tabColor theme="0"/>
    <pageSetUpPr fitToPage="1"/>
  </sheetPr>
  <dimension ref="B1:AD57"/>
  <sheetViews>
    <sheetView showGridLines="0" zoomScaleNormal="100" workbookViewId="0"/>
  </sheetViews>
  <sheetFormatPr baseColWidth="10" defaultColWidth="11.453125" defaultRowHeight="14.5" x14ac:dyDescent="0.25"/>
  <cols>
    <col min="1" max="1" width="0.7265625" style="615" customWidth="1"/>
    <col min="2" max="2" width="21.7265625" style="615" customWidth="1"/>
    <col min="3" max="3" width="0.54296875" style="615" customWidth="1"/>
    <col min="4" max="4" width="9.7265625" style="615" customWidth="1"/>
    <col min="5" max="5" width="0.7265625" style="615" customWidth="1"/>
    <col min="6" max="6" width="6.453125" style="615" customWidth="1"/>
    <col min="7" max="7" width="5.54296875" style="615" customWidth="1"/>
    <col min="8" max="8" width="7.54296875" style="615" customWidth="1"/>
    <col min="9" max="9" width="6.1796875" style="615" bestFit="1" customWidth="1"/>
    <col min="10" max="10" width="7.54296875" style="615" customWidth="1"/>
    <col min="11" max="11" width="6.1796875" style="615" bestFit="1" customWidth="1"/>
    <col min="12" max="12" width="7.26953125" style="615" customWidth="1"/>
    <col min="13" max="13" width="5.7265625" style="615" customWidth="1"/>
    <col min="14" max="14" width="7.453125" style="615" customWidth="1"/>
    <col min="15" max="15" width="6.1796875" style="615" bestFit="1" customWidth="1"/>
    <col min="16" max="16" width="7.1796875" style="615" customWidth="1"/>
    <col min="17" max="17" width="6" style="615" customWidth="1"/>
    <col min="18" max="18" width="7.26953125" style="615" customWidth="1"/>
    <col min="19" max="19" width="6.1796875" style="615" bestFit="1" customWidth="1"/>
    <col min="20" max="20" width="6.81640625" style="615" customWidth="1"/>
    <col min="21" max="21" width="5.453125" style="615" customWidth="1"/>
    <col min="22" max="22" width="8.54296875" style="615" customWidth="1"/>
    <col min="23" max="23" width="6.7265625" style="615" customWidth="1"/>
    <col min="24" max="24" width="0.54296875" style="732" customWidth="1"/>
    <col min="25" max="25" width="10.453125" style="732" customWidth="1"/>
    <col min="26" max="26" width="1.453125" style="615" customWidth="1"/>
    <col min="27" max="16384" width="11.453125" style="615"/>
  </cols>
  <sheetData>
    <row r="1" spans="2:30" s="613" customFormat="1" ht="9" customHeight="1" x14ac:dyDescent="0.25">
      <c r="B1" s="613" t="s">
        <v>32</v>
      </c>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30" s="619" customFormat="1" ht="49.5" customHeight="1" x14ac:dyDescent="0.35">
      <c r="B2" s="718"/>
      <c r="C2" s="718"/>
      <c r="D2" s="718"/>
      <c r="E2" s="718"/>
      <c r="F2" s="718"/>
      <c r="G2" s="718"/>
      <c r="H2" s="718"/>
      <c r="I2" s="718"/>
      <c r="J2" s="718"/>
      <c r="K2" s="718"/>
      <c r="X2" s="667"/>
      <c r="Y2" s="667"/>
    </row>
    <row r="3" spans="2:30" s="621" customFormat="1" ht="18.75" customHeight="1" x14ac:dyDescent="0.25">
      <c r="B3" s="1543" t="s">
        <v>414</v>
      </c>
      <c r="C3" s="1543"/>
      <c r="D3" s="1543"/>
      <c r="E3" s="1543"/>
      <c r="F3" s="1543"/>
      <c r="G3" s="1543"/>
      <c r="H3" s="1543"/>
      <c r="I3" s="1543"/>
      <c r="J3" s="1543"/>
      <c r="K3" s="1543"/>
      <c r="L3" s="1543"/>
      <c r="M3" s="1543"/>
      <c r="N3" s="1543"/>
      <c r="O3" s="1543"/>
      <c r="P3" s="1543"/>
      <c r="Q3" s="1543"/>
      <c r="R3" s="1543"/>
      <c r="S3" s="1543"/>
      <c r="T3" s="1543"/>
      <c r="U3" s="1543"/>
      <c r="V3" s="1543"/>
      <c r="W3" s="1543"/>
      <c r="X3" s="1543"/>
      <c r="Y3" s="821"/>
    </row>
    <row r="4" spans="2:30" s="621" customFormat="1" ht="14.25" customHeight="1" x14ac:dyDescent="0.25">
      <c r="B4" s="1478" t="str">
        <f>porsaad!$B$6</f>
        <v>Situación a 30 de noviembre de 2025</v>
      </c>
      <c r="C4" s="1478"/>
      <c r="D4" s="1478"/>
      <c r="E4" s="1478"/>
      <c r="F4" s="1478"/>
      <c r="G4" s="1478"/>
      <c r="H4" s="1478"/>
      <c r="I4" s="1478"/>
      <c r="J4" s="1478"/>
      <c r="K4" s="1478"/>
      <c r="L4" s="1478"/>
      <c r="M4" s="1478"/>
      <c r="N4" s="1478"/>
      <c r="O4" s="1478"/>
      <c r="P4" s="1478"/>
      <c r="Q4" s="1478"/>
      <c r="R4" s="1478"/>
      <c r="S4" s="1478"/>
      <c r="T4" s="1478"/>
      <c r="U4" s="1478"/>
      <c r="V4" s="1478"/>
      <c r="W4" s="1478"/>
      <c r="X4" s="622"/>
      <c r="Y4" s="822"/>
    </row>
    <row r="5" spans="2:30" s="621" customFormat="1" ht="5.25" customHeight="1" x14ac:dyDescent="0.25">
      <c r="B5" s="823"/>
      <c r="C5" s="823"/>
      <c r="D5" s="823"/>
      <c r="E5" s="823"/>
      <c r="F5" s="823"/>
      <c r="G5" s="823"/>
      <c r="H5" s="823"/>
      <c r="I5" s="823"/>
      <c r="J5" s="823"/>
      <c r="K5" s="823"/>
      <c r="L5" s="823"/>
      <c r="M5" s="823"/>
      <c r="N5" s="823"/>
      <c r="O5" s="823"/>
      <c r="P5" s="823"/>
      <c r="Q5" s="823"/>
      <c r="R5" s="823"/>
      <c r="S5" s="823"/>
      <c r="T5" s="823"/>
      <c r="U5" s="823"/>
      <c r="V5" s="823"/>
      <c r="W5" s="823"/>
      <c r="X5" s="824"/>
      <c r="Y5" s="721"/>
    </row>
    <row r="6" spans="2:30" s="621" customFormat="1" ht="19.5" customHeight="1" x14ac:dyDescent="0.25">
      <c r="B6" s="623"/>
      <c r="C6" s="623"/>
      <c r="D6" s="668"/>
      <c r="E6" s="623"/>
      <c r="F6" s="1593" t="s">
        <v>52</v>
      </c>
      <c r="G6" s="1594"/>
      <c r="H6" s="1594"/>
      <c r="I6" s="1594"/>
      <c r="J6" s="1594"/>
      <c r="K6" s="1594"/>
      <c r="L6" s="1594"/>
      <c r="M6" s="1594"/>
      <c r="N6" s="1594"/>
      <c r="O6" s="1594"/>
      <c r="P6" s="1594"/>
      <c r="Q6" s="1594"/>
      <c r="R6" s="1594"/>
      <c r="S6" s="1594"/>
      <c r="T6" s="1594"/>
      <c r="U6" s="1594"/>
      <c r="V6" s="1594"/>
      <c r="W6" s="1595"/>
      <c r="X6" s="825"/>
      <c r="Y6" s="826"/>
    </row>
    <row r="7" spans="2:30" s="621" customFormat="1" ht="64.5" customHeight="1" x14ac:dyDescent="0.25">
      <c r="B7" s="1551" t="s">
        <v>12</v>
      </c>
      <c r="C7" s="625"/>
      <c r="D7" s="871" t="s">
        <v>245</v>
      </c>
      <c r="E7" s="625"/>
      <c r="F7" s="1596" t="s">
        <v>54</v>
      </c>
      <c r="G7" s="1597"/>
      <c r="H7" s="1598" t="s">
        <v>55</v>
      </c>
      <c r="I7" s="1599"/>
      <c r="J7" s="1600" t="s">
        <v>56</v>
      </c>
      <c r="K7" s="1601"/>
      <c r="L7" s="1600" t="s">
        <v>57</v>
      </c>
      <c r="M7" s="1602"/>
      <c r="N7" s="1601" t="s">
        <v>58</v>
      </c>
      <c r="O7" s="1601"/>
      <c r="P7" s="1600" t="s">
        <v>59</v>
      </c>
      <c r="Q7" s="1602"/>
      <c r="R7" s="1598" t="s">
        <v>60</v>
      </c>
      <c r="S7" s="1599"/>
      <c r="T7" s="1600" t="s">
        <v>61</v>
      </c>
      <c r="U7" s="1602"/>
      <c r="V7" s="1600" t="s">
        <v>0</v>
      </c>
      <c r="W7" s="1603"/>
      <c r="X7" s="627"/>
      <c r="Y7" s="855" t="s">
        <v>246</v>
      </c>
      <c r="AD7" s="827"/>
    </row>
    <row r="8" spans="2:30" s="626" customFormat="1" ht="20.25" customHeight="1" x14ac:dyDescent="0.25">
      <c r="B8" s="1552"/>
      <c r="C8" s="628"/>
      <c r="D8" s="862" t="s">
        <v>9</v>
      </c>
      <c r="E8" s="614"/>
      <c r="F8" s="863" t="s">
        <v>9</v>
      </c>
      <c r="G8" s="864" t="s">
        <v>28</v>
      </c>
      <c r="H8" s="865" t="s">
        <v>9</v>
      </c>
      <c r="I8" s="866" t="s">
        <v>28</v>
      </c>
      <c r="J8" s="864" t="s">
        <v>9</v>
      </c>
      <c r="K8" s="864" t="s">
        <v>28</v>
      </c>
      <c r="L8" s="864" t="s">
        <v>9</v>
      </c>
      <c r="M8" s="864" t="s">
        <v>28</v>
      </c>
      <c r="N8" s="859" t="s">
        <v>9</v>
      </c>
      <c r="O8" s="864" t="s">
        <v>28</v>
      </c>
      <c r="P8" s="864" t="s">
        <v>9</v>
      </c>
      <c r="Q8" s="865" t="s">
        <v>28</v>
      </c>
      <c r="R8" s="865" t="s">
        <v>9</v>
      </c>
      <c r="S8" s="866" t="s">
        <v>28</v>
      </c>
      <c r="T8" s="864" t="s">
        <v>9</v>
      </c>
      <c r="U8" s="867" t="s">
        <v>28</v>
      </c>
      <c r="V8" s="864" t="s">
        <v>9</v>
      </c>
      <c r="W8" s="868" t="s">
        <v>28</v>
      </c>
      <c r="X8" s="869"/>
      <c r="Y8" s="870" t="s">
        <v>9</v>
      </c>
    </row>
    <row r="9" spans="2:30" s="626" customFormat="1" ht="8.25" customHeight="1" x14ac:dyDescent="0.25">
      <c r="B9" s="630"/>
      <c r="C9" s="631"/>
      <c r="E9" s="631"/>
      <c r="F9" s="630"/>
      <c r="G9" s="630"/>
      <c r="H9" s="630"/>
      <c r="I9" s="630"/>
      <c r="J9" s="630"/>
      <c r="K9" s="630"/>
      <c r="L9" s="630"/>
      <c r="M9" s="630"/>
      <c r="N9" s="861"/>
      <c r="O9" s="630"/>
      <c r="P9" s="630"/>
      <c r="Q9" s="630"/>
      <c r="R9" s="630"/>
      <c r="S9" s="630"/>
      <c r="T9" s="630"/>
      <c r="U9" s="630"/>
      <c r="V9" s="828"/>
      <c r="W9" s="829"/>
      <c r="X9" s="630"/>
      <c r="Y9" s="630"/>
    </row>
    <row r="10" spans="2:30" s="631" customFormat="1" ht="18" customHeight="1" x14ac:dyDescent="0.25">
      <c r="B10" s="674" t="s">
        <v>8</v>
      </c>
      <c r="C10" s="633"/>
      <c r="D10" s="830">
        <v>79007</v>
      </c>
      <c r="E10" s="633"/>
      <c r="F10" s="675">
        <v>6</v>
      </c>
      <c r="G10" s="676">
        <v>4.1448354287779113E-2</v>
      </c>
      <c r="H10" s="675">
        <v>29953</v>
      </c>
      <c r="I10" s="676">
        <v>22.496891373428415</v>
      </c>
      <c r="J10" s="675">
        <v>33333</v>
      </c>
      <c r="K10" s="676">
        <v>25.898844759971517</v>
      </c>
      <c r="L10" s="675">
        <v>6464</v>
      </c>
      <c r="M10" s="676">
        <v>6.7656467537436367</v>
      </c>
      <c r="N10" s="675">
        <v>13502</v>
      </c>
      <c r="O10" s="676">
        <v>12.528030778060005</v>
      </c>
      <c r="P10" s="675">
        <v>1991</v>
      </c>
      <c r="Q10" s="676">
        <v>2.7451563878290628</v>
      </c>
      <c r="R10" s="675">
        <v>27682</v>
      </c>
      <c r="S10" s="676">
        <v>29.514416587843943</v>
      </c>
      <c r="T10" s="675">
        <v>9</v>
      </c>
      <c r="U10" s="676">
        <v>9.5650048356413341E-3</v>
      </c>
      <c r="V10" s="831">
        <f>F10+H10+J10+L10+N10+P10+R10+T10</f>
        <v>112940</v>
      </c>
      <c r="W10" s="676">
        <f t="shared" ref="V10:W27" si="0">G10+I10+K10+M10+O10+Q10+S10+U10</f>
        <v>100</v>
      </c>
      <c r="X10" s="678"/>
      <c r="Y10" s="832">
        <f t="shared" ref="Y10:Y27" si="1">V10/D10</f>
        <v>1.4294935891756426</v>
      </c>
    </row>
    <row r="11" spans="2:30" s="633" customFormat="1" ht="18" customHeight="1" x14ac:dyDescent="0.25">
      <c r="B11" s="682" t="s">
        <v>7</v>
      </c>
      <c r="D11" s="833">
        <v>14220</v>
      </c>
      <c r="F11" s="683">
        <v>2480</v>
      </c>
      <c r="G11" s="684">
        <v>14.391281630215721</v>
      </c>
      <c r="H11" s="683">
        <v>1961</v>
      </c>
      <c r="I11" s="684">
        <v>3.2171381652608795</v>
      </c>
      <c r="J11" s="683">
        <v>736</v>
      </c>
      <c r="K11" s="684">
        <v>5.0160483690378443</v>
      </c>
      <c r="L11" s="683">
        <v>512</v>
      </c>
      <c r="M11" s="684">
        <v>3.4634619690975592</v>
      </c>
      <c r="N11" s="683">
        <v>2942</v>
      </c>
      <c r="O11" s="684">
        <v>20.243338060759871</v>
      </c>
      <c r="P11" s="683">
        <v>4466</v>
      </c>
      <c r="Q11" s="684">
        <v>22.057176979920879</v>
      </c>
      <c r="R11" s="683">
        <v>5578</v>
      </c>
      <c r="S11" s="684">
        <v>31.611554825707248</v>
      </c>
      <c r="T11" s="683">
        <v>0</v>
      </c>
      <c r="U11" s="684">
        <v>0</v>
      </c>
      <c r="V11" s="834">
        <f t="shared" si="0"/>
        <v>18675</v>
      </c>
      <c r="W11" s="684">
        <f t="shared" si="0"/>
        <v>100</v>
      </c>
      <c r="X11" s="678"/>
      <c r="Y11" s="835">
        <f t="shared" si="1"/>
        <v>1.3132911392405062</v>
      </c>
    </row>
    <row r="12" spans="2:30" s="633" customFormat="1" ht="22.5" customHeight="1" x14ac:dyDescent="0.25">
      <c r="B12" s="682" t="s">
        <v>37</v>
      </c>
      <c r="D12" s="833">
        <v>7630</v>
      </c>
      <c r="F12" s="685">
        <v>2234</v>
      </c>
      <c r="G12" s="684">
        <v>26.047201285061163</v>
      </c>
      <c r="H12" s="685">
        <v>862</v>
      </c>
      <c r="I12" s="684">
        <v>1.4456938094649698</v>
      </c>
      <c r="J12" s="685">
        <v>857</v>
      </c>
      <c r="K12" s="684">
        <v>7.7350796985048804</v>
      </c>
      <c r="L12" s="685">
        <v>556</v>
      </c>
      <c r="M12" s="684">
        <v>6.5735821079945636</v>
      </c>
      <c r="N12" s="685">
        <v>1828</v>
      </c>
      <c r="O12" s="684">
        <v>20.560978623501793</v>
      </c>
      <c r="P12" s="685">
        <v>1636</v>
      </c>
      <c r="Q12" s="684">
        <v>11.083652539231435</v>
      </c>
      <c r="R12" s="685">
        <v>2749</v>
      </c>
      <c r="S12" s="684">
        <v>26.553811936241196</v>
      </c>
      <c r="T12" s="685">
        <v>12</v>
      </c>
      <c r="U12" s="684">
        <v>0</v>
      </c>
      <c r="V12" s="834">
        <f t="shared" si="0"/>
        <v>10734</v>
      </c>
      <c r="W12" s="684">
        <f t="shared" si="0"/>
        <v>100</v>
      </c>
      <c r="X12" s="678"/>
      <c r="Y12" s="835">
        <f t="shared" si="1"/>
        <v>1.4068152031454784</v>
      </c>
    </row>
    <row r="13" spans="2:30" s="633" customFormat="1" ht="18" customHeight="1" x14ac:dyDescent="0.25">
      <c r="B13" s="682" t="s">
        <v>38</v>
      </c>
      <c r="D13" s="833">
        <v>8348</v>
      </c>
      <c r="F13" s="683">
        <v>430</v>
      </c>
      <c r="G13" s="684">
        <v>2.2477064220183487</v>
      </c>
      <c r="H13" s="683">
        <v>2947</v>
      </c>
      <c r="I13" s="684">
        <v>9.8776758409785934</v>
      </c>
      <c r="J13" s="683">
        <v>661</v>
      </c>
      <c r="K13" s="684">
        <v>2.6758409785932722</v>
      </c>
      <c r="L13" s="683">
        <v>639</v>
      </c>
      <c r="M13" s="684">
        <v>7.477064220183486</v>
      </c>
      <c r="N13" s="683">
        <v>2222</v>
      </c>
      <c r="O13" s="684">
        <v>19.602446483180429</v>
      </c>
      <c r="P13" s="683">
        <v>440</v>
      </c>
      <c r="Q13" s="684">
        <v>6.666666666666667</v>
      </c>
      <c r="R13" s="683">
        <v>4682</v>
      </c>
      <c r="S13" s="684">
        <v>51.452599388379205</v>
      </c>
      <c r="T13" s="683">
        <v>0</v>
      </c>
      <c r="U13" s="684">
        <v>0</v>
      </c>
      <c r="V13" s="834">
        <f t="shared" si="0"/>
        <v>12021</v>
      </c>
      <c r="W13" s="684">
        <f t="shared" si="0"/>
        <v>100</v>
      </c>
      <c r="X13" s="678"/>
      <c r="Y13" s="835">
        <f t="shared" si="1"/>
        <v>1.4399856252994729</v>
      </c>
    </row>
    <row r="14" spans="2:30" s="633" customFormat="1" ht="18" customHeight="1" x14ac:dyDescent="0.25">
      <c r="B14" s="682" t="s">
        <v>6</v>
      </c>
      <c r="D14" s="833">
        <v>22292</v>
      </c>
      <c r="F14" s="683">
        <v>681</v>
      </c>
      <c r="G14" s="684">
        <v>0.16137708445400753</v>
      </c>
      <c r="H14" s="683">
        <v>883</v>
      </c>
      <c r="I14" s="684">
        <v>3.0984400215169448</v>
      </c>
      <c r="J14" s="683">
        <v>506</v>
      </c>
      <c r="K14" s="684">
        <v>0</v>
      </c>
      <c r="L14" s="683">
        <v>1720</v>
      </c>
      <c r="M14" s="684">
        <v>14.922001075847231</v>
      </c>
      <c r="N14" s="683">
        <v>3310</v>
      </c>
      <c r="O14" s="684">
        <v>24.314147391070467</v>
      </c>
      <c r="P14" s="683">
        <v>8554</v>
      </c>
      <c r="Q14" s="684">
        <v>21.79666487358795</v>
      </c>
      <c r="R14" s="683">
        <v>9751</v>
      </c>
      <c r="S14" s="684">
        <v>35.707369553523399</v>
      </c>
      <c r="T14" s="683">
        <v>58</v>
      </c>
      <c r="U14" s="684">
        <v>0</v>
      </c>
      <c r="V14" s="834">
        <f t="shared" si="0"/>
        <v>25463</v>
      </c>
      <c r="W14" s="684">
        <f t="shared" si="0"/>
        <v>100</v>
      </c>
      <c r="X14" s="678"/>
      <c r="Y14" s="835">
        <f t="shared" si="1"/>
        <v>1.1422483402117352</v>
      </c>
    </row>
    <row r="15" spans="2:30" s="633" customFormat="1" ht="18" customHeight="1" x14ac:dyDescent="0.25">
      <c r="B15" s="682" t="s">
        <v>5</v>
      </c>
      <c r="D15" s="833">
        <v>5170</v>
      </c>
      <c r="F15" s="685">
        <v>2375</v>
      </c>
      <c r="G15" s="684">
        <v>0</v>
      </c>
      <c r="H15" s="685">
        <v>726</v>
      </c>
      <c r="I15" s="684">
        <v>5.5706304868316039</v>
      </c>
      <c r="J15" s="685">
        <v>381</v>
      </c>
      <c r="K15" s="684">
        <v>8.0925778132482051</v>
      </c>
      <c r="L15" s="685">
        <v>723</v>
      </c>
      <c r="M15" s="684">
        <v>12.721468475658419</v>
      </c>
      <c r="N15" s="685">
        <v>1789</v>
      </c>
      <c r="O15" s="684">
        <v>33.998403830806069</v>
      </c>
      <c r="P15" s="685">
        <v>258</v>
      </c>
      <c r="Q15" s="684">
        <v>0</v>
      </c>
      <c r="R15" s="685">
        <v>2292</v>
      </c>
      <c r="S15" s="684">
        <v>39.616919393455703</v>
      </c>
      <c r="T15" s="685">
        <v>0</v>
      </c>
      <c r="U15" s="684">
        <v>0</v>
      </c>
      <c r="V15" s="834">
        <f t="shared" si="0"/>
        <v>8544</v>
      </c>
      <c r="W15" s="684">
        <f t="shared" si="0"/>
        <v>100</v>
      </c>
      <c r="X15" s="678"/>
      <c r="Y15" s="835">
        <f t="shared" si="1"/>
        <v>1.6526112185686654</v>
      </c>
    </row>
    <row r="16" spans="2:30" s="742" customFormat="1" ht="18" customHeight="1" x14ac:dyDescent="0.25">
      <c r="B16" s="836" t="s">
        <v>4</v>
      </c>
      <c r="D16" s="837">
        <v>34765</v>
      </c>
      <c r="E16" s="820"/>
      <c r="F16" s="838">
        <v>5847</v>
      </c>
      <c r="G16" s="839">
        <v>14.10823965697068</v>
      </c>
      <c r="H16" s="838">
        <v>4700</v>
      </c>
      <c r="I16" s="839">
        <v>4.2299223548499247</v>
      </c>
      <c r="J16" s="838">
        <v>3362</v>
      </c>
      <c r="K16" s="839">
        <v>9.7183914706223202</v>
      </c>
      <c r="L16" s="838">
        <v>2065</v>
      </c>
      <c r="M16" s="839">
        <v>5.5742264457063389</v>
      </c>
      <c r="N16" s="838">
        <v>5552</v>
      </c>
      <c r="O16" s="839">
        <v>12.858963958743772</v>
      </c>
      <c r="P16" s="838">
        <v>16151</v>
      </c>
      <c r="Q16" s="839">
        <v>32.65036504809364</v>
      </c>
      <c r="R16" s="838">
        <v>9724</v>
      </c>
      <c r="S16" s="839">
        <v>20.020859891065012</v>
      </c>
      <c r="T16" s="838">
        <v>639</v>
      </c>
      <c r="U16" s="839">
        <v>0.83903117394831384</v>
      </c>
      <c r="V16" s="840">
        <f t="shared" si="0"/>
        <v>48040</v>
      </c>
      <c r="W16" s="839">
        <f t="shared" si="0"/>
        <v>100</v>
      </c>
      <c r="X16" s="841"/>
      <c r="Y16" s="835">
        <f t="shared" si="1"/>
        <v>1.3818495613404287</v>
      </c>
    </row>
    <row r="17" spans="2:25" s="742" customFormat="1" ht="18" customHeight="1" x14ac:dyDescent="0.25">
      <c r="B17" s="836" t="s">
        <v>40</v>
      </c>
      <c r="D17" s="837">
        <v>24420</v>
      </c>
      <c r="E17" s="820"/>
      <c r="F17" s="838">
        <v>4582</v>
      </c>
      <c r="G17" s="839">
        <v>6.9774527726995732</v>
      </c>
      <c r="H17" s="838">
        <v>5668</v>
      </c>
      <c r="I17" s="839">
        <v>8.4573866109515112</v>
      </c>
      <c r="J17" s="838">
        <v>2903</v>
      </c>
      <c r="K17" s="839">
        <v>12.122399233916601</v>
      </c>
      <c r="L17" s="838">
        <v>1466</v>
      </c>
      <c r="M17" s="839">
        <v>4.8359014538173586</v>
      </c>
      <c r="N17" s="838">
        <v>7554</v>
      </c>
      <c r="O17" s="839">
        <v>28.332027509358404</v>
      </c>
      <c r="P17" s="838">
        <v>4365</v>
      </c>
      <c r="Q17" s="839">
        <v>12.823191433794724</v>
      </c>
      <c r="R17" s="838">
        <v>8661</v>
      </c>
      <c r="S17" s="839">
        <v>26.412466266213983</v>
      </c>
      <c r="T17" s="838">
        <v>14</v>
      </c>
      <c r="U17" s="839">
        <v>3.9174719247845394E-2</v>
      </c>
      <c r="V17" s="840">
        <f t="shared" si="0"/>
        <v>35213</v>
      </c>
      <c r="W17" s="839">
        <f t="shared" si="0"/>
        <v>99.999999999999986</v>
      </c>
      <c r="X17" s="841"/>
      <c r="Y17" s="835">
        <f t="shared" si="1"/>
        <v>1.4419737919737921</v>
      </c>
    </row>
    <row r="18" spans="2:25" s="742" customFormat="1" ht="18" customHeight="1" x14ac:dyDescent="0.25">
      <c r="B18" s="836" t="s">
        <v>41</v>
      </c>
      <c r="D18" s="837">
        <v>46281</v>
      </c>
      <c r="E18" s="820"/>
      <c r="F18" s="838">
        <v>9</v>
      </c>
      <c r="G18" s="839">
        <v>0.38917682645664642</v>
      </c>
      <c r="H18" s="838">
        <v>4423</v>
      </c>
      <c r="I18" s="839">
        <v>5.0131877455410665</v>
      </c>
      <c r="J18" s="838">
        <v>5786</v>
      </c>
      <c r="K18" s="839">
        <v>10.515152074072708</v>
      </c>
      <c r="L18" s="838">
        <v>3604</v>
      </c>
      <c r="M18" s="839">
        <v>6.5237840529723146</v>
      </c>
      <c r="N18" s="838">
        <v>14640</v>
      </c>
      <c r="O18" s="839">
        <v>32.416031871922094</v>
      </c>
      <c r="P18" s="838">
        <v>6492</v>
      </c>
      <c r="Q18" s="839">
        <v>11.359905564675286</v>
      </c>
      <c r="R18" s="838">
        <v>22476</v>
      </c>
      <c r="S18" s="839">
        <v>33.677628788018517</v>
      </c>
      <c r="T18" s="838">
        <v>64</v>
      </c>
      <c r="U18" s="839">
        <v>0.10513307634136894</v>
      </c>
      <c r="V18" s="840">
        <f t="shared" si="0"/>
        <v>57494</v>
      </c>
      <c r="W18" s="839">
        <f t="shared" si="0"/>
        <v>100.00000000000001</v>
      </c>
      <c r="X18" s="841"/>
      <c r="Y18" s="835">
        <f t="shared" si="1"/>
        <v>1.2422808495927053</v>
      </c>
    </row>
    <row r="19" spans="2:25" s="742" customFormat="1" ht="18" customHeight="1" x14ac:dyDescent="0.25">
      <c r="B19" s="836" t="s">
        <v>3</v>
      </c>
      <c r="D19" s="837">
        <v>48338</v>
      </c>
      <c r="E19" s="820"/>
      <c r="F19" s="838">
        <v>21</v>
      </c>
      <c r="G19" s="839">
        <v>7.0628950806935764E-3</v>
      </c>
      <c r="H19" s="838">
        <v>20290</v>
      </c>
      <c r="I19" s="839">
        <v>5.0323127449941731</v>
      </c>
      <c r="J19" s="838">
        <v>1153</v>
      </c>
      <c r="K19" s="839">
        <v>8.1223293427976129E-2</v>
      </c>
      <c r="L19" s="838">
        <v>3145</v>
      </c>
      <c r="M19" s="839">
        <v>7.5113889183176186</v>
      </c>
      <c r="N19" s="838">
        <v>6125</v>
      </c>
      <c r="O19" s="839">
        <v>19.811420701345483</v>
      </c>
      <c r="P19" s="838">
        <v>8041</v>
      </c>
      <c r="Q19" s="839">
        <v>16.121058021683087</v>
      </c>
      <c r="R19" s="838">
        <v>33233</v>
      </c>
      <c r="S19" s="839">
        <v>51.403750397287851</v>
      </c>
      <c r="T19" s="838">
        <v>351</v>
      </c>
      <c r="U19" s="839">
        <v>3.1783027863121094E-2</v>
      </c>
      <c r="V19" s="840">
        <f t="shared" si="0"/>
        <v>72359</v>
      </c>
      <c r="W19" s="839">
        <f t="shared" si="0"/>
        <v>100.00000000000001</v>
      </c>
      <c r="X19" s="841"/>
      <c r="Y19" s="835">
        <f t="shared" si="1"/>
        <v>1.4969382266539781</v>
      </c>
    </row>
    <row r="20" spans="2:25" s="633" customFormat="1" ht="18" customHeight="1" x14ac:dyDescent="0.25">
      <c r="B20" s="836" t="s">
        <v>2</v>
      </c>
      <c r="D20" s="833">
        <v>12347</v>
      </c>
      <c r="F20" s="683">
        <v>423</v>
      </c>
      <c r="G20" s="684">
        <v>2.6190698107931776</v>
      </c>
      <c r="H20" s="683">
        <v>932</v>
      </c>
      <c r="I20" s="684">
        <v>3.3647124615528008</v>
      </c>
      <c r="J20" s="683">
        <v>181</v>
      </c>
      <c r="K20" s="684">
        <v>1.8175039612265822</v>
      </c>
      <c r="L20" s="683">
        <v>769</v>
      </c>
      <c r="M20" s="684">
        <v>6.0117438717494638</v>
      </c>
      <c r="N20" s="683">
        <v>3396</v>
      </c>
      <c r="O20" s="684">
        <v>28.250535930655232</v>
      </c>
      <c r="P20" s="683">
        <v>6140</v>
      </c>
      <c r="Q20" s="684">
        <v>37.794761860378415</v>
      </c>
      <c r="R20" s="683">
        <v>2056</v>
      </c>
      <c r="S20" s="684">
        <v>20.141672103644328</v>
      </c>
      <c r="T20" s="683">
        <v>0</v>
      </c>
      <c r="U20" s="684">
        <v>0</v>
      </c>
      <c r="V20" s="834">
        <f t="shared" si="0"/>
        <v>13897</v>
      </c>
      <c r="W20" s="684">
        <f t="shared" si="0"/>
        <v>100</v>
      </c>
      <c r="X20" s="678"/>
      <c r="Y20" s="835">
        <f t="shared" si="1"/>
        <v>1.1255365675872682</v>
      </c>
    </row>
    <row r="21" spans="2:25" s="633" customFormat="1" ht="18" customHeight="1" x14ac:dyDescent="0.25">
      <c r="B21" s="682" t="s">
        <v>35</v>
      </c>
      <c r="D21" s="833">
        <v>28540</v>
      </c>
      <c r="F21" s="683">
        <v>1463</v>
      </c>
      <c r="G21" s="684">
        <v>5.3052431721922009</v>
      </c>
      <c r="H21" s="683">
        <v>11806</v>
      </c>
      <c r="I21" s="684">
        <v>3.6950489265371695</v>
      </c>
      <c r="J21" s="683">
        <v>8306</v>
      </c>
      <c r="K21" s="684">
        <v>30.798159778004965</v>
      </c>
      <c r="L21" s="683">
        <v>1760</v>
      </c>
      <c r="M21" s="684">
        <v>7.5471009201109975</v>
      </c>
      <c r="N21" s="683">
        <v>3945</v>
      </c>
      <c r="O21" s="684">
        <v>17.328757119906527</v>
      </c>
      <c r="P21" s="683">
        <v>7014</v>
      </c>
      <c r="Q21" s="684">
        <v>16.445158463560684</v>
      </c>
      <c r="R21" s="683">
        <v>8433</v>
      </c>
      <c r="S21" s="684">
        <v>18.613991529136847</v>
      </c>
      <c r="T21" s="683">
        <v>90</v>
      </c>
      <c r="U21" s="684">
        <v>0.26654009055060612</v>
      </c>
      <c r="V21" s="834">
        <f t="shared" si="0"/>
        <v>42817</v>
      </c>
      <c r="W21" s="684">
        <f t="shared" si="0"/>
        <v>100.00000000000001</v>
      </c>
      <c r="X21" s="678"/>
      <c r="Y21" s="835">
        <f t="shared" si="1"/>
        <v>1.5002452697967765</v>
      </c>
    </row>
    <row r="22" spans="2:25" s="633" customFormat="1" ht="21" customHeight="1" x14ac:dyDescent="0.25">
      <c r="B22" s="682" t="s">
        <v>42</v>
      </c>
      <c r="D22" s="833">
        <v>68004</v>
      </c>
      <c r="F22" s="683">
        <v>2555</v>
      </c>
      <c r="G22" s="684">
        <v>2.2532814395789673</v>
      </c>
      <c r="H22" s="683">
        <v>22002</v>
      </c>
      <c r="I22" s="684">
        <v>13.798591305169941</v>
      </c>
      <c r="J22" s="683">
        <v>16998</v>
      </c>
      <c r="K22" s="684">
        <v>14.416274049446134</v>
      </c>
      <c r="L22" s="683">
        <v>7125</v>
      </c>
      <c r="M22" s="684">
        <v>8.5530151426815628</v>
      </c>
      <c r="N22" s="683">
        <v>15512</v>
      </c>
      <c r="O22" s="684">
        <v>24.417377054346627</v>
      </c>
      <c r="P22" s="683">
        <v>14169</v>
      </c>
      <c r="Q22" s="684">
        <v>16.926398058711374</v>
      </c>
      <c r="R22" s="683">
        <v>17970</v>
      </c>
      <c r="S22" s="684">
        <v>19.521611017443234</v>
      </c>
      <c r="T22" s="683">
        <v>64</v>
      </c>
      <c r="U22" s="684">
        <v>0.11345193262215779</v>
      </c>
      <c r="V22" s="834">
        <f t="shared" si="0"/>
        <v>96395</v>
      </c>
      <c r="W22" s="684">
        <f t="shared" si="0"/>
        <v>100</v>
      </c>
      <c r="X22" s="678"/>
      <c r="Y22" s="835">
        <f t="shared" si="1"/>
        <v>1.4174901476383741</v>
      </c>
    </row>
    <row r="23" spans="2:25" s="633" customFormat="1" ht="18" customHeight="1" x14ac:dyDescent="0.25">
      <c r="B23" s="682" t="s">
        <v>43</v>
      </c>
      <c r="D23" s="833">
        <v>14614</v>
      </c>
      <c r="F23" s="683">
        <v>1128</v>
      </c>
      <c r="G23" s="684">
        <v>8.3258093641171165</v>
      </c>
      <c r="H23" s="683">
        <v>2940</v>
      </c>
      <c r="I23" s="684">
        <v>9.538243260673287</v>
      </c>
      <c r="J23" s="683">
        <v>589</v>
      </c>
      <c r="K23" s="684">
        <v>0.88352895653295493</v>
      </c>
      <c r="L23" s="683">
        <v>1528</v>
      </c>
      <c r="M23" s="684">
        <v>8.2742164323487675</v>
      </c>
      <c r="N23" s="683">
        <v>2808</v>
      </c>
      <c r="O23" s="684">
        <v>15.62620920933832</v>
      </c>
      <c r="P23" s="683">
        <v>1215</v>
      </c>
      <c r="Q23" s="684">
        <v>3.5147684767186895</v>
      </c>
      <c r="R23" s="683">
        <v>8072</v>
      </c>
      <c r="S23" s="684">
        <v>53.81787695085773</v>
      </c>
      <c r="T23" s="683">
        <v>2</v>
      </c>
      <c r="U23" s="684">
        <v>1.9347349413130401E-2</v>
      </c>
      <c r="V23" s="834">
        <f>F23+H23+J23+L23+N23+P23+R23+T23</f>
        <v>18282</v>
      </c>
      <c r="W23" s="684">
        <f t="shared" si="0"/>
        <v>100</v>
      </c>
      <c r="X23" s="678"/>
      <c r="Y23" s="835">
        <f t="shared" si="1"/>
        <v>1.2509921992609827</v>
      </c>
    </row>
    <row r="24" spans="2:25" s="633" customFormat="1" ht="22.5" customHeight="1" x14ac:dyDescent="0.25">
      <c r="B24" s="682" t="s">
        <v>44</v>
      </c>
      <c r="D24" s="833">
        <v>3385</v>
      </c>
      <c r="F24" s="685">
        <v>384</v>
      </c>
      <c r="G24" s="686">
        <v>3.2579185520361991</v>
      </c>
      <c r="H24" s="685">
        <v>402</v>
      </c>
      <c r="I24" s="684">
        <v>6.4253393665158374</v>
      </c>
      <c r="J24" s="685">
        <v>204</v>
      </c>
      <c r="K24" s="684">
        <v>5.2187028657616894</v>
      </c>
      <c r="L24" s="685">
        <v>201</v>
      </c>
      <c r="M24" s="684">
        <v>3.4690799396681751</v>
      </c>
      <c r="N24" s="685">
        <v>1069</v>
      </c>
      <c r="O24" s="684">
        <v>17.134238310708898</v>
      </c>
      <c r="P24" s="685">
        <v>764</v>
      </c>
      <c r="Q24" s="684">
        <v>12.428355957767723</v>
      </c>
      <c r="R24" s="685">
        <v>1394</v>
      </c>
      <c r="S24" s="684">
        <v>51.945701357466064</v>
      </c>
      <c r="T24" s="685">
        <v>11</v>
      </c>
      <c r="U24" s="684">
        <v>0.12066365007541478</v>
      </c>
      <c r="V24" s="842">
        <f t="shared" si="0"/>
        <v>4429</v>
      </c>
      <c r="W24" s="684">
        <f t="shared" si="0"/>
        <v>100</v>
      </c>
      <c r="X24" s="678"/>
      <c r="Y24" s="835">
        <f t="shared" si="1"/>
        <v>1.3084194977843426</v>
      </c>
    </row>
    <row r="25" spans="2:25" s="633" customFormat="1" ht="18" customHeight="1" x14ac:dyDescent="0.25">
      <c r="B25" s="682" t="s">
        <v>45</v>
      </c>
      <c r="D25" s="833">
        <v>17426</v>
      </c>
      <c r="F25" s="685">
        <v>264</v>
      </c>
      <c r="G25" s="686">
        <v>0.41635124905374715</v>
      </c>
      <c r="H25" s="685">
        <v>5279</v>
      </c>
      <c r="I25" s="684">
        <v>12.162503154176129</v>
      </c>
      <c r="J25" s="685">
        <v>1403</v>
      </c>
      <c r="K25" s="684">
        <v>6.594330894103793</v>
      </c>
      <c r="L25" s="685">
        <v>2015</v>
      </c>
      <c r="M25" s="684">
        <v>8.2555303221465213</v>
      </c>
      <c r="N25" s="685">
        <v>6000</v>
      </c>
      <c r="O25" s="684">
        <v>27.294137437967869</v>
      </c>
      <c r="P25" s="685">
        <v>695</v>
      </c>
      <c r="Q25" s="684">
        <v>2.5864244259399447</v>
      </c>
      <c r="R25" s="685">
        <v>7346</v>
      </c>
      <c r="S25" s="684">
        <v>35.057616283959966</v>
      </c>
      <c r="T25" s="685">
        <v>2089</v>
      </c>
      <c r="U25" s="684">
        <v>7.6331062326520316</v>
      </c>
      <c r="V25" s="842">
        <f t="shared" si="0"/>
        <v>25091</v>
      </c>
      <c r="W25" s="684">
        <f t="shared" si="0"/>
        <v>99.999999999999986</v>
      </c>
      <c r="X25" s="678"/>
      <c r="Y25" s="835">
        <f t="shared" si="1"/>
        <v>1.4398599793412143</v>
      </c>
    </row>
    <row r="26" spans="2:25" s="633" customFormat="1" ht="18" customHeight="1" x14ac:dyDescent="0.25">
      <c r="B26" s="682" t="s">
        <v>46</v>
      </c>
      <c r="D26" s="833">
        <v>2182</v>
      </c>
      <c r="F26" s="685">
        <v>405</v>
      </c>
      <c r="G26" s="686">
        <v>8.1975827640567527</v>
      </c>
      <c r="H26" s="685">
        <v>449</v>
      </c>
      <c r="I26" s="684">
        <v>11.008933263268524</v>
      </c>
      <c r="J26" s="685">
        <v>615</v>
      </c>
      <c r="K26" s="684">
        <v>20.546505517603784</v>
      </c>
      <c r="L26" s="685">
        <v>421</v>
      </c>
      <c r="M26" s="684">
        <v>9.1697320021019451</v>
      </c>
      <c r="N26" s="685">
        <v>694</v>
      </c>
      <c r="O26" s="684">
        <v>17.892800840777721</v>
      </c>
      <c r="P26" s="685">
        <v>422</v>
      </c>
      <c r="Q26" s="684">
        <v>13.110877561744614</v>
      </c>
      <c r="R26" s="685">
        <v>474</v>
      </c>
      <c r="S26" s="684">
        <v>20.073568050446664</v>
      </c>
      <c r="T26" s="685">
        <v>0</v>
      </c>
      <c r="U26" s="684">
        <v>0</v>
      </c>
      <c r="V26" s="842">
        <f t="shared" si="0"/>
        <v>3480</v>
      </c>
      <c r="W26" s="684">
        <f t="shared" si="0"/>
        <v>100.00000000000001</v>
      </c>
      <c r="X26" s="678"/>
      <c r="Y26" s="835">
        <f t="shared" si="1"/>
        <v>1.5948670944087993</v>
      </c>
    </row>
    <row r="27" spans="2:25" s="633" customFormat="1" ht="18" customHeight="1" x14ac:dyDescent="0.25">
      <c r="B27" s="682" t="s">
        <v>1</v>
      </c>
      <c r="D27" s="833">
        <v>1201</v>
      </c>
      <c r="F27" s="685">
        <v>189</v>
      </c>
      <c r="G27" s="686">
        <v>9.2670598146588041</v>
      </c>
      <c r="H27" s="685">
        <v>207</v>
      </c>
      <c r="I27" s="684">
        <v>12.973883740522325</v>
      </c>
      <c r="J27" s="685">
        <v>391</v>
      </c>
      <c r="K27" s="684">
        <v>20.387531592249367</v>
      </c>
      <c r="L27" s="685">
        <v>17</v>
      </c>
      <c r="M27" s="684">
        <v>1.5164279696714407</v>
      </c>
      <c r="N27" s="685">
        <v>90</v>
      </c>
      <c r="O27" s="684">
        <v>7.5821398483572029</v>
      </c>
      <c r="P27" s="685">
        <v>0</v>
      </c>
      <c r="Q27" s="684">
        <v>0.42122999157540014</v>
      </c>
      <c r="R27" s="685">
        <v>665</v>
      </c>
      <c r="S27" s="684">
        <v>47.851727042965457</v>
      </c>
      <c r="T27" s="685">
        <v>0</v>
      </c>
      <c r="U27" s="684">
        <v>0</v>
      </c>
      <c r="V27" s="834">
        <f t="shared" si="0"/>
        <v>1559</v>
      </c>
      <c r="W27" s="684">
        <f t="shared" si="0"/>
        <v>100</v>
      </c>
      <c r="X27" s="678"/>
      <c r="Y27" s="835">
        <f t="shared" si="1"/>
        <v>1.2980849292256453</v>
      </c>
    </row>
    <row r="28" spans="2:25" s="633" customFormat="1" ht="8.25" customHeight="1" x14ac:dyDescent="0.25">
      <c r="B28" s="688"/>
      <c r="D28" s="843"/>
      <c r="F28" s="689"/>
      <c r="G28" s="844"/>
      <c r="H28" s="689"/>
      <c r="I28" s="845"/>
      <c r="J28" s="689"/>
      <c r="K28" s="845"/>
      <c r="L28" s="689"/>
      <c r="M28" s="845"/>
      <c r="N28" s="689"/>
      <c r="O28" s="844"/>
      <c r="P28" s="689"/>
      <c r="Q28" s="844"/>
      <c r="R28" s="689"/>
      <c r="S28" s="844"/>
      <c r="T28" s="689"/>
      <c r="U28" s="844"/>
      <c r="V28" s="691"/>
      <c r="W28" s="845"/>
      <c r="X28" s="678"/>
      <c r="Y28" s="846"/>
    </row>
    <row r="29" spans="2:25" s="633" customFormat="1" ht="3" customHeight="1" x14ac:dyDescent="0.25">
      <c r="B29" s="630"/>
      <c r="C29" s="631"/>
      <c r="D29" s="847"/>
      <c r="E29" s="631"/>
      <c r="F29" s="630"/>
      <c r="G29" s="630"/>
      <c r="H29" s="630"/>
      <c r="I29" s="630"/>
      <c r="J29" s="630"/>
      <c r="K29" s="630"/>
      <c r="L29" s="630"/>
      <c r="M29" s="630"/>
      <c r="N29" s="630"/>
      <c r="O29" s="630"/>
      <c r="P29" s="630"/>
      <c r="Q29" s="630"/>
      <c r="R29" s="630"/>
      <c r="S29" s="630"/>
      <c r="T29" s="630"/>
      <c r="U29" s="630"/>
      <c r="V29" s="848"/>
      <c r="W29" s="630"/>
      <c r="X29" s="630"/>
      <c r="Y29" s="630"/>
    </row>
    <row r="30" spans="2:25" s="918" customFormat="1" ht="20.25" customHeight="1" x14ac:dyDescent="0.25">
      <c r="B30" s="1249" t="s">
        <v>0</v>
      </c>
      <c r="C30" s="1225"/>
      <c r="D30" s="1266">
        <f>SUM(D10:D29)</f>
        <v>438170</v>
      </c>
      <c r="E30" s="1225"/>
      <c r="F30" s="1250">
        <f>SUM(F10:F27)</f>
        <v>25476</v>
      </c>
      <c r="G30" s="1251">
        <f>F30*100/$V30</f>
        <v>4.194042799782034</v>
      </c>
      <c r="H30" s="1250">
        <f>SUM(H10:H27)</f>
        <v>116430</v>
      </c>
      <c r="I30" s="1251">
        <f>H30*100/$V30</f>
        <v>19.167546050346292</v>
      </c>
      <c r="J30" s="1250">
        <f>SUM(J10:J27)</f>
        <v>78365</v>
      </c>
      <c r="K30" s="1251">
        <f>J30*100/$V30</f>
        <v>12.901011304950504</v>
      </c>
      <c r="L30" s="1250">
        <f>SUM(L10:L27)</f>
        <v>34730</v>
      </c>
      <c r="M30" s="1251">
        <f>L30*100/$V30</f>
        <v>5.7175030003309004</v>
      </c>
      <c r="N30" s="1250">
        <f>SUM(N10:N27)</f>
        <v>92978</v>
      </c>
      <c r="O30" s="1251">
        <f>N30*100/$V30</f>
        <v>15.306708723431226</v>
      </c>
      <c r="P30" s="1250">
        <f>SUM(P10:P27)</f>
        <v>82813</v>
      </c>
      <c r="Q30" s="1251">
        <f>P30*100/$V30</f>
        <v>13.633273134650242</v>
      </c>
      <c r="R30" s="1250">
        <f>SUM(R10:R27)</f>
        <v>173238</v>
      </c>
      <c r="S30" s="1251">
        <f>R30*100/$V30</f>
        <v>28.519688591169725</v>
      </c>
      <c r="T30" s="1250">
        <f>SUM(T10:T28)</f>
        <v>3403</v>
      </c>
      <c r="U30" s="1251">
        <f>T30*100/$V30</f>
        <v>0.56022639533907448</v>
      </c>
      <c r="V30" s="1250">
        <f>SUM(V10:V27)</f>
        <v>607433</v>
      </c>
      <c r="W30" s="1251">
        <f>G30+I30+K30+M30+O30+Q30+S30+U30</f>
        <v>100</v>
      </c>
      <c r="X30" s="1267"/>
      <c r="Y30" s="1268">
        <f>(V30/D30)</f>
        <v>1.3862952735239746</v>
      </c>
    </row>
    <row r="31" spans="2:25" s="631" customFormat="1" ht="5.25" customHeight="1" x14ac:dyDescent="0.25">
      <c r="B31" s="644"/>
      <c r="C31" s="645"/>
      <c r="D31" s="1343"/>
      <c r="E31" s="1343"/>
      <c r="F31" s="1343"/>
      <c r="G31" s="1343"/>
      <c r="H31" s="1343"/>
      <c r="I31" s="1343"/>
      <c r="J31" s="1343"/>
      <c r="K31" s="1343"/>
      <c r="L31" s="1343"/>
      <c r="M31" s="1338"/>
      <c r="N31" s="1343"/>
      <c r="O31" s="1343"/>
      <c r="P31" s="1343"/>
      <c r="Q31" s="1343"/>
      <c r="R31" s="1343"/>
      <c r="S31" s="1343"/>
      <c r="T31" s="1343"/>
      <c r="U31" s="1343"/>
      <c r="V31" s="1343"/>
      <c r="W31" s="1343"/>
      <c r="X31" s="1338"/>
      <c r="Y31" s="1338"/>
    </row>
    <row r="32" spans="2:25" s="697" customFormat="1" ht="18.75" customHeight="1" x14ac:dyDescent="0.25">
      <c r="B32" s="850" t="s">
        <v>39</v>
      </c>
      <c r="C32" s="851"/>
      <c r="D32" s="1337"/>
      <c r="E32" s="1337"/>
      <c r="F32" s="1337"/>
      <c r="G32" s="1337"/>
      <c r="H32" s="1337"/>
      <c r="I32" s="1337"/>
      <c r="J32" s="1337"/>
      <c r="K32" s="1337"/>
      <c r="L32" s="1337"/>
      <c r="M32" s="1337"/>
      <c r="N32" s="1337"/>
      <c r="O32" s="1337"/>
      <c r="P32" s="1337"/>
      <c r="Q32" s="1337"/>
      <c r="R32" s="1337"/>
      <c r="S32" s="1337"/>
      <c r="T32" s="1337"/>
      <c r="U32" s="1337"/>
      <c r="V32" s="1337"/>
      <c r="W32" s="1337"/>
      <c r="X32" s="1338"/>
      <c r="Y32" s="1338"/>
    </row>
    <row r="33" spans="2:28" s="852" customFormat="1" x14ac:dyDescent="0.35">
      <c r="B33" s="698" t="s">
        <v>47</v>
      </c>
      <c r="Q33" s="1363"/>
      <c r="X33" s="697"/>
      <c r="Y33" s="697"/>
    </row>
    <row r="34" spans="2:28" s="852" customFormat="1" x14ac:dyDescent="0.25">
      <c r="D34" s="852" t="e">
        <f>GETPIVOTDATA("Cuenta número de expedientes",#REF!,"CCAA",$B35,"Grado Resuelto",$B$1)</f>
        <v>#REF!</v>
      </c>
      <c r="N34" s="852" t="e">
        <f>GETPIVOTDATA("ID PRESTACION
COUNT",#REF!,"
CCAA",$B35,"
Tipo Prestación",N$1,"Grado Resuelto",$B$1)</f>
        <v>#REF!</v>
      </c>
      <c r="Q34" s="1363"/>
      <c r="X34" s="697"/>
      <c r="Y34" s="697"/>
    </row>
    <row r="35" spans="2:28" s="852" customFormat="1" x14ac:dyDescent="0.25">
      <c r="B35" s="852" t="s">
        <v>39</v>
      </c>
      <c r="D35" s="853" t="e">
        <f>GETPIVOTDATA("Cuenta número de expedientes",#REF!,"CCAA",$B36,"Grado Resuelto",$B$1)</f>
        <v>#REF!</v>
      </c>
      <c r="N35" s="852" t="e">
        <f>GETPIVOTDATA("ID PRESTACION
COUNT",#REF!,"
CCAA",$B36,"
Tipo Prestación",N$1,"Grado Resuelto",$B$1)</f>
        <v>#REF!</v>
      </c>
      <c r="Q35" s="1363"/>
      <c r="T35" s="697"/>
      <c r="U35" s="697"/>
    </row>
    <row r="36" spans="2:28" s="852" customFormat="1" x14ac:dyDescent="0.25">
      <c r="B36" s="852" t="s">
        <v>47</v>
      </c>
      <c r="Q36" s="1363"/>
      <c r="T36" s="697"/>
      <c r="U36" s="697"/>
    </row>
    <row r="37" spans="2:28" s="852" customFormat="1" x14ac:dyDescent="0.25">
      <c r="Q37" s="1363"/>
      <c r="T37" s="697"/>
      <c r="U37" s="697"/>
    </row>
    <row r="38" spans="2:28" s="852" customFormat="1" x14ac:dyDescent="0.25">
      <c r="C38" s="1363"/>
      <c r="D38" s="1363"/>
      <c r="E38" s="1363"/>
      <c r="F38" s="1363"/>
      <c r="G38" s="1363"/>
      <c r="H38" s="1363"/>
      <c r="I38" s="1363"/>
      <c r="J38" s="1363"/>
      <c r="K38" s="1363"/>
      <c r="L38" s="1363"/>
      <c r="M38" s="1363"/>
      <c r="N38" s="1363"/>
      <c r="O38" s="1363"/>
      <c r="P38" s="1363"/>
      <c r="Q38" s="1363"/>
      <c r="T38" s="697"/>
      <c r="U38" s="697"/>
    </row>
    <row r="39" spans="2:28" s="1359" customFormat="1" x14ac:dyDescent="0.25">
      <c r="C39" s="1363"/>
      <c r="D39" s="1363"/>
      <c r="E39" s="1363"/>
      <c r="F39" s="1363"/>
      <c r="G39" s="1363"/>
      <c r="H39" s="1363"/>
      <c r="I39" s="1363"/>
      <c r="J39" s="1363"/>
      <c r="K39" s="1363"/>
      <c r="L39" s="1363"/>
      <c r="M39" s="1363"/>
      <c r="N39" s="1363"/>
      <c r="O39" s="1363"/>
      <c r="P39" s="1363"/>
      <c r="Q39" s="1363"/>
      <c r="T39" s="1360"/>
      <c r="U39" s="1360"/>
    </row>
    <row r="40" spans="2:28" s="1359" customFormat="1" x14ac:dyDescent="0.25">
      <c r="C40" s="1363"/>
      <c r="D40" s="1363"/>
      <c r="E40" s="1363"/>
      <c r="F40" s="1363"/>
      <c r="G40" s="1363"/>
      <c r="H40" s="1363"/>
      <c r="I40" s="1363"/>
      <c r="J40" s="1363"/>
      <c r="K40" s="1363"/>
      <c r="L40" s="1363"/>
      <c r="M40" s="1363"/>
      <c r="N40" s="1363"/>
      <c r="O40" s="1363"/>
      <c r="P40" s="1363"/>
      <c r="Q40" s="1363"/>
      <c r="T40" s="1360"/>
      <c r="U40" s="1360"/>
    </row>
    <row r="41" spans="2:28" s="1359" customFormat="1" x14ac:dyDescent="0.25">
      <c r="C41" s="1363"/>
      <c r="D41" s="1363"/>
      <c r="E41" s="1363"/>
      <c r="F41" s="1363"/>
      <c r="G41" s="1363"/>
      <c r="H41" s="1363"/>
      <c r="I41" s="1363"/>
      <c r="J41" s="1363"/>
      <c r="K41" s="1363"/>
      <c r="L41" s="1363"/>
      <c r="M41" s="1363"/>
      <c r="N41" s="1363"/>
      <c r="O41" s="1363"/>
      <c r="P41" s="1363"/>
      <c r="Q41" s="1363"/>
      <c r="T41" s="1360"/>
      <c r="U41" s="1360"/>
    </row>
    <row r="42" spans="2:28" s="1359" customFormat="1" x14ac:dyDescent="0.25">
      <c r="C42" s="1363"/>
      <c r="D42" s="1363"/>
      <c r="E42" s="1363"/>
      <c r="F42" s="1363"/>
      <c r="G42" s="1363"/>
      <c r="H42" s="1363"/>
      <c r="I42" s="1363"/>
      <c r="J42" s="1363"/>
      <c r="K42" s="1363"/>
      <c r="L42" s="1363"/>
      <c r="M42" s="1363"/>
      <c r="N42" s="1363"/>
      <c r="O42" s="1363"/>
      <c r="P42" s="1363"/>
      <c r="Q42" s="1363"/>
      <c r="T42" s="1360"/>
      <c r="U42" s="1360"/>
    </row>
    <row r="43" spans="2:28" s="852" customFormat="1" x14ac:dyDescent="0.25">
      <c r="B43" s="1337"/>
      <c r="C43" s="1337"/>
      <c r="D43" s="1337"/>
      <c r="E43" s="1337"/>
      <c r="F43" s="1337"/>
      <c r="G43" s="1337"/>
      <c r="H43" s="1337"/>
      <c r="I43" s="1337"/>
      <c r="J43" s="1337"/>
      <c r="K43" s="1337"/>
      <c r="L43" s="1337"/>
      <c r="M43" s="1337"/>
      <c r="O43" s="1337"/>
      <c r="P43" s="1337"/>
      <c r="Q43" s="1337"/>
      <c r="R43" s="1337"/>
      <c r="S43" s="1337"/>
      <c r="T43" s="1338"/>
      <c r="U43" s="1338"/>
      <c r="V43" s="1337"/>
      <c r="W43" s="1337"/>
      <c r="X43" s="1337"/>
      <c r="Y43" s="1337"/>
      <c r="Z43" s="1337"/>
      <c r="AA43" s="1337"/>
      <c r="AB43" s="1337"/>
    </row>
    <row r="44" spans="2:28" s="852" customFormat="1" x14ac:dyDescent="0.25">
      <c r="D44" s="1337"/>
      <c r="E44" s="1337"/>
      <c r="F44" s="1337"/>
      <c r="G44" s="1337"/>
      <c r="H44" s="1337"/>
      <c r="I44" s="1337"/>
      <c r="J44" s="1337"/>
      <c r="K44" s="1337"/>
      <c r="L44" s="1337"/>
      <c r="M44" s="1337"/>
      <c r="O44" s="1337"/>
      <c r="P44" s="1337"/>
      <c r="Q44" s="1337"/>
      <c r="R44" s="1337"/>
      <c r="S44" s="1337"/>
      <c r="T44" s="1338"/>
      <c r="U44" s="1338"/>
      <c r="V44" s="1337"/>
      <c r="W44" s="1337"/>
      <c r="X44" s="1337"/>
      <c r="Y44" s="1337"/>
      <c r="Z44" s="1337"/>
      <c r="AA44" s="1337"/>
    </row>
    <row r="45" spans="2:28" s="852" customFormat="1" x14ac:dyDescent="0.25">
      <c r="Z45" s="1337"/>
      <c r="AA45" s="1337"/>
    </row>
    <row r="46" spans="2:28" s="852" customFormat="1" x14ac:dyDescent="0.25">
      <c r="T46" s="697"/>
      <c r="U46" s="697"/>
      <c r="V46" s="1337"/>
      <c r="W46" s="1337"/>
      <c r="X46" s="1337"/>
      <c r="Y46" s="1337"/>
      <c r="Z46" s="1337"/>
      <c r="AA46" s="1337"/>
    </row>
    <row r="47" spans="2:28" s="852" customFormat="1" x14ac:dyDescent="0.25">
      <c r="T47" s="697"/>
      <c r="U47" s="697"/>
      <c r="V47" s="1337"/>
      <c r="W47" s="1337"/>
      <c r="X47" s="1337"/>
      <c r="Y47" s="1337"/>
      <c r="Z47" s="1337"/>
      <c r="AA47" s="1337"/>
    </row>
    <row r="48" spans="2:28" s="852" customFormat="1" x14ac:dyDescent="0.25">
      <c r="T48" s="697"/>
      <c r="U48" s="697"/>
      <c r="V48" s="1337"/>
      <c r="W48" s="1337"/>
      <c r="X48" s="1337"/>
      <c r="Y48" s="1337"/>
      <c r="Z48" s="1337"/>
      <c r="AA48" s="1337"/>
    </row>
    <row r="49" spans="2:27" x14ac:dyDescent="0.25">
      <c r="B49" s="852"/>
      <c r="C49" s="852"/>
      <c r="D49" s="852"/>
      <c r="E49" s="852"/>
      <c r="F49" s="852"/>
      <c r="G49" s="852"/>
      <c r="H49" s="852"/>
      <c r="I49" s="852"/>
      <c r="J49" s="852"/>
      <c r="K49" s="852"/>
      <c r="L49" s="852"/>
      <c r="M49" s="852"/>
      <c r="N49" s="852"/>
      <c r="O49" s="852"/>
      <c r="P49" s="852"/>
      <c r="Q49" s="852"/>
      <c r="R49" s="852"/>
      <c r="S49" s="852"/>
      <c r="T49" s="697"/>
      <c r="U49" s="697"/>
      <c r="V49" s="1337"/>
      <c r="W49" s="1337"/>
      <c r="X49" s="1337"/>
      <c r="Y49" s="1337"/>
      <c r="Z49" s="1337"/>
      <c r="AA49" s="1337"/>
    </row>
    <row r="50" spans="2:27" x14ac:dyDescent="0.25">
      <c r="B50" s="852"/>
      <c r="C50" s="852"/>
      <c r="D50" s="852"/>
      <c r="E50" s="852"/>
      <c r="F50" s="852"/>
      <c r="G50" s="852"/>
      <c r="H50" s="852"/>
      <c r="I50" s="852"/>
      <c r="J50" s="852"/>
      <c r="K50" s="852"/>
      <c r="L50" s="852"/>
      <c r="M50" s="852"/>
      <c r="N50" s="852"/>
      <c r="O50" s="852"/>
      <c r="P50" s="852"/>
      <c r="Q50" s="852"/>
      <c r="R50" s="852"/>
      <c r="S50" s="852"/>
      <c r="T50" s="697"/>
      <c r="U50" s="697"/>
      <c r="V50" s="1337"/>
      <c r="W50" s="1337"/>
      <c r="X50" s="1337"/>
      <c r="Y50" s="1337"/>
      <c r="Z50" s="1337"/>
      <c r="AA50" s="1337"/>
    </row>
    <row r="51" spans="2:27" x14ac:dyDescent="0.25">
      <c r="B51" s="1337"/>
      <c r="C51" s="1337"/>
      <c r="D51" s="1337"/>
      <c r="E51" s="1337"/>
      <c r="F51" s="1337"/>
      <c r="G51" s="1337"/>
      <c r="H51" s="1337"/>
      <c r="I51" s="1337"/>
      <c r="J51" s="1337"/>
      <c r="K51" s="1337"/>
      <c r="L51" s="1337"/>
      <c r="M51" s="1337"/>
      <c r="N51" s="1337"/>
      <c r="O51" s="1337"/>
      <c r="P51" s="1337"/>
      <c r="Q51" s="1337"/>
      <c r="R51" s="1337"/>
      <c r="S51" s="1337"/>
      <c r="T51" s="1338"/>
      <c r="U51" s="1338"/>
      <c r="V51" s="1337"/>
      <c r="W51" s="1337"/>
      <c r="X51" s="1337"/>
      <c r="Y51" s="1337"/>
      <c r="Z51" s="1337"/>
      <c r="AA51" s="1337"/>
    </row>
    <row r="52" spans="2:27" x14ac:dyDescent="0.25">
      <c r="B52" s="1337"/>
      <c r="C52" s="1337"/>
      <c r="D52" s="1337"/>
      <c r="E52" s="1337"/>
      <c r="F52" s="1337"/>
      <c r="G52" s="1337"/>
      <c r="H52" s="1337"/>
      <c r="I52" s="1337"/>
      <c r="J52" s="1337"/>
      <c r="K52" s="1337"/>
      <c r="L52" s="1337"/>
      <c r="M52" s="1337"/>
      <c r="N52" s="1337"/>
      <c r="O52" s="1337"/>
      <c r="P52" s="1337"/>
      <c r="Q52" s="1337"/>
      <c r="R52" s="1337"/>
      <c r="S52" s="1337"/>
      <c r="T52" s="1338"/>
      <c r="U52" s="1338"/>
      <c r="V52" s="1337"/>
      <c r="W52" s="1337"/>
      <c r="X52" s="1337"/>
      <c r="Y52" s="1337"/>
      <c r="Z52" s="1337"/>
      <c r="AA52" s="1337"/>
    </row>
    <row r="53" spans="2:27" x14ac:dyDescent="0.25">
      <c r="B53" s="1337"/>
      <c r="C53" s="1337"/>
      <c r="D53" s="1337"/>
      <c r="E53" s="1337"/>
      <c r="F53" s="1337"/>
      <c r="G53" s="1337"/>
      <c r="H53" s="1337"/>
      <c r="I53" s="1337"/>
      <c r="J53" s="1337"/>
      <c r="K53" s="1337"/>
      <c r="L53" s="1337"/>
      <c r="M53" s="1337"/>
      <c r="N53" s="1337"/>
      <c r="O53" s="1337"/>
      <c r="P53" s="1337"/>
      <c r="Q53" s="1337"/>
      <c r="R53" s="1337"/>
      <c r="S53" s="1337"/>
      <c r="T53" s="1338"/>
      <c r="U53" s="1338"/>
      <c r="V53" s="1337"/>
      <c r="W53" s="1337"/>
      <c r="X53" s="1337"/>
      <c r="Y53" s="1337"/>
      <c r="Z53" s="1337"/>
      <c r="AA53" s="1337"/>
    </row>
    <row r="54" spans="2:27" x14ac:dyDescent="0.25">
      <c r="B54" s="1337"/>
      <c r="C54" s="1337"/>
      <c r="D54" s="1337"/>
      <c r="E54" s="1337"/>
      <c r="F54" s="1337"/>
      <c r="G54" s="1337"/>
      <c r="H54" s="1337"/>
      <c r="I54" s="1337"/>
      <c r="J54" s="1337"/>
      <c r="K54" s="1337"/>
      <c r="L54" s="1337"/>
      <c r="M54" s="1337"/>
      <c r="N54" s="1337"/>
      <c r="O54" s="1337"/>
      <c r="P54" s="1337"/>
      <c r="Q54" s="1337"/>
      <c r="R54" s="1337"/>
      <c r="S54" s="1337"/>
      <c r="T54" s="1338"/>
      <c r="U54" s="1338"/>
      <c r="V54" s="1337"/>
      <c r="W54" s="1337"/>
      <c r="X54" s="1337"/>
      <c r="Y54" s="1337"/>
      <c r="Z54" s="1337"/>
      <c r="AA54" s="1337"/>
    </row>
    <row r="55" spans="2:27" x14ac:dyDescent="0.25">
      <c r="B55" s="1337"/>
      <c r="C55" s="1337"/>
      <c r="D55" s="1337"/>
      <c r="E55" s="1337"/>
      <c r="F55" s="1337"/>
      <c r="G55" s="1337"/>
      <c r="H55" s="1337"/>
      <c r="I55" s="1337"/>
      <c r="J55" s="1337"/>
      <c r="K55" s="1337"/>
      <c r="L55" s="1337"/>
      <c r="M55" s="1337"/>
      <c r="N55" s="1337"/>
      <c r="O55" s="1337"/>
      <c r="P55" s="1337"/>
      <c r="Q55" s="1337"/>
      <c r="R55" s="1337"/>
      <c r="S55" s="1337"/>
      <c r="T55" s="1338"/>
      <c r="U55" s="1338"/>
      <c r="V55" s="1337"/>
      <c r="W55" s="1337"/>
      <c r="X55" s="1337"/>
      <c r="Y55" s="1337"/>
      <c r="Z55" s="1337"/>
      <c r="AA55" s="1337"/>
    </row>
    <row r="56" spans="2:27" x14ac:dyDescent="0.25">
      <c r="B56" s="1337"/>
      <c r="C56" s="1337"/>
      <c r="D56" s="1337"/>
      <c r="E56" s="1337"/>
      <c r="F56" s="1337"/>
      <c r="G56" s="1337"/>
      <c r="H56" s="1337"/>
      <c r="I56" s="1337"/>
      <c r="J56" s="1337"/>
      <c r="K56" s="1337"/>
      <c r="L56" s="1337"/>
      <c r="M56" s="1337"/>
      <c r="N56" s="1337"/>
      <c r="O56" s="1337"/>
      <c r="P56" s="1337"/>
      <c r="Q56" s="1337"/>
      <c r="R56" s="1337"/>
      <c r="S56" s="1337"/>
      <c r="T56" s="1338"/>
      <c r="U56" s="1338"/>
      <c r="V56" s="1337"/>
      <c r="W56" s="1337"/>
      <c r="X56" s="1337"/>
      <c r="Y56" s="1337"/>
      <c r="Z56" s="1337"/>
      <c r="AA56" s="1337"/>
    </row>
    <row r="57" spans="2:27" x14ac:dyDescent="0.25">
      <c r="B57" s="1337"/>
      <c r="C57" s="1337"/>
      <c r="D57" s="1337"/>
      <c r="E57" s="1337"/>
      <c r="F57" s="1337"/>
      <c r="G57" s="1337"/>
      <c r="H57" s="1337"/>
      <c r="I57" s="1337"/>
      <c r="J57" s="1337"/>
      <c r="K57" s="1337"/>
      <c r="L57" s="1337"/>
      <c r="M57" s="1337"/>
      <c r="N57" s="1337"/>
      <c r="O57" s="1337"/>
      <c r="P57" s="1337"/>
      <c r="Q57" s="1337"/>
      <c r="R57" s="1337"/>
      <c r="S57" s="1337"/>
      <c r="T57" s="1337"/>
      <c r="U57" s="1337"/>
      <c r="V57" s="1337"/>
      <c r="W57" s="1337"/>
      <c r="X57" s="1338"/>
      <c r="Y57" s="1338"/>
      <c r="Z57" s="1337"/>
      <c r="AA57" s="1337"/>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2" orientation="landscape"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43">
    <tabColor theme="0"/>
    <pageSetUpPr fitToPage="1"/>
  </sheetPr>
  <dimension ref="B1:Y56"/>
  <sheetViews>
    <sheetView zoomScaleNormal="100" workbookViewId="0">
      <selection activeCell="B4" sqref="B4:W4"/>
    </sheetView>
  </sheetViews>
  <sheetFormatPr baseColWidth="10" defaultColWidth="11.453125" defaultRowHeight="15" x14ac:dyDescent="0.25"/>
  <cols>
    <col min="1" max="1" width="0.7265625" style="1" customWidth="1"/>
    <col min="2" max="2" width="21.7265625" style="1" customWidth="1"/>
    <col min="3" max="3" width="0.54296875" style="1" customWidth="1"/>
    <col min="4" max="4" width="9.7265625" style="1" customWidth="1"/>
    <col min="5" max="5" width="0.7265625" style="1" customWidth="1"/>
    <col min="6" max="6" width="8" style="1" customWidth="1"/>
    <col min="7" max="7" width="5.54296875" style="1" customWidth="1"/>
    <col min="8" max="8" width="7.54296875" style="1" customWidth="1"/>
    <col min="9" max="9" width="5.453125" style="1" customWidth="1"/>
    <col min="10" max="10" width="7.54296875" style="1" customWidth="1"/>
    <col min="11" max="11" width="5.453125" style="1" customWidth="1"/>
    <col min="12" max="12" width="6.453125" style="1" customWidth="1"/>
    <col min="13" max="13" width="5.7265625" style="1" customWidth="1"/>
    <col min="14" max="14" width="8.81640625" style="1" customWidth="1"/>
    <col min="15" max="15" width="7.26953125" style="1" customWidth="1"/>
    <col min="16" max="16" width="7.1796875" style="1" customWidth="1"/>
    <col min="17" max="17" width="6" style="1" customWidth="1"/>
    <col min="18" max="18" width="7.26953125" style="1" customWidth="1"/>
    <col min="19" max="19" width="5.453125" style="1" customWidth="1"/>
    <col min="20" max="20" width="5.54296875" style="1" customWidth="1"/>
    <col min="21" max="21" width="5.453125" style="1" customWidth="1"/>
    <col min="22" max="22" width="8.54296875" style="1" customWidth="1"/>
    <col min="23" max="23" width="6.7265625" style="1" customWidth="1"/>
    <col min="24" max="24" width="0.54296875" style="22" customWidth="1"/>
    <col min="25" max="25" width="10.453125" style="22" customWidth="1"/>
    <col min="26" max="26" width="1.453125" style="1" customWidth="1"/>
    <col min="27" max="16384" width="11.453125" style="1"/>
  </cols>
  <sheetData>
    <row r="1" spans="2:25" s="2" customFormat="1" ht="9" customHeight="1" x14ac:dyDescent="0.25">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2:25" s="11" customFormat="1" ht="49.5" customHeight="1" x14ac:dyDescent="0.3">
      <c r="B2" s="18"/>
      <c r="C2" s="18"/>
      <c r="D2" s="18"/>
      <c r="E2" s="18"/>
      <c r="F2" s="18"/>
      <c r="G2" s="18"/>
      <c r="H2" s="18"/>
      <c r="I2" s="18"/>
      <c r="J2" s="18"/>
      <c r="K2" s="18"/>
      <c r="X2" s="17"/>
      <c r="Y2" s="17"/>
    </row>
    <row r="3" spans="2:25" s="4" customFormat="1" ht="36.75" customHeight="1" x14ac:dyDescent="0.25">
      <c r="B3" s="1557" t="s">
        <v>419</v>
      </c>
      <c r="C3" s="1557"/>
      <c r="D3" s="1557"/>
      <c r="E3" s="1557"/>
      <c r="F3" s="1557"/>
      <c r="G3" s="1557"/>
      <c r="H3" s="1557"/>
      <c r="I3" s="1557"/>
      <c r="J3" s="1557"/>
      <c r="K3" s="1557"/>
      <c r="L3" s="1557"/>
      <c r="M3" s="1557"/>
      <c r="N3" s="1557"/>
      <c r="O3" s="1557"/>
      <c r="P3" s="1557"/>
      <c r="Q3" s="1557"/>
      <c r="R3" s="1557"/>
      <c r="S3" s="1557"/>
      <c r="T3" s="1557"/>
      <c r="U3" s="1557"/>
      <c r="V3" s="1557"/>
      <c r="W3" s="1557"/>
      <c r="X3" s="1557"/>
      <c r="Y3" s="7"/>
    </row>
    <row r="4" spans="2:25" s="4" customFormat="1" ht="14.25" customHeight="1" x14ac:dyDescent="0.25">
      <c r="B4" s="1478" t="str">
        <f>porsaad!$B$6</f>
        <v>Situación a 30 de noviembre de 2025</v>
      </c>
      <c r="C4" s="1478"/>
      <c r="D4" s="1478"/>
      <c r="E4" s="1478"/>
      <c r="F4" s="1478"/>
      <c r="G4" s="1478"/>
      <c r="H4" s="1478"/>
      <c r="I4" s="1478"/>
      <c r="J4" s="1478"/>
      <c r="K4" s="1478"/>
      <c r="L4" s="1478"/>
      <c r="M4" s="1478"/>
      <c r="N4" s="1478"/>
      <c r="O4" s="1478"/>
      <c r="P4" s="1478"/>
      <c r="Q4" s="1478"/>
      <c r="R4" s="1478"/>
      <c r="S4" s="1478"/>
      <c r="T4" s="1478"/>
      <c r="U4" s="1478"/>
      <c r="V4" s="1478"/>
      <c r="W4" s="1478"/>
      <c r="X4" s="5"/>
      <c r="Y4" s="5"/>
    </row>
    <row r="5" spans="2:25" s="178" customFormat="1" ht="5.25" customHeight="1" x14ac:dyDescent="0.25">
      <c r="B5" s="179"/>
      <c r="C5" s="179"/>
      <c r="D5" s="179"/>
      <c r="E5" s="179"/>
      <c r="F5" s="179"/>
      <c r="G5" s="179"/>
      <c r="H5" s="179"/>
      <c r="I5" s="179"/>
      <c r="J5" s="179"/>
      <c r="K5" s="179"/>
      <c r="L5" s="179"/>
      <c r="M5" s="179"/>
      <c r="N5" s="179"/>
      <c r="O5" s="179"/>
      <c r="P5" s="179"/>
      <c r="Q5" s="179"/>
      <c r="R5" s="179"/>
      <c r="S5" s="179"/>
      <c r="T5" s="179"/>
      <c r="U5" s="179"/>
      <c r="V5" s="179"/>
      <c r="W5" s="179"/>
      <c r="X5" s="180"/>
      <c r="Y5" s="180"/>
    </row>
    <row r="6" spans="2:25" s="133" customFormat="1" ht="19.5" customHeight="1" x14ac:dyDescent="0.25">
      <c r="F6" s="1560" t="s">
        <v>52</v>
      </c>
      <c r="G6" s="1560"/>
      <c r="H6" s="1560"/>
      <c r="I6" s="1560"/>
      <c r="J6" s="1560"/>
      <c r="K6" s="1560"/>
      <c r="L6" s="1560"/>
      <c r="M6" s="1560"/>
      <c r="N6" s="1560"/>
      <c r="O6" s="1560"/>
      <c r="P6" s="1560"/>
      <c r="Q6" s="1560"/>
      <c r="R6" s="1560"/>
      <c r="S6" s="1560"/>
      <c r="T6" s="1560"/>
      <c r="U6" s="1560"/>
      <c r="V6" s="1560"/>
      <c r="W6" s="1560"/>
      <c r="X6" s="154"/>
      <c r="Y6" s="154"/>
    </row>
    <row r="7" spans="2:25" s="133" customFormat="1" ht="64.5" customHeight="1" x14ac:dyDescent="0.25">
      <c r="B7" s="1561" t="s">
        <v>12</v>
      </c>
      <c r="C7" s="155"/>
      <c r="D7" s="156" t="s">
        <v>53</v>
      </c>
      <c r="E7" s="155"/>
      <c r="F7" s="1562" t="s">
        <v>167</v>
      </c>
      <c r="G7" s="1562"/>
      <c r="H7" s="1562" t="s">
        <v>59</v>
      </c>
      <c r="I7" s="1562"/>
      <c r="J7" s="1562" t="s">
        <v>60</v>
      </c>
      <c r="K7" s="1562"/>
      <c r="L7" s="1562" t="s">
        <v>152</v>
      </c>
      <c r="M7" s="1562"/>
      <c r="N7" s="1562" t="s">
        <v>0</v>
      </c>
      <c r="O7" s="1562"/>
      <c r="P7" s="156"/>
      <c r="Q7" s="156" t="s">
        <v>62</v>
      </c>
    </row>
    <row r="8" spans="2:25" s="155" customFormat="1" ht="20.25" customHeight="1" x14ac:dyDescent="0.25">
      <c r="B8" s="1561"/>
      <c r="C8" s="157"/>
      <c r="D8" s="156" t="s">
        <v>9</v>
      </c>
      <c r="E8" s="157"/>
      <c r="F8" s="156" t="s">
        <v>9</v>
      </c>
      <c r="G8" s="156" t="s">
        <v>28</v>
      </c>
      <c r="H8" s="156" t="s">
        <v>9</v>
      </c>
      <c r="I8" s="156" t="s">
        <v>28</v>
      </c>
      <c r="J8" s="156" t="s">
        <v>9</v>
      </c>
      <c r="K8" s="156" t="s">
        <v>28</v>
      </c>
      <c r="L8" s="156" t="s">
        <v>9</v>
      </c>
      <c r="M8" s="156" t="s">
        <v>28</v>
      </c>
      <c r="N8" s="156" t="s">
        <v>9</v>
      </c>
      <c r="O8" s="156" t="s">
        <v>28</v>
      </c>
      <c r="P8" s="156"/>
      <c r="Q8" s="156" t="s">
        <v>9</v>
      </c>
    </row>
    <row r="9" spans="2:25" s="157" customFormat="1" ht="8.25" customHeight="1" x14ac:dyDescent="0.25">
      <c r="B9" s="158"/>
      <c r="C9" s="159"/>
      <c r="D9" s="160"/>
      <c r="E9" s="159"/>
      <c r="F9" s="161"/>
      <c r="G9" s="161"/>
      <c r="H9" s="161"/>
      <c r="I9" s="161"/>
      <c r="J9" s="161"/>
      <c r="K9" s="161"/>
      <c r="L9" s="161"/>
      <c r="M9" s="161"/>
      <c r="N9" s="161"/>
      <c r="O9" s="161"/>
      <c r="P9" s="161"/>
      <c r="Q9" s="161"/>
    </row>
    <row r="10" spans="2:25" s="162" customFormat="1" ht="18" customHeight="1" x14ac:dyDescent="0.25">
      <c r="B10" s="146" t="s">
        <v>8</v>
      </c>
      <c r="C10" s="159"/>
      <c r="D10" s="163">
        <f>'41abenpreGIII'!D10</f>
        <v>79007</v>
      </c>
      <c r="F10" s="164">
        <f>'41abenpreGIII'!F10+'41abenpreGIII'!H10+'41abenpreGIII'!J10+'41abenpreGIII'!L10+'41abenpreGIII'!N10</f>
        <v>83258</v>
      </c>
      <c r="G10" s="165">
        <f t="shared" ref="G10:G27" si="0">F10*100/$N10</f>
        <v>73.718788737382681</v>
      </c>
      <c r="H10" s="164">
        <f>'41abenpreGIII'!P10</f>
        <v>1991</v>
      </c>
      <c r="I10" s="165">
        <f t="shared" ref="I10:I27" si="1">H10*100/$N10</f>
        <v>1.7628829466973615</v>
      </c>
      <c r="J10" s="164">
        <f>'41abenpreGIII'!R10</f>
        <v>27682</v>
      </c>
      <c r="K10" s="165">
        <f t="shared" ref="K10:K27" si="2">J10*100/$N10</f>
        <v>24.51035948291128</v>
      </c>
      <c r="L10" s="164">
        <f>'41abenpreGIII'!T10</f>
        <v>9</v>
      </c>
      <c r="M10" s="165">
        <f t="shared" ref="M10:M27" si="3">L10*100/$N10</f>
        <v>7.9688330086771734E-3</v>
      </c>
      <c r="N10" s="164">
        <f>F10+H10+J10+L10</f>
        <v>112940</v>
      </c>
      <c r="O10" s="165">
        <f>G10+I10+K10+M10</f>
        <v>100</v>
      </c>
      <c r="P10" s="166"/>
      <c r="Q10" s="166">
        <f t="shared" ref="Q10:Q27" si="4">N10/D10</f>
        <v>1.4294935891756426</v>
      </c>
    </row>
    <row r="11" spans="2:25" s="162" customFormat="1" ht="18" customHeight="1" x14ac:dyDescent="0.25">
      <c r="B11" s="146" t="s">
        <v>7</v>
      </c>
      <c r="C11" s="159"/>
      <c r="D11" s="163">
        <f>'41abenpreGIII'!D11</f>
        <v>14220</v>
      </c>
      <c r="F11" s="164">
        <f>'41abenpreGIII'!F11+'41abenpreGIII'!H11+'41abenpreGIII'!J11+'41abenpreGIII'!L11+'41abenpreGIII'!N11</f>
        <v>8631</v>
      </c>
      <c r="G11" s="165">
        <f t="shared" si="0"/>
        <v>46.216867469879517</v>
      </c>
      <c r="H11" s="164">
        <f>'41abenpreGIII'!P11</f>
        <v>4466</v>
      </c>
      <c r="I11" s="165">
        <f t="shared" si="1"/>
        <v>23.914323962516733</v>
      </c>
      <c r="J11" s="164">
        <f>'41abenpreGIII'!R11</f>
        <v>5578</v>
      </c>
      <c r="K11" s="165">
        <f t="shared" si="2"/>
        <v>29.868808567603747</v>
      </c>
      <c r="L11" s="164">
        <f>'41abenpreGIII'!T11</f>
        <v>0</v>
      </c>
      <c r="M11" s="165">
        <f t="shared" si="3"/>
        <v>0</v>
      </c>
      <c r="N11" s="164">
        <f t="shared" ref="N11:O27" si="5">F11+H11+J11+L11</f>
        <v>18675</v>
      </c>
      <c r="O11" s="165">
        <f t="shared" si="5"/>
        <v>100</v>
      </c>
      <c r="P11" s="166"/>
      <c r="Q11" s="166">
        <f t="shared" si="4"/>
        <v>1.3132911392405062</v>
      </c>
    </row>
    <row r="12" spans="2:25" s="162" customFormat="1" ht="22.5" customHeight="1" x14ac:dyDescent="0.25">
      <c r="B12" s="146" t="s">
        <v>37</v>
      </c>
      <c r="C12" s="159"/>
      <c r="D12" s="163">
        <f>'41abenpreGIII'!D12</f>
        <v>7630</v>
      </c>
      <c r="F12" s="164">
        <f>'41abenpreGIII'!F12+'41abenpreGIII'!H12+'41abenpreGIII'!J12+'41abenpreGIII'!L12+'41abenpreGIII'!N12</f>
        <v>6337</v>
      </c>
      <c r="G12" s="165">
        <f t="shared" si="0"/>
        <v>59.036705794671136</v>
      </c>
      <c r="H12" s="163">
        <f>'41abenpreGIII'!P12</f>
        <v>1636</v>
      </c>
      <c r="I12" s="165">
        <f t="shared" si="1"/>
        <v>15.24128936090926</v>
      </c>
      <c r="J12" s="164">
        <f>'41abenpreGIII'!R12</f>
        <v>2749</v>
      </c>
      <c r="K12" s="165">
        <f t="shared" si="2"/>
        <v>25.610210545928826</v>
      </c>
      <c r="L12" s="164">
        <f>'41abenpreGIII'!T12</f>
        <v>12</v>
      </c>
      <c r="M12" s="165">
        <f t="shared" si="3"/>
        <v>0.11179429849077697</v>
      </c>
      <c r="N12" s="164">
        <f t="shared" si="5"/>
        <v>10734</v>
      </c>
      <c r="O12" s="165">
        <f t="shared" si="5"/>
        <v>100</v>
      </c>
      <c r="P12" s="166"/>
      <c r="Q12" s="166">
        <f t="shared" si="4"/>
        <v>1.4068152031454784</v>
      </c>
    </row>
    <row r="13" spans="2:25" s="162" customFormat="1" ht="18" customHeight="1" x14ac:dyDescent="0.25">
      <c r="B13" s="146" t="s">
        <v>38</v>
      </c>
      <c r="C13" s="159"/>
      <c r="D13" s="163">
        <f>'41abenpreGIII'!D13</f>
        <v>8348</v>
      </c>
      <c r="F13" s="164">
        <f>'41abenpreGIII'!F13+'41abenpreGIII'!H13+'41abenpreGIII'!J13+'41abenpreGIII'!L13+'41abenpreGIII'!N13</f>
        <v>6899</v>
      </c>
      <c r="G13" s="165">
        <f t="shared" si="0"/>
        <v>57.391232010648032</v>
      </c>
      <c r="H13" s="164">
        <f>'41abenpreGIII'!P13</f>
        <v>440</v>
      </c>
      <c r="I13" s="165">
        <f t="shared" si="1"/>
        <v>3.660261209549954</v>
      </c>
      <c r="J13" s="164">
        <f>'41abenpreGIII'!R13</f>
        <v>4682</v>
      </c>
      <c r="K13" s="165">
        <f t="shared" si="2"/>
        <v>38.94850677980201</v>
      </c>
      <c r="L13" s="164">
        <f>'41abenpreGIII'!T13</f>
        <v>0</v>
      </c>
      <c r="M13" s="165">
        <f t="shared" si="3"/>
        <v>0</v>
      </c>
      <c r="N13" s="164">
        <f t="shared" si="5"/>
        <v>12021</v>
      </c>
      <c r="O13" s="165">
        <f t="shared" si="5"/>
        <v>100</v>
      </c>
      <c r="P13" s="166"/>
      <c r="Q13" s="166">
        <f t="shared" si="4"/>
        <v>1.4399856252994729</v>
      </c>
    </row>
    <row r="14" spans="2:25" s="162" customFormat="1" ht="18" customHeight="1" x14ac:dyDescent="0.25">
      <c r="B14" s="146" t="s">
        <v>6</v>
      </c>
      <c r="C14" s="159"/>
      <c r="D14" s="163">
        <f>'41abenpreGIII'!D14</f>
        <v>22292</v>
      </c>
      <c r="F14" s="164">
        <f>'41abenpreGIII'!F14+'41abenpreGIII'!H14+'41abenpreGIII'!J14+'41abenpreGIII'!L14+'41abenpreGIII'!N14</f>
        <v>7100</v>
      </c>
      <c r="G14" s="165">
        <f t="shared" si="0"/>
        <v>27.883595805678826</v>
      </c>
      <c r="H14" s="164">
        <f>'41abenpreGIII'!P14</f>
        <v>8554</v>
      </c>
      <c r="I14" s="165">
        <f t="shared" si="1"/>
        <v>33.593842045320663</v>
      </c>
      <c r="J14" s="164">
        <f>'41abenpreGIII'!R14</f>
        <v>9751</v>
      </c>
      <c r="K14" s="165">
        <f t="shared" si="2"/>
        <v>38.294780662137221</v>
      </c>
      <c r="L14" s="164">
        <f>'41abenpreGIII'!T14</f>
        <v>58</v>
      </c>
      <c r="M14" s="165">
        <f t="shared" si="3"/>
        <v>0.22778148686329183</v>
      </c>
      <c r="N14" s="164">
        <f t="shared" si="5"/>
        <v>25463</v>
      </c>
      <c r="O14" s="165">
        <f t="shared" si="5"/>
        <v>100.00000000000001</v>
      </c>
      <c r="P14" s="166"/>
      <c r="Q14" s="166">
        <f t="shared" si="4"/>
        <v>1.1422483402117352</v>
      </c>
    </row>
    <row r="15" spans="2:25" s="162" customFormat="1" ht="18" customHeight="1" x14ac:dyDescent="0.25">
      <c r="B15" s="146" t="s">
        <v>5</v>
      </c>
      <c r="C15" s="159"/>
      <c r="D15" s="163">
        <f>'41abenpreGIII'!D15</f>
        <v>5170</v>
      </c>
      <c r="F15" s="164">
        <f>'41abenpreGIII'!F15+'41abenpreGIII'!H15+'41abenpreGIII'!J15+'41abenpreGIII'!L15+'41abenpreGIII'!N15</f>
        <v>5994</v>
      </c>
      <c r="G15" s="165">
        <f t="shared" si="0"/>
        <v>70.154494382022477</v>
      </c>
      <c r="H15" s="163">
        <f>'41abenpreGIII'!P15</f>
        <v>258</v>
      </c>
      <c r="I15" s="165">
        <f t="shared" si="1"/>
        <v>3.0196629213483148</v>
      </c>
      <c r="J15" s="164">
        <f>'41abenpreGIII'!R15</f>
        <v>2292</v>
      </c>
      <c r="K15" s="165">
        <f t="shared" si="2"/>
        <v>26.825842696629213</v>
      </c>
      <c r="L15" s="164">
        <f>'41abenpreGIII'!T15</f>
        <v>0</v>
      </c>
      <c r="M15" s="165">
        <f t="shared" si="3"/>
        <v>0</v>
      </c>
      <c r="N15" s="164">
        <f t="shared" si="5"/>
        <v>8544</v>
      </c>
      <c r="O15" s="165">
        <f t="shared" si="5"/>
        <v>100</v>
      </c>
      <c r="P15" s="166"/>
      <c r="Q15" s="166">
        <f t="shared" si="4"/>
        <v>1.6526112185686654</v>
      </c>
    </row>
    <row r="16" spans="2:25" s="162" customFormat="1" ht="18" customHeight="1" x14ac:dyDescent="0.25">
      <c r="B16" s="146" t="s">
        <v>4</v>
      </c>
      <c r="C16" s="159"/>
      <c r="D16" s="163">
        <f>'41abenpreGIII'!D16</f>
        <v>34765</v>
      </c>
      <c r="F16" s="164">
        <f>'41abenpreGIII'!F16+'41abenpreGIII'!H16+'41abenpreGIII'!J16+'41abenpreGIII'!L16+'41abenpreGIII'!N16</f>
        <v>21526</v>
      </c>
      <c r="G16" s="165">
        <f t="shared" si="0"/>
        <v>44.808492922564533</v>
      </c>
      <c r="H16" s="164">
        <f>'41abenpreGIII'!P16</f>
        <v>16151</v>
      </c>
      <c r="I16" s="165">
        <f t="shared" si="1"/>
        <v>33.61990008326395</v>
      </c>
      <c r="J16" s="164">
        <f>'41abenpreGIII'!R16</f>
        <v>9724</v>
      </c>
      <c r="K16" s="165">
        <f t="shared" si="2"/>
        <v>20.241465445462115</v>
      </c>
      <c r="L16" s="164">
        <f>'41abenpreGIII'!T16</f>
        <v>639</v>
      </c>
      <c r="M16" s="165">
        <f t="shared" si="3"/>
        <v>1.3301415487094088</v>
      </c>
      <c r="N16" s="164">
        <f t="shared" si="5"/>
        <v>48040</v>
      </c>
      <c r="O16" s="165">
        <f t="shared" si="5"/>
        <v>100</v>
      </c>
      <c r="P16" s="166"/>
      <c r="Q16" s="166">
        <f t="shared" si="4"/>
        <v>1.3818495613404287</v>
      </c>
    </row>
    <row r="17" spans="2:25" s="162" customFormat="1" ht="18" customHeight="1" x14ac:dyDescent="0.25">
      <c r="B17" s="146" t="s">
        <v>40</v>
      </c>
      <c r="C17" s="159"/>
      <c r="D17" s="163">
        <f>'41abenpreGIII'!D17</f>
        <v>24420</v>
      </c>
      <c r="F17" s="164">
        <f>'41abenpreGIII'!F17+'41abenpreGIII'!H17+'41abenpreGIII'!J17+'41abenpreGIII'!L17+'41abenpreGIII'!N17</f>
        <v>22173</v>
      </c>
      <c r="G17" s="165">
        <f t="shared" si="0"/>
        <v>62.968221963479394</v>
      </c>
      <c r="H17" s="164">
        <f>'41abenpreGIII'!P17</f>
        <v>4365</v>
      </c>
      <c r="I17" s="165">
        <f t="shared" si="1"/>
        <v>12.39599011728623</v>
      </c>
      <c r="J17" s="164">
        <f>'41abenpreGIII'!R17</f>
        <v>8661</v>
      </c>
      <c r="K17" s="165">
        <f t="shared" si="2"/>
        <v>24.596029875330135</v>
      </c>
      <c r="L17" s="164">
        <f>'41abenpreGIII'!T17</f>
        <v>14</v>
      </c>
      <c r="M17" s="165">
        <f t="shared" si="3"/>
        <v>3.9758043904239912E-2</v>
      </c>
      <c r="N17" s="164">
        <f t="shared" si="5"/>
        <v>35213</v>
      </c>
      <c r="O17" s="165">
        <f t="shared" si="5"/>
        <v>100</v>
      </c>
      <c r="P17" s="166"/>
      <c r="Q17" s="166">
        <f t="shared" si="4"/>
        <v>1.4419737919737921</v>
      </c>
    </row>
    <row r="18" spans="2:25" s="162" customFormat="1" ht="18" customHeight="1" x14ac:dyDescent="0.25">
      <c r="B18" s="146" t="s">
        <v>41</v>
      </c>
      <c r="C18" s="159"/>
      <c r="D18" s="163">
        <f>'41abenpreGIII'!D18</f>
        <v>46281</v>
      </c>
      <c r="F18" s="164">
        <f>'41abenpreGIII'!F18+'41abenpreGIII'!H18+'41abenpreGIII'!J18+'41abenpreGIII'!L18+'41abenpreGIII'!N18</f>
        <v>28462</v>
      </c>
      <c r="G18" s="165">
        <f t="shared" si="0"/>
        <v>49.50429610046266</v>
      </c>
      <c r="H18" s="164">
        <f>'41abenpreGIII'!P18</f>
        <v>6492</v>
      </c>
      <c r="I18" s="165">
        <f t="shared" si="1"/>
        <v>11.291613037882215</v>
      </c>
      <c r="J18" s="164">
        <f>'41abenpreGIII'!R18</f>
        <v>22476</v>
      </c>
      <c r="K18" s="165">
        <f t="shared" si="2"/>
        <v>39.092774898250255</v>
      </c>
      <c r="L18" s="164">
        <f>'41abenpreGIII'!T18</f>
        <v>64</v>
      </c>
      <c r="M18" s="165">
        <f t="shared" si="3"/>
        <v>0.11131596340487702</v>
      </c>
      <c r="N18" s="164">
        <f t="shared" si="5"/>
        <v>57494</v>
      </c>
      <c r="O18" s="165">
        <f t="shared" si="5"/>
        <v>100</v>
      </c>
      <c r="P18" s="166"/>
      <c r="Q18" s="166">
        <f t="shared" si="4"/>
        <v>1.2422808495927053</v>
      </c>
    </row>
    <row r="19" spans="2:25" s="162" customFormat="1" ht="18" customHeight="1" x14ac:dyDescent="0.25">
      <c r="B19" s="146" t="s">
        <v>3</v>
      </c>
      <c r="C19" s="159"/>
      <c r="D19" s="163">
        <f>'41abenpreGIII'!D19</f>
        <v>48338</v>
      </c>
      <c r="F19" s="164">
        <f>'41abenpreGIII'!F19+'41abenpreGIII'!H19+'41abenpreGIII'!J19+'41abenpreGIII'!L19+'41abenpreGIII'!N19</f>
        <v>30734</v>
      </c>
      <c r="G19" s="165">
        <f t="shared" si="0"/>
        <v>42.474329385425449</v>
      </c>
      <c r="H19" s="164">
        <f>'41abenpreGIII'!P19</f>
        <v>8041</v>
      </c>
      <c r="I19" s="165">
        <f>H19*100/$N19</f>
        <v>11.112646664547603</v>
      </c>
      <c r="J19" s="164">
        <f>'41abenpreGIII'!R19</f>
        <v>33233</v>
      </c>
      <c r="K19" s="165">
        <f>J19*100/$N19</f>
        <v>45.927942619439186</v>
      </c>
      <c r="L19" s="164">
        <f>'41abenpreGIII'!T19</f>
        <v>351</v>
      </c>
      <c r="M19" s="165">
        <f t="shared" si="3"/>
        <v>0.48508133058776381</v>
      </c>
      <c r="N19" s="164">
        <f t="shared" si="5"/>
        <v>72359</v>
      </c>
      <c r="O19" s="165">
        <f t="shared" si="5"/>
        <v>100</v>
      </c>
      <c r="P19" s="166"/>
      <c r="Q19" s="166">
        <f t="shared" si="4"/>
        <v>1.4969382266539781</v>
      </c>
    </row>
    <row r="20" spans="2:25" s="162" customFormat="1" ht="18" customHeight="1" x14ac:dyDescent="0.25">
      <c r="B20" s="146" t="s">
        <v>2</v>
      </c>
      <c r="C20" s="159"/>
      <c r="D20" s="163">
        <f>'41abenpreGIII'!D20</f>
        <v>12347</v>
      </c>
      <c r="F20" s="164">
        <f>'41abenpreGIII'!F20+'41abenpreGIII'!H20+'41abenpreGIII'!J20+'41abenpreGIII'!L20+'41abenpreGIII'!N20</f>
        <v>5701</v>
      </c>
      <c r="G20" s="165">
        <f t="shared" si="0"/>
        <v>41.023242426422968</v>
      </c>
      <c r="H20" s="164">
        <f>'41abenpreGIII'!P20</f>
        <v>6140</v>
      </c>
      <c r="I20" s="165">
        <f>H20*100/$N20</f>
        <v>44.182197596603586</v>
      </c>
      <c r="J20" s="164">
        <f>'41abenpreGIII'!R20</f>
        <v>2056</v>
      </c>
      <c r="K20" s="165">
        <f>J20*100/$N20</f>
        <v>14.794559976973447</v>
      </c>
      <c r="L20" s="164">
        <f>'41abenpreGIII'!T20</f>
        <v>0</v>
      </c>
      <c r="M20" s="165">
        <f t="shared" si="3"/>
        <v>0</v>
      </c>
      <c r="N20" s="164">
        <f t="shared" si="5"/>
        <v>13897</v>
      </c>
      <c r="O20" s="165">
        <f t="shared" si="5"/>
        <v>100</v>
      </c>
      <c r="P20" s="166"/>
      <c r="Q20" s="166">
        <f t="shared" si="4"/>
        <v>1.1255365675872682</v>
      </c>
    </row>
    <row r="21" spans="2:25" s="162" customFormat="1" ht="18" customHeight="1" x14ac:dyDescent="0.25">
      <c r="B21" s="146" t="s">
        <v>35</v>
      </c>
      <c r="C21" s="159"/>
      <c r="D21" s="163">
        <f>'41abenpreGIII'!D21</f>
        <v>28540</v>
      </c>
      <c r="F21" s="164">
        <f>'41abenpreGIII'!F21+'41abenpreGIII'!H21+'41abenpreGIII'!J21+'41abenpreGIII'!L21+'41abenpreGIII'!N21</f>
        <v>27280</v>
      </c>
      <c r="G21" s="165">
        <f t="shared" si="0"/>
        <v>63.713011187145291</v>
      </c>
      <c r="H21" s="164">
        <f>'41abenpreGIII'!P21</f>
        <v>7014</v>
      </c>
      <c r="I21" s="165">
        <f>H21*100/$N21</f>
        <v>16.381343858747694</v>
      </c>
      <c r="J21" s="164">
        <f>'41abenpreGIII'!R21</f>
        <v>8433</v>
      </c>
      <c r="K21" s="165">
        <f>J21*100/$N21</f>
        <v>19.695448069691945</v>
      </c>
      <c r="L21" s="164">
        <f>'41abenpreGIII'!T21</f>
        <v>90</v>
      </c>
      <c r="M21" s="165">
        <f t="shared" si="3"/>
        <v>0.21019688441506879</v>
      </c>
      <c r="N21" s="164">
        <f t="shared" si="5"/>
        <v>42817</v>
      </c>
      <c r="O21" s="165">
        <f t="shared" si="5"/>
        <v>100</v>
      </c>
      <c r="P21" s="166"/>
      <c r="Q21" s="166">
        <f t="shared" si="4"/>
        <v>1.5002452697967765</v>
      </c>
    </row>
    <row r="22" spans="2:25" s="162" customFormat="1" ht="21" customHeight="1" x14ac:dyDescent="0.25">
      <c r="B22" s="146" t="s">
        <v>42</v>
      </c>
      <c r="C22" s="159"/>
      <c r="D22" s="163">
        <f>'41abenpreGIII'!D22</f>
        <v>68004</v>
      </c>
      <c r="F22" s="164">
        <f>'41abenpreGIII'!F22+'41abenpreGIII'!H22+'41abenpreGIII'!J22+'41abenpreGIII'!L22+'41abenpreGIII'!N22</f>
        <v>64192</v>
      </c>
      <c r="G22" s="165">
        <f t="shared" si="0"/>
        <v>66.592665594688526</v>
      </c>
      <c r="H22" s="164">
        <f>'41abenpreGIII'!P22</f>
        <v>14169</v>
      </c>
      <c r="I22" s="165">
        <f>H22*100/$N22</f>
        <v>14.698895170911355</v>
      </c>
      <c r="J22" s="164">
        <f>'41abenpreGIII'!R22</f>
        <v>17970</v>
      </c>
      <c r="K22" s="165">
        <f>J22*100/$N22</f>
        <v>18.642045749260852</v>
      </c>
      <c r="L22" s="164">
        <f>'41abenpreGIII'!T22</f>
        <v>64</v>
      </c>
      <c r="M22" s="165">
        <f t="shared" si="3"/>
        <v>6.6393485139270708E-2</v>
      </c>
      <c r="N22" s="164">
        <f t="shared" si="5"/>
        <v>96395</v>
      </c>
      <c r="O22" s="165">
        <f t="shared" si="5"/>
        <v>100.00000000000001</v>
      </c>
      <c r="P22" s="166"/>
      <c r="Q22" s="166">
        <f t="shared" si="4"/>
        <v>1.4174901476383741</v>
      </c>
    </row>
    <row r="23" spans="2:25" s="162" customFormat="1" ht="18" customHeight="1" x14ac:dyDescent="0.25">
      <c r="B23" s="146" t="s">
        <v>43</v>
      </c>
      <c r="C23" s="159"/>
      <c r="D23" s="163">
        <f>'41abenpreGIII'!D23</f>
        <v>14614</v>
      </c>
      <c r="F23" s="164">
        <f>'41abenpreGIII'!F23+'41abenpreGIII'!H23+'41abenpreGIII'!J23+'41abenpreGIII'!L23+'41abenpreGIII'!N23</f>
        <v>8993</v>
      </c>
      <c r="G23" s="165">
        <f t="shared" si="0"/>
        <v>49.190460562301716</v>
      </c>
      <c r="H23" s="164">
        <f>'41abenpreGIII'!P23</f>
        <v>1215</v>
      </c>
      <c r="I23" s="165">
        <f>H23*100/$N23</f>
        <v>6.6458811946176564</v>
      </c>
      <c r="J23" s="164">
        <f>'41abenpreGIII'!R23</f>
        <v>8072</v>
      </c>
      <c r="K23" s="165">
        <f>J23*100/$N23</f>
        <v>44.15271852094957</v>
      </c>
      <c r="L23" s="164">
        <f>'41abenpreGIII'!T23</f>
        <v>2</v>
      </c>
      <c r="M23" s="165">
        <f t="shared" si="3"/>
        <v>1.0939722131057872E-2</v>
      </c>
      <c r="N23" s="164">
        <f t="shared" si="5"/>
        <v>18282</v>
      </c>
      <c r="O23" s="165">
        <f t="shared" si="5"/>
        <v>100</v>
      </c>
      <c r="P23" s="166"/>
      <c r="Q23" s="166">
        <f t="shared" si="4"/>
        <v>1.2509921992609827</v>
      </c>
    </row>
    <row r="24" spans="2:25" s="162" customFormat="1" ht="22.5" customHeight="1" x14ac:dyDescent="0.25">
      <c r="B24" s="146" t="s">
        <v>44</v>
      </c>
      <c r="C24" s="159"/>
      <c r="D24" s="163">
        <f>'41abenpreGIII'!D24</f>
        <v>3385</v>
      </c>
      <c r="F24" s="164">
        <f>'41abenpreGIII'!F24+'41abenpreGIII'!H24+'41abenpreGIII'!J24+'41abenpreGIII'!L24+'41abenpreGIII'!N24</f>
        <v>2260</v>
      </c>
      <c r="G24" s="167">
        <f t="shared" si="0"/>
        <v>51.027319936780309</v>
      </c>
      <c r="H24" s="163">
        <f>'41abenpreGIII'!P24</f>
        <v>764</v>
      </c>
      <c r="I24" s="165">
        <f t="shared" si="1"/>
        <v>17.249943553849626</v>
      </c>
      <c r="J24" s="164">
        <f>'41abenpreGIII'!R24</f>
        <v>1394</v>
      </c>
      <c r="K24" s="165">
        <f t="shared" si="2"/>
        <v>31.474373447730866</v>
      </c>
      <c r="L24" s="164">
        <f>'41abenpreGIII'!T24</f>
        <v>11</v>
      </c>
      <c r="M24" s="165">
        <f t="shared" si="3"/>
        <v>0.24836306163919622</v>
      </c>
      <c r="N24" s="163">
        <f t="shared" si="5"/>
        <v>4429</v>
      </c>
      <c r="O24" s="165">
        <f t="shared" si="5"/>
        <v>100</v>
      </c>
      <c r="P24" s="166"/>
      <c r="Q24" s="166">
        <f t="shared" si="4"/>
        <v>1.3084194977843426</v>
      </c>
    </row>
    <row r="25" spans="2:25" s="162" customFormat="1" ht="18" customHeight="1" x14ac:dyDescent="0.25">
      <c r="B25" s="146" t="s">
        <v>45</v>
      </c>
      <c r="C25" s="159"/>
      <c r="D25" s="163">
        <f>'41abenpreGIII'!D25</f>
        <v>17426</v>
      </c>
      <c r="F25" s="164">
        <f>'41abenpreGIII'!F25+'41abenpreGIII'!H25+'41abenpreGIII'!J25+'41abenpreGIII'!L25+'41abenpreGIII'!N25</f>
        <v>14961</v>
      </c>
      <c r="G25" s="167">
        <f t="shared" si="0"/>
        <v>59.626957873341041</v>
      </c>
      <c r="H25" s="163">
        <f>'41abenpreGIII'!P25</f>
        <v>695</v>
      </c>
      <c r="I25" s="165">
        <f t="shared" si="1"/>
        <v>2.769917500298912</v>
      </c>
      <c r="J25" s="164">
        <f>'41abenpreGIII'!R25</f>
        <v>7346</v>
      </c>
      <c r="K25" s="165">
        <f t="shared" si="2"/>
        <v>29.277430154238573</v>
      </c>
      <c r="L25" s="164">
        <f>'41abenpreGIII'!T25</f>
        <v>2089</v>
      </c>
      <c r="M25" s="165">
        <f t="shared" si="3"/>
        <v>8.3256944721214783</v>
      </c>
      <c r="N25" s="163">
        <f t="shared" si="5"/>
        <v>25091</v>
      </c>
      <c r="O25" s="165">
        <f t="shared" si="5"/>
        <v>100</v>
      </c>
      <c r="P25" s="166"/>
      <c r="Q25" s="166">
        <f t="shared" si="4"/>
        <v>1.4398599793412143</v>
      </c>
    </row>
    <row r="26" spans="2:25" s="162" customFormat="1" ht="18" customHeight="1" x14ac:dyDescent="0.25">
      <c r="B26" s="146" t="s">
        <v>46</v>
      </c>
      <c r="C26" s="159"/>
      <c r="D26" s="163">
        <f>'41abenpreGIII'!D26</f>
        <v>2182</v>
      </c>
      <c r="F26" s="164">
        <f>'41abenpreGIII'!F26+'41abenpreGIII'!H26+'41abenpreGIII'!J26+'41abenpreGIII'!L26+'41abenpreGIII'!N26</f>
        <v>2584</v>
      </c>
      <c r="G26" s="167">
        <f t="shared" si="0"/>
        <v>74.252873563218387</v>
      </c>
      <c r="H26" s="163">
        <f>'41abenpreGIII'!P26</f>
        <v>422</v>
      </c>
      <c r="I26" s="165">
        <f t="shared" si="1"/>
        <v>12.126436781609195</v>
      </c>
      <c r="J26" s="164">
        <f>'41abenpreGIII'!R26</f>
        <v>474</v>
      </c>
      <c r="K26" s="165">
        <f t="shared" si="2"/>
        <v>13.620689655172415</v>
      </c>
      <c r="L26" s="164">
        <f>'41abenpreGIII'!T26</f>
        <v>0</v>
      </c>
      <c r="M26" s="165">
        <f t="shared" si="3"/>
        <v>0</v>
      </c>
      <c r="N26" s="163">
        <f t="shared" si="5"/>
        <v>3480</v>
      </c>
      <c r="O26" s="165">
        <f t="shared" si="5"/>
        <v>100</v>
      </c>
      <c r="P26" s="166"/>
      <c r="Q26" s="166">
        <f t="shared" si="4"/>
        <v>1.5948670944087993</v>
      </c>
    </row>
    <row r="27" spans="2:25" s="162" customFormat="1" ht="18" customHeight="1" x14ac:dyDescent="0.25">
      <c r="B27" s="146" t="s">
        <v>1</v>
      </c>
      <c r="C27" s="159"/>
      <c r="D27" s="163">
        <f>'41abenpreGIII'!D27</f>
        <v>1201</v>
      </c>
      <c r="F27" s="164">
        <f>'41abenpreGIII'!F27+'41abenpreGIII'!H27+'41abenpreGIII'!J27+'41abenpreGIII'!L27+'41abenpreGIII'!N27</f>
        <v>894</v>
      </c>
      <c r="G27" s="167">
        <f t="shared" si="0"/>
        <v>57.344451571520203</v>
      </c>
      <c r="H27" s="163">
        <f>'41abenpreGIII'!P27</f>
        <v>0</v>
      </c>
      <c r="I27" s="165">
        <f t="shared" si="1"/>
        <v>0</v>
      </c>
      <c r="J27" s="164">
        <f>'41abenpreGIII'!R27</f>
        <v>665</v>
      </c>
      <c r="K27" s="165">
        <f t="shared" si="2"/>
        <v>42.655548428479797</v>
      </c>
      <c r="L27" s="164">
        <f>'41abenpreGIII'!T27</f>
        <v>0</v>
      </c>
      <c r="M27" s="165">
        <f t="shared" si="3"/>
        <v>0</v>
      </c>
      <c r="N27" s="164">
        <f t="shared" si="5"/>
        <v>1559</v>
      </c>
      <c r="O27" s="165">
        <f t="shared" si="5"/>
        <v>100</v>
      </c>
      <c r="P27" s="166"/>
      <c r="Q27" s="166">
        <f t="shared" si="4"/>
        <v>1.2980849292256453</v>
      </c>
    </row>
    <row r="28" spans="2:25" s="162" customFormat="1" ht="8.25" customHeight="1" x14ac:dyDescent="0.25">
      <c r="B28" s="168"/>
      <c r="C28" s="159"/>
      <c r="D28" s="169"/>
      <c r="F28" s="163"/>
      <c r="G28" s="170"/>
      <c r="H28" s="163"/>
      <c r="I28" s="170"/>
      <c r="J28" s="163"/>
      <c r="K28" s="170"/>
      <c r="L28" s="163"/>
      <c r="M28" s="170"/>
      <c r="N28" s="164"/>
      <c r="O28" s="166"/>
      <c r="P28" s="166"/>
      <c r="Q28" s="170"/>
    </row>
    <row r="29" spans="2:25" s="162" customFormat="1" ht="3" customHeight="1" x14ac:dyDescent="0.25">
      <c r="B29" s="158"/>
      <c r="C29" s="159"/>
      <c r="D29" s="171"/>
      <c r="F29" s="172"/>
      <c r="G29" s="172"/>
      <c r="H29" s="172"/>
      <c r="I29" s="172"/>
      <c r="J29" s="172"/>
      <c r="K29" s="172"/>
      <c r="L29" s="172"/>
      <c r="M29" s="172"/>
      <c r="N29" s="147"/>
      <c r="O29" s="172"/>
      <c r="P29" s="172"/>
      <c r="Q29" s="172"/>
    </row>
    <row r="30" spans="2:25" s="162" customFormat="1" ht="20.25" customHeight="1" x14ac:dyDescent="0.25">
      <c r="B30" s="146" t="s">
        <v>0</v>
      </c>
      <c r="C30" s="173"/>
      <c r="D30" s="147">
        <f>SUM(D10:D29)</f>
        <v>438170</v>
      </c>
      <c r="E30" s="174"/>
      <c r="F30" s="147">
        <f>SUM(F10:F27)</f>
        <v>347979</v>
      </c>
      <c r="G30" s="175">
        <f>F30*100/$N30</f>
        <v>57.286811878840957</v>
      </c>
      <c r="H30" s="147">
        <f>SUM(H10:H27)</f>
        <v>82813</v>
      </c>
      <c r="I30" s="175">
        <f>H30*100/$N30</f>
        <v>13.633273134650242</v>
      </c>
      <c r="J30" s="147">
        <f>SUM(J10:J27)</f>
        <v>173238</v>
      </c>
      <c r="K30" s="175">
        <f>J30*100/$N30</f>
        <v>28.519688591169725</v>
      </c>
      <c r="L30" s="147">
        <f>SUM(L10:L28)</f>
        <v>3403</v>
      </c>
      <c r="M30" s="175">
        <f>L30*100/$N30</f>
        <v>0.56022639533907448</v>
      </c>
      <c r="N30" s="147">
        <f>F30+H30+J30+L30</f>
        <v>607433</v>
      </c>
      <c r="O30" s="175">
        <f>G30+I30+K30+M30</f>
        <v>100</v>
      </c>
      <c r="P30" s="176"/>
      <c r="Q30" s="176">
        <f>(N30/D30)</f>
        <v>1.3862952735239746</v>
      </c>
    </row>
    <row r="31" spans="2:25" s="162" customFormat="1" ht="5.25" customHeight="1" x14ac:dyDescent="0.25">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2:25" s="151" customFormat="1" ht="18.75" customHeight="1" x14ac:dyDescent="0.25">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3">
      <c r="B33" s="27" t="s">
        <v>47</v>
      </c>
      <c r="F33" s="25"/>
      <c r="G33" s="25"/>
      <c r="H33" s="25"/>
      <c r="I33" s="25"/>
      <c r="J33" s="25"/>
      <c r="K33" s="25"/>
      <c r="L33" s="25"/>
      <c r="M33" s="25"/>
      <c r="N33" s="25"/>
      <c r="O33" s="25"/>
      <c r="P33" s="25"/>
      <c r="Q33" s="25"/>
      <c r="R33" s="25"/>
      <c r="S33" s="25"/>
      <c r="T33" s="25"/>
      <c r="U33" s="25"/>
    </row>
    <row r="34" spans="2:25" x14ac:dyDescent="0.25">
      <c r="F34" s="14"/>
      <c r="G34" s="14"/>
      <c r="H34" s="14"/>
      <c r="I34" s="14"/>
      <c r="J34" s="14"/>
    </row>
    <row r="36" spans="2:25" x14ac:dyDescent="0.25">
      <c r="D36" s="8"/>
      <c r="T36" s="22"/>
      <c r="U36" s="22"/>
      <c r="X36" s="1"/>
      <c r="Y36" s="1"/>
    </row>
    <row r="37" spans="2:25" x14ac:dyDescent="0.25">
      <c r="T37" s="22"/>
      <c r="U37" s="22"/>
      <c r="X37" s="1"/>
      <c r="Y37" s="1"/>
    </row>
    <row r="38" spans="2:25" x14ac:dyDescent="0.25">
      <c r="T38" s="22"/>
      <c r="U38" s="22"/>
      <c r="X38" s="1"/>
      <c r="Y38" s="1"/>
    </row>
    <row r="39" spans="2:25" x14ac:dyDescent="0.25">
      <c r="T39" s="22"/>
      <c r="U39" s="22"/>
      <c r="X39" s="1"/>
      <c r="Y39" s="1"/>
    </row>
    <row r="40" spans="2:25" x14ac:dyDescent="0.25">
      <c r="T40" s="22"/>
      <c r="U40" s="22"/>
      <c r="X40" s="1"/>
      <c r="Y40" s="1"/>
    </row>
    <row r="41" spans="2:25" x14ac:dyDescent="0.25">
      <c r="T41" s="22"/>
      <c r="U41" s="22"/>
      <c r="X41" s="1"/>
      <c r="Y41" s="1"/>
    </row>
    <row r="42" spans="2:25" x14ac:dyDescent="0.25">
      <c r="T42" s="22"/>
      <c r="U42" s="22"/>
      <c r="X42" s="1"/>
      <c r="Y42" s="1"/>
    </row>
    <row r="43" spans="2:25" x14ac:dyDescent="0.25">
      <c r="T43" s="22"/>
      <c r="U43" s="22"/>
      <c r="X43" s="1"/>
      <c r="Y43" s="1"/>
    </row>
    <row r="44" spans="2:25" x14ac:dyDescent="0.25">
      <c r="T44" s="22"/>
      <c r="U44" s="22"/>
      <c r="X44" s="1"/>
      <c r="Y44" s="1"/>
    </row>
    <row r="45" spans="2:25" x14ac:dyDescent="0.25">
      <c r="T45" s="22"/>
      <c r="U45" s="22"/>
      <c r="X45" s="1"/>
      <c r="Y45" s="1"/>
    </row>
    <row r="46" spans="2:25" x14ac:dyDescent="0.25">
      <c r="T46" s="22"/>
      <c r="U46" s="22"/>
      <c r="X46" s="1"/>
      <c r="Y46" s="1"/>
    </row>
    <row r="47" spans="2:25" x14ac:dyDescent="0.25">
      <c r="T47" s="22"/>
      <c r="U47" s="22"/>
      <c r="X47" s="1"/>
      <c r="Y47" s="1"/>
    </row>
    <row r="48" spans="2:25" x14ac:dyDescent="0.25">
      <c r="T48" s="22"/>
      <c r="U48" s="22"/>
      <c r="X48" s="1"/>
      <c r="Y48" s="1"/>
    </row>
    <row r="49" spans="20:25" x14ac:dyDescent="0.25">
      <c r="T49" s="22"/>
      <c r="U49" s="22"/>
      <c r="X49" s="1"/>
      <c r="Y49" s="1"/>
    </row>
    <row r="50" spans="20:25" x14ac:dyDescent="0.25">
      <c r="T50" s="22"/>
      <c r="U50" s="22"/>
      <c r="X50" s="1"/>
      <c r="Y50" s="1"/>
    </row>
    <row r="51" spans="20:25" x14ac:dyDescent="0.25">
      <c r="T51" s="22"/>
      <c r="U51" s="22"/>
      <c r="X51" s="1"/>
      <c r="Y51" s="1"/>
    </row>
    <row r="52" spans="20:25" x14ac:dyDescent="0.25">
      <c r="T52" s="22"/>
      <c r="U52" s="22"/>
      <c r="X52" s="1"/>
      <c r="Y52" s="1"/>
    </row>
    <row r="53" spans="20:25" x14ac:dyDescent="0.25">
      <c r="T53" s="22"/>
      <c r="U53" s="22"/>
      <c r="X53" s="1"/>
      <c r="Y53" s="1"/>
    </row>
    <row r="54" spans="20:25" x14ac:dyDescent="0.25">
      <c r="T54" s="22"/>
      <c r="U54" s="22"/>
      <c r="X54" s="1"/>
      <c r="Y54" s="1"/>
    </row>
    <row r="55" spans="20:25" x14ac:dyDescent="0.25">
      <c r="T55" s="22"/>
      <c r="U55" s="22"/>
      <c r="X55" s="1"/>
      <c r="Y55" s="1"/>
    </row>
    <row r="56" spans="20:25" x14ac:dyDescent="0.25">
      <c r="T56" s="22"/>
      <c r="U56" s="22"/>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7" orientation="landscape" r:id="rId1"/>
  <headerFooter alignWithMargins="0"/>
  <rowBreaks count="1" manualBreakCount="1">
    <brk id="32" max="16383" man="1"/>
  </rowBreaks>
  <colBreaks count="1" manualBreakCount="1">
    <brk id="2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07">
    <tabColor theme="0"/>
    <pageSetUpPr fitToPage="1"/>
  </sheetPr>
  <dimension ref="A1:AE43"/>
  <sheetViews>
    <sheetView zoomScaleNormal="100" workbookViewId="0"/>
  </sheetViews>
  <sheetFormatPr baseColWidth="10" defaultColWidth="11.453125" defaultRowHeight="14.5" x14ac:dyDescent="0.35"/>
  <cols>
    <col min="1" max="1" width="1.81640625" style="220" customWidth="1"/>
    <col min="2" max="2" width="44.1796875" style="220" customWidth="1"/>
    <col min="3" max="3" width="1.1796875" style="220" customWidth="1"/>
    <col min="4" max="11" width="10.81640625" style="220" customWidth="1"/>
    <col min="12" max="12" width="7.1796875" style="220" customWidth="1"/>
    <col min="13" max="13" width="1.1796875" style="220" customWidth="1"/>
    <col min="14" max="14" width="7.1796875" style="220" customWidth="1"/>
    <col min="15" max="15" width="7.7265625" style="220" customWidth="1"/>
    <col min="16" max="23" width="8.26953125" style="220" customWidth="1"/>
    <col min="24" max="26" width="7.7265625" style="220" customWidth="1"/>
    <col min="27" max="27" width="10.26953125" style="220" customWidth="1"/>
    <col min="28" max="28" width="11.453125" style="220" customWidth="1"/>
    <col min="29" max="29" width="11.453125" style="220"/>
    <col min="30" max="30" width="11.81640625" style="220" bestFit="1" customWidth="1"/>
    <col min="31" max="16384" width="11.453125" style="220"/>
  </cols>
  <sheetData>
    <row r="1" spans="1:27" x14ac:dyDescent="0.35">
      <c r="A1" s="219"/>
      <c r="B1" s="219"/>
      <c r="C1" s="219"/>
      <c r="J1" s="221"/>
      <c r="K1" s="221"/>
      <c r="L1" s="221"/>
    </row>
    <row r="2" spans="1:27" ht="48.75" customHeight="1" x14ac:dyDescent="0.35">
      <c r="A2" s="219"/>
      <c r="B2" s="219"/>
      <c r="C2" s="219"/>
      <c r="J2" s="221"/>
      <c r="K2" s="221"/>
      <c r="L2" s="221"/>
    </row>
    <row r="3" spans="1:27" ht="24" customHeight="1" x14ac:dyDescent="0.35">
      <c r="A3" s="219"/>
      <c r="B3" s="1429" t="s">
        <v>337</v>
      </c>
      <c r="C3" s="1429"/>
      <c r="D3" s="1429"/>
      <c r="E3" s="1429"/>
      <c r="F3" s="1429"/>
      <c r="G3" s="1429"/>
      <c r="H3" s="1429"/>
      <c r="I3" s="1429"/>
      <c r="J3" s="1429"/>
      <c r="K3" s="1429"/>
      <c r="L3" s="1429"/>
      <c r="M3" s="1429"/>
      <c r="N3" s="1429"/>
      <c r="O3" s="1429"/>
      <c r="P3" s="1429"/>
      <c r="Q3" s="1429"/>
      <c r="R3" s="1429"/>
      <c r="S3" s="1429"/>
      <c r="T3" s="1429"/>
      <c r="U3" s="1429"/>
      <c r="V3" s="1429"/>
      <c r="W3" s="1429"/>
      <c r="X3" s="1429"/>
    </row>
    <row r="4" spans="1:27" ht="13.5" customHeight="1" x14ac:dyDescent="0.35">
      <c r="A4" s="219"/>
      <c r="B4" s="219"/>
      <c r="C4" s="219"/>
      <c r="J4" s="221"/>
      <c r="K4" s="221"/>
      <c r="L4" s="221"/>
    </row>
    <row r="5" spans="1:27" x14ac:dyDescent="0.35">
      <c r="A5" s="219"/>
      <c r="B5" s="219"/>
      <c r="C5" s="219"/>
      <c r="D5" s="1430" t="s">
        <v>338</v>
      </c>
      <c r="E5" s="1430"/>
      <c r="F5" s="1430"/>
      <c r="G5" s="1430"/>
      <c r="H5" s="1430"/>
      <c r="I5" s="1430"/>
      <c r="J5" s="1430"/>
      <c r="K5" s="1430"/>
      <c r="L5" s="1430"/>
      <c r="M5" s="219"/>
      <c r="N5" s="1427" t="s">
        <v>339</v>
      </c>
      <c r="O5" s="1428"/>
      <c r="P5" s="1428"/>
      <c r="Q5" s="1428"/>
      <c r="R5" s="1428"/>
      <c r="S5" s="1428"/>
      <c r="T5" s="1428"/>
      <c r="U5" s="1428"/>
      <c r="V5" s="1428"/>
      <c r="W5" s="1428"/>
      <c r="X5" s="1428"/>
      <c r="Y5" s="1428"/>
      <c r="Z5" s="1428"/>
      <c r="AA5" s="1428"/>
    </row>
    <row r="6" spans="1:27" ht="25.5" customHeight="1" x14ac:dyDescent="0.35">
      <c r="A6" s="219"/>
      <c r="B6" s="219"/>
      <c r="C6" s="219"/>
      <c r="D6" s="1431"/>
      <c r="E6" s="1431"/>
      <c r="F6" s="1431"/>
      <c r="G6" s="1431"/>
      <c r="H6" s="1431"/>
      <c r="I6" s="1431"/>
      <c r="J6" s="1431"/>
      <c r="K6" s="1431"/>
      <c r="L6" s="1431"/>
      <c r="M6" s="219"/>
      <c r="N6" s="1432">
        <v>43830</v>
      </c>
      <c r="O6" s="1433"/>
      <c r="P6" s="1420">
        <v>44196</v>
      </c>
      <c r="Q6" s="1421"/>
      <c r="R6" s="1420">
        <v>44561</v>
      </c>
      <c r="S6" s="1421"/>
      <c r="T6" s="1422">
        <v>44926</v>
      </c>
      <c r="U6" s="1423"/>
      <c r="V6" s="1424">
        <v>45291</v>
      </c>
      <c r="W6" s="1425"/>
      <c r="X6" s="1424">
        <v>45657</v>
      </c>
      <c r="Y6" s="1425"/>
      <c r="Z6" s="1424">
        <v>45991</v>
      </c>
      <c r="AA6" s="1426"/>
    </row>
    <row r="7" spans="1:27" x14ac:dyDescent="0.35">
      <c r="B7" s="225"/>
      <c r="C7" s="219"/>
      <c r="D7" s="226">
        <v>43465</v>
      </c>
      <c r="E7" s="227">
        <v>43830</v>
      </c>
      <c r="F7" s="228">
        <v>44196</v>
      </c>
      <c r="G7" s="228">
        <v>44561</v>
      </c>
      <c r="H7" s="228">
        <v>44926</v>
      </c>
      <c r="I7" s="228">
        <v>45291</v>
      </c>
      <c r="J7" s="228">
        <v>45657</v>
      </c>
      <c r="K7" s="228">
        <v>45991</v>
      </c>
      <c r="L7" s="229"/>
      <c r="M7" s="219"/>
      <c r="N7" s="230" t="s">
        <v>28</v>
      </c>
      <c r="O7" s="231" t="s">
        <v>340</v>
      </c>
      <c r="P7" s="232" t="s">
        <v>28</v>
      </c>
      <c r="Q7" s="233" t="s">
        <v>340</v>
      </c>
      <c r="R7" s="231" t="s">
        <v>28</v>
      </c>
      <c r="S7" s="232" t="s">
        <v>340</v>
      </c>
      <c r="T7" s="232" t="s">
        <v>28</v>
      </c>
      <c r="U7" s="232" t="s">
        <v>340</v>
      </c>
      <c r="V7" s="232" t="s">
        <v>28</v>
      </c>
      <c r="W7" s="227" t="s">
        <v>340</v>
      </c>
      <c r="X7" s="231" t="s">
        <v>28</v>
      </c>
      <c r="Y7" s="228" t="s">
        <v>340</v>
      </c>
      <c r="Z7" s="231" t="s">
        <v>28</v>
      </c>
      <c r="AA7" s="229" t="s">
        <v>340</v>
      </c>
    </row>
    <row r="8" spans="1:27" ht="6.75" customHeight="1" x14ac:dyDescent="0.35">
      <c r="B8" s="225"/>
      <c r="C8" s="219"/>
      <c r="D8" s="234"/>
      <c r="E8" s="234"/>
      <c r="F8" s="234"/>
      <c r="G8" s="234"/>
      <c r="H8" s="234"/>
      <c r="I8" s="234"/>
      <c r="J8" s="234"/>
      <c r="K8" s="234"/>
      <c r="L8" s="234"/>
      <c r="M8" s="219"/>
      <c r="N8" s="234"/>
      <c r="O8" s="234"/>
      <c r="P8" s="234"/>
      <c r="Q8" s="234"/>
      <c r="R8" s="234"/>
      <c r="S8" s="234"/>
      <c r="T8" s="234"/>
      <c r="U8" s="234"/>
      <c r="V8" s="234"/>
      <c r="W8" s="234"/>
      <c r="X8" s="234"/>
      <c r="Y8" s="234"/>
      <c r="Z8" s="234"/>
      <c r="AA8" s="234"/>
    </row>
    <row r="9" spans="1:27" x14ac:dyDescent="0.35">
      <c r="B9" s="235" t="s">
        <v>29</v>
      </c>
      <c r="C9" s="219"/>
      <c r="D9" s="236">
        <v>1767186</v>
      </c>
      <c r="E9" s="237">
        <v>1894744</v>
      </c>
      <c r="F9" s="237">
        <v>1850950</v>
      </c>
      <c r="G9" s="237">
        <v>1892604</v>
      </c>
      <c r="H9" s="237">
        <v>1982018</v>
      </c>
      <c r="I9" s="237">
        <v>2061372</v>
      </c>
      <c r="J9" s="238">
        <v>2165648</v>
      </c>
      <c r="K9" s="237">
        <v>2313201</v>
      </c>
      <c r="L9" s="1346"/>
      <c r="M9" s="222"/>
      <c r="N9" s="240">
        <v>7.2181422894930236E-2</v>
      </c>
      <c r="O9" s="241">
        <v>127558</v>
      </c>
      <c r="P9" s="242">
        <v>-2.3113412682663204E-2</v>
      </c>
      <c r="Q9" s="243">
        <v>-43794</v>
      </c>
      <c r="R9" s="242">
        <v>2.250411950619946E-2</v>
      </c>
      <c r="S9" s="243">
        <v>41654</v>
      </c>
      <c r="T9" s="242">
        <v>4.7243903109155383E-2</v>
      </c>
      <c r="U9" s="243">
        <v>89414</v>
      </c>
      <c r="V9" s="242">
        <v>4.003697241901949E-2</v>
      </c>
      <c r="W9" s="243">
        <v>79354</v>
      </c>
      <c r="X9" s="242">
        <v>5.0585726399698938E-2</v>
      </c>
      <c r="Y9" s="243">
        <v>104276</v>
      </c>
      <c r="Z9" s="242">
        <v>7.0353551525202285E-2</v>
      </c>
      <c r="AA9" s="243">
        <v>152045</v>
      </c>
    </row>
    <row r="10" spans="1:27" x14ac:dyDescent="0.35">
      <c r="B10" s="244" t="s">
        <v>243</v>
      </c>
      <c r="C10" s="219"/>
      <c r="D10" s="245">
        <v>1638618</v>
      </c>
      <c r="E10" s="246">
        <v>1735551</v>
      </c>
      <c r="F10" s="246">
        <v>1709394</v>
      </c>
      <c r="G10" s="246">
        <v>1768008</v>
      </c>
      <c r="H10" s="246">
        <v>1850208</v>
      </c>
      <c r="I10" s="246">
        <v>1944185</v>
      </c>
      <c r="J10" s="247">
        <v>2037769</v>
      </c>
      <c r="K10" s="247">
        <v>2197982</v>
      </c>
      <c r="L10" s="248"/>
      <c r="M10" s="219"/>
      <c r="N10" s="249">
        <v>5.9155336997396502E-2</v>
      </c>
      <c r="O10" s="250">
        <v>96933</v>
      </c>
      <c r="P10" s="251">
        <v>-1.507129436127197E-2</v>
      </c>
      <c r="Q10" s="250">
        <v>-26157</v>
      </c>
      <c r="R10" s="251">
        <v>3.4289344644944375E-2</v>
      </c>
      <c r="S10" s="250">
        <v>58614</v>
      </c>
      <c r="T10" s="251">
        <v>4.6493002294107244E-2</v>
      </c>
      <c r="U10" s="250">
        <v>82200</v>
      </c>
      <c r="V10" s="251">
        <v>5.0792667635206401E-2</v>
      </c>
      <c r="W10" s="250">
        <v>93977</v>
      </c>
      <c r="X10" s="251">
        <v>4.8135336914953974E-2</v>
      </c>
      <c r="Y10" s="250">
        <v>93584</v>
      </c>
      <c r="Z10" s="251">
        <v>8.4841948881710261E-2</v>
      </c>
      <c r="AA10" s="250">
        <v>171897</v>
      </c>
    </row>
    <row r="11" spans="1:27" x14ac:dyDescent="0.35">
      <c r="B11" s="252" t="s">
        <v>341</v>
      </c>
      <c r="C11" s="219"/>
      <c r="D11" s="253">
        <v>334306</v>
      </c>
      <c r="E11" s="254">
        <v>350514</v>
      </c>
      <c r="F11" s="254">
        <v>352921</v>
      </c>
      <c r="G11" s="254">
        <v>352430</v>
      </c>
      <c r="H11" s="254">
        <v>359348</v>
      </c>
      <c r="I11" s="254">
        <v>377078</v>
      </c>
      <c r="J11" s="255">
        <v>401012</v>
      </c>
      <c r="K11" s="254">
        <v>426397</v>
      </c>
      <c r="L11" s="304"/>
      <c r="M11" s="222"/>
      <c r="N11" s="256">
        <v>4.8482527983344514E-2</v>
      </c>
      <c r="O11" s="257">
        <v>16208</v>
      </c>
      <c r="P11" s="258">
        <v>6.8670580918308577E-3</v>
      </c>
      <c r="Q11" s="257">
        <v>2407</v>
      </c>
      <c r="R11" s="258">
        <v>-1.3912461995744252E-3</v>
      </c>
      <c r="S11" s="257">
        <v>-491</v>
      </c>
      <c r="T11" s="258">
        <v>1.9629429957722211E-2</v>
      </c>
      <c r="U11" s="257">
        <v>6918</v>
      </c>
      <c r="V11" s="258">
        <v>4.9339359061411292E-2</v>
      </c>
      <c r="W11" s="257">
        <v>17730</v>
      </c>
      <c r="X11" s="258">
        <v>6.3472278944939786E-2</v>
      </c>
      <c r="Y11" s="257">
        <v>23934</v>
      </c>
      <c r="Z11" s="258">
        <v>7.2928985893803366E-2</v>
      </c>
      <c r="AA11" s="257">
        <v>28983</v>
      </c>
    </row>
    <row r="12" spans="1:27" x14ac:dyDescent="0.35">
      <c r="B12" s="303" t="s">
        <v>342</v>
      </c>
      <c r="C12" s="219"/>
      <c r="D12" s="1200">
        <v>1304312</v>
      </c>
      <c r="E12" s="1201">
        <v>1385037</v>
      </c>
      <c r="F12" s="1203">
        <v>1356473</v>
      </c>
      <c r="G12" s="1203">
        <v>1415578</v>
      </c>
      <c r="H12" s="1201">
        <v>1490860</v>
      </c>
      <c r="I12" s="1201">
        <v>1567107</v>
      </c>
      <c r="J12" s="1204">
        <v>1636757</v>
      </c>
      <c r="K12" s="1204">
        <v>1771585</v>
      </c>
      <c r="L12" s="1205"/>
      <c r="M12" s="219"/>
      <c r="N12" s="1207">
        <v>6.1890866602469341E-2</v>
      </c>
      <c r="O12" s="1206">
        <v>80725</v>
      </c>
      <c r="P12" s="1209">
        <v>-2.0623275768084204E-2</v>
      </c>
      <c r="Q12" s="1211">
        <v>-28564</v>
      </c>
      <c r="R12" s="1213">
        <v>4.3572559129448241E-2</v>
      </c>
      <c r="S12" s="1211">
        <v>59105</v>
      </c>
      <c r="T12" s="1209">
        <v>5.3181103407936581E-2</v>
      </c>
      <c r="U12" s="1211">
        <v>75282</v>
      </c>
      <c r="V12" s="1209">
        <v>5.1142964463464002E-2</v>
      </c>
      <c r="W12" s="1211">
        <v>76247</v>
      </c>
      <c r="X12" s="1213">
        <v>4.4444954939260706E-2</v>
      </c>
      <c r="Y12" s="1211">
        <v>69650</v>
      </c>
      <c r="Z12" s="1213">
        <v>8.7748845531110842E-2</v>
      </c>
      <c r="AA12" s="1211">
        <v>142914</v>
      </c>
    </row>
    <row r="13" spans="1:27" x14ac:dyDescent="0.35">
      <c r="B13" s="1199" t="s">
        <v>343</v>
      </c>
      <c r="C13" s="219"/>
      <c r="D13" s="253">
        <v>429437</v>
      </c>
      <c r="E13" s="1202">
        <v>467298</v>
      </c>
      <c r="F13" s="254">
        <v>473559</v>
      </c>
      <c r="G13" s="254">
        <v>487549</v>
      </c>
      <c r="H13" s="1202">
        <v>515590</v>
      </c>
      <c r="I13" s="1202">
        <v>543298</v>
      </c>
      <c r="J13" s="255">
        <v>591643</v>
      </c>
      <c r="K13" s="255">
        <v>662705</v>
      </c>
      <c r="L13" s="269"/>
      <c r="M13" s="219"/>
      <c r="N13" s="1208">
        <v>8.8164270894217411E-2</v>
      </c>
      <c r="O13" s="257">
        <v>37861</v>
      </c>
      <c r="P13" s="1210">
        <v>1.3398302582078303E-2</v>
      </c>
      <c r="Q13" s="1212">
        <v>6261</v>
      </c>
      <c r="R13" s="258">
        <v>2.9542253446772193E-2</v>
      </c>
      <c r="S13" s="1212">
        <v>13990</v>
      </c>
      <c r="T13" s="1210">
        <v>5.7514219083620421E-2</v>
      </c>
      <c r="U13" s="1212">
        <v>28041</v>
      </c>
      <c r="V13" s="1210">
        <v>5.374037510424956E-2</v>
      </c>
      <c r="W13" s="1212">
        <v>27708</v>
      </c>
      <c r="X13" s="258">
        <v>8.8984314317372748E-2</v>
      </c>
      <c r="Y13" s="1212">
        <v>48345</v>
      </c>
      <c r="Z13" s="258">
        <v>0.13007245573617854</v>
      </c>
      <c r="AA13" s="1212">
        <v>76278</v>
      </c>
    </row>
    <row r="14" spans="1:27" x14ac:dyDescent="0.35">
      <c r="B14" s="252" t="s">
        <v>344</v>
      </c>
      <c r="C14" s="219"/>
      <c r="D14" s="253">
        <v>490680</v>
      </c>
      <c r="E14" s="254">
        <v>515590</v>
      </c>
      <c r="F14" s="254">
        <v>506355</v>
      </c>
      <c r="G14" s="254">
        <v>529632</v>
      </c>
      <c r="H14" s="254">
        <v>560619</v>
      </c>
      <c r="I14" s="254">
        <v>592130</v>
      </c>
      <c r="J14" s="255">
        <v>612870</v>
      </c>
      <c r="K14" s="1347">
        <v>655030</v>
      </c>
      <c r="M14" s="222"/>
      <c r="N14" s="256">
        <v>5.076628352490431E-2</v>
      </c>
      <c r="O14" s="257">
        <v>24910</v>
      </c>
      <c r="P14" s="258">
        <v>-1.7911518842491092E-2</v>
      </c>
      <c r="Q14" s="257">
        <v>-9235</v>
      </c>
      <c r="R14" s="258">
        <v>4.5969724797819689E-2</v>
      </c>
      <c r="S14" s="257">
        <v>23277</v>
      </c>
      <c r="T14" s="258">
        <v>5.8506661228928669E-2</v>
      </c>
      <c r="U14" s="257">
        <v>30987</v>
      </c>
      <c r="V14" s="258">
        <v>5.6207513480634796E-2</v>
      </c>
      <c r="W14" s="257">
        <v>31511</v>
      </c>
      <c r="X14" s="258">
        <v>3.5026092243257478E-2</v>
      </c>
      <c r="Y14" s="257">
        <v>20740</v>
      </c>
      <c r="Z14" s="258">
        <v>7.3261927817839023E-2</v>
      </c>
      <c r="AA14" s="257">
        <v>44713</v>
      </c>
    </row>
    <row r="15" spans="1:27" x14ac:dyDescent="0.35">
      <c r="B15" s="259" t="s">
        <v>345</v>
      </c>
      <c r="C15" s="219"/>
      <c r="D15" s="260">
        <v>384195</v>
      </c>
      <c r="E15" s="261">
        <v>402149</v>
      </c>
      <c r="F15" s="261">
        <v>376559</v>
      </c>
      <c r="G15" s="261">
        <v>398397</v>
      </c>
      <c r="H15" s="261">
        <v>414651</v>
      </c>
      <c r="I15" s="261">
        <v>431679</v>
      </c>
      <c r="J15" s="262">
        <v>432244</v>
      </c>
      <c r="K15" s="1348">
        <v>453850</v>
      </c>
      <c r="L15" s="263"/>
      <c r="M15" s="222"/>
      <c r="N15" s="264">
        <v>4.67314775049128E-2</v>
      </c>
      <c r="O15" s="265">
        <v>17954</v>
      </c>
      <c r="P15" s="266">
        <v>-6.363313100368273E-2</v>
      </c>
      <c r="Q15" s="265">
        <v>-25590</v>
      </c>
      <c r="R15" s="266">
        <v>5.7993568072997936E-2</v>
      </c>
      <c r="S15" s="265">
        <v>21838</v>
      </c>
      <c r="T15" s="266">
        <v>4.0798499988704773E-2</v>
      </c>
      <c r="U15" s="265">
        <v>16254</v>
      </c>
      <c r="V15" s="266">
        <v>4.1065860205329319E-2</v>
      </c>
      <c r="W15" s="265">
        <v>17028</v>
      </c>
      <c r="X15" s="266">
        <v>1.3088429133685242E-3</v>
      </c>
      <c r="Y15" s="265">
        <v>565</v>
      </c>
      <c r="Z15" s="266">
        <v>5.0756262053541557E-2</v>
      </c>
      <c r="AA15" s="265">
        <v>21923</v>
      </c>
    </row>
    <row r="16" spans="1:27" x14ac:dyDescent="0.35">
      <c r="B16" s="244" t="s">
        <v>346</v>
      </c>
      <c r="C16" s="219"/>
      <c r="D16" s="245">
        <v>1054275</v>
      </c>
      <c r="E16" s="246">
        <v>1115183</v>
      </c>
      <c r="F16" s="246">
        <v>1124230</v>
      </c>
      <c r="G16" s="246">
        <v>1222142</v>
      </c>
      <c r="H16" s="246">
        <v>1313437</v>
      </c>
      <c r="I16" s="246">
        <v>1411866</v>
      </c>
      <c r="J16" s="247">
        <v>1518424</v>
      </c>
      <c r="K16" s="1349">
        <v>1659164</v>
      </c>
      <c r="L16" s="267"/>
      <c r="M16" s="222"/>
      <c r="N16" s="249">
        <v>5.7772402836072212E-2</v>
      </c>
      <c r="O16" s="250">
        <v>60908</v>
      </c>
      <c r="P16" s="268">
        <v>8.1125698652149136E-3</v>
      </c>
      <c r="Q16" s="250">
        <v>9047</v>
      </c>
      <c r="R16" s="268">
        <v>8.7092498865890322E-2</v>
      </c>
      <c r="S16" s="250">
        <v>97912</v>
      </c>
      <c r="T16" s="268">
        <v>7.4700812180581222E-2</v>
      </c>
      <c r="U16" s="250">
        <v>91295</v>
      </c>
      <c r="V16" s="268">
        <v>7.4940023769697328E-2</v>
      </c>
      <c r="W16" s="250">
        <v>98429</v>
      </c>
      <c r="X16" s="268">
        <v>7.5473168133519675E-2</v>
      </c>
      <c r="Y16" s="250">
        <v>106558</v>
      </c>
      <c r="Z16" s="268">
        <v>0.10263602983933939</v>
      </c>
      <c r="AA16" s="250">
        <v>154439</v>
      </c>
    </row>
    <row r="17" spans="2:27" x14ac:dyDescent="0.35">
      <c r="B17" s="252" t="s">
        <v>343</v>
      </c>
      <c r="C17" s="219"/>
      <c r="D17" s="253">
        <v>277636</v>
      </c>
      <c r="E17" s="254">
        <v>310719</v>
      </c>
      <c r="F17" s="254">
        <v>337667</v>
      </c>
      <c r="G17" s="254">
        <v>378893</v>
      </c>
      <c r="H17" s="254">
        <v>419029</v>
      </c>
      <c r="I17" s="254">
        <v>459833</v>
      </c>
      <c r="J17" s="255">
        <v>525352</v>
      </c>
      <c r="K17" s="1347">
        <v>598804</v>
      </c>
      <c r="M17" s="222"/>
      <c r="N17" s="256">
        <v>0.11915961906957317</v>
      </c>
      <c r="O17" s="257">
        <v>33083</v>
      </c>
      <c r="P17" s="258">
        <v>8.6727879531023122E-2</v>
      </c>
      <c r="Q17" s="257">
        <v>26948</v>
      </c>
      <c r="R17" s="258">
        <v>0.12209069882458157</v>
      </c>
      <c r="S17" s="257">
        <v>41226</v>
      </c>
      <c r="T17" s="258">
        <v>0.10592964240563951</v>
      </c>
      <c r="U17" s="257">
        <v>40136</v>
      </c>
      <c r="V17" s="258">
        <v>9.7377508477933583E-2</v>
      </c>
      <c r="W17" s="257">
        <v>40804</v>
      </c>
      <c r="X17" s="258">
        <v>0.14248433670484717</v>
      </c>
      <c r="Y17" s="257">
        <v>65519</v>
      </c>
      <c r="Z17" s="258">
        <v>0.15782512858192499</v>
      </c>
      <c r="AA17" s="257">
        <v>81624</v>
      </c>
    </row>
    <row r="18" spans="2:27" x14ac:dyDescent="0.35">
      <c r="B18" s="252" t="s">
        <v>344</v>
      </c>
      <c r="C18" s="219"/>
      <c r="D18" s="253">
        <v>427294</v>
      </c>
      <c r="E18" s="254">
        <v>442658</v>
      </c>
      <c r="F18" s="254">
        <v>443395</v>
      </c>
      <c r="G18" s="254">
        <v>474372</v>
      </c>
      <c r="H18" s="254">
        <v>508082</v>
      </c>
      <c r="I18" s="254">
        <v>544804</v>
      </c>
      <c r="J18" s="255">
        <v>578248</v>
      </c>
      <c r="K18" s="1347">
        <v>622190</v>
      </c>
      <c r="L18" s="269"/>
      <c r="M18" s="219"/>
      <c r="N18" s="256">
        <v>3.5956507697276319E-2</v>
      </c>
      <c r="O18" s="257">
        <v>15364</v>
      </c>
      <c r="P18" s="258">
        <v>1.6649422353147703E-3</v>
      </c>
      <c r="Q18" s="257">
        <v>737</v>
      </c>
      <c r="R18" s="258">
        <v>6.9863214515274219E-2</v>
      </c>
      <c r="S18" s="257">
        <v>30977</v>
      </c>
      <c r="T18" s="258">
        <v>7.1062372989974198E-2</v>
      </c>
      <c r="U18" s="257">
        <v>33710</v>
      </c>
      <c r="V18" s="258">
        <v>7.2275735019150522E-2</v>
      </c>
      <c r="W18" s="257">
        <v>36722</v>
      </c>
      <c r="X18" s="258">
        <v>6.138721448447515E-2</v>
      </c>
      <c r="Y18" s="257">
        <v>33444</v>
      </c>
      <c r="Z18" s="258">
        <v>8.3833858245770498E-2</v>
      </c>
      <c r="AA18" s="257">
        <v>48126</v>
      </c>
    </row>
    <row r="19" spans="2:27" x14ac:dyDescent="0.35">
      <c r="B19" s="259" t="s">
        <v>345</v>
      </c>
      <c r="C19" s="219"/>
      <c r="D19" s="260">
        <v>349345</v>
      </c>
      <c r="E19" s="261">
        <v>361806</v>
      </c>
      <c r="F19" s="261">
        <v>343168</v>
      </c>
      <c r="G19" s="261">
        <v>368877</v>
      </c>
      <c r="H19" s="261">
        <v>386326</v>
      </c>
      <c r="I19" s="261">
        <v>407229</v>
      </c>
      <c r="J19" s="262">
        <v>414824</v>
      </c>
      <c r="K19" s="1347">
        <v>438170</v>
      </c>
      <c r="L19" s="270"/>
      <c r="M19" s="219"/>
      <c r="N19" s="264">
        <v>3.5669610270649299E-2</v>
      </c>
      <c r="O19" s="265">
        <v>12461</v>
      </c>
      <c r="P19" s="266">
        <v>-5.151379468554973E-2</v>
      </c>
      <c r="Q19" s="265">
        <v>-18638</v>
      </c>
      <c r="R19" s="266">
        <v>7.4916658895934463E-2</v>
      </c>
      <c r="S19" s="265">
        <v>25709</v>
      </c>
      <c r="T19" s="266">
        <v>4.7303030549478597E-2</v>
      </c>
      <c r="U19" s="265">
        <v>17449</v>
      </c>
      <c r="V19" s="266">
        <v>5.4107153026200727E-2</v>
      </c>
      <c r="W19" s="265">
        <v>20903</v>
      </c>
      <c r="X19" s="266">
        <v>1.8650439924465134E-2</v>
      </c>
      <c r="Y19" s="265">
        <v>7595</v>
      </c>
      <c r="Z19" s="266">
        <v>5.9710119691110286E-2</v>
      </c>
      <c r="AA19" s="265">
        <v>24689</v>
      </c>
    </row>
    <row r="20" spans="2:27" ht="15" customHeight="1" x14ac:dyDescent="0.35">
      <c r="B20" s="244" t="s">
        <v>347</v>
      </c>
      <c r="C20" s="219"/>
      <c r="D20" s="245">
        <v>250037</v>
      </c>
      <c r="E20" s="246">
        <v>269854</v>
      </c>
      <c r="F20" s="246">
        <v>232243</v>
      </c>
      <c r="G20" s="246">
        <v>193436</v>
      </c>
      <c r="H20" s="246">
        <v>177423</v>
      </c>
      <c r="I20" s="246">
        <v>155241</v>
      </c>
      <c r="J20" s="247">
        <v>118333</v>
      </c>
      <c r="K20" s="1349">
        <v>112421</v>
      </c>
      <c r="L20" s="267"/>
      <c r="M20" s="222"/>
      <c r="N20" s="249">
        <v>7.92562700720294E-2</v>
      </c>
      <c r="O20" s="250">
        <v>19817</v>
      </c>
      <c r="P20" s="268">
        <v>-0.13937536593861866</v>
      </c>
      <c r="Q20" s="250">
        <v>-37611</v>
      </c>
      <c r="R20" s="268">
        <v>-0.16709653251120593</v>
      </c>
      <c r="S20" s="250">
        <v>-38807</v>
      </c>
      <c r="T20" s="268">
        <v>-8.2781902024442244E-2</v>
      </c>
      <c r="U20" s="250">
        <v>-16013</v>
      </c>
      <c r="V20" s="268">
        <v>-0.12502324952232802</v>
      </c>
      <c r="W20" s="250">
        <v>-22182</v>
      </c>
      <c r="X20" s="268">
        <v>-0.23774647161510165</v>
      </c>
      <c r="Y20" s="250">
        <v>-36908</v>
      </c>
      <c r="Z20" s="268">
        <v>-9.2984041437400133E-2</v>
      </c>
      <c r="AA20" s="250">
        <v>-11525</v>
      </c>
    </row>
    <row r="21" spans="2:27" x14ac:dyDescent="0.35">
      <c r="B21" s="252" t="s">
        <v>343</v>
      </c>
      <c r="C21" s="219"/>
      <c r="D21" s="253">
        <v>151801</v>
      </c>
      <c r="E21" s="254">
        <v>156579</v>
      </c>
      <c r="F21" s="254">
        <v>135892</v>
      </c>
      <c r="G21" s="254">
        <v>108656</v>
      </c>
      <c r="H21" s="254">
        <v>96561</v>
      </c>
      <c r="I21" s="254">
        <v>83465</v>
      </c>
      <c r="J21" s="255">
        <v>66291</v>
      </c>
      <c r="K21" s="1347">
        <v>63901</v>
      </c>
      <c r="M21" s="222"/>
      <c r="N21" s="256">
        <v>3.1475418475504169E-2</v>
      </c>
      <c r="O21" s="257">
        <v>4778</v>
      </c>
      <c r="P21" s="258">
        <v>-0.13211861105256772</v>
      </c>
      <c r="Q21" s="257">
        <v>-20687</v>
      </c>
      <c r="R21" s="258">
        <v>-0.20042386601124418</v>
      </c>
      <c r="S21" s="257">
        <v>-27236</v>
      </c>
      <c r="T21" s="258">
        <v>-0.11131460756884115</v>
      </c>
      <c r="U21" s="257">
        <v>-12095</v>
      </c>
      <c r="V21" s="258">
        <v>-0.1356241132548337</v>
      </c>
      <c r="W21" s="257">
        <v>-13096</v>
      </c>
      <c r="X21" s="258">
        <v>-0.20576289462649011</v>
      </c>
      <c r="Y21" s="257">
        <v>-17174</v>
      </c>
      <c r="Z21" s="258">
        <v>-7.7201900443340521E-2</v>
      </c>
      <c r="AA21" s="257">
        <v>-5346</v>
      </c>
    </row>
    <row r="22" spans="2:27" x14ac:dyDescent="0.35">
      <c r="B22" s="252" t="s">
        <v>344</v>
      </c>
      <c r="C22" s="219"/>
      <c r="D22" s="253">
        <v>63386</v>
      </c>
      <c r="E22" s="254">
        <v>72932</v>
      </c>
      <c r="F22" s="254">
        <v>62960</v>
      </c>
      <c r="G22" s="254">
        <v>55260</v>
      </c>
      <c r="H22" s="254">
        <v>52537</v>
      </c>
      <c r="I22" s="254">
        <v>47326</v>
      </c>
      <c r="J22" s="255">
        <v>34622</v>
      </c>
      <c r="K22" s="1347">
        <v>32840</v>
      </c>
      <c r="M22" s="222"/>
      <c r="N22" s="256">
        <v>0.15060107910264087</v>
      </c>
      <c r="O22" s="257">
        <v>9546</v>
      </c>
      <c r="P22" s="258">
        <v>-0.13673010475511438</v>
      </c>
      <c r="Q22" s="257">
        <v>-9972</v>
      </c>
      <c r="R22" s="258">
        <v>-0.12229987293519695</v>
      </c>
      <c r="S22" s="257">
        <v>-7700</v>
      </c>
      <c r="T22" s="258">
        <v>-4.9276149113282708E-2</v>
      </c>
      <c r="U22" s="257">
        <v>-2723</v>
      </c>
      <c r="V22" s="258">
        <v>-9.9187239469326394E-2</v>
      </c>
      <c r="W22" s="257">
        <v>-5211</v>
      </c>
      <c r="X22" s="258">
        <v>-0.26843595486624683</v>
      </c>
      <c r="Y22" s="257">
        <v>-12704</v>
      </c>
      <c r="Z22" s="258">
        <v>-9.4143932915896622E-2</v>
      </c>
      <c r="AA22" s="257">
        <v>-3413</v>
      </c>
    </row>
    <row r="23" spans="2:27" x14ac:dyDescent="0.35">
      <c r="B23" s="259" t="s">
        <v>345</v>
      </c>
      <c r="C23" s="219"/>
      <c r="D23" s="260">
        <v>34850</v>
      </c>
      <c r="E23" s="261">
        <v>40343</v>
      </c>
      <c r="F23" s="261">
        <v>33391</v>
      </c>
      <c r="G23" s="261">
        <v>29520</v>
      </c>
      <c r="H23" s="261">
        <v>28325</v>
      </c>
      <c r="I23" s="261">
        <v>24450</v>
      </c>
      <c r="J23" s="262">
        <v>17420</v>
      </c>
      <c r="K23" s="1348">
        <v>15680</v>
      </c>
      <c r="L23" s="263"/>
      <c r="M23" s="222"/>
      <c r="N23" s="264">
        <f t="shared" ref="N23" si="0">E23/D23-1</f>
        <v>0.15761836441893839</v>
      </c>
      <c r="O23" s="265">
        <f t="shared" ref="O23" si="1">E23-D23</f>
        <v>5493</v>
      </c>
      <c r="P23" s="266">
        <f t="shared" ref="P23" si="2">F23/E23-1</f>
        <v>-0.17232233596906521</v>
      </c>
      <c r="Q23" s="265">
        <f t="shared" ref="Q23" si="3">F23-E23</f>
        <v>-6952</v>
      </c>
      <c r="R23" s="266">
        <f t="shared" ref="R23" si="4">G23/F23-1</f>
        <v>-0.11592944206522715</v>
      </c>
      <c r="S23" s="265">
        <f t="shared" ref="S23" si="5">G23-F23</f>
        <v>-3871</v>
      </c>
      <c r="T23" s="266">
        <f t="shared" ref="T23" si="6">H23/G23-1</f>
        <v>-4.0481029810298108E-2</v>
      </c>
      <c r="U23" s="265">
        <f t="shared" ref="U23" si="7">H23-G23</f>
        <v>-1195</v>
      </c>
      <c r="V23" s="266">
        <f t="shared" ref="V23" si="8">I23/H23-1</f>
        <v>-0.13680494263018539</v>
      </c>
      <c r="W23" s="265">
        <f t="shared" ref="W23" si="9">I23-H23</f>
        <v>-3875</v>
      </c>
      <c r="X23" s="266">
        <v>-0.28752556237218818</v>
      </c>
      <c r="Y23" s="265">
        <v>-7030</v>
      </c>
      <c r="Z23" s="266">
        <v>-0.14995120893418623</v>
      </c>
      <c r="AA23" s="265">
        <v>-2766</v>
      </c>
    </row>
    <row r="24" spans="2:27" x14ac:dyDescent="0.35">
      <c r="M24" s="219"/>
    </row>
    <row r="25" spans="2:27" x14ac:dyDescent="0.35">
      <c r="B25" s="219"/>
      <c r="C25" s="219"/>
      <c r="D25" s="1430" t="s">
        <v>338</v>
      </c>
      <c r="E25" s="1430"/>
      <c r="F25" s="1430"/>
      <c r="G25" s="1430"/>
      <c r="H25" s="1430"/>
      <c r="I25" s="1430"/>
      <c r="J25" s="1430"/>
      <c r="K25" s="1430"/>
      <c r="L25" s="1430"/>
      <c r="M25" s="219"/>
      <c r="N25" s="1427" t="s">
        <v>339</v>
      </c>
      <c r="O25" s="1428"/>
      <c r="P25" s="1428"/>
      <c r="Q25" s="1428"/>
      <c r="R25" s="1428"/>
      <c r="S25" s="1428"/>
      <c r="T25" s="1428"/>
      <c r="U25" s="1428"/>
      <c r="V25" s="1428"/>
      <c r="W25" s="1428"/>
      <c r="X25" s="1428"/>
      <c r="Y25" s="1428"/>
      <c r="Z25" s="1428"/>
      <c r="AA25" s="1428"/>
    </row>
    <row r="26" spans="2:27" ht="24" customHeight="1" x14ac:dyDescent="0.35">
      <c r="B26" s="219"/>
      <c r="C26" s="219"/>
      <c r="D26" s="1431"/>
      <c r="E26" s="1431"/>
      <c r="F26" s="1431"/>
      <c r="G26" s="1431"/>
      <c r="H26" s="1431"/>
      <c r="I26" s="1431"/>
      <c r="J26" s="1431"/>
      <c r="K26" s="1431"/>
      <c r="L26" s="1431"/>
      <c r="M26" s="219"/>
      <c r="N26" s="1432">
        <v>43830</v>
      </c>
      <c r="O26" s="1433"/>
      <c r="P26" s="1420">
        <v>44196</v>
      </c>
      <c r="Q26" s="1421"/>
      <c r="R26" s="1420">
        <v>44561</v>
      </c>
      <c r="S26" s="1421"/>
      <c r="T26" s="1422">
        <v>44926</v>
      </c>
      <c r="U26" s="1423"/>
      <c r="V26" s="1424">
        <v>44926</v>
      </c>
      <c r="W26" s="1425"/>
      <c r="X26" s="1424">
        <f>X6</f>
        <v>45657</v>
      </c>
      <c r="Y26" s="1425"/>
      <c r="Z26" s="1424">
        <f>Z6</f>
        <v>45991</v>
      </c>
      <c r="AA26" s="1426"/>
    </row>
    <row r="27" spans="2:27" x14ac:dyDescent="0.35">
      <c r="B27" s="225"/>
      <c r="C27" s="225"/>
      <c r="D27" s="226">
        <v>43465</v>
      </c>
      <c r="E27" s="227">
        <v>43830</v>
      </c>
      <c r="F27" s="228">
        <v>44196</v>
      </c>
      <c r="G27" s="228">
        <v>44561</v>
      </c>
      <c r="H27" s="228">
        <v>44926</v>
      </c>
      <c r="I27" s="228">
        <v>45291</v>
      </c>
      <c r="J27" s="228">
        <v>45657</v>
      </c>
      <c r="K27" s="228">
        <v>45991</v>
      </c>
      <c r="L27" s="229"/>
      <c r="M27" s="219"/>
      <c r="N27" s="230" t="s">
        <v>28</v>
      </c>
      <c r="O27" s="231" t="s">
        <v>340</v>
      </c>
      <c r="P27" s="232" t="s">
        <v>28</v>
      </c>
      <c r="Q27" s="233" t="s">
        <v>340</v>
      </c>
      <c r="R27" s="231" t="s">
        <v>28</v>
      </c>
      <c r="S27" s="232" t="s">
        <v>340</v>
      </c>
      <c r="T27" s="232" t="s">
        <v>28</v>
      </c>
      <c r="U27" s="232" t="s">
        <v>340</v>
      </c>
      <c r="V27" s="232" t="s">
        <v>28</v>
      </c>
      <c r="W27" s="227" t="s">
        <v>340</v>
      </c>
      <c r="X27" s="231" t="s">
        <v>28</v>
      </c>
      <c r="Y27" s="228" t="s">
        <v>340</v>
      </c>
      <c r="Z27" s="231" t="s">
        <v>28</v>
      </c>
      <c r="AA27" s="229" t="s">
        <v>340</v>
      </c>
    </row>
    <row r="28" spans="2:27" x14ac:dyDescent="0.35">
      <c r="B28" s="235" t="s">
        <v>69</v>
      </c>
      <c r="C28" s="219"/>
      <c r="D28" s="236">
        <v>1320659</v>
      </c>
      <c r="E28" s="237">
        <v>1411021</v>
      </c>
      <c r="F28" s="237">
        <v>1427207</v>
      </c>
      <c r="G28" s="237">
        <v>1569205</v>
      </c>
      <c r="H28" s="237">
        <v>1727429</v>
      </c>
      <c r="I28" s="237">
        <v>1906051</v>
      </c>
      <c r="J28" s="238">
        <v>2125145</v>
      </c>
      <c r="K28" s="1350">
        <v>2358437</v>
      </c>
      <c r="L28" s="239"/>
      <c r="M28" s="223"/>
      <c r="N28" s="271">
        <v>6.842190149008931E-2</v>
      </c>
      <c r="O28" s="272">
        <v>90362</v>
      </c>
      <c r="P28" s="273">
        <v>1.1471126227037054E-2</v>
      </c>
      <c r="Q28" s="237">
        <f t="shared" ref="Q28:Q43" si="10">F28-E28</f>
        <v>16186</v>
      </c>
      <c r="R28" s="273">
        <f>G28/F28-1</f>
        <v>9.9493626362538778E-2</v>
      </c>
      <c r="S28" s="237">
        <f>G28-F28</f>
        <v>141998</v>
      </c>
      <c r="T28" s="273">
        <f>H28/G28-1</f>
        <v>0.10083067540569912</v>
      </c>
      <c r="U28" s="237">
        <f>H28-G28</f>
        <v>158224</v>
      </c>
      <c r="V28" s="273">
        <f>I28/H28-1</f>
        <v>0.10340338155721596</v>
      </c>
      <c r="W28" s="237">
        <f>I28-H28</f>
        <v>178622</v>
      </c>
      <c r="X28" s="273">
        <v>0.11494655704385659</v>
      </c>
      <c r="Y28" s="243">
        <v>219094</v>
      </c>
      <c r="Z28" s="273">
        <v>0.1257385992354223</v>
      </c>
      <c r="AA28" s="243">
        <v>263424</v>
      </c>
    </row>
    <row r="29" spans="2:27" ht="15" customHeight="1" x14ac:dyDescent="0.35">
      <c r="B29" s="274" t="s">
        <v>348</v>
      </c>
      <c r="C29" s="219"/>
      <c r="D29" s="275">
        <v>52274</v>
      </c>
      <c r="E29" s="276">
        <v>60438</v>
      </c>
      <c r="F29" s="276">
        <v>61411</v>
      </c>
      <c r="G29" s="276">
        <v>62214</v>
      </c>
      <c r="H29" s="276">
        <v>65642</v>
      </c>
      <c r="I29" s="276">
        <v>69697</v>
      </c>
      <c r="J29" s="277">
        <v>78342</v>
      </c>
      <c r="K29" s="1351">
        <v>78937</v>
      </c>
      <c r="L29" s="267"/>
      <c r="M29" s="222"/>
      <c r="N29" s="278">
        <v>0.15617706699315148</v>
      </c>
      <c r="O29" s="279">
        <v>8164</v>
      </c>
      <c r="P29" s="280">
        <v>1.6099142923326371E-2</v>
      </c>
      <c r="Q29" s="279">
        <f t="shared" si="10"/>
        <v>973</v>
      </c>
      <c r="R29" s="281">
        <f t="shared" ref="R29:R42" si="11">G29/F29-1</f>
        <v>1.3075833319763586E-2</v>
      </c>
      <c r="S29" s="276">
        <f t="shared" ref="S29:S43" si="12">G29-F29</f>
        <v>803</v>
      </c>
      <c r="T29" s="280">
        <f t="shared" ref="T29:T43" si="13">H29/G29-1</f>
        <v>5.510013823255222E-2</v>
      </c>
      <c r="U29" s="279">
        <f t="shared" ref="U29:U42" si="14">H29-G29</f>
        <v>3428</v>
      </c>
      <c r="V29" s="280">
        <f t="shared" ref="V29:V43" si="15">I29/H29-1</f>
        <v>6.1774473660156648E-2</v>
      </c>
      <c r="W29" s="279">
        <f t="shared" ref="W29:W43" si="16">I29-H29</f>
        <v>4055</v>
      </c>
      <c r="X29" s="281">
        <v>0.1240369025926511</v>
      </c>
      <c r="Y29" s="279">
        <v>8645</v>
      </c>
      <c r="Z29" s="281">
        <v>2.3242248262988596E-2</v>
      </c>
      <c r="AA29" s="279">
        <v>1793</v>
      </c>
    </row>
    <row r="30" spans="2:27" x14ac:dyDescent="0.35">
      <c r="B30" s="252" t="s">
        <v>349</v>
      </c>
      <c r="C30" s="219"/>
      <c r="D30" s="253">
        <v>224714</v>
      </c>
      <c r="E30" s="254">
        <v>246617</v>
      </c>
      <c r="F30" s="254">
        <v>254644</v>
      </c>
      <c r="G30" s="254">
        <v>292469</v>
      </c>
      <c r="H30" s="254">
        <v>351993</v>
      </c>
      <c r="I30" s="254">
        <v>427677</v>
      </c>
      <c r="J30" s="255">
        <v>524561</v>
      </c>
      <c r="K30" s="255">
        <v>614402</v>
      </c>
      <c r="L30" s="269"/>
      <c r="M30" s="219"/>
      <c r="N30" s="256">
        <v>9.747056258177067E-2</v>
      </c>
      <c r="O30" s="257">
        <v>21903</v>
      </c>
      <c r="P30" s="258">
        <v>3.2548445565390827E-2</v>
      </c>
      <c r="Q30" s="257">
        <f t="shared" si="10"/>
        <v>8027</v>
      </c>
      <c r="R30" s="282">
        <f t="shared" si="11"/>
        <v>0.14854070781169004</v>
      </c>
      <c r="S30" s="254">
        <f t="shared" si="12"/>
        <v>37825</v>
      </c>
      <c r="T30" s="258">
        <f t="shared" si="13"/>
        <v>0.20352242459884629</v>
      </c>
      <c r="U30" s="257">
        <f t="shared" si="14"/>
        <v>59524</v>
      </c>
      <c r="V30" s="258">
        <f t="shared" si="15"/>
        <v>0.21501563951555847</v>
      </c>
      <c r="W30" s="257">
        <f t="shared" si="16"/>
        <v>75684</v>
      </c>
      <c r="X30" s="282">
        <v>0.22653544614276666</v>
      </c>
      <c r="Y30" s="257">
        <v>96884</v>
      </c>
      <c r="Z30" s="282">
        <v>0.20355109100846058</v>
      </c>
      <c r="AA30" s="257">
        <v>103911</v>
      </c>
    </row>
    <row r="31" spans="2:27" x14ac:dyDescent="0.35">
      <c r="B31" s="252" t="s">
        <v>350</v>
      </c>
      <c r="C31" s="219"/>
      <c r="D31" s="253">
        <v>235924</v>
      </c>
      <c r="E31" s="254">
        <v>250318</v>
      </c>
      <c r="F31" s="254">
        <v>253202</v>
      </c>
      <c r="G31" s="254">
        <v>291129</v>
      </c>
      <c r="H31" s="254">
        <v>322595</v>
      </c>
      <c r="I31" s="254">
        <v>343152</v>
      </c>
      <c r="J31" s="255">
        <v>357497</v>
      </c>
      <c r="K31" s="255">
        <v>389244</v>
      </c>
      <c r="L31" s="269"/>
      <c r="M31" s="219"/>
      <c r="N31" s="256">
        <v>6.1011173089638993E-2</v>
      </c>
      <c r="O31" s="257">
        <v>14394</v>
      </c>
      <c r="P31" s="258">
        <v>1.1521344849351633E-2</v>
      </c>
      <c r="Q31" s="257">
        <f t="shared" si="10"/>
        <v>2884</v>
      </c>
      <c r="R31" s="282">
        <f t="shared" si="11"/>
        <v>0.14978949613352177</v>
      </c>
      <c r="S31" s="254">
        <f t="shared" si="12"/>
        <v>37927</v>
      </c>
      <c r="T31" s="258">
        <f t="shared" si="13"/>
        <v>0.1080826712556977</v>
      </c>
      <c r="U31" s="257">
        <f t="shared" si="14"/>
        <v>31466</v>
      </c>
      <c r="V31" s="258">
        <f t="shared" si="15"/>
        <v>6.3723864288039112E-2</v>
      </c>
      <c r="W31" s="257">
        <f t="shared" si="16"/>
        <v>20557</v>
      </c>
      <c r="X31" s="282">
        <v>4.1803632209633124E-2</v>
      </c>
      <c r="Y31" s="257">
        <v>14345</v>
      </c>
      <c r="Z31" s="282">
        <v>0.10737034961294789</v>
      </c>
      <c r="AA31" s="257">
        <v>37741</v>
      </c>
    </row>
    <row r="32" spans="2:27" x14ac:dyDescent="0.35">
      <c r="B32" s="252" t="s">
        <v>351</v>
      </c>
      <c r="C32" s="219"/>
      <c r="D32" s="253">
        <v>94802</v>
      </c>
      <c r="E32" s="254">
        <v>96748</v>
      </c>
      <c r="F32" s="254">
        <v>88465</v>
      </c>
      <c r="G32" s="254">
        <v>91795</v>
      </c>
      <c r="H32" s="254">
        <v>97929</v>
      </c>
      <c r="I32" s="254">
        <v>104917</v>
      </c>
      <c r="J32" s="255">
        <v>110349</v>
      </c>
      <c r="K32" s="255">
        <v>110489</v>
      </c>
      <c r="L32" s="304"/>
      <c r="M32" s="222"/>
      <c r="N32" s="256">
        <v>2.0526993101411373E-2</v>
      </c>
      <c r="O32" s="257">
        <v>1946</v>
      </c>
      <c r="P32" s="258">
        <v>-8.5614172902799046E-2</v>
      </c>
      <c r="Q32" s="257">
        <f t="shared" si="10"/>
        <v>-8283</v>
      </c>
      <c r="R32" s="282">
        <f t="shared" si="11"/>
        <v>3.764200531283568E-2</v>
      </c>
      <c r="S32" s="254">
        <f t="shared" si="12"/>
        <v>3330</v>
      </c>
      <c r="T32" s="258">
        <f t="shared" si="13"/>
        <v>6.6822811699983609E-2</v>
      </c>
      <c r="U32" s="257">
        <f t="shared" si="14"/>
        <v>6134</v>
      </c>
      <c r="V32" s="258">
        <f t="shared" si="15"/>
        <v>7.1357820461763088E-2</v>
      </c>
      <c r="W32" s="257">
        <f t="shared" si="16"/>
        <v>6988</v>
      </c>
      <c r="X32" s="282">
        <v>5.1774259652868526E-2</v>
      </c>
      <c r="Y32" s="257">
        <v>5432</v>
      </c>
      <c r="Z32" s="282">
        <v>5.2588003020626051E-3</v>
      </c>
      <c r="AA32" s="257">
        <v>578</v>
      </c>
    </row>
    <row r="33" spans="2:31" x14ac:dyDescent="0.35">
      <c r="B33" s="252" t="s">
        <v>352</v>
      </c>
      <c r="C33" s="219"/>
      <c r="D33" s="253">
        <v>166579</v>
      </c>
      <c r="E33" s="254">
        <v>170785</v>
      </c>
      <c r="F33" s="254">
        <v>156437</v>
      </c>
      <c r="G33" s="254">
        <v>169990</v>
      </c>
      <c r="H33" s="254">
        <v>175956</v>
      </c>
      <c r="I33" s="254">
        <v>181817</v>
      </c>
      <c r="J33" s="255">
        <v>184545</v>
      </c>
      <c r="K33" s="255">
        <v>185732</v>
      </c>
      <c r="L33" s="269"/>
      <c r="M33" s="219"/>
      <c r="N33" s="256">
        <v>2.5249281121870082E-2</v>
      </c>
      <c r="O33" s="257">
        <v>4206</v>
      </c>
      <c r="P33" s="258">
        <v>-8.4012061949234385E-2</v>
      </c>
      <c r="Q33" s="257">
        <f t="shared" si="10"/>
        <v>-14348</v>
      </c>
      <c r="R33" s="282">
        <f t="shared" si="11"/>
        <v>8.6635514616107523E-2</v>
      </c>
      <c r="S33" s="254">
        <f t="shared" si="12"/>
        <v>13553</v>
      </c>
      <c r="T33" s="258">
        <f t="shared" si="13"/>
        <v>3.5096182128360409E-2</v>
      </c>
      <c r="U33" s="257">
        <f t="shared" si="14"/>
        <v>5966</v>
      </c>
      <c r="V33" s="258">
        <f t="shared" si="15"/>
        <v>3.3309463729568778E-2</v>
      </c>
      <c r="W33" s="257">
        <f t="shared" si="16"/>
        <v>5861</v>
      </c>
      <c r="X33" s="282">
        <v>1.5004097526633897E-2</v>
      </c>
      <c r="Y33" s="257">
        <v>2728</v>
      </c>
      <c r="Z33" s="282">
        <v>4.9454057505220472E-3</v>
      </c>
      <c r="AA33" s="257">
        <v>914</v>
      </c>
      <c r="AC33" s="224"/>
    </row>
    <row r="34" spans="2:31" x14ac:dyDescent="0.35">
      <c r="B34" s="252" t="s">
        <v>353</v>
      </c>
      <c r="C34" s="219"/>
      <c r="D34" s="253">
        <v>132491</v>
      </c>
      <c r="E34" s="254">
        <v>151340</v>
      </c>
      <c r="F34" s="254">
        <v>154547</v>
      </c>
      <c r="G34" s="254">
        <v>170517</v>
      </c>
      <c r="H34" s="254">
        <v>187214</v>
      </c>
      <c r="I34" s="254">
        <v>210403</v>
      </c>
      <c r="J34" s="255">
        <v>222787</v>
      </c>
      <c r="K34" s="255">
        <v>240234</v>
      </c>
      <c r="L34" s="304"/>
      <c r="M34" s="222"/>
      <c r="N34" s="256">
        <v>0.14226626714267376</v>
      </c>
      <c r="O34" s="257">
        <v>18849</v>
      </c>
      <c r="P34" s="258">
        <v>2.1190696445090529E-2</v>
      </c>
      <c r="Q34" s="257">
        <f t="shared" si="10"/>
        <v>3207</v>
      </c>
      <c r="R34" s="282">
        <f t="shared" si="11"/>
        <v>0.10333426077503938</v>
      </c>
      <c r="S34" s="254">
        <f t="shared" si="12"/>
        <v>15970</v>
      </c>
      <c r="T34" s="258">
        <f t="shared" si="13"/>
        <v>9.7919855498278752E-2</v>
      </c>
      <c r="U34" s="257">
        <f t="shared" si="14"/>
        <v>16697</v>
      </c>
      <c r="V34" s="258">
        <f t="shared" si="15"/>
        <v>0.12386359994444862</v>
      </c>
      <c r="W34" s="257">
        <f t="shared" si="16"/>
        <v>23189</v>
      </c>
      <c r="X34" s="282">
        <v>5.8858476352523503E-2</v>
      </c>
      <c r="Y34" s="257">
        <v>12384</v>
      </c>
      <c r="Z34" s="282">
        <v>7.8733722496632241E-2</v>
      </c>
      <c r="AA34" s="257">
        <v>17534</v>
      </c>
    </row>
    <row r="35" spans="2:31" x14ac:dyDescent="0.35">
      <c r="B35" s="252" t="s">
        <v>354</v>
      </c>
      <c r="C35" s="219"/>
      <c r="D35" s="253">
        <v>7022</v>
      </c>
      <c r="E35" s="254">
        <v>9202</v>
      </c>
      <c r="F35" s="254">
        <v>11820</v>
      </c>
      <c r="G35" s="254">
        <v>15678</v>
      </c>
      <c r="H35" s="254">
        <v>19892</v>
      </c>
      <c r="I35" s="254">
        <v>22322</v>
      </c>
      <c r="J35" s="255">
        <v>24661</v>
      </c>
      <c r="K35" s="255">
        <v>29350</v>
      </c>
      <c r="L35" s="269"/>
      <c r="M35" s="219"/>
      <c r="N35" s="256">
        <v>0.31045286243235548</v>
      </c>
      <c r="O35" s="257">
        <v>2180</v>
      </c>
      <c r="P35" s="258">
        <v>0.28450336883286242</v>
      </c>
      <c r="Q35" s="257">
        <f t="shared" si="10"/>
        <v>2618</v>
      </c>
      <c r="R35" s="282">
        <f t="shared" si="11"/>
        <v>0.3263959390862945</v>
      </c>
      <c r="S35" s="254">
        <f t="shared" si="12"/>
        <v>3858</v>
      </c>
      <c r="T35" s="258">
        <f t="shared" si="13"/>
        <v>0.26878428370965679</v>
      </c>
      <c r="U35" s="257">
        <f t="shared" si="14"/>
        <v>4214</v>
      </c>
      <c r="V35" s="258">
        <f t="shared" si="15"/>
        <v>0.12215966217574903</v>
      </c>
      <c r="W35" s="257">
        <f t="shared" si="16"/>
        <v>2430</v>
      </c>
      <c r="X35" s="282">
        <v>0.10478451751635154</v>
      </c>
      <c r="Y35" s="257">
        <v>2339</v>
      </c>
      <c r="Z35" s="282">
        <v>0.20697454455730568</v>
      </c>
      <c r="AA35" s="257">
        <v>5033</v>
      </c>
    </row>
    <row r="36" spans="2:31" x14ac:dyDescent="0.35">
      <c r="B36" s="252" t="s">
        <v>355</v>
      </c>
      <c r="C36" s="219"/>
      <c r="D36" s="253">
        <v>171</v>
      </c>
      <c r="E36" s="254">
        <v>236</v>
      </c>
      <c r="F36" s="254">
        <v>293</v>
      </c>
      <c r="G36" s="254">
        <v>388</v>
      </c>
      <c r="H36" s="254">
        <v>233</v>
      </c>
      <c r="I36" s="254">
        <v>197</v>
      </c>
      <c r="J36" s="255">
        <v>255</v>
      </c>
      <c r="K36" s="255">
        <v>408</v>
      </c>
      <c r="L36" s="304"/>
      <c r="M36" s="222"/>
      <c r="N36" s="256">
        <v>0.38011695906432741</v>
      </c>
      <c r="O36" s="257">
        <v>65</v>
      </c>
      <c r="P36" s="258">
        <v>0.24152542372881358</v>
      </c>
      <c r="Q36" s="257">
        <f t="shared" si="10"/>
        <v>57</v>
      </c>
      <c r="R36" s="282">
        <f t="shared" si="11"/>
        <v>0.32423208191126274</v>
      </c>
      <c r="S36" s="254">
        <f t="shared" si="12"/>
        <v>95</v>
      </c>
      <c r="T36" s="258">
        <f t="shared" si="13"/>
        <v>-0.39948453608247425</v>
      </c>
      <c r="U36" s="257">
        <f t="shared" si="14"/>
        <v>-155</v>
      </c>
      <c r="V36" s="258">
        <f t="shared" si="15"/>
        <v>-0.15450643776824036</v>
      </c>
      <c r="W36" s="257">
        <f t="shared" si="16"/>
        <v>-36</v>
      </c>
      <c r="X36" s="282">
        <v>0.29441624365482233</v>
      </c>
      <c r="Y36" s="257">
        <v>58</v>
      </c>
      <c r="Z36" s="282">
        <v>0.60000000000000009</v>
      </c>
      <c r="AA36" s="257">
        <v>153</v>
      </c>
    </row>
    <row r="37" spans="2:31" x14ac:dyDescent="0.35">
      <c r="B37" s="252" t="s">
        <v>356</v>
      </c>
      <c r="C37" s="219"/>
      <c r="D37" s="253">
        <v>29845</v>
      </c>
      <c r="E37" s="254">
        <v>37073</v>
      </c>
      <c r="F37" s="254">
        <v>46805</v>
      </c>
      <c r="G37" s="254">
        <v>56289</v>
      </c>
      <c r="H37" s="254">
        <v>61732</v>
      </c>
      <c r="I37" s="254">
        <v>67194</v>
      </c>
      <c r="J37" s="255">
        <v>67576</v>
      </c>
      <c r="K37" s="255">
        <v>70351</v>
      </c>
      <c r="L37" s="269"/>
      <c r="M37" s="219"/>
      <c r="N37" s="256">
        <v>0.24218462053945378</v>
      </c>
      <c r="O37" s="257">
        <v>7228</v>
      </c>
      <c r="P37" s="258">
        <v>0.26250910366034574</v>
      </c>
      <c r="Q37" s="257">
        <f t="shared" si="10"/>
        <v>9732</v>
      </c>
      <c r="R37" s="282">
        <f t="shared" si="11"/>
        <v>0.20262792436705479</v>
      </c>
      <c r="S37" s="254">
        <f t="shared" si="12"/>
        <v>9484</v>
      </c>
      <c r="T37" s="258">
        <f t="shared" si="13"/>
        <v>9.6697400913144715E-2</v>
      </c>
      <c r="U37" s="257">
        <f t="shared" si="14"/>
        <v>5443</v>
      </c>
      <c r="V37" s="258">
        <f t="shared" si="15"/>
        <v>8.8479232812803676E-2</v>
      </c>
      <c r="W37" s="257">
        <f t="shared" si="16"/>
        <v>5462</v>
      </c>
      <c r="X37" s="282">
        <v>5.6850314016132497E-3</v>
      </c>
      <c r="Y37" s="257">
        <v>382</v>
      </c>
      <c r="Z37" s="282">
        <v>2.2989675730696435E-2</v>
      </c>
      <c r="AA37" s="257">
        <v>1581</v>
      </c>
    </row>
    <row r="38" spans="2:31" x14ac:dyDescent="0.35">
      <c r="B38" s="252" t="s">
        <v>357</v>
      </c>
      <c r="C38" s="219"/>
      <c r="D38" s="253">
        <v>21423</v>
      </c>
      <c r="E38" s="254">
        <v>24365</v>
      </c>
      <c r="F38" s="254">
        <v>24374</v>
      </c>
      <c r="G38" s="254">
        <v>23330</v>
      </c>
      <c r="H38" s="254">
        <v>22270</v>
      </c>
      <c r="I38" s="254">
        <v>27295</v>
      </c>
      <c r="J38" s="255">
        <v>30196</v>
      </c>
      <c r="K38" s="255">
        <v>33281</v>
      </c>
      <c r="L38" s="269"/>
      <c r="M38" s="219"/>
      <c r="N38" s="256">
        <v>0.13732903888344294</v>
      </c>
      <c r="O38" s="257">
        <v>2942</v>
      </c>
      <c r="P38" s="258">
        <v>3.6938231069161276E-4</v>
      </c>
      <c r="Q38" s="257">
        <f t="shared" si="10"/>
        <v>9</v>
      </c>
      <c r="R38" s="282">
        <f t="shared" si="11"/>
        <v>-4.2832526462624143E-2</v>
      </c>
      <c r="S38" s="254">
        <f t="shared" si="12"/>
        <v>-1044</v>
      </c>
      <c r="T38" s="258">
        <f t="shared" si="13"/>
        <v>-4.5435062151735983E-2</v>
      </c>
      <c r="U38" s="257">
        <f t="shared" si="14"/>
        <v>-1060</v>
      </c>
      <c r="V38" s="258">
        <f t="shared" si="15"/>
        <v>0.22563987427031873</v>
      </c>
      <c r="W38" s="257">
        <f t="shared" si="16"/>
        <v>5025</v>
      </c>
      <c r="X38" s="282">
        <v>0.10628320205165775</v>
      </c>
      <c r="Y38" s="257">
        <v>2901</v>
      </c>
      <c r="Z38" s="282">
        <v>0.10524043570669495</v>
      </c>
      <c r="AA38" s="257">
        <v>3169</v>
      </c>
    </row>
    <row r="39" spans="2:31" x14ac:dyDescent="0.35">
      <c r="B39" s="252" t="s">
        <v>358</v>
      </c>
      <c r="C39" s="219"/>
      <c r="D39" s="253">
        <v>73552</v>
      </c>
      <c r="E39" s="254">
        <v>80417</v>
      </c>
      <c r="F39" s="254">
        <v>71239</v>
      </c>
      <c r="G39" s="254">
        <v>74832</v>
      </c>
      <c r="H39" s="254">
        <v>83087</v>
      </c>
      <c r="I39" s="254">
        <v>93395</v>
      </c>
      <c r="J39" s="255">
        <v>100099</v>
      </c>
      <c r="K39" s="255">
        <v>106844</v>
      </c>
      <c r="L39" s="269"/>
      <c r="M39" s="219"/>
      <c r="N39" s="256">
        <v>9.333532738742667E-2</v>
      </c>
      <c r="O39" s="257">
        <v>6865</v>
      </c>
      <c r="P39" s="258">
        <v>-0.11413009687006481</v>
      </c>
      <c r="Q39" s="257">
        <f t="shared" si="10"/>
        <v>-9178</v>
      </c>
      <c r="R39" s="282">
        <f t="shared" si="11"/>
        <v>5.0435856763851206E-2</v>
      </c>
      <c r="S39" s="254">
        <f t="shared" si="12"/>
        <v>3593</v>
      </c>
      <c r="T39" s="258">
        <f t="shared" si="13"/>
        <v>0.11031376951036997</v>
      </c>
      <c r="U39" s="257">
        <f t="shared" si="14"/>
        <v>8255</v>
      </c>
      <c r="V39" s="258">
        <f t="shared" si="15"/>
        <v>0.12406272942818974</v>
      </c>
      <c r="W39" s="257">
        <f t="shared" si="16"/>
        <v>10308</v>
      </c>
      <c r="X39" s="282">
        <v>7.1781144600888691E-2</v>
      </c>
      <c r="Y39" s="257">
        <v>6704</v>
      </c>
      <c r="Z39" s="282">
        <v>7.6557241601676651E-2</v>
      </c>
      <c r="AA39" s="257">
        <v>7598</v>
      </c>
    </row>
    <row r="40" spans="2:31" x14ac:dyDescent="0.35">
      <c r="B40" s="252" t="s">
        <v>359</v>
      </c>
      <c r="C40" s="219"/>
      <c r="D40" s="253">
        <v>478</v>
      </c>
      <c r="E40" s="254">
        <v>47</v>
      </c>
      <c r="F40" s="254">
        <v>16</v>
      </c>
      <c r="G40" s="254">
        <v>0</v>
      </c>
      <c r="H40" s="254">
        <v>0</v>
      </c>
      <c r="I40" s="254">
        <v>0</v>
      </c>
      <c r="J40" s="255">
        <v>0</v>
      </c>
      <c r="K40" s="255">
        <v>0</v>
      </c>
      <c r="M40" s="222"/>
      <c r="N40" s="256">
        <v>-0.90167364016736395</v>
      </c>
      <c r="O40" s="257">
        <v>-431</v>
      </c>
      <c r="P40" s="258">
        <v>-0.65957446808510634</v>
      </c>
      <c r="Q40" s="257">
        <f t="shared" si="10"/>
        <v>-31</v>
      </c>
      <c r="R40" s="282">
        <f t="shared" si="11"/>
        <v>-1</v>
      </c>
      <c r="S40" s="254">
        <f t="shared" si="12"/>
        <v>-16</v>
      </c>
      <c r="T40" s="283" t="str">
        <f>IFERROR((H40/G40-1),"-")</f>
        <v>-</v>
      </c>
      <c r="U40" s="257">
        <f t="shared" si="14"/>
        <v>0</v>
      </c>
      <c r="V40" s="283" t="s">
        <v>363</v>
      </c>
      <c r="W40" s="257">
        <f t="shared" si="16"/>
        <v>0</v>
      </c>
      <c r="X40" s="284" t="s">
        <v>363</v>
      </c>
      <c r="Y40" s="257">
        <v>0</v>
      </c>
      <c r="Z40" s="284" t="s">
        <v>363</v>
      </c>
      <c r="AA40" s="257">
        <v>0</v>
      </c>
    </row>
    <row r="41" spans="2:31" x14ac:dyDescent="0.35">
      <c r="B41" s="252" t="s">
        <v>360</v>
      </c>
      <c r="C41" s="219"/>
      <c r="D41" s="253">
        <v>406849</v>
      </c>
      <c r="E41" s="254">
        <v>426938</v>
      </c>
      <c r="F41" s="254">
        <v>450517</v>
      </c>
      <c r="G41" s="254">
        <v>482545</v>
      </c>
      <c r="H41" s="254">
        <v>517053</v>
      </c>
      <c r="I41" s="254">
        <v>558234</v>
      </c>
      <c r="J41" s="255">
        <v>636030</v>
      </c>
      <c r="K41" s="255">
        <v>727273</v>
      </c>
      <c r="M41" s="222"/>
      <c r="N41" s="256">
        <v>4.9377041605116467E-2</v>
      </c>
      <c r="O41" s="257">
        <v>20089</v>
      </c>
      <c r="P41" s="258">
        <v>5.5228159592259241E-2</v>
      </c>
      <c r="Q41" s="257">
        <f t="shared" si="10"/>
        <v>23579</v>
      </c>
      <c r="R41" s="282">
        <f t="shared" si="11"/>
        <v>7.109165691860686E-2</v>
      </c>
      <c r="S41" s="254">
        <f t="shared" si="12"/>
        <v>32028</v>
      </c>
      <c r="T41" s="258">
        <f t="shared" si="13"/>
        <v>7.1512501424737529E-2</v>
      </c>
      <c r="U41" s="257">
        <f t="shared" si="14"/>
        <v>34508</v>
      </c>
      <c r="V41" s="258">
        <f t="shared" si="15"/>
        <v>7.9645606930043966E-2</v>
      </c>
      <c r="W41" s="257">
        <f t="shared" si="16"/>
        <v>41181</v>
      </c>
      <c r="X41" s="282">
        <v>0.13936091316544674</v>
      </c>
      <c r="Y41" s="257">
        <v>77796</v>
      </c>
      <c r="Z41" s="282">
        <v>0.15909315483305453</v>
      </c>
      <c r="AA41" s="257">
        <v>99823</v>
      </c>
    </row>
    <row r="42" spans="2:31" x14ac:dyDescent="0.35">
      <c r="B42" s="259" t="s">
        <v>361</v>
      </c>
      <c r="C42" s="219"/>
      <c r="D42" s="260">
        <v>7026</v>
      </c>
      <c r="E42" s="261">
        <v>7837</v>
      </c>
      <c r="F42" s="254">
        <v>7984</v>
      </c>
      <c r="G42" s="261">
        <v>8546</v>
      </c>
      <c r="H42" s="261">
        <v>9047</v>
      </c>
      <c r="I42" s="261">
        <v>10154</v>
      </c>
      <c r="J42" s="262">
        <v>11034</v>
      </c>
      <c r="K42" s="255">
        <v>12126</v>
      </c>
      <c r="L42" s="263"/>
      <c r="M42" s="222"/>
      <c r="N42" s="264">
        <v>0.11542840876743532</v>
      </c>
      <c r="O42" s="265">
        <v>811</v>
      </c>
      <c r="P42" s="266">
        <v>1.8757177491387056E-2</v>
      </c>
      <c r="Q42" s="265">
        <f t="shared" si="10"/>
        <v>147</v>
      </c>
      <c r="R42" s="285">
        <f t="shared" si="11"/>
        <v>7.039078156312617E-2</v>
      </c>
      <c r="S42" s="261">
        <f t="shared" si="12"/>
        <v>562</v>
      </c>
      <c r="T42" s="266">
        <f t="shared" si="13"/>
        <v>5.8623917622279365E-2</v>
      </c>
      <c r="U42" s="265">
        <f t="shared" si="14"/>
        <v>501</v>
      </c>
      <c r="V42" s="266">
        <f t="shared" si="15"/>
        <v>0.12236100364761793</v>
      </c>
      <c r="W42" s="265">
        <f t="shared" si="16"/>
        <v>1107</v>
      </c>
      <c r="X42" s="285">
        <v>8.6665353555249069E-2</v>
      </c>
      <c r="Y42" s="265">
        <v>880</v>
      </c>
      <c r="Z42" s="282">
        <v>0.10276464168788646</v>
      </c>
      <c r="AA42" s="257">
        <v>1130</v>
      </c>
      <c r="AC42" s="224"/>
      <c r="AD42" s="224"/>
      <c r="AE42" s="286"/>
    </row>
    <row r="43" spans="2:31" x14ac:dyDescent="0.35">
      <c r="B43" s="287" t="s">
        <v>362</v>
      </c>
      <c r="C43" s="219"/>
      <c r="D43" s="288">
        <v>1.2526703184652961</v>
      </c>
      <c r="E43" s="288">
        <v>1.2652820209777229</v>
      </c>
      <c r="F43" s="289">
        <v>1.2694973448493636</v>
      </c>
      <c r="G43" s="288">
        <v>1.2839792757306434</v>
      </c>
      <c r="H43" s="288">
        <v>1.31519745522625</v>
      </c>
      <c r="I43" s="288">
        <v>1.3500225942121986</v>
      </c>
      <c r="J43" s="288">
        <v>1.3995728465830362</v>
      </c>
      <c r="K43" s="1352">
        <v>1.4214610490584414</v>
      </c>
      <c r="L43" s="239"/>
      <c r="M43" s="223"/>
      <c r="N43" s="290">
        <f>E43/D43-1</f>
        <v>1.0067854507703089E-2</v>
      </c>
      <c r="O43" s="291">
        <f t="shared" ref="O43" si="17">E43-D43</f>
        <v>1.2611702512426826E-2</v>
      </c>
      <c r="P43" s="290">
        <f>F43/E43-1</f>
        <v>3.3315290992463886E-3</v>
      </c>
      <c r="Q43" s="292">
        <f t="shared" si="10"/>
        <v>4.2153238716406971E-3</v>
      </c>
      <c r="R43" s="293">
        <f>G43/F43-1</f>
        <v>1.1407610216780828E-2</v>
      </c>
      <c r="S43" s="291">
        <f t="shared" si="12"/>
        <v>1.4481930881279803E-2</v>
      </c>
      <c r="T43" s="290">
        <f t="shared" si="13"/>
        <v>2.4313616337648503E-2</v>
      </c>
      <c r="U43" s="291">
        <f>H43-G43</f>
        <v>3.1218179495606568E-2</v>
      </c>
      <c r="V43" s="294">
        <f t="shared" si="15"/>
        <v>2.6479019441197016E-2</v>
      </c>
      <c r="W43" s="291">
        <f t="shared" si="16"/>
        <v>3.4825138985948634E-2</v>
      </c>
      <c r="X43" s="290">
        <v>4.2153238716406971E-3</v>
      </c>
      <c r="Y43" s="295">
        <v>3.6703276362387349E-2</v>
      </c>
      <c r="Z43" s="290">
        <v>2.0952126332611343E-2</v>
      </c>
      <c r="AA43" s="295">
        <v>2.9171428031343316E-2</v>
      </c>
    </row>
  </sheetData>
  <mergeCells count="19">
    <mergeCell ref="N5:AA5"/>
    <mergeCell ref="N25:AA25"/>
    <mergeCell ref="B3:X3"/>
    <mergeCell ref="D5:L6"/>
    <mergeCell ref="N6:O6"/>
    <mergeCell ref="P6:Q6"/>
    <mergeCell ref="X6:Y6"/>
    <mergeCell ref="R6:S6"/>
    <mergeCell ref="T6:U6"/>
    <mergeCell ref="V6:W6"/>
    <mergeCell ref="D25:L26"/>
    <mergeCell ref="N26:O26"/>
    <mergeCell ref="P26:Q26"/>
    <mergeCell ref="X26:Y26"/>
    <mergeCell ref="R26:S26"/>
    <mergeCell ref="T26:U26"/>
    <mergeCell ref="V26:W26"/>
    <mergeCell ref="Z6:AA6"/>
    <mergeCell ref="Z26:AA26"/>
  </mergeCells>
  <pageMargins left="0.7" right="0.7" top="0.75" bottom="0.75" header="0.3" footer="0.3"/>
  <pageSetup paperSize="9" scale="52"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100-000001000000}">
          <x14:colorSeries rgb="FF376092"/>
          <x14:colorNegative rgb="FFD00000"/>
          <x14:colorAxis rgb="FF000000"/>
          <x14:colorMarkers rgb="FFD00000"/>
          <x14:colorFirst rgb="FFD00000"/>
          <x14:colorLast rgb="FFD00000"/>
          <x14:colorHigh rgb="FFD00000"/>
          <x14:colorLow rgb="FFD00000"/>
          <x14:sparklines>
            <x14:sparkline>
              <xm:f>EVO!D28:J28</xm:f>
              <xm:sqref>L28</xm:sqref>
            </x14:sparkline>
            <x14:sparkline>
              <xm:f>EVO!D29:J29</xm:f>
              <xm:sqref>L29</xm:sqref>
            </x14:sparkline>
            <x14:sparkline>
              <xm:f>EVO!D30:J30</xm:f>
              <xm:sqref>L30</xm:sqref>
            </x14:sparkline>
            <x14:sparkline>
              <xm:f>EVO!D31:J31</xm:f>
              <xm:sqref>L31</xm:sqref>
            </x14:sparkline>
            <x14:sparkline>
              <xm:f>EVO!D32:J32</xm:f>
              <xm:sqref>L32</xm:sqref>
            </x14:sparkline>
            <x14:sparkline>
              <xm:f>EVO!D33:J33</xm:f>
              <xm:sqref>L33</xm:sqref>
            </x14:sparkline>
            <x14:sparkline>
              <xm:f>EVO!D34:J34</xm:f>
              <xm:sqref>L34</xm:sqref>
            </x14:sparkline>
            <x14:sparkline>
              <xm:f>EVO!D35:J35</xm:f>
              <xm:sqref>L35</xm:sqref>
            </x14:sparkline>
            <x14:sparkline>
              <xm:f>EVO!D36:J36</xm:f>
              <xm:sqref>L36</xm:sqref>
            </x14:sparkline>
            <x14:sparkline>
              <xm:f>EVO!D37:J37</xm:f>
              <xm:sqref>L37</xm:sqref>
            </x14:sparkline>
            <x14:sparkline>
              <xm:f>EVO!D38:J38</xm:f>
              <xm:sqref>L38</xm:sqref>
            </x14:sparkline>
            <x14:sparkline>
              <xm:f>EVO!D39:J39</xm:f>
              <xm:sqref>L39</xm:sqref>
            </x14:sparkline>
            <x14:sparkline>
              <xm:f>EVO!D40:J40</xm:f>
              <xm:sqref>L40</xm:sqref>
            </x14:sparkline>
            <x14:sparkline>
              <xm:f>EVO!D41:J41</xm:f>
              <xm:sqref>L41</xm:sqref>
            </x14:sparkline>
            <x14:sparkline>
              <xm:f>EVO!D42:J42</xm:f>
              <xm:sqref>L42</xm:sqref>
            </x14:sparkline>
            <x14:sparkline>
              <xm:f>EVO!D43:J43</xm:f>
              <xm:sqref>L43</xm:sqref>
            </x14:sparkline>
          </x14:sparklines>
        </x14:sparklineGroup>
        <x14:sparklineGroup manualMax="0" manualMin="0" displayEmptyCellsAs="gap" xr2:uid="{00000000-0003-0000-1100-000000000000}">
          <x14:colorSeries rgb="FF376092"/>
          <x14:colorNegative rgb="FFD00000"/>
          <x14:colorAxis rgb="FF000000"/>
          <x14:colorMarkers rgb="FFD00000"/>
          <x14:colorFirst rgb="FFD00000"/>
          <x14:colorLast rgb="FFD00000"/>
          <x14:colorHigh rgb="FFD00000"/>
          <x14:colorLow rgb="FFD00000"/>
          <x14:sparklines>
            <x14:sparkline>
              <xm:f>EVO!D9:J9</xm:f>
              <xm:sqref>L9</xm:sqref>
            </x14:sparkline>
            <x14:sparkline>
              <xm:f>EVO!D10:J10</xm:f>
              <xm:sqref>L10</xm:sqref>
            </x14:sparkline>
            <x14:sparkline>
              <xm:f>EVO!D11:J11</xm:f>
              <xm:sqref>L11</xm:sqref>
            </x14:sparkline>
            <x14:sparkline>
              <xm:f>EVO!D12:J12</xm:f>
              <xm:sqref>L12</xm:sqref>
            </x14:sparkline>
            <x14:sparkline>
              <xm:f>EVO!D13:J13</xm:f>
              <xm:sqref>L13</xm:sqref>
            </x14:sparkline>
            <x14:sparkline>
              <xm:f>EVO!D14:J14</xm:f>
              <xm:sqref>L14</xm:sqref>
            </x14:sparkline>
            <x14:sparkline>
              <xm:f>EVO!D15:J15</xm:f>
              <xm:sqref>L15</xm:sqref>
            </x14:sparkline>
            <x14:sparkline>
              <xm:f>EVO!D16:J16</xm:f>
              <xm:sqref>L16</xm:sqref>
            </x14:sparkline>
            <x14:sparkline>
              <xm:f>EVO!D17:J17</xm:f>
              <xm:sqref>L17</xm:sqref>
            </x14:sparkline>
            <x14:sparkline>
              <xm:f>EVO!D18:J18</xm:f>
              <xm:sqref>L18</xm:sqref>
            </x14:sparkline>
            <x14:sparkline>
              <xm:f>EVO!D19:J19</xm:f>
              <xm:sqref>L19</xm:sqref>
            </x14:sparkline>
            <x14:sparkline>
              <xm:f>EVO!D20:J20</xm:f>
              <xm:sqref>L20</xm:sqref>
            </x14:sparkline>
            <x14:sparkline>
              <xm:f>EVO!D21:J21</xm:f>
              <xm:sqref>L21</xm:sqref>
            </x14:sparkline>
            <x14:sparkline>
              <xm:f>EVO!D22:J22</xm:f>
              <xm:sqref>L22</xm:sqref>
            </x14:sparkline>
            <x14:sparkline>
              <xm:f>EVO!D23:J23</xm:f>
              <xm:sqref>L23</xm:sqref>
            </x14:sparkline>
          </x14:sparklines>
        </x14:sparklineGroup>
      </x14:sparklineGroup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25">
    <tabColor theme="0"/>
    <pageSetUpPr fitToPage="1"/>
  </sheetPr>
  <dimension ref="B1:AD56"/>
  <sheetViews>
    <sheetView zoomScaleNormal="100" workbookViewId="0"/>
  </sheetViews>
  <sheetFormatPr baseColWidth="10" defaultColWidth="11.453125" defaultRowHeight="14.5" x14ac:dyDescent="0.25"/>
  <cols>
    <col min="1" max="1" width="0.7265625" style="615" customWidth="1"/>
    <col min="2" max="2" width="21.7265625" style="615" customWidth="1"/>
    <col min="3" max="3" width="0.54296875" style="615" customWidth="1"/>
    <col min="4" max="4" width="9.7265625" style="615" customWidth="1"/>
    <col min="5" max="5" width="0.7265625" style="615" customWidth="1"/>
    <col min="6" max="6" width="6.453125" style="615" customWidth="1"/>
    <col min="7" max="7" width="5.54296875" style="615" customWidth="1"/>
    <col min="8" max="8" width="7.54296875" style="615" customWidth="1"/>
    <col min="9" max="9" width="6.1796875" style="615" bestFit="1" customWidth="1"/>
    <col min="10" max="10" width="7.54296875" style="615" customWidth="1"/>
    <col min="11" max="11" width="6.1796875" style="615" bestFit="1" customWidth="1"/>
    <col min="12" max="12" width="7.26953125" style="615" customWidth="1"/>
    <col min="13" max="13" width="5.7265625" style="615" customWidth="1"/>
    <col min="14" max="14" width="7.453125" style="615" customWidth="1"/>
    <col min="15" max="15" width="6.1796875" style="615" bestFit="1" customWidth="1"/>
    <col min="16" max="16" width="7.1796875" style="615" customWidth="1"/>
    <col min="17" max="17" width="6" style="615" customWidth="1"/>
    <col min="18" max="18" width="7.26953125" style="615" customWidth="1"/>
    <col min="19" max="19" width="6.1796875" style="615" bestFit="1" customWidth="1"/>
    <col min="20" max="20" width="6.81640625" style="615" customWidth="1"/>
    <col min="21" max="21" width="5.453125" style="615" customWidth="1"/>
    <col min="22" max="22" width="8.54296875" style="615" customWidth="1"/>
    <col min="23" max="23" width="6.7265625" style="615" customWidth="1"/>
    <col min="24" max="24" width="0.54296875" style="732" customWidth="1"/>
    <col min="25" max="25" width="10.453125" style="732" customWidth="1"/>
    <col min="26" max="26" width="1.453125" style="615" customWidth="1"/>
    <col min="27" max="16384" width="11.453125" style="615"/>
  </cols>
  <sheetData>
    <row r="1" spans="2:30" s="613" customFormat="1" ht="9" customHeight="1" x14ac:dyDescent="0.25">
      <c r="B1" s="613" t="s">
        <v>33</v>
      </c>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30" s="619" customFormat="1" ht="49.5" customHeight="1" x14ac:dyDescent="0.35">
      <c r="B2" s="718"/>
      <c r="C2" s="718"/>
      <c r="D2" s="718"/>
      <c r="E2" s="718"/>
      <c r="F2" s="718"/>
      <c r="G2" s="718"/>
      <c r="H2" s="718"/>
      <c r="I2" s="718"/>
      <c r="J2" s="718"/>
      <c r="K2" s="718"/>
      <c r="X2" s="667"/>
      <c r="Y2" s="667"/>
    </row>
    <row r="3" spans="2:30" s="621" customFormat="1" ht="18.75" customHeight="1" x14ac:dyDescent="0.25">
      <c r="B3" s="1543" t="s">
        <v>418</v>
      </c>
      <c r="C3" s="1543"/>
      <c r="D3" s="1543"/>
      <c r="E3" s="1543"/>
      <c r="F3" s="1543"/>
      <c r="G3" s="1543"/>
      <c r="H3" s="1543"/>
      <c r="I3" s="1543"/>
      <c r="J3" s="1543"/>
      <c r="K3" s="1543"/>
      <c r="L3" s="1543"/>
      <c r="M3" s="1543"/>
      <c r="N3" s="1543"/>
      <c r="O3" s="1543"/>
      <c r="P3" s="1543"/>
      <c r="Q3" s="1543"/>
      <c r="R3" s="1543"/>
      <c r="S3" s="1543"/>
      <c r="T3" s="1543"/>
      <c r="U3" s="1543"/>
      <c r="V3" s="1543"/>
      <c r="W3" s="1543"/>
      <c r="X3" s="1543"/>
      <c r="Y3" s="821"/>
    </row>
    <row r="4" spans="2:30" s="621" customFormat="1" ht="14.25" customHeight="1" x14ac:dyDescent="0.25">
      <c r="B4" s="1478" t="str">
        <f>porsaad!$B$6</f>
        <v>Situación a 30 de noviembre de 2025</v>
      </c>
      <c r="C4" s="1478"/>
      <c r="D4" s="1478"/>
      <c r="E4" s="1478"/>
      <c r="F4" s="1478"/>
      <c r="G4" s="1478"/>
      <c r="H4" s="1478"/>
      <c r="I4" s="1478"/>
      <c r="J4" s="1478"/>
      <c r="K4" s="1478"/>
      <c r="L4" s="1478"/>
      <c r="M4" s="1478"/>
      <c r="N4" s="1478"/>
      <c r="O4" s="1478"/>
      <c r="P4" s="1478"/>
      <c r="Q4" s="1478"/>
      <c r="R4" s="1478"/>
      <c r="S4" s="1478"/>
      <c r="T4" s="1478"/>
      <c r="U4" s="1478"/>
      <c r="V4" s="1478"/>
      <c r="W4" s="1478"/>
      <c r="X4" s="622"/>
      <c r="Y4" s="822"/>
    </row>
    <row r="5" spans="2:30" s="621" customFormat="1" ht="5.25" customHeight="1" x14ac:dyDescent="0.25">
      <c r="B5" s="823"/>
      <c r="C5" s="823"/>
      <c r="D5" s="823"/>
      <c r="E5" s="823"/>
      <c r="F5" s="823"/>
      <c r="G5" s="823"/>
      <c r="H5" s="823"/>
      <c r="I5" s="823"/>
      <c r="J5" s="823"/>
      <c r="K5" s="823"/>
      <c r="L5" s="823"/>
      <c r="M5" s="823"/>
      <c r="N5" s="823"/>
      <c r="O5" s="823"/>
      <c r="P5" s="823"/>
      <c r="Q5" s="823"/>
      <c r="R5" s="823"/>
      <c r="S5" s="823"/>
      <c r="T5" s="823"/>
      <c r="U5" s="823"/>
      <c r="V5" s="823"/>
      <c r="W5" s="823"/>
      <c r="X5" s="824"/>
      <c r="Y5" s="721"/>
    </row>
    <row r="6" spans="2:30" s="621" customFormat="1" ht="19.5" customHeight="1" x14ac:dyDescent="0.25">
      <c r="B6" s="623"/>
      <c r="C6" s="623"/>
      <c r="D6" s="668"/>
      <c r="E6" s="623"/>
      <c r="F6" s="1593" t="s">
        <v>52</v>
      </c>
      <c r="G6" s="1594"/>
      <c r="H6" s="1594"/>
      <c r="I6" s="1594"/>
      <c r="J6" s="1594"/>
      <c r="K6" s="1594"/>
      <c r="L6" s="1594"/>
      <c r="M6" s="1594"/>
      <c r="N6" s="1594"/>
      <c r="O6" s="1594"/>
      <c r="P6" s="1594"/>
      <c r="Q6" s="1594"/>
      <c r="R6" s="1594"/>
      <c r="S6" s="1594"/>
      <c r="T6" s="1594"/>
      <c r="U6" s="1594"/>
      <c r="V6" s="1594"/>
      <c r="W6" s="1595"/>
      <c r="X6" s="825"/>
      <c r="Y6" s="826"/>
    </row>
    <row r="7" spans="2:30" s="621" customFormat="1" ht="64.5" customHeight="1" x14ac:dyDescent="0.25">
      <c r="B7" s="1551" t="s">
        <v>12</v>
      </c>
      <c r="C7" s="625"/>
      <c r="D7" s="871" t="s">
        <v>247</v>
      </c>
      <c r="E7" s="625"/>
      <c r="F7" s="1596" t="s">
        <v>54</v>
      </c>
      <c r="G7" s="1597"/>
      <c r="H7" s="1598" t="s">
        <v>55</v>
      </c>
      <c r="I7" s="1599"/>
      <c r="J7" s="1600" t="s">
        <v>56</v>
      </c>
      <c r="K7" s="1601"/>
      <c r="L7" s="1600" t="s">
        <v>57</v>
      </c>
      <c r="M7" s="1602"/>
      <c r="N7" s="1601" t="s">
        <v>58</v>
      </c>
      <c r="O7" s="1601"/>
      <c r="P7" s="1600" t="s">
        <v>59</v>
      </c>
      <c r="Q7" s="1602"/>
      <c r="R7" s="1598" t="s">
        <v>60</v>
      </c>
      <c r="S7" s="1599"/>
      <c r="T7" s="1600" t="s">
        <v>61</v>
      </c>
      <c r="U7" s="1602"/>
      <c r="V7" s="1600" t="s">
        <v>0</v>
      </c>
      <c r="W7" s="1603"/>
      <c r="X7" s="627"/>
      <c r="Y7" s="855" t="s">
        <v>248</v>
      </c>
      <c r="AD7" s="827"/>
    </row>
    <row r="8" spans="2:30" s="626" customFormat="1" ht="20.25" customHeight="1" x14ac:dyDescent="0.25">
      <c r="B8" s="1552"/>
      <c r="C8" s="628"/>
      <c r="D8" s="862" t="s">
        <v>9</v>
      </c>
      <c r="E8" s="614"/>
      <c r="F8" s="863" t="s">
        <v>9</v>
      </c>
      <c r="G8" s="864" t="s">
        <v>28</v>
      </c>
      <c r="H8" s="865" t="s">
        <v>9</v>
      </c>
      <c r="I8" s="866" t="s">
        <v>28</v>
      </c>
      <c r="J8" s="864" t="s">
        <v>9</v>
      </c>
      <c r="K8" s="864" t="s">
        <v>28</v>
      </c>
      <c r="L8" s="864" t="s">
        <v>9</v>
      </c>
      <c r="M8" s="864" t="s">
        <v>28</v>
      </c>
      <c r="N8" s="859" t="s">
        <v>9</v>
      </c>
      <c r="O8" s="864" t="s">
        <v>28</v>
      </c>
      <c r="P8" s="864" t="s">
        <v>9</v>
      </c>
      <c r="Q8" s="865" t="s">
        <v>28</v>
      </c>
      <c r="R8" s="865" t="s">
        <v>9</v>
      </c>
      <c r="S8" s="866" t="s">
        <v>28</v>
      </c>
      <c r="T8" s="864" t="s">
        <v>9</v>
      </c>
      <c r="U8" s="867" t="s">
        <v>28</v>
      </c>
      <c r="V8" s="864" t="s">
        <v>9</v>
      </c>
      <c r="W8" s="868" t="s">
        <v>28</v>
      </c>
      <c r="X8" s="869"/>
      <c r="Y8" s="870" t="s">
        <v>9</v>
      </c>
    </row>
    <row r="9" spans="2:30" s="626" customFormat="1" ht="8.25" customHeight="1" x14ac:dyDescent="0.25">
      <c r="B9" s="630"/>
      <c r="C9" s="631"/>
      <c r="E9" s="631"/>
      <c r="F9" s="630"/>
      <c r="G9" s="630"/>
      <c r="H9" s="630"/>
      <c r="I9" s="630"/>
      <c r="J9" s="630"/>
      <c r="K9" s="630"/>
      <c r="L9" s="630"/>
      <c r="M9" s="630"/>
      <c r="N9" s="861"/>
      <c r="O9" s="630"/>
      <c r="P9" s="630"/>
      <c r="Q9" s="630"/>
      <c r="R9" s="630"/>
      <c r="S9" s="630"/>
      <c r="T9" s="630"/>
      <c r="U9" s="630"/>
      <c r="V9" s="828"/>
      <c r="W9" s="829"/>
      <c r="X9" s="630"/>
      <c r="Y9" s="630"/>
    </row>
    <row r="10" spans="2:30" s="631" customFormat="1" ht="18" customHeight="1" x14ac:dyDescent="0.25">
      <c r="B10" s="674" t="s">
        <v>8</v>
      </c>
      <c r="C10" s="633"/>
      <c r="D10" s="830">
        <v>142885</v>
      </c>
      <c r="E10" s="633"/>
      <c r="F10" s="675">
        <v>20</v>
      </c>
      <c r="G10" s="676">
        <v>0.10980645769756742</v>
      </c>
      <c r="H10" s="675">
        <v>70049</v>
      </c>
      <c r="I10" s="676">
        <v>28.272131390500057</v>
      </c>
      <c r="J10" s="675">
        <v>78411</v>
      </c>
      <c r="K10" s="676">
        <v>32.258846830096402</v>
      </c>
      <c r="L10" s="675">
        <v>8915</v>
      </c>
      <c r="M10" s="676">
        <v>4.8732510121730224</v>
      </c>
      <c r="N10" s="675">
        <v>15811</v>
      </c>
      <c r="O10" s="676">
        <v>8.4901275236959641</v>
      </c>
      <c r="P10" s="675">
        <v>2087</v>
      </c>
      <c r="Q10" s="676">
        <v>1.0178991262639532</v>
      </c>
      <c r="R10" s="675">
        <v>42226</v>
      </c>
      <c r="S10" s="676">
        <v>24.976590341073678</v>
      </c>
      <c r="T10" s="675">
        <v>3</v>
      </c>
      <c r="U10" s="676">
        <v>1.3473184993566553E-3</v>
      </c>
      <c r="V10" s="831">
        <f>F10+H10+J10+L10+N10+P10+R10+T10</f>
        <v>217522</v>
      </c>
      <c r="W10" s="676">
        <f t="shared" ref="V10:W27" si="0">G10+I10+K10+M10+O10+Q10+S10+U10</f>
        <v>100</v>
      </c>
      <c r="X10" s="678"/>
      <c r="Y10" s="832">
        <f t="shared" ref="Y10:Y27" si="1">V10/D10</f>
        <v>1.5223571403576304</v>
      </c>
    </row>
    <row r="11" spans="2:30" s="633" customFormat="1" ht="18" customHeight="1" x14ac:dyDescent="0.25">
      <c r="B11" s="682" t="s">
        <v>7</v>
      </c>
      <c r="D11" s="833">
        <v>17469</v>
      </c>
      <c r="F11" s="683">
        <v>1498</v>
      </c>
      <c r="G11" s="684">
        <v>6.7192847663616684</v>
      </c>
      <c r="H11" s="683">
        <v>3850</v>
      </c>
      <c r="I11" s="684">
        <v>7.4806174477893412</v>
      </c>
      <c r="J11" s="683">
        <v>1884</v>
      </c>
      <c r="K11" s="684">
        <v>9.4083956136062028</v>
      </c>
      <c r="L11" s="683">
        <v>687</v>
      </c>
      <c r="M11" s="684">
        <v>4.4632255360759938</v>
      </c>
      <c r="N11" s="683">
        <v>1200</v>
      </c>
      <c r="O11" s="684">
        <v>7.9346231752462106</v>
      </c>
      <c r="P11" s="683">
        <v>4138</v>
      </c>
      <c r="Q11" s="684">
        <v>21.121743381993433</v>
      </c>
      <c r="R11" s="683">
        <v>9581</v>
      </c>
      <c r="S11" s="684">
        <v>42.87211007892715</v>
      </c>
      <c r="T11" s="683">
        <v>0</v>
      </c>
      <c r="U11" s="684">
        <v>0</v>
      </c>
      <c r="V11" s="834">
        <f t="shared" si="0"/>
        <v>22838</v>
      </c>
      <c r="W11" s="684">
        <f t="shared" si="0"/>
        <v>100</v>
      </c>
      <c r="X11" s="678"/>
      <c r="Y11" s="835">
        <f t="shared" si="1"/>
        <v>1.3073444387200184</v>
      </c>
    </row>
    <row r="12" spans="2:30" s="633" customFormat="1" ht="22.5" customHeight="1" x14ac:dyDescent="0.25">
      <c r="B12" s="682" t="s">
        <v>37</v>
      </c>
      <c r="D12" s="833">
        <v>11102</v>
      </c>
      <c r="F12" s="685">
        <v>2609</v>
      </c>
      <c r="G12" s="684">
        <v>23.348325837081461</v>
      </c>
      <c r="H12" s="685">
        <v>2359</v>
      </c>
      <c r="I12" s="684">
        <v>3.2783608195902048</v>
      </c>
      <c r="J12" s="685">
        <v>1935</v>
      </c>
      <c r="K12" s="684">
        <v>9.9050474762618688</v>
      </c>
      <c r="L12" s="685">
        <v>904</v>
      </c>
      <c r="M12" s="684">
        <v>9.3253373313343335</v>
      </c>
      <c r="N12" s="685">
        <v>1887</v>
      </c>
      <c r="O12" s="684">
        <v>15.282358820589705</v>
      </c>
      <c r="P12" s="685">
        <v>1878</v>
      </c>
      <c r="Q12" s="684">
        <v>7.6761619190404797</v>
      </c>
      <c r="R12" s="685">
        <v>4477</v>
      </c>
      <c r="S12" s="684">
        <v>31.174412793603199</v>
      </c>
      <c r="T12" s="685">
        <v>6</v>
      </c>
      <c r="U12" s="684">
        <v>9.9950024987506252E-3</v>
      </c>
      <c r="V12" s="834">
        <f t="shared" si="0"/>
        <v>16055</v>
      </c>
      <c r="W12" s="684">
        <f t="shared" si="0"/>
        <v>100</v>
      </c>
      <c r="X12" s="678"/>
      <c r="Y12" s="835">
        <f t="shared" si="1"/>
        <v>1.446135831381733</v>
      </c>
    </row>
    <row r="13" spans="2:30" s="633" customFormat="1" ht="18" customHeight="1" x14ac:dyDescent="0.25">
      <c r="B13" s="682" t="s">
        <v>38</v>
      </c>
      <c r="D13" s="833">
        <v>11057</v>
      </c>
      <c r="F13" s="683">
        <v>940</v>
      </c>
      <c r="G13" s="684">
        <v>4.3208578637510513</v>
      </c>
      <c r="H13" s="683">
        <v>5949</v>
      </c>
      <c r="I13" s="684">
        <v>17.29394449116905</v>
      </c>
      <c r="J13" s="683">
        <v>936</v>
      </c>
      <c r="K13" s="684">
        <v>2.6913372582001682</v>
      </c>
      <c r="L13" s="683">
        <v>986</v>
      </c>
      <c r="M13" s="684">
        <v>5.1198486122792266</v>
      </c>
      <c r="N13" s="683">
        <v>885</v>
      </c>
      <c r="O13" s="684">
        <v>9.8927670311185878</v>
      </c>
      <c r="P13" s="683">
        <v>377</v>
      </c>
      <c r="Q13" s="684">
        <v>3.4798149705634986</v>
      </c>
      <c r="R13" s="683">
        <v>8270</v>
      </c>
      <c r="S13" s="684">
        <v>57.201429772918416</v>
      </c>
      <c r="T13" s="683">
        <v>0</v>
      </c>
      <c r="U13" s="684">
        <v>0</v>
      </c>
      <c r="V13" s="834">
        <f t="shared" si="0"/>
        <v>18343</v>
      </c>
      <c r="W13" s="684">
        <f t="shared" si="0"/>
        <v>100</v>
      </c>
      <c r="X13" s="678"/>
      <c r="Y13" s="835">
        <f t="shared" si="1"/>
        <v>1.6589490820294837</v>
      </c>
    </row>
    <row r="14" spans="2:30" s="633" customFormat="1" ht="18" customHeight="1" x14ac:dyDescent="0.25">
      <c r="B14" s="682" t="s">
        <v>6</v>
      </c>
      <c r="D14" s="833">
        <v>22731</v>
      </c>
      <c r="F14" s="683">
        <v>616</v>
      </c>
      <c r="G14" s="684">
        <v>0.42908762420957541</v>
      </c>
      <c r="H14" s="683">
        <v>896</v>
      </c>
      <c r="I14" s="684">
        <v>4.9683830171635046</v>
      </c>
      <c r="J14" s="683">
        <v>463</v>
      </c>
      <c r="K14" s="684">
        <v>4.5167118337850046E-2</v>
      </c>
      <c r="L14" s="683">
        <v>1903</v>
      </c>
      <c r="M14" s="684">
        <v>21.081752484191508</v>
      </c>
      <c r="N14" s="683">
        <v>1891</v>
      </c>
      <c r="O14" s="684">
        <v>16.700542005420054</v>
      </c>
      <c r="P14" s="683">
        <v>9689</v>
      </c>
      <c r="Q14" s="684">
        <v>17.626467931345982</v>
      </c>
      <c r="R14" s="683">
        <v>10152</v>
      </c>
      <c r="S14" s="684">
        <v>39.14859981933153</v>
      </c>
      <c r="T14" s="683">
        <v>29</v>
      </c>
      <c r="U14" s="684">
        <v>0</v>
      </c>
      <c r="V14" s="834">
        <f t="shared" si="0"/>
        <v>25639</v>
      </c>
      <c r="W14" s="684">
        <f t="shared" si="0"/>
        <v>100</v>
      </c>
      <c r="X14" s="678"/>
      <c r="Y14" s="835">
        <f t="shared" si="1"/>
        <v>1.1279310193128327</v>
      </c>
    </row>
    <row r="15" spans="2:30" s="633" customFormat="1" ht="18" customHeight="1" x14ac:dyDescent="0.25">
      <c r="B15" s="682" t="s">
        <v>5</v>
      </c>
      <c r="D15" s="833">
        <v>7990</v>
      </c>
      <c r="F15" s="685">
        <v>3415</v>
      </c>
      <c r="G15" s="684">
        <v>0</v>
      </c>
      <c r="H15" s="685">
        <v>1698</v>
      </c>
      <c r="I15" s="684">
        <v>11.413246850442809</v>
      </c>
      <c r="J15" s="685">
        <v>577</v>
      </c>
      <c r="K15" s="684">
        <v>6.1619059498565552</v>
      </c>
      <c r="L15" s="685">
        <v>894</v>
      </c>
      <c r="M15" s="684">
        <v>9.0931769988773858</v>
      </c>
      <c r="N15" s="685">
        <v>2694</v>
      </c>
      <c r="O15" s="684">
        <v>28.888611700137208</v>
      </c>
      <c r="P15" s="685">
        <v>315</v>
      </c>
      <c r="Q15" s="684">
        <v>0</v>
      </c>
      <c r="R15" s="685">
        <v>3639</v>
      </c>
      <c r="S15" s="684">
        <v>44.443058500686043</v>
      </c>
      <c r="T15" s="685">
        <v>0</v>
      </c>
      <c r="U15" s="684">
        <v>0</v>
      </c>
      <c r="V15" s="834">
        <f t="shared" si="0"/>
        <v>13232</v>
      </c>
      <c r="W15" s="684">
        <f t="shared" si="0"/>
        <v>100</v>
      </c>
      <c r="X15" s="678"/>
      <c r="Y15" s="835">
        <f t="shared" si="1"/>
        <v>1.6560700876095118</v>
      </c>
    </row>
    <row r="16" spans="2:30" s="742" customFormat="1" ht="18" customHeight="1" x14ac:dyDescent="0.25">
      <c r="B16" s="836" t="s">
        <v>4</v>
      </c>
      <c r="D16" s="837">
        <v>42354</v>
      </c>
      <c r="E16" s="820"/>
      <c r="F16" s="838">
        <v>4786</v>
      </c>
      <c r="G16" s="839">
        <v>10.020679338261175</v>
      </c>
      <c r="H16" s="838">
        <v>10152</v>
      </c>
      <c r="I16" s="839">
        <v>9.329901443153819</v>
      </c>
      <c r="J16" s="838">
        <v>7284</v>
      </c>
      <c r="K16" s="839">
        <v>17.52243928194298</v>
      </c>
      <c r="L16" s="838">
        <v>2479</v>
      </c>
      <c r="M16" s="839">
        <v>6.0366068285814851</v>
      </c>
      <c r="N16" s="838">
        <v>3564</v>
      </c>
      <c r="O16" s="839">
        <v>6.7053854276663145</v>
      </c>
      <c r="P16" s="838">
        <v>16058</v>
      </c>
      <c r="Q16" s="839">
        <v>27.28132699753608</v>
      </c>
      <c r="R16" s="838">
        <v>14476</v>
      </c>
      <c r="S16" s="839">
        <v>22.32268567405843</v>
      </c>
      <c r="T16" s="838">
        <v>967</v>
      </c>
      <c r="U16" s="839">
        <v>0.78097500879971837</v>
      </c>
      <c r="V16" s="840">
        <f t="shared" si="0"/>
        <v>59766</v>
      </c>
      <c r="W16" s="839">
        <f t="shared" si="0"/>
        <v>100</v>
      </c>
      <c r="X16" s="841"/>
      <c r="Y16" s="835">
        <f t="shared" si="1"/>
        <v>1.4111063890069415</v>
      </c>
    </row>
    <row r="17" spans="2:25" s="742" customFormat="1" ht="18" customHeight="1" x14ac:dyDescent="0.25">
      <c r="B17" s="836" t="s">
        <v>40</v>
      </c>
      <c r="D17" s="837">
        <v>26476</v>
      </c>
      <c r="E17" s="820"/>
      <c r="F17" s="838">
        <v>4092</v>
      </c>
      <c r="G17" s="839">
        <v>6.2973598149477548</v>
      </c>
      <c r="H17" s="838">
        <v>10309</v>
      </c>
      <c r="I17" s="839">
        <v>14.552923346893197</v>
      </c>
      <c r="J17" s="838">
        <v>4534</v>
      </c>
      <c r="K17" s="839">
        <v>18.975831538645608</v>
      </c>
      <c r="L17" s="838">
        <v>1744</v>
      </c>
      <c r="M17" s="839">
        <v>5.4997208263539923</v>
      </c>
      <c r="N17" s="838">
        <v>3723</v>
      </c>
      <c r="O17" s="839">
        <v>17.08542713567839</v>
      </c>
      <c r="P17" s="838">
        <v>4717</v>
      </c>
      <c r="Q17" s="839">
        <v>12.363404323203318</v>
      </c>
      <c r="R17" s="838">
        <v>8835</v>
      </c>
      <c r="S17" s="839">
        <v>25.201403844619925</v>
      </c>
      <c r="T17" s="838">
        <v>3</v>
      </c>
      <c r="U17" s="839">
        <v>2.3929169657812874E-2</v>
      </c>
      <c r="V17" s="840">
        <f t="shared" si="0"/>
        <v>37957</v>
      </c>
      <c r="W17" s="839">
        <f t="shared" si="0"/>
        <v>99.999999999999986</v>
      </c>
      <c r="X17" s="841"/>
      <c r="Y17" s="835">
        <f t="shared" si="1"/>
        <v>1.4336380117842575</v>
      </c>
    </row>
    <row r="18" spans="2:25" s="742" customFormat="1" ht="18" customHeight="1" x14ac:dyDescent="0.25">
      <c r="B18" s="836" t="s">
        <v>41</v>
      </c>
      <c r="D18" s="837">
        <v>95594</v>
      </c>
      <c r="E18" s="820"/>
      <c r="F18" s="838">
        <v>5</v>
      </c>
      <c r="G18" s="839">
        <v>0.42117310443490702</v>
      </c>
      <c r="H18" s="838">
        <v>13819</v>
      </c>
      <c r="I18" s="839">
        <v>9.6183118741058653</v>
      </c>
      <c r="J18" s="838">
        <v>13275</v>
      </c>
      <c r="K18" s="839">
        <v>13.866666666666667</v>
      </c>
      <c r="L18" s="838">
        <v>7437</v>
      </c>
      <c r="M18" s="839">
        <v>8.0606580829756798</v>
      </c>
      <c r="N18" s="838">
        <v>20948</v>
      </c>
      <c r="O18" s="839">
        <v>18.894420600858368</v>
      </c>
      <c r="P18" s="838">
        <v>11679</v>
      </c>
      <c r="Q18" s="839">
        <v>7.6623748211731044</v>
      </c>
      <c r="R18" s="838">
        <v>53251</v>
      </c>
      <c r="S18" s="839">
        <v>41.460371959942776</v>
      </c>
      <c r="T18" s="838">
        <v>17</v>
      </c>
      <c r="U18" s="839">
        <v>1.602288984263233E-2</v>
      </c>
      <c r="V18" s="840">
        <f t="shared" si="0"/>
        <v>120431</v>
      </c>
      <c r="W18" s="839">
        <f t="shared" si="0"/>
        <v>99.999999999999986</v>
      </c>
      <c r="X18" s="841"/>
      <c r="Y18" s="835">
        <f t="shared" si="1"/>
        <v>1.2598175617716594</v>
      </c>
    </row>
    <row r="19" spans="2:25" s="742" customFormat="1" ht="18" customHeight="1" x14ac:dyDescent="0.25">
      <c r="B19" s="836" t="s">
        <v>3</v>
      </c>
      <c r="D19" s="837">
        <v>67214</v>
      </c>
      <c r="E19" s="820"/>
      <c r="F19" s="838">
        <v>335</v>
      </c>
      <c r="G19" s="839">
        <v>0.3575259206292456</v>
      </c>
      <c r="H19" s="838">
        <v>30745</v>
      </c>
      <c r="I19" s="839">
        <v>6.0600643546657134</v>
      </c>
      <c r="J19" s="838">
        <v>2468</v>
      </c>
      <c r="K19" s="839">
        <v>9.8319628173042545E-2</v>
      </c>
      <c r="L19" s="838">
        <v>4243</v>
      </c>
      <c r="M19" s="839">
        <v>10.001787629603147</v>
      </c>
      <c r="N19" s="838">
        <v>6335</v>
      </c>
      <c r="O19" s="839">
        <v>14.864140150160887</v>
      </c>
      <c r="P19" s="838">
        <v>10486</v>
      </c>
      <c r="Q19" s="839">
        <v>14.593016327017041</v>
      </c>
      <c r="R19" s="838">
        <v>46687</v>
      </c>
      <c r="S19" s="839">
        <v>54.019187224407105</v>
      </c>
      <c r="T19" s="838">
        <v>495</v>
      </c>
      <c r="U19" s="839">
        <v>5.9587653438207605E-3</v>
      </c>
      <c r="V19" s="840">
        <f t="shared" si="0"/>
        <v>101794</v>
      </c>
      <c r="W19" s="839">
        <f t="shared" si="0"/>
        <v>100</v>
      </c>
      <c r="X19" s="841"/>
      <c r="Y19" s="835">
        <f t="shared" si="1"/>
        <v>1.5144761508019162</v>
      </c>
    </row>
    <row r="20" spans="2:25" s="633" customFormat="1" ht="18" customHeight="1" x14ac:dyDescent="0.25">
      <c r="B20" s="836" t="s">
        <v>2</v>
      </c>
      <c r="D20" s="833">
        <v>12698</v>
      </c>
      <c r="F20" s="683">
        <v>445</v>
      </c>
      <c r="G20" s="684">
        <v>1.8696778970751573</v>
      </c>
      <c r="H20" s="683">
        <v>2073</v>
      </c>
      <c r="I20" s="684">
        <v>6.5808959644576079</v>
      </c>
      <c r="J20" s="683">
        <v>285</v>
      </c>
      <c r="K20" s="684">
        <v>2.4157719363198815</v>
      </c>
      <c r="L20" s="683">
        <v>967</v>
      </c>
      <c r="M20" s="684">
        <v>7.2102924842650866</v>
      </c>
      <c r="N20" s="683">
        <v>1780</v>
      </c>
      <c r="O20" s="684">
        <v>12.865605331358756</v>
      </c>
      <c r="P20" s="683">
        <v>6824</v>
      </c>
      <c r="Q20" s="684">
        <v>43.169196593854132</v>
      </c>
      <c r="R20" s="683">
        <v>2807</v>
      </c>
      <c r="S20" s="684">
        <v>25.888559792669383</v>
      </c>
      <c r="T20" s="683">
        <v>0</v>
      </c>
      <c r="U20" s="684">
        <v>0</v>
      </c>
      <c r="V20" s="834">
        <f t="shared" si="0"/>
        <v>15181</v>
      </c>
      <c r="W20" s="684">
        <f t="shared" si="0"/>
        <v>100</v>
      </c>
      <c r="X20" s="678"/>
      <c r="Y20" s="835">
        <f t="shared" si="1"/>
        <v>1.1955426051346669</v>
      </c>
    </row>
    <row r="21" spans="2:25" s="633" customFormat="1" ht="18" customHeight="1" x14ac:dyDescent="0.25">
      <c r="B21" s="682" t="s">
        <v>35</v>
      </c>
      <c r="D21" s="833">
        <v>30959</v>
      </c>
      <c r="F21" s="683">
        <v>2132</v>
      </c>
      <c r="G21" s="684">
        <v>6.8877841448142387</v>
      </c>
      <c r="H21" s="683">
        <v>14454</v>
      </c>
      <c r="I21" s="684">
        <v>7.9655421046639594</v>
      </c>
      <c r="J21" s="683">
        <v>7830</v>
      </c>
      <c r="K21" s="684">
        <v>32.791924405145913</v>
      </c>
      <c r="L21" s="683">
        <v>2847</v>
      </c>
      <c r="M21" s="684">
        <v>12.428370839816326</v>
      </c>
      <c r="N21" s="683">
        <v>2781</v>
      </c>
      <c r="O21" s="684">
        <v>10.219726006603166</v>
      </c>
      <c r="P21" s="683">
        <v>6634</v>
      </c>
      <c r="Q21" s="684">
        <v>11.248149975333005</v>
      </c>
      <c r="R21" s="683">
        <v>11567</v>
      </c>
      <c r="S21" s="684">
        <v>18.30670562786991</v>
      </c>
      <c r="T21" s="683">
        <v>55</v>
      </c>
      <c r="U21" s="684">
        <v>0.15179689575348185</v>
      </c>
      <c r="V21" s="834">
        <f t="shared" si="0"/>
        <v>48300</v>
      </c>
      <c r="W21" s="684">
        <f t="shared" si="0"/>
        <v>100</v>
      </c>
      <c r="X21" s="678"/>
      <c r="Y21" s="835">
        <f t="shared" si="1"/>
        <v>1.56012791110824</v>
      </c>
    </row>
    <row r="22" spans="2:25" s="633" customFormat="1" ht="21" customHeight="1" x14ac:dyDescent="0.25">
      <c r="B22" s="682" t="s">
        <v>42</v>
      </c>
      <c r="D22" s="833">
        <v>78721</v>
      </c>
      <c r="F22" s="683">
        <v>2805</v>
      </c>
      <c r="G22" s="684">
        <v>2.5204128338771832</v>
      </c>
      <c r="H22" s="683">
        <v>36654</v>
      </c>
      <c r="I22" s="684">
        <v>25.114060861990048</v>
      </c>
      <c r="J22" s="683">
        <v>23969</v>
      </c>
      <c r="K22" s="684">
        <v>22.629084412420454</v>
      </c>
      <c r="L22" s="683">
        <v>8129</v>
      </c>
      <c r="M22" s="684">
        <v>9.9753421825859707</v>
      </c>
      <c r="N22" s="683">
        <v>7930</v>
      </c>
      <c r="O22" s="684">
        <v>9.2193659840240976</v>
      </c>
      <c r="P22" s="683">
        <v>11293</v>
      </c>
      <c r="Q22" s="684">
        <v>9.4349373218952568</v>
      </c>
      <c r="R22" s="683">
        <v>23318</v>
      </c>
      <c r="S22" s="684">
        <v>21.083172147001935</v>
      </c>
      <c r="T22" s="683">
        <v>22</v>
      </c>
      <c r="U22" s="684">
        <v>2.3624256205058543E-2</v>
      </c>
      <c r="V22" s="834">
        <f t="shared" si="0"/>
        <v>114120</v>
      </c>
      <c r="W22" s="684">
        <f t="shared" si="0"/>
        <v>100</v>
      </c>
      <c r="X22" s="678"/>
      <c r="Y22" s="835">
        <f t="shared" si="1"/>
        <v>1.4496767063426532</v>
      </c>
    </row>
    <row r="23" spans="2:25" s="633" customFormat="1" ht="18" customHeight="1" x14ac:dyDescent="0.25">
      <c r="B23" s="682" t="s">
        <v>43</v>
      </c>
      <c r="D23" s="833">
        <v>18293</v>
      </c>
      <c r="F23" s="683">
        <v>1618</v>
      </c>
      <c r="G23" s="684">
        <v>10.863942058975686</v>
      </c>
      <c r="H23" s="683">
        <v>5338</v>
      </c>
      <c r="I23" s="684">
        <v>12.81945162959131</v>
      </c>
      <c r="J23" s="683">
        <v>1237</v>
      </c>
      <c r="K23" s="684">
        <v>1.5468184169684429</v>
      </c>
      <c r="L23" s="683">
        <v>1987</v>
      </c>
      <c r="M23" s="684">
        <v>10.57941024314537</v>
      </c>
      <c r="N23" s="683">
        <v>2505</v>
      </c>
      <c r="O23" s="684">
        <v>11.810657009829281</v>
      </c>
      <c r="P23" s="683">
        <v>642</v>
      </c>
      <c r="Q23" s="684">
        <v>2.7728918779099843</v>
      </c>
      <c r="R23" s="683">
        <v>10667</v>
      </c>
      <c r="S23" s="684">
        <v>49.606828763579927</v>
      </c>
      <c r="T23" s="683">
        <v>1</v>
      </c>
      <c r="U23" s="684">
        <v>0</v>
      </c>
      <c r="V23" s="834">
        <f>F23+H23+J23+L23+N23+P23+R23+T23</f>
        <v>23995</v>
      </c>
      <c r="W23" s="684">
        <f t="shared" si="0"/>
        <v>100</v>
      </c>
      <c r="X23" s="678"/>
      <c r="Y23" s="835">
        <f t="shared" si="1"/>
        <v>1.3117039304652052</v>
      </c>
    </row>
    <row r="24" spans="2:25" s="633" customFormat="1" ht="22.5" customHeight="1" x14ac:dyDescent="0.25">
      <c r="B24" s="682" t="s">
        <v>44</v>
      </c>
      <c r="D24" s="833">
        <v>6538</v>
      </c>
      <c r="F24" s="685">
        <v>705</v>
      </c>
      <c r="G24" s="686">
        <v>3.1306171360095867</v>
      </c>
      <c r="H24" s="685">
        <v>1217</v>
      </c>
      <c r="I24" s="684">
        <v>11.593768723786699</v>
      </c>
      <c r="J24" s="685">
        <v>331</v>
      </c>
      <c r="K24" s="684">
        <v>5.0179748352306772</v>
      </c>
      <c r="L24" s="685">
        <v>347</v>
      </c>
      <c r="M24" s="684">
        <v>1.6776512881965249</v>
      </c>
      <c r="N24" s="685">
        <v>1626</v>
      </c>
      <c r="O24" s="684">
        <v>14.679448771719592</v>
      </c>
      <c r="P24" s="685">
        <v>1474</v>
      </c>
      <c r="Q24" s="684">
        <v>12.732174955062911</v>
      </c>
      <c r="R24" s="685">
        <v>3093</v>
      </c>
      <c r="S24" s="684">
        <v>51.078490113840623</v>
      </c>
      <c r="T24" s="685">
        <v>16</v>
      </c>
      <c r="U24" s="684">
        <v>8.9874176153385263E-2</v>
      </c>
      <c r="V24" s="842">
        <f t="shared" si="0"/>
        <v>8809</v>
      </c>
      <c r="W24" s="684">
        <f t="shared" si="0"/>
        <v>100</v>
      </c>
      <c r="X24" s="678"/>
      <c r="Y24" s="835">
        <f t="shared" si="1"/>
        <v>1.3473539308657081</v>
      </c>
    </row>
    <row r="25" spans="2:25" s="633" customFormat="1" ht="18" customHeight="1" x14ac:dyDescent="0.25">
      <c r="B25" s="682" t="s">
        <v>45</v>
      </c>
      <c r="D25" s="833">
        <v>24487</v>
      </c>
      <c r="F25" s="685">
        <v>495</v>
      </c>
      <c r="G25" s="686">
        <v>0.32482446354747685</v>
      </c>
      <c r="H25" s="685">
        <v>9281</v>
      </c>
      <c r="I25" s="684">
        <v>17.120545967583176</v>
      </c>
      <c r="J25" s="685">
        <v>1936</v>
      </c>
      <c r="K25" s="684">
        <v>6.9394317212415517</v>
      </c>
      <c r="L25" s="685">
        <v>3275</v>
      </c>
      <c r="M25" s="684">
        <v>10.256578515650633</v>
      </c>
      <c r="N25" s="685">
        <v>5094</v>
      </c>
      <c r="O25" s="684">
        <v>14.54163659032745</v>
      </c>
      <c r="P25" s="685">
        <v>739</v>
      </c>
      <c r="Q25" s="684">
        <v>1.9030120086619857</v>
      </c>
      <c r="R25" s="685">
        <v>12693</v>
      </c>
      <c r="S25" s="684">
        <v>42.788240698208547</v>
      </c>
      <c r="T25" s="685">
        <v>2716</v>
      </c>
      <c r="U25" s="684">
        <v>6.1257300347791848</v>
      </c>
      <c r="V25" s="842">
        <f t="shared" si="0"/>
        <v>36229</v>
      </c>
      <c r="W25" s="684">
        <f t="shared" si="0"/>
        <v>100</v>
      </c>
      <c r="X25" s="678"/>
      <c r="Y25" s="835">
        <f t="shared" si="1"/>
        <v>1.479519745170907</v>
      </c>
    </row>
    <row r="26" spans="2:25" s="633" customFormat="1" ht="18" customHeight="1" x14ac:dyDescent="0.25">
      <c r="B26" s="682" t="s">
        <v>46</v>
      </c>
      <c r="D26" s="833">
        <v>4166</v>
      </c>
      <c r="F26" s="685">
        <v>673</v>
      </c>
      <c r="G26" s="686">
        <v>7.345642247369466</v>
      </c>
      <c r="H26" s="685">
        <v>1299</v>
      </c>
      <c r="I26" s="684">
        <v>16.100853682747669</v>
      </c>
      <c r="J26" s="685">
        <v>1330</v>
      </c>
      <c r="K26" s="684">
        <v>24.200913242009133</v>
      </c>
      <c r="L26" s="685">
        <v>787</v>
      </c>
      <c r="M26" s="684">
        <v>8.9537423069287279</v>
      </c>
      <c r="N26" s="685">
        <v>1298</v>
      </c>
      <c r="O26" s="684">
        <v>17.272185824895772</v>
      </c>
      <c r="P26" s="685">
        <v>537</v>
      </c>
      <c r="Q26" s="684">
        <v>6.9088743299583086</v>
      </c>
      <c r="R26" s="685">
        <v>742</v>
      </c>
      <c r="S26" s="684">
        <v>19.217788366090929</v>
      </c>
      <c r="T26" s="685">
        <v>0</v>
      </c>
      <c r="U26" s="684">
        <v>0</v>
      </c>
      <c r="V26" s="842">
        <f t="shared" si="0"/>
        <v>6666</v>
      </c>
      <c r="W26" s="684">
        <f t="shared" si="0"/>
        <v>100</v>
      </c>
      <c r="X26" s="678"/>
      <c r="Y26" s="835">
        <f t="shared" si="1"/>
        <v>1.6000960153624579</v>
      </c>
    </row>
    <row r="27" spans="2:25" s="633" customFormat="1" ht="18" customHeight="1" x14ac:dyDescent="0.25">
      <c r="B27" s="682" t="s">
        <v>1</v>
      </c>
      <c r="D27" s="833">
        <v>1456</v>
      </c>
      <c r="F27" s="685">
        <v>266</v>
      </c>
      <c r="G27" s="686">
        <v>8.9026915113871627</v>
      </c>
      <c r="H27" s="685">
        <v>292</v>
      </c>
      <c r="I27" s="684">
        <v>14.699792960662526</v>
      </c>
      <c r="J27" s="685">
        <v>466</v>
      </c>
      <c r="K27" s="684">
        <v>20.496894409937887</v>
      </c>
      <c r="L27" s="685">
        <v>27</v>
      </c>
      <c r="M27" s="684">
        <v>2.8985507246376812</v>
      </c>
      <c r="N27" s="685">
        <v>117</v>
      </c>
      <c r="O27" s="684">
        <v>10.420979986197377</v>
      </c>
      <c r="P27" s="685">
        <v>3</v>
      </c>
      <c r="Q27" s="684">
        <v>0.34506556245686681</v>
      </c>
      <c r="R27" s="685">
        <v>761</v>
      </c>
      <c r="S27" s="684">
        <v>42.236024844720497</v>
      </c>
      <c r="T27" s="685">
        <v>0</v>
      </c>
      <c r="U27" s="684">
        <v>0</v>
      </c>
      <c r="V27" s="834">
        <f t="shared" si="0"/>
        <v>1932</v>
      </c>
      <c r="W27" s="684">
        <f t="shared" si="0"/>
        <v>100</v>
      </c>
      <c r="X27" s="678"/>
      <c r="Y27" s="835">
        <f t="shared" si="1"/>
        <v>1.3269230769230769</v>
      </c>
    </row>
    <row r="28" spans="2:25" s="633" customFormat="1" ht="8.25" customHeight="1" x14ac:dyDescent="0.25">
      <c r="B28" s="688"/>
      <c r="D28" s="843"/>
      <c r="F28" s="689"/>
      <c r="G28" s="844"/>
      <c r="H28" s="689"/>
      <c r="I28" s="845"/>
      <c r="J28" s="689"/>
      <c r="K28" s="845"/>
      <c r="L28" s="689"/>
      <c r="M28" s="845"/>
      <c r="N28" s="689"/>
      <c r="O28" s="844"/>
      <c r="P28" s="689"/>
      <c r="Q28" s="844"/>
      <c r="R28" s="689"/>
      <c r="S28" s="844"/>
      <c r="T28" s="689"/>
      <c r="U28" s="844"/>
      <c r="V28" s="691"/>
      <c r="W28" s="845"/>
      <c r="X28" s="678"/>
      <c r="Y28" s="846"/>
    </row>
    <row r="29" spans="2:25" s="633" customFormat="1" ht="3" customHeight="1" x14ac:dyDescent="0.25">
      <c r="B29" s="630"/>
      <c r="C29" s="631"/>
      <c r="D29" s="847"/>
      <c r="E29" s="631"/>
      <c r="F29" s="630"/>
      <c r="G29" s="630"/>
      <c r="H29" s="630"/>
      <c r="I29" s="630"/>
      <c r="J29" s="630"/>
      <c r="K29" s="630"/>
      <c r="L29" s="630"/>
      <c r="M29" s="630"/>
      <c r="N29" s="630"/>
      <c r="O29" s="630"/>
      <c r="P29" s="630"/>
      <c r="Q29" s="630"/>
      <c r="R29" s="630"/>
      <c r="S29" s="630"/>
      <c r="T29" s="630"/>
      <c r="U29" s="630"/>
      <c r="V29" s="848"/>
      <c r="W29" s="630"/>
      <c r="X29" s="630"/>
      <c r="Y29" s="630"/>
    </row>
    <row r="30" spans="2:25" s="918" customFormat="1" ht="20.25" customHeight="1" x14ac:dyDescent="0.25">
      <c r="B30" s="1249" t="s">
        <v>0</v>
      </c>
      <c r="C30" s="1269"/>
      <c r="D30" s="1270">
        <f>SUM(D10:D29)</f>
        <v>622190</v>
      </c>
      <c r="E30" s="1271"/>
      <c r="F30" s="1250">
        <f>SUM(F10:F27)</f>
        <v>27455</v>
      </c>
      <c r="G30" s="1251">
        <f>F30*100/$V30</f>
        <v>3.0889651207402267</v>
      </c>
      <c r="H30" s="1250">
        <f>SUM(H10:H27)</f>
        <v>220434</v>
      </c>
      <c r="I30" s="1251">
        <f>H30*100/$V30</f>
        <v>24.801053994727777</v>
      </c>
      <c r="J30" s="1250">
        <f>SUM(J10:J27)</f>
        <v>149151</v>
      </c>
      <c r="K30" s="1251">
        <f>J30*100/$V30</f>
        <v>16.780995691987819</v>
      </c>
      <c r="L30" s="1250">
        <f>SUM(L10:L27)</f>
        <v>48558</v>
      </c>
      <c r="M30" s="1251">
        <f>L30*100/$V30</f>
        <v>5.4632660110327418</v>
      </c>
      <c r="N30" s="1250">
        <f>SUM(N10:N27)</f>
        <v>82069</v>
      </c>
      <c r="O30" s="1251">
        <f>N30*100/$V30</f>
        <v>9.2335923691141737</v>
      </c>
      <c r="P30" s="1250">
        <f>SUM(P10:P27)</f>
        <v>89570</v>
      </c>
      <c r="Q30" s="1251">
        <f>P30*100/$V30</f>
        <v>10.077530718073287</v>
      </c>
      <c r="R30" s="1250">
        <f>SUM(R10:R27)</f>
        <v>267242</v>
      </c>
      <c r="S30" s="1251">
        <f>R30*100/$V30</f>
        <v>30.06742731002949</v>
      </c>
      <c r="T30" s="1250">
        <f>SUM(T10:T28)</f>
        <v>4330</v>
      </c>
      <c r="U30" s="1251">
        <f>T30*100/$V30</f>
        <v>0.48716878429448846</v>
      </c>
      <c r="V30" s="1250">
        <f>SUM(V10:V27)</f>
        <v>888809</v>
      </c>
      <c r="W30" s="1251">
        <f>G30+I30+K30+M30+O30+Q30+S30+U30</f>
        <v>100</v>
      </c>
      <c r="X30" s="1267"/>
      <c r="Y30" s="1268">
        <f>(V30/D30)</f>
        <v>1.4285170124881468</v>
      </c>
    </row>
    <row r="31" spans="2:25" s="631" customFormat="1" ht="5.25" customHeight="1" x14ac:dyDescent="0.25">
      <c r="B31" s="644"/>
      <c r="C31" s="645"/>
      <c r="D31" s="1219"/>
      <c r="E31" s="645"/>
      <c r="F31" s="646"/>
      <c r="G31" s="849"/>
      <c r="H31" s="646"/>
      <c r="I31" s="849"/>
      <c r="J31" s="646"/>
      <c r="K31" s="849"/>
      <c r="L31" s="646"/>
      <c r="M31" s="849"/>
      <c r="N31" s="646"/>
      <c r="O31" s="849"/>
      <c r="P31" s="646"/>
      <c r="Q31" s="849"/>
      <c r="R31" s="646"/>
      <c r="S31" s="849"/>
      <c r="T31" s="646"/>
      <c r="U31" s="849"/>
      <c r="V31" s="646"/>
      <c r="W31" s="849"/>
      <c r="X31" s="849"/>
      <c r="Y31" s="849"/>
    </row>
    <row r="32" spans="2:25" s="697" customFormat="1" ht="18.75" customHeight="1" x14ac:dyDescent="0.25">
      <c r="B32" s="850" t="s">
        <v>39</v>
      </c>
      <c r="C32" s="851"/>
      <c r="D32" s="851"/>
      <c r="E32" s="851"/>
      <c r="F32" s="851"/>
      <c r="G32" s="851"/>
      <c r="H32" s="851"/>
      <c r="I32" s="851"/>
      <c r="J32" s="851"/>
      <c r="K32" s="851"/>
      <c r="L32" s="851"/>
      <c r="N32" s="851"/>
      <c r="O32" s="851"/>
      <c r="P32" s="851"/>
      <c r="Q32" s="851"/>
      <c r="R32" s="851"/>
      <c r="S32" s="851"/>
      <c r="T32" s="851"/>
      <c r="U32" s="851"/>
      <c r="V32" s="851"/>
      <c r="W32" s="851"/>
    </row>
    <row r="33" spans="2:25" s="852" customFormat="1" x14ac:dyDescent="0.35">
      <c r="B33" s="698" t="s">
        <v>47</v>
      </c>
      <c r="Q33" s="1363"/>
      <c r="R33" s="1363"/>
      <c r="S33" s="1363"/>
      <c r="T33" s="1363"/>
      <c r="U33" s="1337"/>
      <c r="V33" s="1337"/>
      <c r="W33" s="1337"/>
      <c r="X33" s="1338"/>
      <c r="Y33" s="1338"/>
    </row>
    <row r="34" spans="2:25" s="852" customFormat="1" x14ac:dyDescent="0.25">
      <c r="Q34" s="1363"/>
      <c r="R34" s="1363"/>
      <c r="S34" s="1363"/>
      <c r="T34" s="1363"/>
      <c r="X34" s="697"/>
      <c r="Y34" s="697"/>
    </row>
    <row r="35" spans="2:25" s="852" customFormat="1" x14ac:dyDescent="0.25">
      <c r="B35" s="852" t="s">
        <v>39</v>
      </c>
      <c r="D35" s="852" t="e">
        <f>GETPIVOTDATA("Cuenta número de expedientes",#REF!,"CCAA",$B35,"Grado Resuelto",$B$1)</f>
        <v>#REF!</v>
      </c>
      <c r="N35" s="852" t="e">
        <f>GETPIVOTDATA("ID PRESTACION
COUNT",#REF!,"
CCAA",$B35,"
Tipo Prestación",N$1,"Grado Resuelto",$B$1)</f>
        <v>#REF!</v>
      </c>
      <c r="Q35" s="1363"/>
      <c r="R35" s="1363"/>
      <c r="S35" s="1363"/>
      <c r="T35" s="1363"/>
      <c r="X35" s="697"/>
      <c r="Y35" s="697"/>
    </row>
    <row r="36" spans="2:25" s="852" customFormat="1" x14ac:dyDescent="0.25">
      <c r="B36" s="852" t="s">
        <v>47</v>
      </c>
      <c r="D36" s="853" t="e">
        <f>GETPIVOTDATA("Cuenta número de expedientes",#REF!,"CCAA",$B36,"Grado Resuelto",$B$1)</f>
        <v>#REF!</v>
      </c>
      <c r="N36" s="852" t="e">
        <f>GETPIVOTDATA("ID PRESTACION
COUNT",#REF!,"
CCAA",$B36,"
Tipo Prestación",N$1,"Grado Resuelto",$B$1)</f>
        <v>#REF!</v>
      </c>
      <c r="Q36" s="1363"/>
      <c r="R36" s="1363"/>
      <c r="S36" s="1363"/>
      <c r="T36" s="1384"/>
      <c r="U36" s="697"/>
    </row>
    <row r="37" spans="2:25" s="820" customFormat="1" x14ac:dyDescent="0.25">
      <c r="B37" s="852"/>
      <c r="C37" s="852"/>
      <c r="D37" s="852"/>
      <c r="E37" s="852"/>
      <c r="F37" s="852"/>
      <c r="G37" s="852"/>
      <c r="H37" s="852"/>
      <c r="I37" s="852"/>
      <c r="J37" s="852"/>
      <c r="K37" s="852"/>
      <c r="L37" s="852"/>
      <c r="M37" s="852"/>
      <c r="N37" s="852"/>
      <c r="O37" s="852"/>
      <c r="P37" s="852"/>
      <c r="Q37" s="1363"/>
      <c r="R37" s="1363"/>
      <c r="S37" s="1363"/>
      <c r="T37" s="1384"/>
      <c r="U37" s="918"/>
    </row>
    <row r="38" spans="2:25" s="820" customFormat="1" x14ac:dyDescent="0.25">
      <c r="B38" s="852"/>
      <c r="C38" s="852"/>
      <c r="D38" s="852"/>
      <c r="E38" s="852"/>
      <c r="F38" s="852"/>
      <c r="G38" s="852"/>
      <c r="H38" s="852"/>
      <c r="I38" s="852"/>
      <c r="J38" s="852"/>
      <c r="K38" s="852"/>
      <c r="L38" s="852"/>
      <c r="M38" s="852"/>
      <c r="N38" s="852"/>
      <c r="O38" s="852"/>
      <c r="P38" s="852"/>
      <c r="T38" s="918"/>
      <c r="U38" s="918"/>
    </row>
    <row r="39" spans="2:25" s="820" customFormat="1" x14ac:dyDescent="0.25">
      <c r="B39" s="852"/>
      <c r="C39" s="852"/>
      <c r="D39" s="852"/>
      <c r="E39" s="852"/>
      <c r="F39" s="852"/>
      <c r="G39" s="852"/>
      <c r="H39" s="852"/>
      <c r="I39" s="852"/>
      <c r="J39" s="852"/>
      <c r="K39" s="852"/>
      <c r="L39" s="852"/>
      <c r="M39" s="852"/>
      <c r="N39" s="852"/>
      <c r="O39" s="852"/>
      <c r="P39" s="852"/>
      <c r="T39" s="918"/>
      <c r="U39" s="918"/>
    </row>
    <row r="40" spans="2:25" s="820" customFormat="1" x14ac:dyDescent="0.25">
      <c r="B40" s="852"/>
      <c r="C40" s="852"/>
      <c r="D40" s="852"/>
      <c r="E40" s="852"/>
      <c r="F40" s="852"/>
      <c r="G40" s="852"/>
      <c r="H40" s="852"/>
      <c r="I40" s="852"/>
      <c r="J40" s="852"/>
      <c r="K40" s="852"/>
      <c r="L40" s="852"/>
      <c r="M40" s="852"/>
      <c r="N40" s="852"/>
      <c r="O40" s="852"/>
      <c r="P40" s="852"/>
      <c r="T40" s="918"/>
      <c r="U40" s="918"/>
    </row>
    <row r="41" spans="2:25" s="820" customFormat="1" x14ac:dyDescent="0.25">
      <c r="B41" s="1337"/>
      <c r="C41" s="1337"/>
      <c r="D41" s="1337"/>
      <c r="E41" s="1337"/>
      <c r="F41" s="1337"/>
      <c r="G41" s="1337"/>
      <c r="H41" s="1337"/>
      <c r="I41" s="1337"/>
      <c r="J41" s="1337"/>
      <c r="K41" s="1337"/>
      <c r="L41" s="1337"/>
      <c r="M41" s="1337"/>
      <c r="N41" s="1337"/>
      <c r="O41" s="1337"/>
      <c r="P41" s="1337"/>
      <c r="Q41" s="1337"/>
      <c r="R41" s="1337"/>
      <c r="S41" s="1337"/>
      <c r="T41" s="1338"/>
      <c r="U41" s="1338"/>
      <c r="V41" s="1337"/>
      <c r="W41" s="1337"/>
      <c r="X41" s="1337"/>
      <c r="Y41" s="1337"/>
    </row>
    <row r="42" spans="2:25" s="820" customFormat="1" x14ac:dyDescent="0.25">
      <c r="B42" s="1337"/>
      <c r="C42" s="1337"/>
      <c r="D42" s="1337"/>
      <c r="E42" s="1337"/>
      <c r="F42" s="1337"/>
      <c r="G42" s="1337"/>
      <c r="H42" s="1337"/>
      <c r="I42" s="1337"/>
      <c r="J42" s="1337"/>
      <c r="K42" s="1337"/>
      <c r="L42" s="1337"/>
      <c r="M42" s="1337"/>
      <c r="N42" s="1337"/>
      <c r="O42" s="1337"/>
      <c r="P42" s="1337"/>
      <c r="Q42" s="1337"/>
      <c r="R42" s="1337"/>
      <c r="S42" s="1337"/>
      <c r="T42" s="1338"/>
      <c r="U42" s="1338"/>
      <c r="V42" s="1337"/>
      <c r="W42" s="1337"/>
      <c r="X42" s="1337"/>
      <c r="Y42" s="1337"/>
    </row>
    <row r="43" spans="2:25" s="820" customFormat="1" x14ac:dyDescent="0.25">
      <c r="B43" s="1337"/>
      <c r="C43" s="1337"/>
      <c r="D43" s="1337"/>
      <c r="E43" s="1337"/>
      <c r="F43" s="1337"/>
      <c r="G43" s="1337"/>
      <c r="H43" s="1337"/>
      <c r="I43" s="1337"/>
      <c r="J43" s="1337"/>
      <c r="K43" s="1337"/>
      <c r="L43" s="1337"/>
      <c r="M43" s="1337"/>
      <c r="N43" s="1337"/>
      <c r="O43" s="1337"/>
      <c r="P43" s="1337"/>
      <c r="Q43" s="1337"/>
      <c r="R43" s="1337"/>
      <c r="S43" s="1337"/>
      <c r="T43" s="1338"/>
      <c r="U43" s="1338"/>
      <c r="V43" s="1337"/>
      <c r="W43" s="1337"/>
      <c r="X43" s="1337"/>
      <c r="Y43" s="1337"/>
    </row>
    <row r="44" spans="2:25" s="820" customFormat="1" x14ac:dyDescent="0.25">
      <c r="B44" s="1337"/>
      <c r="C44" s="1337"/>
      <c r="D44" s="1337"/>
      <c r="E44" s="1337"/>
      <c r="F44" s="1337"/>
      <c r="G44" s="1337"/>
      <c r="H44" s="1337"/>
      <c r="I44" s="1337"/>
      <c r="J44" s="1337"/>
      <c r="K44" s="1337"/>
      <c r="L44" s="1337"/>
      <c r="M44" s="1337"/>
      <c r="N44" s="1337"/>
      <c r="O44" s="1337"/>
      <c r="P44" s="1337"/>
      <c r="Q44" s="1337"/>
      <c r="R44" s="1337"/>
      <c r="S44" s="1337"/>
      <c r="T44" s="1338"/>
      <c r="U44" s="1338"/>
      <c r="V44" s="1337"/>
      <c r="W44" s="1337"/>
      <c r="X44" s="1337"/>
      <c r="Y44" s="1337"/>
    </row>
    <row r="45" spans="2:25" s="820" customFormat="1" x14ac:dyDescent="0.25">
      <c r="B45" s="1337"/>
      <c r="C45" s="1337"/>
      <c r="D45" s="1337"/>
      <c r="E45" s="1337"/>
      <c r="F45" s="1337"/>
      <c r="G45" s="1337"/>
      <c r="H45" s="1337"/>
      <c r="I45" s="1337"/>
      <c r="J45" s="1337"/>
      <c r="K45" s="1337"/>
      <c r="L45" s="1337"/>
      <c r="M45" s="1337"/>
      <c r="N45" s="1337"/>
      <c r="O45" s="1337"/>
      <c r="P45" s="1337"/>
      <c r="Q45" s="1337"/>
      <c r="R45" s="1337"/>
      <c r="S45" s="1337"/>
      <c r="T45" s="1338"/>
      <c r="U45" s="1338"/>
      <c r="V45" s="1337"/>
      <c r="W45" s="1337"/>
      <c r="X45" s="1337"/>
      <c r="Y45" s="1337"/>
    </row>
    <row r="46" spans="2:25" s="820" customFormat="1" x14ac:dyDescent="0.25">
      <c r="B46" s="1337"/>
      <c r="C46" s="1337"/>
      <c r="D46" s="1337"/>
      <c r="E46" s="1337"/>
      <c r="F46" s="1337"/>
      <c r="G46" s="1337"/>
      <c r="H46" s="1337"/>
      <c r="I46" s="1337"/>
      <c r="J46" s="1337"/>
      <c r="K46" s="1337"/>
      <c r="L46" s="1337"/>
      <c r="M46" s="1337"/>
      <c r="N46" s="1337"/>
      <c r="O46" s="1337"/>
      <c r="P46" s="1337"/>
      <c r="Q46" s="1337"/>
      <c r="R46" s="1337"/>
      <c r="S46" s="1337"/>
      <c r="T46" s="1338"/>
      <c r="U46" s="918"/>
    </row>
    <row r="47" spans="2:25" s="820" customFormat="1" x14ac:dyDescent="0.25">
      <c r="B47" s="1337"/>
      <c r="C47" s="1337"/>
      <c r="D47" s="1337"/>
      <c r="E47" s="1337"/>
      <c r="F47" s="1337"/>
      <c r="G47" s="1337"/>
      <c r="H47" s="1337"/>
      <c r="I47" s="1337"/>
      <c r="J47" s="1337"/>
      <c r="K47" s="1337"/>
      <c r="L47" s="1337"/>
      <c r="M47" s="1337"/>
      <c r="N47" s="1337"/>
      <c r="O47" s="1337"/>
      <c r="P47" s="1337"/>
      <c r="Q47" s="1337"/>
      <c r="R47" s="1337"/>
      <c r="S47" s="1337"/>
      <c r="T47" s="1338"/>
      <c r="U47" s="918"/>
    </row>
    <row r="48" spans="2:25" s="820" customFormat="1" x14ac:dyDescent="0.25">
      <c r="B48" s="1337"/>
      <c r="C48" s="1337"/>
      <c r="D48" s="1337"/>
      <c r="E48" s="1337"/>
      <c r="F48" s="1337"/>
      <c r="G48" s="1337"/>
      <c r="H48" s="1337"/>
      <c r="I48" s="1337"/>
      <c r="J48" s="1337"/>
      <c r="K48" s="1337"/>
      <c r="L48" s="1337"/>
      <c r="M48" s="1337"/>
      <c r="N48" s="1337"/>
      <c r="O48" s="1337"/>
      <c r="P48" s="1337"/>
      <c r="Q48" s="1337"/>
      <c r="R48" s="1337"/>
      <c r="T48" s="918"/>
      <c r="U48" s="918"/>
    </row>
    <row r="49" spans="2:25" x14ac:dyDescent="0.25">
      <c r="B49" s="1337"/>
      <c r="C49" s="1337"/>
      <c r="D49" s="1337"/>
      <c r="E49" s="1337"/>
      <c r="F49" s="1337"/>
      <c r="G49" s="1337"/>
      <c r="H49" s="1337"/>
      <c r="I49" s="1337"/>
      <c r="J49" s="1337"/>
      <c r="K49" s="1337"/>
      <c r="L49" s="1337"/>
      <c r="M49" s="1337"/>
      <c r="N49" s="1337"/>
      <c r="O49" s="1337"/>
      <c r="P49" s="1337"/>
      <c r="Q49" s="1337"/>
      <c r="R49" s="1337"/>
      <c r="T49" s="732"/>
      <c r="U49" s="732"/>
      <c r="X49" s="615"/>
      <c r="Y49" s="615"/>
    </row>
    <row r="50" spans="2:25" x14ac:dyDescent="0.25">
      <c r="B50" s="1337"/>
      <c r="C50" s="1337"/>
      <c r="D50" s="1337"/>
      <c r="E50" s="1337"/>
      <c r="F50" s="1337"/>
      <c r="G50" s="1337"/>
      <c r="H50" s="1337"/>
      <c r="I50" s="1337"/>
      <c r="J50" s="1337"/>
      <c r="K50" s="1337"/>
      <c r="L50" s="1337"/>
      <c r="M50" s="1337"/>
      <c r="N50" s="1337"/>
      <c r="O50" s="1337"/>
      <c r="P50" s="1337"/>
      <c r="Q50" s="1337"/>
      <c r="R50" s="1337"/>
      <c r="T50" s="732"/>
      <c r="U50" s="732"/>
      <c r="X50" s="615"/>
      <c r="Y50" s="615"/>
    </row>
    <row r="51" spans="2:25" x14ac:dyDescent="0.25">
      <c r="B51" s="1337"/>
      <c r="C51" s="1337"/>
      <c r="D51" s="1337"/>
      <c r="E51" s="1337"/>
      <c r="F51" s="1337"/>
      <c r="G51" s="1337"/>
      <c r="H51" s="1337"/>
      <c r="I51" s="1337"/>
      <c r="J51" s="1337"/>
      <c r="K51" s="1337"/>
      <c r="L51" s="1337"/>
      <c r="M51" s="1337"/>
      <c r="N51" s="1337"/>
      <c r="O51" s="1337"/>
      <c r="P51" s="1337"/>
      <c r="Q51" s="1337"/>
      <c r="R51" s="1337"/>
      <c r="T51" s="732"/>
      <c r="U51" s="732"/>
      <c r="X51" s="615"/>
      <c r="Y51" s="615"/>
    </row>
    <row r="52" spans="2:25" x14ac:dyDescent="0.25">
      <c r="B52" s="1337"/>
      <c r="C52" s="1337"/>
      <c r="D52" s="1337"/>
      <c r="E52" s="1337"/>
      <c r="F52" s="1337"/>
      <c r="G52" s="1337"/>
      <c r="H52" s="1337"/>
      <c r="I52" s="1337"/>
      <c r="J52" s="1337"/>
      <c r="K52" s="1337"/>
      <c r="L52" s="1337"/>
      <c r="M52" s="1337"/>
      <c r="N52" s="1337"/>
      <c r="O52" s="1337"/>
      <c r="P52" s="1337"/>
      <c r="Q52" s="1337"/>
      <c r="R52" s="1337"/>
      <c r="T52" s="732"/>
      <c r="U52" s="732"/>
      <c r="X52" s="615"/>
      <c r="Y52" s="615"/>
    </row>
    <row r="53" spans="2:25" x14ac:dyDescent="0.25">
      <c r="B53" s="1337"/>
      <c r="C53" s="1337"/>
      <c r="D53" s="1337"/>
      <c r="E53" s="1337"/>
      <c r="F53" s="1337"/>
      <c r="G53" s="1337"/>
      <c r="H53" s="1337"/>
      <c r="I53" s="1337"/>
      <c r="J53" s="1337"/>
      <c r="K53" s="1337"/>
      <c r="L53" s="1337"/>
      <c r="M53" s="1337"/>
      <c r="N53" s="1337"/>
      <c r="O53" s="1337"/>
      <c r="P53" s="1337"/>
      <c r="Q53" s="1337"/>
      <c r="R53" s="1337"/>
      <c r="T53" s="732"/>
      <c r="U53" s="732"/>
      <c r="X53" s="615"/>
      <c r="Y53" s="615"/>
    </row>
    <row r="54" spans="2:25" x14ac:dyDescent="0.25">
      <c r="B54" s="1337"/>
      <c r="C54" s="1337"/>
      <c r="D54" s="1337"/>
      <c r="E54" s="1337"/>
      <c r="F54" s="1337"/>
      <c r="G54" s="1337"/>
      <c r="H54" s="1337"/>
      <c r="I54" s="1337"/>
      <c r="J54" s="1337"/>
      <c r="K54" s="1337"/>
      <c r="L54" s="1337"/>
      <c r="M54" s="1337"/>
      <c r="N54" s="1337"/>
      <c r="O54" s="1337"/>
      <c r="P54" s="1337"/>
      <c r="Q54" s="1337"/>
      <c r="R54" s="1337"/>
      <c r="T54" s="732"/>
      <c r="U54" s="732"/>
      <c r="X54" s="615"/>
      <c r="Y54" s="615"/>
    </row>
    <row r="55" spans="2:25" x14ac:dyDescent="0.25">
      <c r="B55" s="1337"/>
      <c r="C55" s="1337"/>
      <c r="D55" s="1337"/>
      <c r="E55" s="1337"/>
      <c r="F55" s="1337"/>
      <c r="G55" s="1337"/>
      <c r="H55" s="1337"/>
      <c r="I55" s="1337"/>
      <c r="J55" s="1337"/>
      <c r="K55" s="1337"/>
      <c r="L55" s="1337"/>
      <c r="M55" s="1337"/>
      <c r="N55" s="1337"/>
      <c r="O55" s="1337"/>
      <c r="P55" s="1337"/>
      <c r="Q55" s="1337"/>
      <c r="R55" s="1337"/>
      <c r="T55" s="732"/>
      <c r="U55" s="732"/>
      <c r="X55" s="615"/>
      <c r="Y55" s="615"/>
    </row>
    <row r="56" spans="2:25" x14ac:dyDescent="0.25">
      <c r="B56" s="1337"/>
      <c r="C56" s="1337"/>
      <c r="D56" s="1337"/>
      <c r="E56" s="1337"/>
      <c r="F56" s="1337"/>
      <c r="G56" s="1337"/>
      <c r="H56" s="1337"/>
      <c r="I56" s="1337"/>
      <c r="J56" s="1337"/>
      <c r="K56" s="1337"/>
      <c r="L56" s="1337"/>
      <c r="M56" s="1337"/>
      <c r="N56" s="1337"/>
      <c r="O56" s="1337"/>
      <c r="P56" s="1337"/>
      <c r="Q56" s="1337"/>
      <c r="R56" s="1337"/>
      <c r="T56" s="732"/>
      <c r="U56" s="732"/>
      <c r="X56" s="615"/>
      <c r="Y56" s="615"/>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2" orientation="landscape"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44">
    <tabColor theme="0"/>
    <pageSetUpPr fitToPage="1"/>
  </sheetPr>
  <dimension ref="B1:Y56"/>
  <sheetViews>
    <sheetView zoomScaleNormal="100" workbookViewId="0">
      <selection activeCell="B4" sqref="B4:W4"/>
    </sheetView>
  </sheetViews>
  <sheetFormatPr baseColWidth="10" defaultColWidth="11.453125" defaultRowHeight="15" x14ac:dyDescent="0.25"/>
  <cols>
    <col min="1" max="1" width="0.7265625" style="1" customWidth="1"/>
    <col min="2" max="2" width="21.7265625" style="1" customWidth="1"/>
    <col min="3" max="3" width="0.54296875" style="1" customWidth="1"/>
    <col min="4" max="4" width="9.7265625" style="1" customWidth="1"/>
    <col min="5" max="5" width="0.7265625" style="1" customWidth="1"/>
    <col min="6" max="6" width="8" style="1" customWidth="1"/>
    <col min="7" max="7" width="5.54296875" style="1" customWidth="1"/>
    <col min="8" max="8" width="7.54296875" style="1" customWidth="1"/>
    <col min="9" max="9" width="5.453125" style="1" customWidth="1"/>
    <col min="10" max="10" width="7.54296875" style="1" customWidth="1"/>
    <col min="11" max="11" width="5.453125" style="1" customWidth="1"/>
    <col min="12" max="12" width="6.453125" style="1" customWidth="1"/>
    <col min="13" max="13" width="5.7265625" style="1" customWidth="1"/>
    <col min="14" max="14" width="8.81640625" style="1" customWidth="1"/>
    <col min="15" max="15" width="7.26953125" style="1" customWidth="1"/>
    <col min="16" max="16" width="7.1796875" style="1" customWidth="1"/>
    <col min="17" max="17" width="6" style="1" customWidth="1"/>
    <col min="18" max="18" width="7.26953125" style="1" customWidth="1"/>
    <col min="19" max="19" width="5.453125" style="1" customWidth="1"/>
    <col min="20" max="20" width="5.54296875" style="1" customWidth="1"/>
    <col min="21" max="21" width="5.453125" style="1" customWidth="1"/>
    <col min="22" max="22" width="8.54296875" style="1" customWidth="1"/>
    <col min="23" max="23" width="6.7265625" style="1" customWidth="1"/>
    <col min="24" max="24" width="0.54296875" style="22" customWidth="1"/>
    <col min="25" max="25" width="10.453125" style="22" customWidth="1"/>
    <col min="26" max="26" width="1.453125" style="1" customWidth="1"/>
    <col min="27" max="16384" width="11.453125" style="1"/>
  </cols>
  <sheetData>
    <row r="1" spans="2:25" s="2" customFormat="1" ht="9" customHeight="1" x14ac:dyDescent="0.25">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2:25" s="11" customFormat="1" ht="49.5" customHeight="1" x14ac:dyDescent="0.3">
      <c r="B2" s="18"/>
      <c r="C2" s="18"/>
      <c r="D2" s="18"/>
      <c r="E2" s="18"/>
      <c r="F2" s="18"/>
      <c r="G2" s="18"/>
      <c r="H2" s="18"/>
      <c r="I2" s="18"/>
      <c r="J2" s="18"/>
      <c r="K2" s="18"/>
      <c r="X2" s="17"/>
      <c r="Y2" s="17"/>
    </row>
    <row r="3" spans="2:25" s="4" customFormat="1" ht="36.75" customHeight="1" x14ac:dyDescent="0.25">
      <c r="B3" s="1557" t="s">
        <v>417</v>
      </c>
      <c r="C3" s="1557"/>
      <c r="D3" s="1557"/>
      <c r="E3" s="1557"/>
      <c r="F3" s="1557"/>
      <c r="G3" s="1557"/>
      <c r="H3" s="1557"/>
      <c r="I3" s="1557"/>
      <c r="J3" s="1557"/>
      <c r="K3" s="1557"/>
      <c r="L3" s="1557"/>
      <c r="M3" s="1557"/>
      <c r="N3" s="1557"/>
      <c r="O3" s="1557"/>
      <c r="P3" s="1557"/>
      <c r="Q3" s="1557"/>
      <c r="R3" s="1557"/>
      <c r="S3" s="1557"/>
      <c r="T3" s="1557"/>
      <c r="U3" s="1557"/>
      <c r="V3" s="1557"/>
      <c r="W3" s="1557"/>
      <c r="X3" s="1557"/>
      <c r="Y3" s="7"/>
    </row>
    <row r="4" spans="2:25" s="4" customFormat="1" ht="14.25" customHeight="1" x14ac:dyDescent="0.25">
      <c r="B4" s="1478" t="str">
        <f>porsaad!$B$6</f>
        <v>Situación a 30 de noviembre de 2025</v>
      </c>
      <c r="C4" s="1478"/>
      <c r="D4" s="1478"/>
      <c r="E4" s="1478"/>
      <c r="F4" s="1478"/>
      <c r="G4" s="1478"/>
      <c r="H4" s="1478"/>
      <c r="I4" s="1478"/>
      <c r="J4" s="1478"/>
      <c r="K4" s="1478"/>
      <c r="L4" s="1478"/>
      <c r="M4" s="1478"/>
      <c r="N4" s="1478"/>
      <c r="O4" s="1478"/>
      <c r="P4" s="1478"/>
      <c r="Q4" s="1478"/>
      <c r="R4" s="1478"/>
      <c r="S4" s="1478"/>
      <c r="T4" s="1478"/>
      <c r="U4" s="1478"/>
      <c r="V4" s="1478"/>
      <c r="W4" s="1478"/>
      <c r="X4" s="216"/>
      <c r="Y4" s="5"/>
    </row>
    <row r="5" spans="2:25" s="178" customFormat="1" ht="5.25" customHeight="1" x14ac:dyDescent="0.25">
      <c r="B5" s="179"/>
      <c r="C5" s="179"/>
      <c r="D5" s="179"/>
      <c r="E5" s="179"/>
      <c r="F5" s="179"/>
      <c r="G5" s="179"/>
      <c r="H5" s="179"/>
      <c r="I5" s="179"/>
      <c r="J5" s="179"/>
      <c r="K5" s="179"/>
      <c r="L5" s="179"/>
      <c r="M5" s="179"/>
      <c r="N5" s="179"/>
      <c r="O5" s="179"/>
      <c r="P5" s="179"/>
      <c r="Q5" s="179"/>
      <c r="R5" s="179"/>
      <c r="S5" s="179"/>
      <c r="T5" s="179"/>
      <c r="U5" s="179"/>
      <c r="V5" s="179"/>
      <c r="W5" s="179"/>
      <c r="X5" s="180"/>
      <c r="Y5" s="180"/>
    </row>
    <row r="6" spans="2:25" s="133" customFormat="1" ht="19.5" customHeight="1" x14ac:dyDescent="0.25">
      <c r="F6" s="1560" t="s">
        <v>52</v>
      </c>
      <c r="G6" s="1560"/>
      <c r="H6" s="1560"/>
      <c r="I6" s="1560"/>
      <c r="J6" s="1560"/>
      <c r="K6" s="1560"/>
      <c r="L6" s="1560"/>
      <c r="M6" s="1560"/>
      <c r="N6" s="1560"/>
      <c r="O6" s="1560"/>
      <c r="P6" s="1560"/>
      <c r="Q6" s="1560"/>
      <c r="R6" s="1560"/>
      <c r="S6" s="1560"/>
      <c r="T6" s="1560"/>
      <c r="U6" s="1560"/>
      <c r="V6" s="1560"/>
      <c r="W6" s="1560"/>
      <c r="X6" s="154"/>
      <c r="Y6" s="154"/>
    </row>
    <row r="7" spans="2:25" s="133" customFormat="1" ht="64.5" customHeight="1" x14ac:dyDescent="0.25">
      <c r="B7" s="1561" t="s">
        <v>12</v>
      </c>
      <c r="C7" s="155"/>
      <c r="D7" s="156" t="s">
        <v>53</v>
      </c>
      <c r="E7" s="155"/>
      <c r="F7" s="1562" t="s">
        <v>167</v>
      </c>
      <c r="G7" s="1562"/>
      <c r="H7" s="1562" t="s">
        <v>59</v>
      </c>
      <c r="I7" s="1562"/>
      <c r="J7" s="1562" t="s">
        <v>60</v>
      </c>
      <c r="K7" s="1562"/>
      <c r="L7" s="1562" t="s">
        <v>152</v>
      </c>
      <c r="M7" s="1562"/>
      <c r="N7" s="1562" t="s">
        <v>0</v>
      </c>
      <c r="O7" s="1562"/>
      <c r="P7" s="156"/>
      <c r="Q7" s="156" t="s">
        <v>62</v>
      </c>
    </row>
    <row r="8" spans="2:25" s="155" customFormat="1" ht="20.25" customHeight="1" x14ac:dyDescent="0.25">
      <c r="B8" s="1561"/>
      <c r="C8" s="157"/>
      <c r="D8" s="156" t="s">
        <v>9</v>
      </c>
      <c r="E8" s="157"/>
      <c r="F8" s="156" t="s">
        <v>9</v>
      </c>
      <c r="G8" s="156" t="s">
        <v>28</v>
      </c>
      <c r="H8" s="156" t="s">
        <v>9</v>
      </c>
      <c r="I8" s="156" t="s">
        <v>28</v>
      </c>
      <c r="J8" s="156" t="s">
        <v>9</v>
      </c>
      <c r="K8" s="156" t="s">
        <v>28</v>
      </c>
      <c r="L8" s="156" t="s">
        <v>9</v>
      </c>
      <c r="M8" s="156" t="s">
        <v>28</v>
      </c>
      <c r="N8" s="156" t="s">
        <v>9</v>
      </c>
      <c r="O8" s="156" t="s">
        <v>28</v>
      </c>
      <c r="P8" s="156"/>
      <c r="Q8" s="156" t="s">
        <v>9</v>
      </c>
    </row>
    <row r="9" spans="2:25" s="157" customFormat="1" ht="8.25" customHeight="1" x14ac:dyDescent="0.25">
      <c r="B9" s="158"/>
      <c r="C9" s="159"/>
      <c r="D9" s="160"/>
      <c r="E9" s="159"/>
      <c r="F9" s="161"/>
      <c r="G9" s="161"/>
      <c r="H9" s="161"/>
      <c r="I9" s="161"/>
      <c r="J9" s="161"/>
      <c r="K9" s="161"/>
      <c r="L9" s="161"/>
      <c r="M9" s="161"/>
      <c r="N9" s="161"/>
      <c r="O9" s="161"/>
      <c r="P9" s="161"/>
      <c r="Q9" s="161"/>
    </row>
    <row r="10" spans="2:25" s="162" customFormat="1" ht="18" customHeight="1" x14ac:dyDescent="0.25">
      <c r="B10" s="146" t="s">
        <v>8</v>
      </c>
      <c r="C10" s="159"/>
      <c r="D10" s="163">
        <f>'41bbenpreGII'!D10</f>
        <v>142885</v>
      </c>
      <c r="F10" s="164">
        <f>'41bbenpreGII'!F10+'41bbenpreGII'!H10+'41bbenpreGII'!J10+'41bbenpreGII'!L10+'41bbenpreGII'!N10</f>
        <v>173206</v>
      </c>
      <c r="G10" s="165">
        <f t="shared" ref="G10:G27" si="0">F10*100/$N10</f>
        <v>79.626888314745173</v>
      </c>
      <c r="H10" s="164">
        <f>'41bbenpreGII'!P10</f>
        <v>2087</v>
      </c>
      <c r="I10" s="165">
        <f t="shared" ref="I10:I27" si="1">H10*100/$N10</f>
        <v>0.95944318275852558</v>
      </c>
      <c r="J10" s="164">
        <f>'41bbenpreGII'!R10</f>
        <v>42226</v>
      </c>
      <c r="K10" s="165">
        <f t="shared" ref="K10:K27" si="2">J10*100/$N10</f>
        <v>19.41228933165381</v>
      </c>
      <c r="L10" s="164">
        <f>'41bbenpreGII'!T10</f>
        <v>3</v>
      </c>
      <c r="M10" s="165">
        <f t="shared" ref="M10:M27" si="3">L10*100/$N10</f>
        <v>1.3791708424894954E-3</v>
      </c>
      <c r="N10" s="164">
        <f>F10+H10+J10+L10</f>
        <v>217522</v>
      </c>
      <c r="O10" s="165">
        <f>G10+I10+K10+M10</f>
        <v>99.999999999999986</v>
      </c>
      <c r="P10" s="166"/>
      <c r="Q10" s="166">
        <f t="shared" ref="Q10:Q27" si="4">N10/D10</f>
        <v>1.5223571403576304</v>
      </c>
    </row>
    <row r="11" spans="2:25" s="162" customFormat="1" ht="18" customHeight="1" x14ac:dyDescent="0.25">
      <c r="B11" s="146" t="s">
        <v>7</v>
      </c>
      <c r="C11" s="159"/>
      <c r="D11" s="163">
        <f>'41bbenpreGII'!D11</f>
        <v>17469</v>
      </c>
      <c r="F11" s="164">
        <f>'41bbenpreGII'!F11+'41bbenpreGII'!H11+'41bbenpreGII'!J11+'41bbenpreGII'!L11+'41bbenpreGII'!N11</f>
        <v>9119</v>
      </c>
      <c r="G11" s="165">
        <f t="shared" si="0"/>
        <v>39.929065592433666</v>
      </c>
      <c r="H11" s="164">
        <f>'41bbenpreGII'!P11</f>
        <v>4138</v>
      </c>
      <c r="I11" s="165">
        <f t="shared" si="1"/>
        <v>18.118924599351956</v>
      </c>
      <c r="J11" s="164">
        <f>'41bbenpreGII'!R11</f>
        <v>9581</v>
      </c>
      <c r="K11" s="165">
        <f t="shared" si="2"/>
        <v>41.952009808214378</v>
      </c>
      <c r="L11" s="164">
        <f>'41bbenpreGII'!T11</f>
        <v>0</v>
      </c>
      <c r="M11" s="165">
        <f t="shared" si="3"/>
        <v>0</v>
      </c>
      <c r="N11" s="164">
        <f t="shared" ref="N11:O27" si="5">F11+H11+J11+L11</f>
        <v>22838</v>
      </c>
      <c r="O11" s="165">
        <f t="shared" si="5"/>
        <v>100</v>
      </c>
      <c r="P11" s="166"/>
      <c r="Q11" s="166">
        <f t="shared" si="4"/>
        <v>1.3073444387200184</v>
      </c>
    </row>
    <row r="12" spans="2:25" s="162" customFormat="1" ht="22.5" customHeight="1" x14ac:dyDescent="0.25">
      <c r="B12" s="146" t="s">
        <v>37</v>
      </c>
      <c r="C12" s="159"/>
      <c r="D12" s="163">
        <f>'41bbenpreGII'!D12</f>
        <v>11102</v>
      </c>
      <c r="F12" s="164">
        <f>'41bbenpreGII'!F12+'41bbenpreGII'!H12+'41bbenpreGII'!J12+'41bbenpreGII'!L12+'41bbenpreGII'!N12</f>
        <v>9694</v>
      </c>
      <c r="G12" s="165">
        <f t="shared" si="0"/>
        <v>60.379943942696983</v>
      </c>
      <c r="H12" s="164">
        <f>'41bbenpreGII'!P12</f>
        <v>1878</v>
      </c>
      <c r="I12" s="165">
        <f t="shared" si="1"/>
        <v>11.697290563687325</v>
      </c>
      <c r="J12" s="164">
        <f>'41bbenpreGII'!R12</f>
        <v>4477</v>
      </c>
      <c r="K12" s="165">
        <f t="shared" si="2"/>
        <v>27.885393958268452</v>
      </c>
      <c r="L12" s="164">
        <f>'41bbenpreGII'!T12</f>
        <v>6</v>
      </c>
      <c r="M12" s="165">
        <f t="shared" si="3"/>
        <v>3.7371535347243849E-2</v>
      </c>
      <c r="N12" s="164">
        <f t="shared" si="5"/>
        <v>16055</v>
      </c>
      <c r="O12" s="165">
        <f t="shared" si="5"/>
        <v>100.00000000000001</v>
      </c>
      <c r="P12" s="166"/>
      <c r="Q12" s="166">
        <f t="shared" si="4"/>
        <v>1.446135831381733</v>
      </c>
    </row>
    <row r="13" spans="2:25" s="162" customFormat="1" ht="18" customHeight="1" x14ac:dyDescent="0.25">
      <c r="B13" s="146" t="s">
        <v>38</v>
      </c>
      <c r="C13" s="159"/>
      <c r="D13" s="163">
        <f>'41bbenpreGII'!D13</f>
        <v>11057</v>
      </c>
      <c r="F13" s="164">
        <f>'41bbenpreGII'!F13+'41bbenpreGII'!H13+'41bbenpreGII'!J13+'41bbenpreGII'!L13+'41bbenpreGII'!N13</f>
        <v>9696</v>
      </c>
      <c r="G13" s="165">
        <f t="shared" si="0"/>
        <v>52.859401406531099</v>
      </c>
      <c r="H13" s="164">
        <f>'41bbenpreGII'!P13</f>
        <v>377</v>
      </c>
      <c r="I13" s="165">
        <f t="shared" si="1"/>
        <v>2.0552799433026223</v>
      </c>
      <c r="J13" s="164">
        <f>'41bbenpreGII'!R13</f>
        <v>8270</v>
      </c>
      <c r="K13" s="165">
        <f t="shared" si="2"/>
        <v>45.085318650166279</v>
      </c>
      <c r="L13" s="164">
        <f>'41bbenpreGII'!T13</f>
        <v>0</v>
      </c>
      <c r="M13" s="165">
        <f t="shared" si="3"/>
        <v>0</v>
      </c>
      <c r="N13" s="164">
        <f t="shared" si="5"/>
        <v>18343</v>
      </c>
      <c r="O13" s="165">
        <f t="shared" si="5"/>
        <v>100</v>
      </c>
      <c r="P13" s="166"/>
      <c r="Q13" s="166">
        <f t="shared" si="4"/>
        <v>1.6589490820294837</v>
      </c>
    </row>
    <row r="14" spans="2:25" s="162" customFormat="1" ht="18" customHeight="1" x14ac:dyDescent="0.25">
      <c r="B14" s="146" t="s">
        <v>6</v>
      </c>
      <c r="C14" s="159"/>
      <c r="D14" s="163">
        <f>'41bbenpreGII'!D14</f>
        <v>22731</v>
      </c>
      <c r="F14" s="164">
        <f>'41bbenpreGII'!F14+'41bbenpreGII'!H14+'41bbenpreGII'!J14+'41bbenpreGII'!L14+'41bbenpreGII'!N14</f>
        <v>5769</v>
      </c>
      <c r="G14" s="165">
        <f t="shared" si="0"/>
        <v>22.500877569327976</v>
      </c>
      <c r="H14" s="164">
        <f>'41bbenpreGII'!P14</f>
        <v>9689</v>
      </c>
      <c r="I14" s="165">
        <f t="shared" si="1"/>
        <v>37.790085416747921</v>
      </c>
      <c r="J14" s="164">
        <f>'41bbenpreGII'!R14</f>
        <v>10152</v>
      </c>
      <c r="K14" s="165">
        <f t="shared" si="2"/>
        <v>39.595928078318188</v>
      </c>
      <c r="L14" s="164">
        <f>'41bbenpreGII'!T14</f>
        <v>29</v>
      </c>
      <c r="M14" s="165">
        <f t="shared" si="3"/>
        <v>0.11310893560591287</v>
      </c>
      <c r="N14" s="164">
        <f t="shared" si="5"/>
        <v>25639</v>
      </c>
      <c r="O14" s="165">
        <f t="shared" si="5"/>
        <v>100</v>
      </c>
      <c r="P14" s="166"/>
      <c r="Q14" s="166">
        <f t="shared" si="4"/>
        <v>1.1279310193128327</v>
      </c>
    </row>
    <row r="15" spans="2:25" s="162" customFormat="1" ht="18" customHeight="1" x14ac:dyDescent="0.25">
      <c r="B15" s="146" t="s">
        <v>5</v>
      </c>
      <c r="C15" s="159"/>
      <c r="D15" s="163">
        <f>'41bbenpreGII'!D15</f>
        <v>7990</v>
      </c>
      <c r="F15" s="164">
        <f>'41bbenpreGII'!F15+'41bbenpreGII'!H15+'41bbenpreGII'!J15+'41bbenpreGII'!L15+'41bbenpreGII'!N15</f>
        <v>9278</v>
      </c>
      <c r="G15" s="165">
        <f t="shared" si="0"/>
        <v>70.117896009673515</v>
      </c>
      <c r="H15" s="164">
        <f>'41bbenpreGII'!P15</f>
        <v>315</v>
      </c>
      <c r="I15" s="165">
        <f t="shared" si="1"/>
        <v>2.3805925030229744</v>
      </c>
      <c r="J15" s="164">
        <f>'41bbenpreGII'!R15</f>
        <v>3639</v>
      </c>
      <c r="K15" s="165">
        <f t="shared" si="2"/>
        <v>27.501511487303507</v>
      </c>
      <c r="L15" s="164">
        <f>'41bbenpreGII'!T15</f>
        <v>0</v>
      </c>
      <c r="M15" s="165">
        <f t="shared" si="3"/>
        <v>0</v>
      </c>
      <c r="N15" s="164">
        <f t="shared" si="5"/>
        <v>13232</v>
      </c>
      <c r="O15" s="165">
        <f t="shared" si="5"/>
        <v>100</v>
      </c>
      <c r="P15" s="166"/>
      <c r="Q15" s="166">
        <f t="shared" si="4"/>
        <v>1.6560700876095118</v>
      </c>
    </row>
    <row r="16" spans="2:25" s="162" customFormat="1" ht="18" customHeight="1" x14ac:dyDescent="0.25">
      <c r="B16" s="146" t="s">
        <v>4</v>
      </c>
      <c r="C16" s="159"/>
      <c r="D16" s="163">
        <f>'41bbenpreGII'!D16</f>
        <v>42354</v>
      </c>
      <c r="F16" s="164">
        <f>'41bbenpreGII'!F16+'41bbenpreGII'!H16+'41bbenpreGII'!J16+'41bbenpreGII'!L16+'41bbenpreGII'!N16</f>
        <v>28265</v>
      </c>
      <c r="G16" s="165">
        <f t="shared" si="0"/>
        <v>47.292775156443462</v>
      </c>
      <c r="H16" s="164">
        <f>'41bbenpreGII'!P16</f>
        <v>16058</v>
      </c>
      <c r="I16" s="165">
        <f t="shared" si="1"/>
        <v>26.868118997423284</v>
      </c>
      <c r="J16" s="164">
        <f>'41bbenpreGII'!R16</f>
        <v>14476</v>
      </c>
      <c r="K16" s="165">
        <f t="shared" si="2"/>
        <v>24.221129070039822</v>
      </c>
      <c r="L16" s="164">
        <f>'41bbenpreGII'!T16</f>
        <v>967</v>
      </c>
      <c r="M16" s="165">
        <f t="shared" si="3"/>
        <v>1.6179767760934312</v>
      </c>
      <c r="N16" s="164">
        <f t="shared" si="5"/>
        <v>59766</v>
      </c>
      <c r="O16" s="165">
        <f t="shared" si="5"/>
        <v>100</v>
      </c>
      <c r="P16" s="166"/>
      <c r="Q16" s="166">
        <f t="shared" si="4"/>
        <v>1.4111063890069415</v>
      </c>
    </row>
    <row r="17" spans="2:25" s="162" customFormat="1" ht="18" customHeight="1" x14ac:dyDescent="0.25">
      <c r="B17" s="146" t="s">
        <v>40</v>
      </c>
      <c r="C17" s="159"/>
      <c r="D17" s="163">
        <f>'41bbenpreGII'!D17</f>
        <v>26476</v>
      </c>
      <c r="F17" s="164">
        <f>'41bbenpreGII'!F17+'41bbenpreGII'!H17+'41bbenpreGII'!J17+'41bbenpreGII'!L17+'41bbenpreGII'!N17</f>
        <v>24402</v>
      </c>
      <c r="G17" s="165">
        <f t="shared" si="0"/>
        <v>64.28853702874305</v>
      </c>
      <c r="H17" s="164">
        <f>'41bbenpreGII'!P17</f>
        <v>4717</v>
      </c>
      <c r="I17" s="165">
        <f t="shared" si="1"/>
        <v>12.427220275574992</v>
      </c>
      <c r="J17" s="164">
        <f>'41bbenpreGII'!R17</f>
        <v>8835</v>
      </c>
      <c r="K17" s="165">
        <f t="shared" si="2"/>
        <v>23.276339015201412</v>
      </c>
      <c r="L17" s="164">
        <f>'41bbenpreGII'!T17</f>
        <v>3</v>
      </c>
      <c r="M17" s="165">
        <f t="shared" si="3"/>
        <v>7.9036804805437729E-3</v>
      </c>
      <c r="N17" s="164">
        <f t="shared" si="5"/>
        <v>37957</v>
      </c>
      <c r="O17" s="165">
        <f t="shared" si="5"/>
        <v>100</v>
      </c>
      <c r="P17" s="166"/>
      <c r="Q17" s="166">
        <f t="shared" si="4"/>
        <v>1.4336380117842575</v>
      </c>
    </row>
    <row r="18" spans="2:25" s="162" customFormat="1" ht="18" customHeight="1" x14ac:dyDescent="0.25">
      <c r="B18" s="146" t="s">
        <v>41</v>
      </c>
      <c r="C18" s="159"/>
      <c r="D18" s="163">
        <f>'41bbenpreGII'!D18</f>
        <v>95594</v>
      </c>
      <c r="F18" s="164">
        <f>'41bbenpreGII'!F18+'41bbenpreGII'!H18+'41bbenpreGII'!J18+'41bbenpreGII'!L18+'41bbenpreGII'!N18</f>
        <v>55484</v>
      </c>
      <c r="G18" s="165">
        <f t="shared" si="0"/>
        <v>46.071194293828</v>
      </c>
      <c r="H18" s="164">
        <f>'41bbenpreGII'!P18</f>
        <v>11679</v>
      </c>
      <c r="I18" s="165">
        <f t="shared" si="1"/>
        <v>9.6976692047728577</v>
      </c>
      <c r="J18" s="164">
        <f>'41bbenpreGII'!R18</f>
        <v>53251</v>
      </c>
      <c r="K18" s="165">
        <f t="shared" si="2"/>
        <v>44.217020534579966</v>
      </c>
      <c r="L18" s="164">
        <f>'41bbenpreGII'!T18</f>
        <v>17</v>
      </c>
      <c r="M18" s="165">
        <f t="shared" si="3"/>
        <v>1.4115966819174465E-2</v>
      </c>
      <c r="N18" s="164">
        <f t="shared" si="5"/>
        <v>120431</v>
      </c>
      <c r="O18" s="165">
        <f t="shared" si="5"/>
        <v>100</v>
      </c>
      <c r="P18" s="166"/>
      <c r="Q18" s="166">
        <f t="shared" si="4"/>
        <v>1.2598175617716594</v>
      </c>
    </row>
    <row r="19" spans="2:25" s="162" customFormat="1" ht="18" customHeight="1" x14ac:dyDescent="0.25">
      <c r="B19" s="146" t="s">
        <v>3</v>
      </c>
      <c r="C19" s="159"/>
      <c r="D19" s="163">
        <f>'41bbenpreGII'!D19</f>
        <v>67214</v>
      </c>
      <c r="F19" s="164">
        <f>'41bbenpreGII'!F19+'41bbenpreGII'!H19+'41bbenpreGII'!J19+'41bbenpreGII'!L19+'41bbenpreGII'!N19</f>
        <v>44126</v>
      </c>
      <c r="G19" s="165">
        <f t="shared" si="0"/>
        <v>43.348330942884651</v>
      </c>
      <c r="H19" s="164">
        <f>'41bbenpreGII'!P19</f>
        <v>10486</v>
      </c>
      <c r="I19" s="165">
        <f>H19*100/$N19</f>
        <v>10.301196534176867</v>
      </c>
      <c r="J19" s="164">
        <f>'41bbenpreGII'!R19</f>
        <v>46687</v>
      </c>
      <c r="K19" s="165">
        <f>J19*100/$N19</f>
        <v>45.864196318054113</v>
      </c>
      <c r="L19" s="164">
        <f>'41bbenpreGII'!T19</f>
        <v>495</v>
      </c>
      <c r="M19" s="165">
        <f t="shared" si="3"/>
        <v>0.48627620488437434</v>
      </c>
      <c r="N19" s="164">
        <f t="shared" si="5"/>
        <v>101794</v>
      </c>
      <c r="O19" s="165">
        <f t="shared" si="5"/>
        <v>100</v>
      </c>
      <c r="P19" s="166"/>
      <c r="Q19" s="166">
        <f t="shared" si="4"/>
        <v>1.5144761508019162</v>
      </c>
    </row>
    <row r="20" spans="2:25" s="162" customFormat="1" ht="18" customHeight="1" x14ac:dyDescent="0.25">
      <c r="B20" s="146" t="s">
        <v>2</v>
      </c>
      <c r="C20" s="159"/>
      <c r="D20" s="163">
        <f>'41bbenpreGII'!D20</f>
        <v>12698</v>
      </c>
      <c r="F20" s="164">
        <f>'41bbenpreGII'!F20+'41bbenpreGII'!H20+'41bbenpreGII'!J20+'41bbenpreGII'!L20+'41bbenpreGII'!N20</f>
        <v>5550</v>
      </c>
      <c r="G20" s="165">
        <f t="shared" si="0"/>
        <v>36.558856465318492</v>
      </c>
      <c r="H20" s="164">
        <f>'41bbenpreGII'!P20</f>
        <v>6824</v>
      </c>
      <c r="I20" s="165">
        <f>H20*100/$N20</f>
        <v>44.950925498978989</v>
      </c>
      <c r="J20" s="164">
        <f>'41bbenpreGII'!R20</f>
        <v>2807</v>
      </c>
      <c r="K20" s="165">
        <f>J20*100/$N20</f>
        <v>18.490218035702522</v>
      </c>
      <c r="L20" s="164">
        <f>'41bbenpreGII'!T20</f>
        <v>0</v>
      </c>
      <c r="M20" s="165">
        <f t="shared" si="3"/>
        <v>0</v>
      </c>
      <c r="N20" s="164">
        <f t="shared" si="5"/>
        <v>15181</v>
      </c>
      <c r="O20" s="165">
        <f t="shared" si="5"/>
        <v>100</v>
      </c>
      <c r="P20" s="166"/>
      <c r="Q20" s="166">
        <f t="shared" si="4"/>
        <v>1.1955426051346669</v>
      </c>
    </row>
    <row r="21" spans="2:25" s="162" customFormat="1" ht="18" customHeight="1" x14ac:dyDescent="0.25">
      <c r="B21" s="146" t="s">
        <v>35</v>
      </c>
      <c r="C21" s="159"/>
      <c r="D21" s="163">
        <f>'41bbenpreGII'!D21</f>
        <v>30959</v>
      </c>
      <c r="F21" s="164">
        <f>'41bbenpreGII'!F21+'41bbenpreGII'!H21+'41bbenpreGII'!J21+'41bbenpreGII'!L21+'41bbenpreGII'!N21</f>
        <v>30044</v>
      </c>
      <c r="G21" s="165">
        <f t="shared" si="0"/>
        <v>62.20289855072464</v>
      </c>
      <c r="H21" s="164">
        <f>'41bbenpreGII'!P21</f>
        <v>6634</v>
      </c>
      <c r="I21" s="165">
        <f>H21*100/$N21</f>
        <v>13.734989648033126</v>
      </c>
      <c r="J21" s="164">
        <f>'41bbenpreGII'!R21</f>
        <v>11567</v>
      </c>
      <c r="K21" s="165">
        <f>J21*100/$N21</f>
        <v>23.948240165631471</v>
      </c>
      <c r="L21" s="164">
        <f>'41bbenpreGII'!T21</f>
        <v>55</v>
      </c>
      <c r="M21" s="165">
        <f t="shared" si="3"/>
        <v>0.11387163561076605</v>
      </c>
      <c r="N21" s="164">
        <f t="shared" si="5"/>
        <v>48300</v>
      </c>
      <c r="O21" s="165">
        <f t="shared" si="5"/>
        <v>100</v>
      </c>
      <c r="P21" s="166"/>
      <c r="Q21" s="166">
        <f t="shared" si="4"/>
        <v>1.56012791110824</v>
      </c>
    </row>
    <row r="22" spans="2:25" s="162" customFormat="1" ht="21" customHeight="1" x14ac:dyDescent="0.25">
      <c r="B22" s="146" t="s">
        <v>42</v>
      </c>
      <c r="C22" s="159"/>
      <c r="D22" s="163">
        <f>'41bbenpreGII'!D22</f>
        <v>78721</v>
      </c>
      <c r="F22" s="164">
        <f>'41bbenpreGII'!F22+'41bbenpreGII'!H22+'41bbenpreGII'!J22+'41bbenpreGII'!L22+'41bbenpreGII'!N22</f>
        <v>79487</v>
      </c>
      <c r="G22" s="165">
        <f t="shared" si="0"/>
        <v>69.652120574833503</v>
      </c>
      <c r="H22" s="164">
        <f>'41bbenpreGII'!P22</f>
        <v>11293</v>
      </c>
      <c r="I22" s="165">
        <f>H22*100/$N22</f>
        <v>9.8957237995092893</v>
      </c>
      <c r="J22" s="164">
        <f>'41bbenpreGII'!R22</f>
        <v>23318</v>
      </c>
      <c r="K22" s="165">
        <f>J22*100/$N22</f>
        <v>20.432877672625306</v>
      </c>
      <c r="L22" s="164">
        <f>'41bbenpreGII'!T22</f>
        <v>22</v>
      </c>
      <c r="M22" s="165">
        <f t="shared" si="3"/>
        <v>1.927795303189625E-2</v>
      </c>
      <c r="N22" s="164">
        <f t="shared" si="5"/>
        <v>114120</v>
      </c>
      <c r="O22" s="165">
        <f t="shared" si="5"/>
        <v>100</v>
      </c>
      <c r="P22" s="166"/>
      <c r="Q22" s="166">
        <f t="shared" si="4"/>
        <v>1.4496767063426532</v>
      </c>
    </row>
    <row r="23" spans="2:25" s="162" customFormat="1" ht="18" customHeight="1" x14ac:dyDescent="0.25">
      <c r="B23" s="146" t="s">
        <v>43</v>
      </c>
      <c r="C23" s="159"/>
      <c r="D23" s="163">
        <f>'41bbenpreGII'!D23</f>
        <v>18293</v>
      </c>
      <c r="F23" s="164">
        <f>'41bbenpreGII'!F23+'41bbenpreGII'!H23+'41bbenpreGII'!J23+'41bbenpreGII'!L23+'41bbenpreGII'!N23</f>
        <v>12685</v>
      </c>
      <c r="G23" s="165">
        <f t="shared" si="0"/>
        <v>52.865180245884559</v>
      </c>
      <c r="H23" s="164">
        <f>'41bbenpreGII'!P23</f>
        <v>642</v>
      </c>
      <c r="I23" s="165">
        <f>H23*100/$N23</f>
        <v>2.6755574077932902</v>
      </c>
      <c r="J23" s="164">
        <f>'41bbenpreGII'!R23</f>
        <v>10667</v>
      </c>
      <c r="K23" s="165">
        <f>J23*100/$N23</f>
        <v>44.455094811419045</v>
      </c>
      <c r="L23" s="164">
        <f>'41bbenpreGII'!T23</f>
        <v>1</v>
      </c>
      <c r="M23" s="165">
        <f t="shared" si="3"/>
        <v>4.1675349031048137E-3</v>
      </c>
      <c r="N23" s="164">
        <f t="shared" si="5"/>
        <v>23995</v>
      </c>
      <c r="O23" s="165">
        <f t="shared" si="5"/>
        <v>100</v>
      </c>
      <c r="P23" s="166"/>
      <c r="Q23" s="166">
        <f t="shared" si="4"/>
        <v>1.3117039304652052</v>
      </c>
    </row>
    <row r="24" spans="2:25" s="162" customFormat="1" ht="22.5" customHeight="1" x14ac:dyDescent="0.25">
      <c r="B24" s="146" t="s">
        <v>44</v>
      </c>
      <c r="C24" s="159"/>
      <c r="D24" s="163">
        <f>'41bbenpreGII'!D24</f>
        <v>6538</v>
      </c>
      <c r="F24" s="164">
        <f>'41bbenpreGII'!F24+'41bbenpreGII'!H24+'41bbenpreGII'!J24+'41bbenpreGII'!L24+'41bbenpreGII'!N24</f>
        <v>4226</v>
      </c>
      <c r="G24" s="167">
        <f t="shared" si="0"/>
        <v>47.973663298898856</v>
      </c>
      <c r="H24" s="164">
        <f>'41bbenpreGII'!P24</f>
        <v>1474</v>
      </c>
      <c r="I24" s="165">
        <f t="shared" si="1"/>
        <v>16.732886820297423</v>
      </c>
      <c r="J24" s="164">
        <f>'41bbenpreGII'!R24</f>
        <v>3093</v>
      </c>
      <c r="K24" s="165">
        <f t="shared" si="2"/>
        <v>35.111817459416507</v>
      </c>
      <c r="L24" s="164">
        <f>'41bbenpreGII'!T24</f>
        <v>16</v>
      </c>
      <c r="M24" s="165">
        <f t="shared" si="3"/>
        <v>0.18163242138721761</v>
      </c>
      <c r="N24" s="163">
        <f t="shared" si="5"/>
        <v>8809</v>
      </c>
      <c r="O24" s="165">
        <f t="shared" si="5"/>
        <v>100.00000000000001</v>
      </c>
      <c r="P24" s="166"/>
      <c r="Q24" s="166">
        <f t="shared" si="4"/>
        <v>1.3473539308657081</v>
      </c>
    </row>
    <row r="25" spans="2:25" s="162" customFormat="1" ht="18" customHeight="1" x14ac:dyDescent="0.25">
      <c r="B25" s="146" t="s">
        <v>45</v>
      </c>
      <c r="C25" s="159"/>
      <c r="D25" s="163">
        <f>'41bbenpreGII'!D25</f>
        <v>24487</v>
      </c>
      <c r="F25" s="164">
        <f>'41bbenpreGII'!F25+'41bbenpreGII'!H25+'41bbenpreGII'!J25+'41bbenpreGII'!L25+'41bbenpreGII'!N25</f>
        <v>20081</v>
      </c>
      <c r="G25" s="167">
        <f t="shared" si="0"/>
        <v>55.427972066576501</v>
      </c>
      <c r="H25" s="164">
        <f>'41bbenpreGII'!P25</f>
        <v>739</v>
      </c>
      <c r="I25" s="165">
        <f t="shared" si="1"/>
        <v>2.0398023682685142</v>
      </c>
      <c r="J25" s="164">
        <f>'41bbenpreGII'!R25</f>
        <v>12693</v>
      </c>
      <c r="K25" s="165">
        <f t="shared" si="2"/>
        <v>35.03546882331834</v>
      </c>
      <c r="L25" s="164">
        <f>'41bbenpreGII'!T25</f>
        <v>2716</v>
      </c>
      <c r="M25" s="165">
        <f t="shared" si="3"/>
        <v>7.4967567418366503</v>
      </c>
      <c r="N25" s="163">
        <f t="shared" si="5"/>
        <v>36229</v>
      </c>
      <c r="O25" s="165">
        <f t="shared" si="5"/>
        <v>100</v>
      </c>
      <c r="P25" s="166"/>
      <c r="Q25" s="166">
        <f t="shared" si="4"/>
        <v>1.479519745170907</v>
      </c>
    </row>
    <row r="26" spans="2:25" s="162" customFormat="1" ht="18" customHeight="1" x14ac:dyDescent="0.25">
      <c r="B26" s="146" t="s">
        <v>46</v>
      </c>
      <c r="C26" s="159"/>
      <c r="D26" s="163">
        <f>'41bbenpreGII'!D26</f>
        <v>4166</v>
      </c>
      <c r="F26" s="164">
        <f>'41bbenpreGII'!F26+'41bbenpreGII'!H26+'41bbenpreGII'!J26+'41bbenpreGII'!L26+'41bbenpreGII'!N26</f>
        <v>5387</v>
      </c>
      <c r="G26" s="167">
        <f t="shared" si="0"/>
        <v>80.813081308130819</v>
      </c>
      <c r="H26" s="164">
        <f>'41bbenpreGII'!P26</f>
        <v>537</v>
      </c>
      <c r="I26" s="165">
        <f t="shared" si="1"/>
        <v>8.0558055805580562</v>
      </c>
      <c r="J26" s="164">
        <f>'41bbenpreGII'!R26</f>
        <v>742</v>
      </c>
      <c r="K26" s="165">
        <f t="shared" si="2"/>
        <v>11.131113111311132</v>
      </c>
      <c r="L26" s="164">
        <f>'41bbenpreGII'!T26</f>
        <v>0</v>
      </c>
      <c r="M26" s="165">
        <f t="shared" si="3"/>
        <v>0</v>
      </c>
      <c r="N26" s="163">
        <f t="shared" si="5"/>
        <v>6666</v>
      </c>
      <c r="O26" s="165">
        <f t="shared" si="5"/>
        <v>100.00000000000001</v>
      </c>
      <c r="P26" s="166"/>
      <c r="Q26" s="166">
        <f t="shared" si="4"/>
        <v>1.6000960153624579</v>
      </c>
    </row>
    <row r="27" spans="2:25" s="162" customFormat="1" ht="18" customHeight="1" x14ac:dyDescent="0.25">
      <c r="B27" s="146" t="s">
        <v>1</v>
      </c>
      <c r="C27" s="159"/>
      <c r="D27" s="163">
        <f>'41bbenpreGII'!D27</f>
        <v>1456</v>
      </c>
      <c r="F27" s="164">
        <f>'41bbenpreGII'!F27+'41bbenpreGII'!H27+'41bbenpreGII'!J27+'41bbenpreGII'!L27+'41bbenpreGII'!N27</f>
        <v>1168</v>
      </c>
      <c r="G27" s="167">
        <f t="shared" si="0"/>
        <v>60.455486542443062</v>
      </c>
      <c r="H27" s="164">
        <f>'41bbenpreGII'!P27</f>
        <v>3</v>
      </c>
      <c r="I27" s="165">
        <f t="shared" si="1"/>
        <v>0.15527950310559005</v>
      </c>
      <c r="J27" s="164">
        <f>'41bbenpreGII'!R27</f>
        <v>761</v>
      </c>
      <c r="K27" s="165">
        <f t="shared" si="2"/>
        <v>39.389233954451349</v>
      </c>
      <c r="L27" s="164">
        <f>'41bbenpreGII'!T27</f>
        <v>0</v>
      </c>
      <c r="M27" s="165">
        <f t="shared" si="3"/>
        <v>0</v>
      </c>
      <c r="N27" s="164">
        <f t="shared" si="5"/>
        <v>1932</v>
      </c>
      <c r="O27" s="165">
        <f t="shared" si="5"/>
        <v>100</v>
      </c>
      <c r="P27" s="166"/>
      <c r="Q27" s="166">
        <f t="shared" si="4"/>
        <v>1.3269230769230769</v>
      </c>
    </row>
    <row r="28" spans="2:25" s="162" customFormat="1" ht="8.25" customHeight="1" x14ac:dyDescent="0.25">
      <c r="B28" s="168"/>
      <c r="C28" s="159"/>
      <c r="D28" s="169"/>
      <c r="F28" s="163"/>
      <c r="G28" s="170"/>
      <c r="H28" s="163"/>
      <c r="I28" s="170"/>
      <c r="J28" s="163"/>
      <c r="K28" s="170"/>
      <c r="L28" s="163"/>
      <c r="M28" s="170"/>
      <c r="N28" s="164"/>
      <c r="O28" s="166"/>
      <c r="P28" s="166"/>
      <c r="Q28" s="170"/>
    </row>
    <row r="29" spans="2:25" s="162" customFormat="1" ht="3" customHeight="1" x14ac:dyDescent="0.25">
      <c r="B29" s="158"/>
      <c r="C29" s="159"/>
      <c r="D29" s="171"/>
      <c r="F29" s="172"/>
      <c r="G29" s="172"/>
      <c r="H29" s="172"/>
      <c r="I29" s="172"/>
      <c r="J29" s="172"/>
      <c r="K29" s="172"/>
      <c r="L29" s="172"/>
      <c r="M29" s="172"/>
      <c r="N29" s="147"/>
      <c r="O29" s="172"/>
      <c r="P29" s="172"/>
      <c r="Q29" s="172"/>
    </row>
    <row r="30" spans="2:25" s="162" customFormat="1" ht="20.25" customHeight="1" x14ac:dyDescent="0.25">
      <c r="B30" s="146" t="s">
        <v>0</v>
      </c>
      <c r="C30" s="173"/>
      <c r="D30" s="147">
        <f>SUM(D10:D29)</f>
        <v>622190</v>
      </c>
      <c r="E30" s="174"/>
      <c r="F30" s="147">
        <f>SUM(F10:F27)</f>
        <v>527667</v>
      </c>
      <c r="G30" s="175">
        <f>F30*100/$N30</f>
        <v>59.367873187602733</v>
      </c>
      <c r="H30" s="147">
        <f>SUM(H10:H27)</f>
        <v>89570</v>
      </c>
      <c r="I30" s="175">
        <f>H30*100/$N30</f>
        <v>10.077530718073287</v>
      </c>
      <c r="J30" s="147">
        <f>SUM(J10:J27)</f>
        <v>267242</v>
      </c>
      <c r="K30" s="175">
        <f>J30*100/$N30</f>
        <v>30.06742731002949</v>
      </c>
      <c r="L30" s="147">
        <f>SUM(L10:L28)</f>
        <v>4330</v>
      </c>
      <c r="M30" s="175">
        <f>L30*100/$N30</f>
        <v>0.48716878429448846</v>
      </c>
      <c r="N30" s="147">
        <f>F30+H30+J30+L30</f>
        <v>888809</v>
      </c>
      <c r="O30" s="175">
        <f>G30+I30+K30+M30</f>
        <v>99.999999999999986</v>
      </c>
      <c r="P30" s="176"/>
      <c r="Q30" s="176">
        <f>(N30/D30)</f>
        <v>1.4285170124881468</v>
      </c>
    </row>
    <row r="31" spans="2:25" s="162" customFormat="1" ht="5.25" customHeight="1" x14ac:dyDescent="0.25">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2:25" s="151" customFormat="1" ht="18.75" customHeight="1" x14ac:dyDescent="0.25">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3">
      <c r="B33" s="27" t="s">
        <v>47</v>
      </c>
      <c r="F33" s="25"/>
      <c r="G33" s="25"/>
      <c r="H33" s="25"/>
      <c r="I33" s="25"/>
      <c r="J33" s="25"/>
      <c r="K33" s="25"/>
      <c r="L33" s="25"/>
      <c r="M33" s="25"/>
      <c r="N33" s="25"/>
      <c r="O33" s="25"/>
      <c r="P33" s="25"/>
      <c r="Q33" s="25"/>
      <c r="R33" s="25"/>
      <c r="S33" s="25"/>
      <c r="T33" s="25"/>
      <c r="U33" s="25"/>
    </row>
    <row r="34" spans="2:25" x14ac:dyDescent="0.25">
      <c r="F34" s="14"/>
      <c r="G34" s="14"/>
      <c r="H34" s="14"/>
      <c r="I34" s="14"/>
      <c r="J34" s="14"/>
    </row>
    <row r="36" spans="2:25" x14ac:dyDescent="0.25">
      <c r="D36" s="8"/>
      <c r="T36" s="22"/>
      <c r="U36" s="22"/>
      <c r="X36" s="1"/>
      <c r="Y36" s="1"/>
    </row>
    <row r="37" spans="2:25" x14ac:dyDescent="0.25">
      <c r="T37" s="22"/>
      <c r="U37" s="22"/>
      <c r="X37" s="1"/>
      <c r="Y37" s="1"/>
    </row>
    <row r="38" spans="2:25" x14ac:dyDescent="0.25">
      <c r="T38" s="22"/>
      <c r="U38" s="22"/>
      <c r="X38" s="1"/>
      <c r="Y38" s="1"/>
    </row>
    <row r="39" spans="2:25" x14ac:dyDescent="0.25">
      <c r="T39" s="22"/>
      <c r="U39" s="22"/>
      <c r="X39" s="1"/>
      <c r="Y39" s="1"/>
    </row>
    <row r="40" spans="2:25" x14ac:dyDescent="0.25">
      <c r="T40" s="22"/>
      <c r="U40" s="22"/>
      <c r="X40" s="1"/>
      <c r="Y40" s="1"/>
    </row>
    <row r="41" spans="2:25" x14ac:dyDescent="0.25">
      <c r="T41" s="22"/>
      <c r="U41" s="22"/>
      <c r="X41" s="1"/>
      <c r="Y41" s="1"/>
    </row>
    <row r="42" spans="2:25" x14ac:dyDescent="0.25">
      <c r="T42" s="22"/>
      <c r="U42" s="22"/>
      <c r="X42" s="1"/>
      <c r="Y42" s="1"/>
    </row>
    <row r="43" spans="2:25" x14ac:dyDescent="0.25">
      <c r="T43" s="22"/>
      <c r="U43" s="22"/>
      <c r="X43" s="1"/>
      <c r="Y43" s="1"/>
    </row>
    <row r="44" spans="2:25" x14ac:dyDescent="0.25">
      <c r="T44" s="22"/>
      <c r="U44" s="22"/>
      <c r="X44" s="1"/>
      <c r="Y44" s="1"/>
    </row>
    <row r="45" spans="2:25" x14ac:dyDescent="0.25">
      <c r="T45" s="22"/>
      <c r="U45" s="22"/>
      <c r="X45" s="1"/>
      <c r="Y45" s="1"/>
    </row>
    <row r="46" spans="2:25" x14ac:dyDescent="0.25">
      <c r="T46" s="22"/>
      <c r="U46" s="22"/>
      <c r="X46" s="1"/>
      <c r="Y46" s="1"/>
    </row>
    <row r="47" spans="2:25" x14ac:dyDescent="0.25">
      <c r="T47" s="22"/>
      <c r="U47" s="22"/>
      <c r="X47" s="1"/>
      <c r="Y47" s="1"/>
    </row>
    <row r="48" spans="2:25" x14ac:dyDescent="0.25">
      <c r="T48" s="22"/>
      <c r="U48" s="22"/>
      <c r="X48" s="1"/>
      <c r="Y48" s="1"/>
    </row>
    <row r="49" spans="20:25" x14ac:dyDescent="0.25">
      <c r="T49" s="22"/>
      <c r="U49" s="22"/>
      <c r="X49" s="1"/>
      <c r="Y49" s="1"/>
    </row>
    <row r="50" spans="20:25" x14ac:dyDescent="0.25">
      <c r="T50" s="22"/>
      <c r="U50" s="22"/>
      <c r="X50" s="1"/>
      <c r="Y50" s="1"/>
    </row>
    <row r="51" spans="20:25" x14ac:dyDescent="0.25">
      <c r="T51" s="22"/>
      <c r="U51" s="22"/>
      <c r="X51" s="1"/>
      <c r="Y51" s="1"/>
    </row>
    <row r="52" spans="20:25" x14ac:dyDescent="0.25">
      <c r="T52" s="22"/>
      <c r="U52" s="22"/>
      <c r="X52" s="1"/>
      <c r="Y52" s="1"/>
    </row>
    <row r="53" spans="20:25" x14ac:dyDescent="0.25">
      <c r="T53" s="22"/>
      <c r="U53" s="22"/>
      <c r="X53" s="1"/>
      <c r="Y53" s="1"/>
    </row>
    <row r="54" spans="20:25" x14ac:dyDescent="0.25">
      <c r="T54" s="22"/>
      <c r="U54" s="22"/>
      <c r="X54" s="1"/>
      <c r="Y54" s="1"/>
    </row>
    <row r="55" spans="20:25" x14ac:dyDescent="0.25">
      <c r="T55" s="22"/>
      <c r="U55" s="22"/>
      <c r="X55" s="1"/>
      <c r="Y55" s="1"/>
    </row>
    <row r="56" spans="20:25" x14ac:dyDescent="0.25">
      <c r="T56" s="22"/>
      <c r="U56" s="22"/>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9" orientation="landscape" r:id="rId1"/>
  <headerFooter alignWithMargins="0"/>
  <rowBreaks count="1" manualBreakCount="1">
    <brk id="32" max="16383" man="1"/>
  </row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26">
    <tabColor theme="0"/>
    <pageSetUpPr fitToPage="1"/>
  </sheetPr>
  <dimension ref="B1:AD56"/>
  <sheetViews>
    <sheetView zoomScaleNormal="100" workbookViewId="0"/>
  </sheetViews>
  <sheetFormatPr baseColWidth="10" defaultColWidth="11.453125" defaultRowHeight="14.5" x14ac:dyDescent="0.25"/>
  <cols>
    <col min="1" max="1" width="0.7265625" style="615" customWidth="1"/>
    <col min="2" max="2" width="21.7265625" style="615" customWidth="1"/>
    <col min="3" max="3" width="0.54296875" style="615" customWidth="1"/>
    <col min="4" max="4" width="9.7265625" style="615" customWidth="1"/>
    <col min="5" max="5" width="0.7265625" style="615" customWidth="1"/>
    <col min="6" max="6" width="6.453125" style="615" customWidth="1"/>
    <col min="7" max="7" width="5.54296875" style="615" customWidth="1"/>
    <col min="8" max="8" width="7.54296875" style="615" customWidth="1"/>
    <col min="9" max="9" width="6.1796875" style="615" bestFit="1" customWidth="1"/>
    <col min="10" max="10" width="7.54296875" style="615" customWidth="1"/>
    <col min="11" max="11" width="6.1796875" style="615" bestFit="1" customWidth="1"/>
    <col min="12" max="12" width="7.26953125" style="615" customWidth="1"/>
    <col min="13" max="13" width="5.7265625" style="615" customWidth="1"/>
    <col min="14" max="14" width="7.453125" style="615" customWidth="1"/>
    <col min="15" max="15" width="6.1796875" style="615" bestFit="1" customWidth="1"/>
    <col min="16" max="16" width="7.1796875" style="615" customWidth="1"/>
    <col min="17" max="17" width="6" style="615" customWidth="1"/>
    <col min="18" max="18" width="7.26953125" style="615" customWidth="1"/>
    <col min="19" max="19" width="6.1796875" style="615" bestFit="1" customWidth="1"/>
    <col min="20" max="20" width="6.81640625" style="615" customWidth="1"/>
    <col min="21" max="21" width="5.453125" style="615" customWidth="1"/>
    <col min="22" max="22" width="8.54296875" style="615" customWidth="1"/>
    <col min="23" max="23" width="6.7265625" style="615" customWidth="1"/>
    <col min="24" max="24" width="0.54296875" style="732" customWidth="1"/>
    <col min="25" max="25" width="10.453125" style="732" customWidth="1"/>
    <col min="26" max="26" width="1.453125" style="615" customWidth="1"/>
    <col min="27" max="16384" width="11.453125" style="615"/>
  </cols>
  <sheetData>
    <row r="1" spans="2:30" s="613" customFormat="1" ht="9" customHeight="1" x14ac:dyDescent="0.25">
      <c r="B1" s="613" t="s">
        <v>48</v>
      </c>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30" s="619" customFormat="1" ht="49.5" customHeight="1" x14ac:dyDescent="0.35">
      <c r="B2" s="718"/>
      <c r="C2" s="718"/>
      <c r="D2" s="718"/>
      <c r="E2" s="718"/>
      <c r="F2" s="718"/>
      <c r="G2" s="718"/>
      <c r="H2" s="718"/>
      <c r="I2" s="718"/>
      <c r="J2" s="718"/>
      <c r="K2" s="718"/>
      <c r="X2" s="667"/>
      <c r="Y2" s="667"/>
    </row>
    <row r="3" spans="2:30" s="621" customFormat="1" ht="18.75" customHeight="1" x14ac:dyDescent="0.25">
      <c r="B3" s="1543" t="s">
        <v>416</v>
      </c>
      <c r="C3" s="1543"/>
      <c r="D3" s="1543"/>
      <c r="E3" s="1543"/>
      <c r="F3" s="1543"/>
      <c r="G3" s="1543"/>
      <c r="H3" s="1543"/>
      <c r="I3" s="1543"/>
      <c r="J3" s="1543"/>
      <c r="K3" s="1543"/>
      <c r="L3" s="1543"/>
      <c r="M3" s="1543"/>
      <c r="N3" s="1543"/>
      <c r="O3" s="1543"/>
      <c r="P3" s="1543"/>
      <c r="Q3" s="1543"/>
      <c r="R3" s="1543"/>
      <c r="S3" s="1543"/>
      <c r="T3" s="1543"/>
      <c r="U3" s="1543"/>
      <c r="V3" s="1543"/>
      <c r="W3" s="1543"/>
      <c r="X3" s="1543"/>
      <c r="Y3" s="821"/>
    </row>
    <row r="4" spans="2:30" s="621" customFormat="1" ht="14.25" customHeight="1" x14ac:dyDescent="0.25">
      <c r="B4" s="1478" t="str">
        <f>porsaad!$B$6</f>
        <v>Situación a 30 de noviembre de 2025</v>
      </c>
      <c r="C4" s="1478"/>
      <c r="D4" s="1478"/>
      <c r="E4" s="1478"/>
      <c r="F4" s="1478"/>
      <c r="G4" s="1478"/>
      <c r="H4" s="1478"/>
      <c r="I4" s="1478"/>
      <c r="J4" s="1478"/>
      <c r="K4" s="1478"/>
      <c r="L4" s="1478"/>
      <c r="M4" s="1478"/>
      <c r="N4" s="1478"/>
      <c r="O4" s="1478"/>
      <c r="P4" s="1478"/>
      <c r="Q4" s="1478"/>
      <c r="R4" s="1478"/>
      <c r="S4" s="1478"/>
      <c r="T4" s="1478"/>
      <c r="U4" s="1478"/>
      <c r="V4" s="1478"/>
      <c r="W4" s="1478"/>
      <c r="X4" s="622"/>
      <c r="Y4" s="822"/>
    </row>
    <row r="5" spans="2:30" s="621" customFormat="1" ht="5.25" customHeight="1" x14ac:dyDescent="0.25">
      <c r="B5" s="823"/>
      <c r="C5" s="823"/>
      <c r="D5" s="823"/>
      <c r="E5" s="823"/>
      <c r="F5" s="823"/>
      <c r="G5" s="823"/>
      <c r="H5" s="823"/>
      <c r="I5" s="823"/>
      <c r="J5" s="823"/>
      <c r="K5" s="823"/>
      <c r="L5" s="823"/>
      <c r="M5" s="823"/>
      <c r="N5" s="823"/>
      <c r="O5" s="823"/>
      <c r="P5" s="823"/>
      <c r="Q5" s="823"/>
      <c r="R5" s="823"/>
      <c r="S5" s="823"/>
      <c r="T5" s="823"/>
      <c r="U5" s="823"/>
      <c r="V5" s="823"/>
      <c r="W5" s="823"/>
      <c r="X5" s="824"/>
      <c r="Y5" s="721"/>
    </row>
    <row r="6" spans="2:30" s="621" customFormat="1" ht="19.5" customHeight="1" x14ac:dyDescent="0.25">
      <c r="B6" s="623"/>
      <c r="C6" s="623"/>
      <c r="D6" s="668"/>
      <c r="E6" s="623"/>
      <c r="F6" s="1593" t="s">
        <v>52</v>
      </c>
      <c r="G6" s="1594"/>
      <c r="H6" s="1594"/>
      <c r="I6" s="1594"/>
      <c r="J6" s="1594"/>
      <c r="K6" s="1594"/>
      <c r="L6" s="1594"/>
      <c r="M6" s="1594"/>
      <c r="N6" s="1594"/>
      <c r="O6" s="1594"/>
      <c r="P6" s="1594"/>
      <c r="Q6" s="1594"/>
      <c r="R6" s="1594"/>
      <c r="S6" s="1594"/>
      <c r="T6" s="1594"/>
      <c r="U6" s="1594"/>
      <c r="V6" s="1594"/>
      <c r="W6" s="1595"/>
      <c r="X6" s="825"/>
      <c r="Y6" s="826"/>
    </row>
    <row r="7" spans="2:30" s="621" customFormat="1" ht="64.5" customHeight="1" x14ac:dyDescent="0.25">
      <c r="B7" s="1551" t="s">
        <v>12</v>
      </c>
      <c r="C7" s="625"/>
      <c r="D7" s="871" t="s">
        <v>249</v>
      </c>
      <c r="E7" s="625"/>
      <c r="F7" s="1596" t="s">
        <v>54</v>
      </c>
      <c r="G7" s="1597"/>
      <c r="H7" s="1598" t="s">
        <v>55</v>
      </c>
      <c r="I7" s="1599"/>
      <c r="J7" s="1600" t="s">
        <v>56</v>
      </c>
      <c r="K7" s="1601"/>
      <c r="L7" s="1600" t="s">
        <v>57</v>
      </c>
      <c r="M7" s="1602"/>
      <c r="N7" s="1601" t="s">
        <v>58</v>
      </c>
      <c r="O7" s="1601"/>
      <c r="P7" s="1600" t="s">
        <v>59</v>
      </c>
      <c r="Q7" s="1602"/>
      <c r="R7" s="1598" t="s">
        <v>60</v>
      </c>
      <c r="S7" s="1599"/>
      <c r="T7" s="1600" t="s">
        <v>61</v>
      </c>
      <c r="U7" s="1602"/>
      <c r="V7" s="1600" t="s">
        <v>0</v>
      </c>
      <c r="W7" s="1603"/>
      <c r="X7" s="627"/>
      <c r="Y7" s="855" t="s">
        <v>479</v>
      </c>
      <c r="AD7" s="827"/>
    </row>
    <row r="8" spans="2:30" s="626" customFormat="1" ht="20.25" customHeight="1" x14ac:dyDescent="0.25">
      <c r="B8" s="1552"/>
      <c r="C8" s="628"/>
      <c r="D8" s="862" t="s">
        <v>9</v>
      </c>
      <c r="E8" s="614"/>
      <c r="F8" s="863" t="s">
        <v>9</v>
      </c>
      <c r="G8" s="864" t="s">
        <v>28</v>
      </c>
      <c r="H8" s="865" t="s">
        <v>9</v>
      </c>
      <c r="I8" s="866" t="s">
        <v>28</v>
      </c>
      <c r="J8" s="864" t="s">
        <v>9</v>
      </c>
      <c r="K8" s="864" t="s">
        <v>28</v>
      </c>
      <c r="L8" s="864" t="s">
        <v>9</v>
      </c>
      <c r="M8" s="864" t="s">
        <v>28</v>
      </c>
      <c r="N8" s="859" t="s">
        <v>9</v>
      </c>
      <c r="O8" s="864" t="s">
        <v>28</v>
      </c>
      <c r="P8" s="864" t="s">
        <v>9</v>
      </c>
      <c r="Q8" s="865" t="s">
        <v>28</v>
      </c>
      <c r="R8" s="865" t="s">
        <v>9</v>
      </c>
      <c r="S8" s="866" t="s">
        <v>28</v>
      </c>
      <c r="T8" s="864" t="s">
        <v>9</v>
      </c>
      <c r="U8" s="867" t="s">
        <v>28</v>
      </c>
      <c r="V8" s="864" t="s">
        <v>9</v>
      </c>
      <c r="W8" s="868" t="s">
        <v>28</v>
      </c>
      <c r="X8" s="869"/>
      <c r="Y8" s="870" t="s">
        <v>9</v>
      </c>
    </row>
    <row r="9" spans="2:30" s="626" customFormat="1" ht="8.25" customHeight="1" x14ac:dyDescent="0.25">
      <c r="B9" s="630"/>
      <c r="C9" s="631"/>
      <c r="E9" s="631"/>
      <c r="F9" s="630"/>
      <c r="G9" s="630"/>
      <c r="H9" s="630"/>
      <c r="I9" s="630"/>
      <c r="J9" s="630"/>
      <c r="K9" s="630"/>
      <c r="L9" s="630"/>
      <c r="M9" s="630"/>
      <c r="N9" s="861"/>
      <c r="O9" s="630"/>
      <c r="P9" s="630"/>
      <c r="Q9" s="630"/>
      <c r="R9" s="630"/>
      <c r="S9" s="630"/>
      <c r="T9" s="630"/>
      <c r="U9" s="630"/>
      <c r="V9" s="828"/>
      <c r="W9" s="829"/>
      <c r="X9" s="630"/>
      <c r="Y9" s="630"/>
    </row>
    <row r="10" spans="2:30" s="631" customFormat="1" ht="18" customHeight="1" x14ac:dyDescent="0.25">
      <c r="B10" s="674" t="s">
        <v>8</v>
      </c>
      <c r="C10" s="633"/>
      <c r="D10" s="830">
        <v>110936</v>
      </c>
      <c r="E10" s="633"/>
      <c r="F10" s="675">
        <v>493</v>
      </c>
      <c r="G10" s="676">
        <v>4.012173471975653</v>
      </c>
      <c r="H10" s="675">
        <v>74420</v>
      </c>
      <c r="I10" s="676">
        <v>61.699213796601569</v>
      </c>
      <c r="J10" s="675">
        <v>80475</v>
      </c>
      <c r="K10" s="676">
        <v>18.062389043875221</v>
      </c>
      <c r="L10" s="675">
        <v>1160</v>
      </c>
      <c r="M10" s="676">
        <v>0.90540197818919599</v>
      </c>
      <c r="N10" s="675">
        <v>88</v>
      </c>
      <c r="O10" s="676">
        <v>0.39817397920365205</v>
      </c>
      <c r="P10" s="675">
        <v>118</v>
      </c>
      <c r="Q10" s="676">
        <v>2.5361399949277198E-3</v>
      </c>
      <c r="R10" s="675">
        <v>24713</v>
      </c>
      <c r="S10" s="676">
        <v>14.920111590159777</v>
      </c>
      <c r="T10" s="675">
        <v>0</v>
      </c>
      <c r="U10" s="676">
        <v>0</v>
      </c>
      <c r="V10" s="831">
        <f>F10+H10+J10+L10+N10+P10+R10+T10</f>
        <v>181467</v>
      </c>
      <c r="W10" s="676">
        <f t="shared" ref="V10:W27" si="0">G10+I10+K10+M10+O10+Q10+S10+U10</f>
        <v>99.999999999999986</v>
      </c>
      <c r="X10" s="678"/>
      <c r="Y10" s="832">
        <f t="shared" ref="Y10:Y27" si="1">V10/D10</f>
        <v>1.6357809908415664</v>
      </c>
    </row>
    <row r="11" spans="2:30" s="633" customFormat="1" ht="18" customHeight="1" x14ac:dyDescent="0.25">
      <c r="B11" s="682" t="s">
        <v>7</v>
      </c>
      <c r="D11" s="833">
        <v>17232</v>
      </c>
      <c r="F11" s="683">
        <v>1139</v>
      </c>
      <c r="G11" s="684">
        <v>9.5502617241747672</v>
      </c>
      <c r="H11" s="683">
        <v>5167</v>
      </c>
      <c r="I11" s="684">
        <v>13.652387565431043</v>
      </c>
      <c r="J11" s="683">
        <v>3516</v>
      </c>
      <c r="K11" s="684">
        <v>21.664352099134707</v>
      </c>
      <c r="L11" s="683">
        <v>633</v>
      </c>
      <c r="M11" s="684">
        <v>5.0849268240572592</v>
      </c>
      <c r="N11" s="683">
        <v>98</v>
      </c>
      <c r="O11" s="684">
        <v>1.6023929067407328</v>
      </c>
      <c r="P11" s="683">
        <v>1882</v>
      </c>
      <c r="Q11" s="684">
        <v>2.4676850763807288</v>
      </c>
      <c r="R11" s="683">
        <v>10805</v>
      </c>
      <c r="S11" s="684">
        <v>45.977993804080761</v>
      </c>
      <c r="T11" s="683">
        <v>0</v>
      </c>
      <c r="U11" s="684">
        <v>0</v>
      </c>
      <c r="V11" s="834">
        <f t="shared" si="0"/>
        <v>23240</v>
      </c>
      <c r="W11" s="684">
        <f t="shared" si="0"/>
        <v>100</v>
      </c>
      <c r="X11" s="678"/>
      <c r="Y11" s="835">
        <f t="shared" si="1"/>
        <v>1.3486536675951717</v>
      </c>
    </row>
    <row r="12" spans="2:30" s="633" customFormat="1" ht="22.5" customHeight="1" x14ac:dyDescent="0.25">
      <c r="B12" s="682" t="s">
        <v>37</v>
      </c>
      <c r="D12" s="833">
        <v>15128</v>
      </c>
      <c r="F12" s="685">
        <v>2509</v>
      </c>
      <c r="G12" s="684">
        <v>22.562277580071175</v>
      </c>
      <c r="H12" s="685">
        <v>5337</v>
      </c>
      <c r="I12" s="684">
        <v>8.1748856126080334</v>
      </c>
      <c r="J12" s="685">
        <v>4989</v>
      </c>
      <c r="K12" s="684">
        <v>24.789018810371125</v>
      </c>
      <c r="L12" s="685">
        <v>810</v>
      </c>
      <c r="M12" s="684">
        <v>8.8764616166751402</v>
      </c>
      <c r="N12" s="685">
        <v>183</v>
      </c>
      <c r="O12" s="684">
        <v>1.4234875444839858</v>
      </c>
      <c r="P12" s="685">
        <v>1641</v>
      </c>
      <c r="Q12" s="684">
        <v>5.2567361464158617</v>
      </c>
      <c r="R12" s="685">
        <v>5953</v>
      </c>
      <c r="S12" s="684">
        <v>28.917132689374682</v>
      </c>
      <c r="T12" s="685">
        <v>11</v>
      </c>
      <c r="U12" s="684">
        <v>0</v>
      </c>
      <c r="V12" s="834">
        <f t="shared" si="0"/>
        <v>21433</v>
      </c>
      <c r="W12" s="684">
        <f t="shared" si="0"/>
        <v>100.00000000000001</v>
      </c>
      <c r="X12" s="678"/>
      <c r="Y12" s="835">
        <f t="shared" si="1"/>
        <v>1.416776837652036</v>
      </c>
    </row>
    <row r="13" spans="2:30" s="633" customFormat="1" ht="18" customHeight="1" x14ac:dyDescent="0.25">
      <c r="B13" s="682" t="s">
        <v>38</v>
      </c>
      <c r="D13" s="833">
        <v>14758</v>
      </c>
      <c r="F13" s="683">
        <v>2256</v>
      </c>
      <c r="G13" s="684">
        <v>21.067835441777071</v>
      </c>
      <c r="H13" s="683">
        <v>9964</v>
      </c>
      <c r="I13" s="684">
        <v>23.637812531128599</v>
      </c>
      <c r="J13" s="683">
        <v>959</v>
      </c>
      <c r="K13" s="684">
        <v>3.117840422352824</v>
      </c>
      <c r="L13" s="683">
        <v>229</v>
      </c>
      <c r="M13" s="684">
        <v>1.8926187867317461</v>
      </c>
      <c r="N13" s="683">
        <v>3</v>
      </c>
      <c r="O13" s="684">
        <v>0.28887339376431914</v>
      </c>
      <c r="P13" s="683">
        <v>52</v>
      </c>
      <c r="Q13" s="684">
        <v>0.29883454527343362</v>
      </c>
      <c r="R13" s="683">
        <v>12457</v>
      </c>
      <c r="S13" s="684">
        <v>49.696184878972012</v>
      </c>
      <c r="T13" s="683">
        <v>0</v>
      </c>
      <c r="U13" s="684">
        <v>0</v>
      </c>
      <c r="V13" s="834">
        <f t="shared" si="0"/>
        <v>25920</v>
      </c>
      <c r="W13" s="684">
        <f t="shared" si="0"/>
        <v>100</v>
      </c>
      <c r="X13" s="678"/>
      <c r="Y13" s="835">
        <f t="shared" si="1"/>
        <v>1.7563355468220627</v>
      </c>
    </row>
    <row r="14" spans="2:30" s="633" customFormat="1" ht="18" customHeight="1" x14ac:dyDescent="0.25">
      <c r="B14" s="682" t="s">
        <v>6</v>
      </c>
      <c r="D14" s="833">
        <v>18661</v>
      </c>
      <c r="F14" s="683">
        <v>585</v>
      </c>
      <c r="G14" s="684">
        <v>1.1223131063344112</v>
      </c>
      <c r="H14" s="683">
        <v>736</v>
      </c>
      <c r="I14" s="684">
        <v>5.0218755944455014</v>
      </c>
      <c r="J14" s="683">
        <v>509</v>
      </c>
      <c r="K14" s="684">
        <v>0</v>
      </c>
      <c r="L14" s="683">
        <v>1951</v>
      </c>
      <c r="M14" s="684">
        <v>29.922008750237779</v>
      </c>
      <c r="N14" s="683">
        <v>96</v>
      </c>
      <c r="O14" s="684">
        <v>2.4538710291040515</v>
      </c>
      <c r="P14" s="683">
        <v>9285</v>
      </c>
      <c r="Q14" s="684">
        <v>21.742438653224273</v>
      </c>
      <c r="R14" s="683">
        <v>7663</v>
      </c>
      <c r="S14" s="684">
        <v>39.737492866653987</v>
      </c>
      <c r="T14" s="683">
        <v>8</v>
      </c>
      <c r="U14" s="684">
        <v>0</v>
      </c>
      <c r="V14" s="834">
        <f t="shared" si="0"/>
        <v>20833</v>
      </c>
      <c r="W14" s="684">
        <f t="shared" si="0"/>
        <v>100</v>
      </c>
      <c r="X14" s="678"/>
      <c r="Y14" s="835">
        <f t="shared" si="1"/>
        <v>1.1163924762874444</v>
      </c>
    </row>
    <row r="15" spans="2:30" s="633" customFormat="1" ht="18" customHeight="1" x14ac:dyDescent="0.25">
      <c r="B15" s="682" t="s">
        <v>5</v>
      </c>
      <c r="D15" s="833">
        <v>5150</v>
      </c>
      <c r="F15" s="685">
        <v>721</v>
      </c>
      <c r="G15" s="684">
        <v>0</v>
      </c>
      <c r="H15" s="685">
        <v>1910</v>
      </c>
      <c r="I15" s="684">
        <v>19.530493707647629</v>
      </c>
      <c r="J15" s="685">
        <v>407</v>
      </c>
      <c r="K15" s="684">
        <v>7.5750242013552755</v>
      </c>
      <c r="L15" s="685">
        <v>589</v>
      </c>
      <c r="M15" s="684">
        <v>11.302032913843176</v>
      </c>
      <c r="N15" s="685">
        <v>46</v>
      </c>
      <c r="O15" s="684">
        <v>2.1539206195546949</v>
      </c>
      <c r="P15" s="685">
        <v>16</v>
      </c>
      <c r="Q15" s="684">
        <v>0</v>
      </c>
      <c r="R15" s="685">
        <v>3774</v>
      </c>
      <c r="S15" s="684">
        <v>59.438528557599227</v>
      </c>
      <c r="T15" s="685">
        <v>0</v>
      </c>
      <c r="U15" s="684">
        <v>0</v>
      </c>
      <c r="V15" s="834">
        <f t="shared" si="0"/>
        <v>7463</v>
      </c>
      <c r="W15" s="684">
        <f t="shared" si="0"/>
        <v>100</v>
      </c>
      <c r="X15" s="678"/>
      <c r="Y15" s="835">
        <f t="shared" si="1"/>
        <v>1.4491262135922329</v>
      </c>
    </row>
    <row r="16" spans="2:30" s="742" customFormat="1" ht="18" customHeight="1" x14ac:dyDescent="0.25">
      <c r="B16" s="836" t="s">
        <v>4</v>
      </c>
      <c r="D16" s="837">
        <v>50988</v>
      </c>
      <c r="E16" s="820"/>
      <c r="F16" s="838">
        <v>3624</v>
      </c>
      <c r="G16" s="839">
        <v>7.7071171283070425</v>
      </c>
      <c r="H16" s="838">
        <v>18887</v>
      </c>
      <c r="I16" s="839">
        <v>15.824121227176748</v>
      </c>
      <c r="J16" s="838">
        <v>13099</v>
      </c>
      <c r="K16" s="839">
        <v>26.553637229329691</v>
      </c>
      <c r="L16" s="838">
        <v>3667</v>
      </c>
      <c r="M16" s="839">
        <v>6.8666418250320875</v>
      </c>
      <c r="N16" s="838">
        <v>3</v>
      </c>
      <c r="O16" s="839">
        <v>1.1427151906595454</v>
      </c>
      <c r="P16" s="838">
        <v>16728</v>
      </c>
      <c r="Q16" s="839">
        <v>25.539270483997846</v>
      </c>
      <c r="R16" s="838">
        <v>15612</v>
      </c>
      <c r="S16" s="839">
        <v>15.629528422970232</v>
      </c>
      <c r="T16" s="838">
        <v>1343</v>
      </c>
      <c r="U16" s="839">
        <v>0.73696849252680829</v>
      </c>
      <c r="V16" s="840">
        <f t="shared" si="0"/>
        <v>72963</v>
      </c>
      <c r="W16" s="839">
        <f t="shared" si="0"/>
        <v>100</v>
      </c>
      <c r="X16" s="841"/>
      <c r="Y16" s="835">
        <f t="shared" si="1"/>
        <v>1.4309837608849141</v>
      </c>
    </row>
    <row r="17" spans="2:25" s="742" customFormat="1" ht="18" customHeight="1" x14ac:dyDescent="0.25">
      <c r="B17" s="836" t="s">
        <v>40</v>
      </c>
      <c r="D17" s="837">
        <v>30470</v>
      </c>
      <c r="E17" s="820"/>
      <c r="F17" s="838">
        <v>6204</v>
      </c>
      <c r="G17" s="839">
        <v>13.305587605076644</v>
      </c>
      <c r="H17" s="838">
        <v>18020</v>
      </c>
      <c r="I17" s="839">
        <v>29.339047305093128</v>
      </c>
      <c r="J17" s="838">
        <v>7920</v>
      </c>
      <c r="K17" s="839">
        <v>36.084555793637712</v>
      </c>
      <c r="L17" s="838">
        <v>1137</v>
      </c>
      <c r="M17" s="839">
        <v>3.7127080929619254</v>
      </c>
      <c r="N17" s="838">
        <v>1641</v>
      </c>
      <c r="O17" s="839">
        <v>5.6576561727377612</v>
      </c>
      <c r="P17" s="838">
        <v>3617</v>
      </c>
      <c r="Q17" s="839">
        <v>8.2330641173561894</v>
      </c>
      <c r="R17" s="838">
        <v>4687</v>
      </c>
      <c r="S17" s="839">
        <v>3.6302950387341353</v>
      </c>
      <c r="T17" s="838">
        <v>1</v>
      </c>
      <c r="U17" s="839">
        <v>3.708587440250536E-2</v>
      </c>
      <c r="V17" s="840">
        <f t="shared" si="0"/>
        <v>43227</v>
      </c>
      <c r="W17" s="839">
        <f t="shared" si="0"/>
        <v>100</v>
      </c>
      <c r="X17" s="841"/>
      <c r="Y17" s="835">
        <f t="shared" si="1"/>
        <v>1.4186741056777157</v>
      </c>
    </row>
    <row r="18" spans="2:25" s="742" customFormat="1" ht="18" customHeight="1" x14ac:dyDescent="0.25">
      <c r="B18" s="836" t="s">
        <v>41</v>
      </c>
      <c r="D18" s="837">
        <v>103901</v>
      </c>
      <c r="E18" s="820"/>
      <c r="F18" s="838">
        <v>1</v>
      </c>
      <c r="G18" s="839">
        <v>0.11792867955081494</v>
      </c>
      <c r="H18" s="838">
        <v>22737</v>
      </c>
      <c r="I18" s="839">
        <v>17.203506178054706</v>
      </c>
      <c r="J18" s="838">
        <v>13385</v>
      </c>
      <c r="K18" s="839">
        <v>23.951842855634176</v>
      </c>
      <c r="L18" s="838">
        <v>3208</v>
      </c>
      <c r="M18" s="839">
        <v>4.6309008343014044</v>
      </c>
      <c r="N18" s="838">
        <v>3188</v>
      </c>
      <c r="O18" s="839">
        <v>4.7998732706727214</v>
      </c>
      <c r="P18" s="838">
        <v>4497</v>
      </c>
      <c r="Q18" s="839">
        <v>6.3575879184707995</v>
      </c>
      <c r="R18" s="838">
        <v>79697</v>
      </c>
      <c r="S18" s="839">
        <v>42.934840004224313</v>
      </c>
      <c r="T18" s="838">
        <v>8</v>
      </c>
      <c r="U18" s="839">
        <v>3.5202590910691028E-3</v>
      </c>
      <c r="V18" s="840">
        <f t="shared" si="0"/>
        <v>126721</v>
      </c>
      <c r="W18" s="839">
        <f t="shared" si="0"/>
        <v>100.00000000000001</v>
      </c>
      <c r="X18" s="841"/>
      <c r="Y18" s="835">
        <f t="shared" si="1"/>
        <v>1.219632149834939</v>
      </c>
    </row>
    <row r="19" spans="2:25" s="742" customFormat="1" ht="18" customHeight="1" x14ac:dyDescent="0.25">
      <c r="B19" s="836" t="s">
        <v>3</v>
      </c>
      <c r="D19" s="837">
        <v>63003</v>
      </c>
      <c r="E19" s="820"/>
      <c r="F19" s="838">
        <v>1252</v>
      </c>
      <c r="G19" s="839">
        <v>2.6363906960921888</v>
      </c>
      <c r="H19" s="838">
        <v>31419</v>
      </c>
      <c r="I19" s="839">
        <v>2.1814006888633752</v>
      </c>
      <c r="J19" s="838">
        <v>3266</v>
      </c>
      <c r="K19" s="839">
        <v>0.29340477101671131</v>
      </c>
      <c r="L19" s="838">
        <v>2216</v>
      </c>
      <c r="M19" s="839">
        <v>6.7525619764425731</v>
      </c>
      <c r="N19" s="838">
        <v>852</v>
      </c>
      <c r="O19" s="839">
        <v>4.8262958710719905</v>
      </c>
      <c r="P19" s="838">
        <v>8678</v>
      </c>
      <c r="Q19" s="839">
        <v>19.628353956712164</v>
      </c>
      <c r="R19" s="838">
        <v>48034</v>
      </c>
      <c r="S19" s="839">
        <v>63.673087553684567</v>
      </c>
      <c r="T19" s="838">
        <v>181</v>
      </c>
      <c r="U19" s="839">
        <v>8.5044861164264157E-3</v>
      </c>
      <c r="V19" s="840">
        <f t="shared" si="0"/>
        <v>95898</v>
      </c>
      <c r="W19" s="839">
        <f t="shared" si="0"/>
        <v>99.999999999999986</v>
      </c>
      <c r="X19" s="841"/>
      <c r="Y19" s="835">
        <f t="shared" si="1"/>
        <v>1.52211799438122</v>
      </c>
    </row>
    <row r="20" spans="2:25" s="633" customFormat="1" ht="18" customHeight="1" x14ac:dyDescent="0.25">
      <c r="B20" s="836" t="s">
        <v>2</v>
      </c>
      <c r="D20" s="833">
        <v>12499</v>
      </c>
      <c r="F20" s="683">
        <v>930</v>
      </c>
      <c r="G20" s="684">
        <v>8.8888888888888893</v>
      </c>
      <c r="H20" s="683">
        <v>3502</v>
      </c>
      <c r="I20" s="684">
        <v>7.0230607966457024</v>
      </c>
      <c r="J20" s="683">
        <v>465</v>
      </c>
      <c r="K20" s="684">
        <v>5.2725366876310273</v>
      </c>
      <c r="L20" s="683">
        <v>768</v>
      </c>
      <c r="M20" s="684">
        <v>6.6876310272536692</v>
      </c>
      <c r="N20" s="683">
        <v>39</v>
      </c>
      <c r="O20" s="684">
        <v>1.519916142557652</v>
      </c>
      <c r="P20" s="683">
        <v>7406</v>
      </c>
      <c r="Q20" s="684">
        <v>53.574423480083858</v>
      </c>
      <c r="R20" s="683">
        <v>2584</v>
      </c>
      <c r="S20" s="684">
        <v>17.033542976939202</v>
      </c>
      <c r="T20" s="683">
        <v>0</v>
      </c>
      <c r="U20" s="684">
        <v>0</v>
      </c>
      <c r="V20" s="834">
        <f t="shared" si="0"/>
        <v>15694</v>
      </c>
      <c r="W20" s="684">
        <f t="shared" si="0"/>
        <v>100</v>
      </c>
      <c r="X20" s="678"/>
      <c r="Y20" s="835">
        <f t="shared" si="1"/>
        <v>1.2556204496359709</v>
      </c>
    </row>
    <row r="21" spans="2:25" s="633" customFormat="1" ht="18" customHeight="1" x14ac:dyDescent="0.25">
      <c r="B21" s="682" t="s">
        <v>35</v>
      </c>
      <c r="D21" s="833">
        <v>33090</v>
      </c>
      <c r="F21" s="683">
        <v>2379</v>
      </c>
      <c r="G21" s="684">
        <v>9.48509485094851</v>
      </c>
      <c r="H21" s="683">
        <v>18135</v>
      </c>
      <c r="I21" s="684">
        <v>13.467175488081411</v>
      </c>
      <c r="J21" s="683">
        <v>7132</v>
      </c>
      <c r="K21" s="684">
        <v>37.735744704385816</v>
      </c>
      <c r="L21" s="683">
        <v>3586</v>
      </c>
      <c r="M21" s="684">
        <v>10.646535036778939</v>
      </c>
      <c r="N21" s="683">
        <v>545</v>
      </c>
      <c r="O21" s="684">
        <v>5.0992754825507438</v>
      </c>
      <c r="P21" s="683">
        <v>7085</v>
      </c>
      <c r="Q21" s="684">
        <v>7.2838891654222664</v>
      </c>
      <c r="R21" s="683">
        <v>15145</v>
      </c>
      <c r="S21" s="684">
        <v>16.276754604280736</v>
      </c>
      <c r="T21" s="683">
        <v>2</v>
      </c>
      <c r="U21" s="684">
        <v>5.5306675515734748E-3</v>
      </c>
      <c r="V21" s="834">
        <f t="shared" si="0"/>
        <v>54009</v>
      </c>
      <c r="W21" s="684">
        <f t="shared" si="0"/>
        <v>99.999999999999986</v>
      </c>
      <c r="X21" s="678"/>
      <c r="Y21" s="835">
        <f t="shared" si="1"/>
        <v>1.6321849501359929</v>
      </c>
    </row>
    <row r="22" spans="2:25" s="633" customFormat="1" ht="21" customHeight="1" x14ac:dyDescent="0.25">
      <c r="B22" s="682" t="s">
        <v>42</v>
      </c>
      <c r="D22" s="833">
        <v>62024</v>
      </c>
      <c r="F22" s="683">
        <v>1048</v>
      </c>
      <c r="G22" s="684">
        <v>0.68948988809615985</v>
      </c>
      <c r="H22" s="683">
        <v>38970</v>
      </c>
      <c r="I22" s="684">
        <v>38.969083568386701</v>
      </c>
      <c r="J22" s="683">
        <v>17608</v>
      </c>
      <c r="K22" s="684">
        <v>31.722065519974926</v>
      </c>
      <c r="L22" s="683">
        <v>3360</v>
      </c>
      <c r="M22" s="684">
        <v>6.2533414449790756</v>
      </c>
      <c r="N22" s="683">
        <v>1203</v>
      </c>
      <c r="O22" s="684">
        <v>2.9736555868960051</v>
      </c>
      <c r="P22" s="683">
        <v>5587</v>
      </c>
      <c r="Q22" s="684">
        <v>4.5664878417491659</v>
      </c>
      <c r="R22" s="683">
        <v>17756</v>
      </c>
      <c r="S22" s="684">
        <v>14.824032594067438</v>
      </c>
      <c r="T22" s="683">
        <v>3</v>
      </c>
      <c r="U22" s="684">
        <v>1.8435558505244917E-3</v>
      </c>
      <c r="V22" s="834">
        <f t="shared" si="0"/>
        <v>85535</v>
      </c>
      <c r="W22" s="684">
        <f t="shared" si="0"/>
        <v>99.999999999999986</v>
      </c>
      <c r="X22" s="678"/>
      <c r="Y22" s="835">
        <f t="shared" si="1"/>
        <v>1.3790629433767574</v>
      </c>
    </row>
    <row r="23" spans="2:25" s="633" customFormat="1" ht="18" customHeight="1" x14ac:dyDescent="0.25">
      <c r="B23" s="682" t="s">
        <v>43</v>
      </c>
      <c r="D23" s="833">
        <v>16244</v>
      </c>
      <c r="F23" s="683">
        <v>400</v>
      </c>
      <c r="G23" s="684">
        <v>5.7716568544995797</v>
      </c>
      <c r="H23" s="683">
        <v>8389</v>
      </c>
      <c r="I23" s="684">
        <v>26.377207737594617</v>
      </c>
      <c r="J23" s="683">
        <v>2157</v>
      </c>
      <c r="K23" s="684">
        <v>6.8544995794785537</v>
      </c>
      <c r="L23" s="683">
        <v>679</v>
      </c>
      <c r="M23" s="684">
        <v>5.6244743481917574</v>
      </c>
      <c r="N23" s="683">
        <v>21</v>
      </c>
      <c r="O23" s="684">
        <v>0.48359966358284273</v>
      </c>
      <c r="P23" s="683">
        <v>244</v>
      </c>
      <c r="Q23" s="684">
        <v>7.0962994112699747</v>
      </c>
      <c r="R23" s="683">
        <v>11408</v>
      </c>
      <c r="S23" s="684">
        <v>47.792262405382672</v>
      </c>
      <c r="T23" s="683">
        <v>1</v>
      </c>
      <c r="U23" s="684">
        <v>0</v>
      </c>
      <c r="V23" s="834">
        <f>F23+H23+J23+L23+N23+P23+R23+T23</f>
        <v>23299</v>
      </c>
      <c r="W23" s="684">
        <f t="shared" si="0"/>
        <v>100</v>
      </c>
      <c r="X23" s="678"/>
      <c r="Y23" s="835">
        <f t="shared" si="1"/>
        <v>1.4343142083230731</v>
      </c>
    </row>
    <row r="24" spans="2:25" s="633" customFormat="1" ht="22.5" customHeight="1" x14ac:dyDescent="0.25">
      <c r="B24" s="682" t="s">
        <v>44</v>
      </c>
      <c r="D24" s="833">
        <v>7703</v>
      </c>
      <c r="F24" s="685">
        <v>1457</v>
      </c>
      <c r="G24" s="686">
        <v>7.9028995279838163</v>
      </c>
      <c r="H24" s="685">
        <v>2674</v>
      </c>
      <c r="I24" s="684">
        <v>17.80175320296696</v>
      </c>
      <c r="J24" s="685">
        <v>748</v>
      </c>
      <c r="K24" s="684">
        <v>7.026298044504383</v>
      </c>
      <c r="L24" s="685">
        <v>271</v>
      </c>
      <c r="M24" s="684">
        <v>1.2946729602157789</v>
      </c>
      <c r="N24" s="685">
        <v>74</v>
      </c>
      <c r="O24" s="684">
        <v>2.4679703304113283</v>
      </c>
      <c r="P24" s="685">
        <v>939</v>
      </c>
      <c r="Q24" s="684">
        <v>3.236682400539447</v>
      </c>
      <c r="R24" s="685">
        <v>6027</v>
      </c>
      <c r="S24" s="684">
        <v>60.229265003371545</v>
      </c>
      <c r="T24" s="685">
        <v>13</v>
      </c>
      <c r="U24" s="684">
        <v>4.0458530006743092E-2</v>
      </c>
      <c r="V24" s="842">
        <f t="shared" si="0"/>
        <v>12203</v>
      </c>
      <c r="W24" s="684">
        <f t="shared" si="0"/>
        <v>99.999999999999986</v>
      </c>
      <c r="X24" s="678"/>
      <c r="Y24" s="835">
        <f t="shared" si="1"/>
        <v>1.5841879787095936</v>
      </c>
    </row>
    <row r="25" spans="2:25" s="633" customFormat="1" ht="18" customHeight="1" x14ac:dyDescent="0.25">
      <c r="B25" s="682" t="s">
        <v>45</v>
      </c>
      <c r="D25" s="833">
        <v>32713</v>
      </c>
      <c r="F25" s="685">
        <v>387</v>
      </c>
      <c r="G25" s="686">
        <v>0.14814347853495555</v>
      </c>
      <c r="H25" s="685">
        <v>14795</v>
      </c>
      <c r="I25" s="684">
        <v>26.640610225052008</v>
      </c>
      <c r="J25" s="685">
        <v>2949</v>
      </c>
      <c r="K25" s="684">
        <v>10.29754775263191</v>
      </c>
      <c r="L25" s="685">
        <v>2599</v>
      </c>
      <c r="M25" s="684">
        <v>7.0888230473428733</v>
      </c>
      <c r="N25" s="685">
        <v>2494</v>
      </c>
      <c r="O25" s="684">
        <v>6.2819138876631158</v>
      </c>
      <c r="P25" s="685">
        <v>35</v>
      </c>
      <c r="Q25" s="684">
        <v>0.15444745634495366</v>
      </c>
      <c r="R25" s="685">
        <v>19935</v>
      </c>
      <c r="S25" s="684">
        <v>42.274475193847316</v>
      </c>
      <c r="T25" s="685">
        <v>2822</v>
      </c>
      <c r="U25" s="684">
        <v>7.1140389585828654</v>
      </c>
      <c r="V25" s="842">
        <f t="shared" si="0"/>
        <v>46016</v>
      </c>
      <c r="W25" s="684">
        <f t="shared" si="0"/>
        <v>100</v>
      </c>
      <c r="X25" s="678"/>
      <c r="Y25" s="835">
        <f t="shared" si="1"/>
        <v>1.4066579035857305</v>
      </c>
    </row>
    <row r="26" spans="2:25" s="633" customFormat="1" ht="18" customHeight="1" x14ac:dyDescent="0.25">
      <c r="B26" s="682" t="s">
        <v>46</v>
      </c>
      <c r="D26" s="833">
        <v>3064</v>
      </c>
      <c r="F26" s="685">
        <v>314</v>
      </c>
      <c r="G26" s="686">
        <v>4.0505508749189891</v>
      </c>
      <c r="H26" s="685">
        <v>2128</v>
      </c>
      <c r="I26" s="684">
        <v>34.348671419313028</v>
      </c>
      <c r="J26" s="685">
        <v>1630</v>
      </c>
      <c r="K26" s="684">
        <v>46.953985742060922</v>
      </c>
      <c r="L26" s="685">
        <v>313</v>
      </c>
      <c r="M26" s="684">
        <v>6.675307841866494</v>
      </c>
      <c r="N26" s="685">
        <v>111</v>
      </c>
      <c r="O26" s="684">
        <v>3.6292935839274141</v>
      </c>
      <c r="P26" s="685">
        <v>40</v>
      </c>
      <c r="Q26" s="684">
        <v>4.2125729099157487</v>
      </c>
      <c r="R26" s="685">
        <v>6</v>
      </c>
      <c r="S26" s="684">
        <v>0.12961762799740764</v>
      </c>
      <c r="T26" s="685">
        <v>0</v>
      </c>
      <c r="U26" s="684">
        <v>0</v>
      </c>
      <c r="V26" s="842">
        <f t="shared" si="0"/>
        <v>4542</v>
      </c>
      <c r="W26" s="684">
        <f t="shared" si="0"/>
        <v>100.00000000000001</v>
      </c>
      <c r="X26" s="678"/>
      <c r="Y26" s="835">
        <f t="shared" si="1"/>
        <v>1.4823759791122715</v>
      </c>
    </row>
    <row r="27" spans="2:25" s="633" customFormat="1" ht="18" customHeight="1" x14ac:dyDescent="0.25">
      <c r="B27" s="682" t="s">
        <v>1</v>
      </c>
      <c r="D27" s="833">
        <v>1240</v>
      </c>
      <c r="F27" s="685">
        <v>307</v>
      </c>
      <c r="G27" s="686">
        <v>16.482582837723026</v>
      </c>
      <c r="H27" s="685">
        <v>348</v>
      </c>
      <c r="I27" s="684">
        <v>25.06372132540357</v>
      </c>
      <c r="J27" s="685">
        <v>514</v>
      </c>
      <c r="K27" s="684">
        <v>33.389974511469838</v>
      </c>
      <c r="L27" s="685">
        <v>25</v>
      </c>
      <c r="M27" s="684">
        <v>2.2090059473237043</v>
      </c>
      <c r="N27" s="685">
        <v>0</v>
      </c>
      <c r="O27" s="684">
        <v>0.16992353440951571</v>
      </c>
      <c r="P27" s="685">
        <v>1</v>
      </c>
      <c r="Q27" s="684">
        <v>8.4961767204757857E-2</v>
      </c>
      <c r="R27" s="685">
        <v>537</v>
      </c>
      <c r="S27" s="684">
        <v>22.59983007646559</v>
      </c>
      <c r="T27" s="685">
        <v>0</v>
      </c>
      <c r="U27" s="684">
        <v>0</v>
      </c>
      <c r="V27" s="834">
        <f t="shared" si="0"/>
        <v>1732</v>
      </c>
      <c r="W27" s="684">
        <f t="shared" si="0"/>
        <v>100</v>
      </c>
      <c r="X27" s="678"/>
      <c r="Y27" s="835">
        <f t="shared" si="1"/>
        <v>1.3967741935483871</v>
      </c>
    </row>
    <row r="28" spans="2:25" s="633" customFormat="1" ht="8.25" customHeight="1" x14ac:dyDescent="0.25">
      <c r="B28" s="688"/>
      <c r="D28" s="843"/>
      <c r="F28" s="689"/>
      <c r="G28" s="844"/>
      <c r="H28" s="689"/>
      <c r="I28" s="845"/>
      <c r="J28" s="689"/>
      <c r="K28" s="845"/>
      <c r="L28" s="689"/>
      <c r="M28" s="845"/>
      <c r="N28" s="689"/>
      <c r="O28" s="844"/>
      <c r="P28" s="689"/>
      <c r="Q28" s="844"/>
      <c r="R28" s="689"/>
      <c r="S28" s="844"/>
      <c r="T28" s="689"/>
      <c r="U28" s="844"/>
      <c r="V28" s="691"/>
      <c r="W28" s="845"/>
      <c r="X28" s="678"/>
      <c r="Y28" s="846"/>
    </row>
    <row r="29" spans="2:25" s="633" customFormat="1" ht="3" customHeight="1" x14ac:dyDescent="0.25">
      <c r="B29" s="630"/>
      <c r="C29" s="631"/>
      <c r="D29" s="847"/>
      <c r="E29" s="631"/>
      <c r="F29" s="630"/>
      <c r="G29" s="630"/>
      <c r="H29" s="630"/>
      <c r="I29" s="630"/>
      <c r="J29" s="630"/>
      <c r="K29" s="630"/>
      <c r="L29" s="630"/>
      <c r="M29" s="630"/>
      <c r="N29" s="630"/>
      <c r="O29" s="630"/>
      <c r="P29" s="630"/>
      <c r="Q29" s="630"/>
      <c r="R29" s="630"/>
      <c r="S29" s="630"/>
      <c r="T29" s="630"/>
      <c r="U29" s="630"/>
      <c r="V29" s="848"/>
      <c r="W29" s="630"/>
      <c r="X29" s="630"/>
      <c r="Y29" s="630"/>
    </row>
    <row r="30" spans="2:25" s="918" customFormat="1" ht="20.25" customHeight="1" x14ac:dyDescent="0.25">
      <c r="B30" s="1249" t="s">
        <v>0</v>
      </c>
      <c r="C30" s="1225"/>
      <c r="D30" s="1270">
        <f>SUM(D10:D29)</f>
        <v>598804</v>
      </c>
      <c r="E30" s="1225"/>
      <c r="F30" s="1250">
        <f>SUM(F10:F27)</f>
        <v>26006</v>
      </c>
      <c r="G30" s="1251">
        <f>F30*100/$V30</f>
        <v>3.0162550235155621</v>
      </c>
      <c r="H30" s="1250">
        <f>SUM(H10:H27)</f>
        <v>277538</v>
      </c>
      <c r="I30" s="1251">
        <f>H30*100/$V30</f>
        <v>32.189701865587253</v>
      </c>
      <c r="J30" s="1250">
        <f>SUM(J10:J27)</f>
        <v>161728</v>
      </c>
      <c r="K30" s="1251">
        <f>J30*100/$V30</f>
        <v>18.757705623437854</v>
      </c>
      <c r="L30" s="1250">
        <f>SUM(L10:L27)</f>
        <v>27201</v>
      </c>
      <c r="M30" s="1251">
        <f>L30*100/$V30</f>
        <v>3.1548547602340538</v>
      </c>
      <c r="N30" s="1250">
        <f>SUM(N10:N27)</f>
        <v>10685</v>
      </c>
      <c r="O30" s="1251">
        <f>N30*100/$V30</f>
        <v>1.2392788174368907</v>
      </c>
      <c r="P30" s="1250">
        <f>SUM(P10:P27)</f>
        <v>67851</v>
      </c>
      <c r="Q30" s="1251">
        <f>P30*100/$V30</f>
        <v>7.8695654695283546</v>
      </c>
      <c r="R30" s="1250">
        <f>SUM(R10:R27)</f>
        <v>286793</v>
      </c>
      <c r="S30" s="1251">
        <f>R30*100/$V30</f>
        <v>33.263124931135067</v>
      </c>
      <c r="T30" s="1250">
        <f>SUM(T10:T28)</f>
        <v>4393</v>
      </c>
      <c r="U30" s="1251">
        <f>T30*100/$V30</f>
        <v>0.50951350912496596</v>
      </c>
      <c r="V30" s="1250">
        <f>SUM(V10:V27)</f>
        <v>862195</v>
      </c>
      <c r="W30" s="1251">
        <f>G30+I30+K30+M30+O30+Q30+S30+U30</f>
        <v>100</v>
      </c>
      <c r="X30" s="1267"/>
      <c r="Y30" s="1268">
        <f>(V30/D30)</f>
        <v>1.4398617911703997</v>
      </c>
    </row>
    <row r="31" spans="2:25" s="631" customFormat="1" ht="5.25" customHeight="1" x14ac:dyDescent="0.25">
      <c r="B31" s="644"/>
      <c r="C31" s="645"/>
      <c r="D31" s="646"/>
      <c r="E31" s="645"/>
      <c r="F31" s="646"/>
      <c r="G31" s="849"/>
      <c r="H31" s="646"/>
      <c r="I31" s="849"/>
      <c r="J31" s="646"/>
      <c r="K31" s="849"/>
      <c r="L31" s="646"/>
      <c r="M31" s="849"/>
      <c r="N31" s="646"/>
      <c r="O31" s="849"/>
      <c r="P31" s="646"/>
      <c r="Q31" s="849"/>
      <c r="R31" s="646"/>
      <c r="S31" s="849"/>
      <c r="T31" s="646"/>
      <c r="U31" s="849"/>
      <c r="V31" s="646"/>
      <c r="W31" s="849"/>
      <c r="X31" s="849"/>
      <c r="Y31" s="849"/>
    </row>
    <row r="32" spans="2:25" s="697" customFormat="1" ht="18.75" customHeight="1" x14ac:dyDescent="0.25">
      <c r="B32" s="850" t="s">
        <v>39</v>
      </c>
      <c r="C32" s="851"/>
      <c r="D32" s="851"/>
      <c r="E32" s="851"/>
      <c r="F32" s="851"/>
      <c r="G32" s="851"/>
      <c r="H32" s="851"/>
      <c r="I32" s="851"/>
      <c r="J32" s="851"/>
      <c r="K32" s="851"/>
      <c r="L32" s="851"/>
      <c r="N32" s="851"/>
      <c r="O32" s="851"/>
      <c r="P32" s="851"/>
      <c r="Q32" s="851"/>
      <c r="R32" s="851"/>
      <c r="S32" s="851"/>
      <c r="T32" s="851"/>
      <c r="U32" s="851"/>
      <c r="V32" s="851"/>
      <c r="W32" s="851"/>
    </row>
    <row r="33" spans="2:25" s="852" customFormat="1" x14ac:dyDescent="0.35">
      <c r="B33" s="698" t="s">
        <v>47</v>
      </c>
      <c r="Q33" s="1341"/>
      <c r="R33" s="1341"/>
      <c r="S33" s="1341"/>
      <c r="T33" s="1341"/>
      <c r="X33" s="697"/>
      <c r="Y33" s="697"/>
    </row>
    <row r="34" spans="2:25" s="852" customFormat="1" x14ac:dyDescent="0.25">
      <c r="X34" s="697"/>
      <c r="Y34" s="697"/>
    </row>
    <row r="35" spans="2:25" s="852" customFormat="1" x14ac:dyDescent="0.25">
      <c r="B35" s="852" t="s">
        <v>39</v>
      </c>
      <c r="D35" s="852" t="e">
        <f>GETPIVOTDATA("Cuenta número de expedientes",#REF!,"CCAA",$B35,"Grado Resuelto",$B$1)</f>
        <v>#REF!</v>
      </c>
      <c r="N35" s="852" t="e">
        <f>GETPIVOTDATA("ID PRESTACION
COUNT",#REF!,"
CCAA",$B35,"
Tipo Prestación",N$1,"Grado Resuelto",$B$1)</f>
        <v>#REF!</v>
      </c>
      <c r="X35" s="697"/>
      <c r="Y35" s="697"/>
    </row>
    <row r="36" spans="2:25" s="852" customFormat="1" x14ac:dyDescent="0.25">
      <c r="B36" s="852" t="s">
        <v>47</v>
      </c>
      <c r="D36" s="853" t="e">
        <f>GETPIVOTDATA("Cuenta número de expedientes",#REF!,"CCAA",$B36,"Grado Resuelto",$B$1)</f>
        <v>#REF!</v>
      </c>
      <c r="N36" s="852" t="e">
        <f>GETPIVOTDATA("ID PRESTACION
COUNT",#REF!,"
CCAA",$B36,"
Tipo Prestación",N$1,"Grado Resuelto",$B$1)</f>
        <v>#REF!</v>
      </c>
      <c r="T36" s="697"/>
      <c r="U36" s="697"/>
    </row>
    <row r="37" spans="2:25" s="852" customFormat="1" x14ac:dyDescent="0.25">
      <c r="T37" s="697"/>
      <c r="U37" s="697"/>
    </row>
    <row r="38" spans="2:25" s="852" customFormat="1" x14ac:dyDescent="0.25">
      <c r="T38" s="697"/>
      <c r="U38" s="697"/>
    </row>
    <row r="39" spans="2:25" s="852" customFormat="1" x14ac:dyDescent="0.25">
      <c r="T39" s="697"/>
      <c r="U39" s="697"/>
    </row>
    <row r="40" spans="2:25" s="852" customFormat="1" x14ac:dyDescent="0.25">
      <c r="B40" s="1341"/>
      <c r="C40" s="1341"/>
      <c r="D40" s="1341"/>
      <c r="E40" s="1341"/>
      <c r="F40" s="1341"/>
      <c r="G40" s="1341"/>
      <c r="H40" s="1341"/>
      <c r="I40" s="1341"/>
      <c r="J40" s="1341"/>
      <c r="K40" s="1341"/>
      <c r="L40" s="1341"/>
      <c r="M40" s="1341"/>
      <c r="N40" s="1341"/>
      <c r="O40" s="1341"/>
      <c r="P40" s="1341"/>
      <c r="Q40" s="1341"/>
      <c r="R40" s="1341"/>
      <c r="S40" s="1341"/>
      <c r="T40" s="1342"/>
      <c r="U40" s="697"/>
    </row>
    <row r="41" spans="2:25" s="852" customFormat="1" x14ac:dyDescent="0.25">
      <c r="B41" s="1341"/>
      <c r="C41" s="1341"/>
      <c r="D41" s="1341"/>
      <c r="E41" s="1341"/>
      <c r="F41" s="1341"/>
      <c r="G41" s="1341"/>
      <c r="H41" s="1341"/>
      <c r="I41" s="1341"/>
      <c r="J41" s="1341"/>
      <c r="K41" s="1341"/>
      <c r="L41" s="1341"/>
      <c r="M41" s="1341"/>
      <c r="N41" s="1341"/>
      <c r="O41" s="1341"/>
      <c r="P41" s="1341"/>
      <c r="Q41" s="1341"/>
      <c r="R41" s="1341"/>
      <c r="S41" s="1341"/>
      <c r="T41" s="1342"/>
      <c r="U41" s="697"/>
    </row>
    <row r="42" spans="2:25" s="852" customFormat="1" x14ac:dyDescent="0.25">
      <c r="B42" s="1341"/>
      <c r="C42" s="1341"/>
      <c r="D42" s="1341"/>
      <c r="E42" s="1341"/>
      <c r="F42" s="1341"/>
      <c r="G42" s="1341"/>
      <c r="H42" s="1341"/>
      <c r="I42" s="1341"/>
      <c r="J42" s="1341"/>
      <c r="K42" s="1341"/>
      <c r="L42" s="1341"/>
      <c r="M42" s="1341"/>
      <c r="N42" s="1341"/>
      <c r="O42" s="1341"/>
      <c r="P42" s="1341"/>
      <c r="Q42" s="1341"/>
      <c r="R42" s="1341"/>
      <c r="S42" s="1341"/>
      <c r="T42" s="1342"/>
      <c r="U42" s="697"/>
    </row>
    <row r="43" spans="2:25" s="820" customFormat="1" x14ac:dyDescent="0.25">
      <c r="B43" s="1341"/>
      <c r="C43" s="1341"/>
      <c r="D43" s="1341"/>
      <c r="E43" s="1341"/>
      <c r="F43" s="1341"/>
      <c r="G43" s="1341"/>
      <c r="H43" s="1341"/>
      <c r="I43" s="1341"/>
      <c r="J43" s="1341"/>
      <c r="K43" s="1341"/>
      <c r="L43" s="1341"/>
      <c r="M43" s="1341"/>
      <c r="N43" s="1341"/>
      <c r="O43" s="1341"/>
      <c r="P43" s="1341"/>
      <c r="Q43" s="1341"/>
      <c r="R43" s="1341"/>
      <c r="S43" s="1341"/>
      <c r="T43" s="1342"/>
      <c r="U43" s="918"/>
    </row>
    <row r="44" spans="2:25" s="820" customFormat="1" x14ac:dyDescent="0.25">
      <c r="B44" s="1341"/>
      <c r="C44" s="1341"/>
      <c r="D44" s="1341"/>
      <c r="E44" s="1341"/>
      <c r="F44" s="1341"/>
      <c r="G44" s="1341"/>
      <c r="H44" s="1341"/>
      <c r="I44" s="1341"/>
      <c r="J44" s="1341"/>
      <c r="K44" s="1341"/>
      <c r="L44" s="1341"/>
      <c r="M44" s="1341"/>
      <c r="N44" s="1341"/>
      <c r="O44" s="1341"/>
      <c r="P44" s="1341"/>
      <c r="Q44" s="1341"/>
      <c r="R44" s="1341"/>
      <c r="S44" s="1341"/>
      <c r="T44" s="1342"/>
      <c r="U44" s="918"/>
    </row>
    <row r="45" spans="2:25" s="820" customFormat="1" x14ac:dyDescent="0.25">
      <c r="B45" s="1341"/>
      <c r="C45" s="1341"/>
      <c r="D45" s="1341"/>
      <c r="E45" s="1341"/>
      <c r="F45" s="1341"/>
      <c r="G45" s="1341"/>
      <c r="H45" s="1341"/>
      <c r="I45" s="1341"/>
      <c r="J45" s="1341"/>
      <c r="K45" s="1341"/>
      <c r="L45" s="1341"/>
      <c r="M45" s="1341"/>
      <c r="N45" s="1341"/>
      <c r="O45" s="1341"/>
      <c r="P45" s="1341"/>
      <c r="Q45" s="1341"/>
      <c r="R45" s="1341"/>
      <c r="S45" s="1341"/>
      <c r="T45" s="1342"/>
      <c r="U45" s="918"/>
    </row>
    <row r="46" spans="2:25" s="820" customFormat="1" x14ac:dyDescent="0.25">
      <c r="B46" s="1341"/>
      <c r="C46" s="1341"/>
      <c r="D46" s="1341"/>
      <c r="E46" s="1341"/>
      <c r="F46" s="1341"/>
      <c r="G46" s="1341"/>
      <c r="H46" s="1341"/>
      <c r="I46" s="1341"/>
      <c r="J46" s="1341"/>
      <c r="K46" s="1341"/>
      <c r="L46" s="1341"/>
      <c r="M46" s="1341"/>
      <c r="N46" s="1341"/>
      <c r="O46" s="1341"/>
      <c r="P46" s="1341"/>
      <c r="Q46" s="1341"/>
      <c r="R46" s="1341"/>
      <c r="S46" s="1341"/>
      <c r="T46" s="1342"/>
      <c r="U46" s="918"/>
    </row>
    <row r="47" spans="2:25" s="820" customFormat="1" x14ac:dyDescent="0.25">
      <c r="B47" s="1341"/>
      <c r="C47" s="1341"/>
      <c r="D47" s="1341"/>
      <c r="E47" s="1341"/>
      <c r="F47" s="1341"/>
      <c r="G47" s="1341"/>
      <c r="H47" s="1341"/>
      <c r="I47" s="1341"/>
      <c r="J47" s="1341"/>
      <c r="K47" s="1341"/>
      <c r="L47" s="1341"/>
      <c r="M47" s="1341"/>
      <c r="N47" s="1341"/>
      <c r="O47" s="1341"/>
      <c r="P47" s="1341"/>
      <c r="Q47" s="1341"/>
      <c r="R47" s="1341"/>
      <c r="S47" s="1341"/>
      <c r="T47" s="1342"/>
      <c r="U47" s="918"/>
    </row>
    <row r="48" spans="2:25" s="820" customFormat="1" x14ac:dyDescent="0.25">
      <c r="T48" s="918"/>
      <c r="U48" s="918"/>
    </row>
    <row r="49" spans="20:25" x14ac:dyDescent="0.25">
      <c r="T49" s="732"/>
      <c r="U49" s="732"/>
      <c r="X49" s="615"/>
      <c r="Y49" s="615"/>
    </row>
    <row r="50" spans="20:25" x14ac:dyDescent="0.25">
      <c r="T50" s="732"/>
      <c r="U50" s="732"/>
      <c r="X50" s="615"/>
      <c r="Y50" s="615"/>
    </row>
    <row r="51" spans="20:25" x14ac:dyDescent="0.25">
      <c r="T51" s="732"/>
      <c r="U51" s="732"/>
      <c r="X51" s="615"/>
      <c r="Y51" s="615"/>
    </row>
    <row r="52" spans="20:25" x14ac:dyDescent="0.25">
      <c r="T52" s="732"/>
      <c r="U52" s="732"/>
      <c r="X52" s="615"/>
      <c r="Y52" s="615"/>
    </row>
    <row r="53" spans="20:25" x14ac:dyDescent="0.25">
      <c r="T53" s="732"/>
      <c r="U53" s="732"/>
      <c r="X53" s="615"/>
      <c r="Y53" s="615"/>
    </row>
    <row r="54" spans="20:25" x14ac:dyDescent="0.25">
      <c r="T54" s="732"/>
      <c r="U54" s="732"/>
      <c r="X54" s="615"/>
      <c r="Y54" s="615"/>
    </row>
    <row r="55" spans="20:25" x14ac:dyDescent="0.25">
      <c r="T55" s="732"/>
      <c r="U55" s="732"/>
      <c r="X55" s="615"/>
      <c r="Y55" s="615"/>
    </row>
    <row r="56" spans="20:25" x14ac:dyDescent="0.25">
      <c r="T56" s="732"/>
      <c r="U56" s="732"/>
      <c r="X56" s="615"/>
      <c r="Y56" s="615"/>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2" orientation="landscape"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45">
    <tabColor theme="0"/>
    <pageSetUpPr fitToPage="1"/>
  </sheetPr>
  <dimension ref="B1:Y56"/>
  <sheetViews>
    <sheetView zoomScaleNormal="100" workbookViewId="0">
      <selection activeCell="B4" sqref="B4:W4"/>
    </sheetView>
  </sheetViews>
  <sheetFormatPr baseColWidth="10" defaultColWidth="11.453125" defaultRowHeight="15" x14ac:dyDescent="0.25"/>
  <cols>
    <col min="1" max="1" width="0.7265625" style="1" customWidth="1"/>
    <col min="2" max="2" width="21.7265625" style="1" customWidth="1"/>
    <col min="3" max="3" width="0.54296875" style="1" customWidth="1"/>
    <col min="4" max="4" width="9.7265625" style="1" customWidth="1"/>
    <col min="5" max="5" width="0.7265625" style="1" customWidth="1"/>
    <col min="6" max="6" width="8" style="1" customWidth="1"/>
    <col min="7" max="7" width="5.54296875" style="1" customWidth="1"/>
    <col min="8" max="8" width="7.54296875" style="1" customWidth="1"/>
    <col min="9" max="9" width="5.453125" style="1" customWidth="1"/>
    <col min="10" max="10" width="7.54296875" style="1" customWidth="1"/>
    <col min="11" max="11" width="5.453125" style="1" customWidth="1"/>
    <col min="12" max="12" width="6.453125" style="1" customWidth="1"/>
    <col min="13" max="13" width="5.7265625" style="1" customWidth="1"/>
    <col min="14" max="14" width="8.81640625" style="1" customWidth="1"/>
    <col min="15" max="15" width="7.26953125" style="1" customWidth="1"/>
    <col min="16" max="16" width="7.1796875" style="1" customWidth="1"/>
    <col min="17" max="17" width="6" style="1" customWidth="1"/>
    <col min="18" max="18" width="7.26953125" style="1" customWidth="1"/>
    <col min="19" max="19" width="5.453125" style="1" customWidth="1"/>
    <col min="20" max="20" width="5.54296875" style="1" customWidth="1"/>
    <col min="21" max="21" width="5.453125" style="1" customWidth="1"/>
    <col min="22" max="22" width="8.54296875" style="1" customWidth="1"/>
    <col min="23" max="23" width="6.7265625" style="1" customWidth="1"/>
    <col min="24" max="24" width="0.54296875" style="22" customWidth="1"/>
    <col min="25" max="25" width="10.453125" style="22" customWidth="1"/>
    <col min="26" max="26" width="1.453125" style="1" customWidth="1"/>
    <col min="27" max="16384" width="11.453125" style="1"/>
  </cols>
  <sheetData>
    <row r="1" spans="2:25" s="2" customFormat="1" ht="9" customHeight="1" x14ac:dyDescent="0.25">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2:25" s="11" customFormat="1" ht="49.5" customHeight="1" x14ac:dyDescent="0.3">
      <c r="B2" s="18"/>
      <c r="C2" s="18"/>
      <c r="D2" s="18"/>
      <c r="E2" s="18"/>
      <c r="F2" s="18"/>
      <c r="G2" s="18"/>
      <c r="H2" s="18"/>
      <c r="I2" s="18"/>
      <c r="J2" s="18"/>
      <c r="K2" s="18"/>
      <c r="X2" s="17"/>
      <c r="Y2" s="17"/>
    </row>
    <row r="3" spans="2:25" s="4" customFormat="1" ht="36.75" customHeight="1" x14ac:dyDescent="0.25">
      <c r="B3" s="1557" t="s">
        <v>415</v>
      </c>
      <c r="C3" s="1557"/>
      <c r="D3" s="1557"/>
      <c r="E3" s="1557"/>
      <c r="F3" s="1557"/>
      <c r="G3" s="1557"/>
      <c r="H3" s="1557"/>
      <c r="I3" s="1557"/>
      <c r="J3" s="1557"/>
      <c r="K3" s="1557"/>
      <c r="L3" s="1557"/>
      <c r="M3" s="1557"/>
      <c r="N3" s="1557"/>
      <c r="O3" s="1557"/>
      <c r="P3" s="1557"/>
      <c r="Q3" s="1557"/>
      <c r="R3" s="1557"/>
      <c r="S3" s="1557"/>
      <c r="T3" s="1557"/>
      <c r="U3" s="1557"/>
      <c r="V3" s="1557"/>
      <c r="W3" s="1557"/>
      <c r="X3" s="1557"/>
      <c r="Y3" s="7"/>
    </row>
    <row r="4" spans="2:25" s="4" customFormat="1" ht="14.25" customHeight="1" x14ac:dyDescent="0.25">
      <c r="B4" s="1478" t="str">
        <f>porsaad!$B$6</f>
        <v>Situación a 30 de noviembre de 2025</v>
      </c>
      <c r="C4" s="1478"/>
      <c r="D4" s="1478"/>
      <c r="E4" s="1478"/>
      <c r="F4" s="1478"/>
      <c r="G4" s="1478"/>
      <c r="H4" s="1478"/>
      <c r="I4" s="1478"/>
      <c r="J4" s="1478"/>
      <c r="K4" s="1478"/>
      <c r="L4" s="1478"/>
      <c r="M4" s="1478"/>
      <c r="N4" s="1478"/>
      <c r="O4" s="1478"/>
      <c r="P4" s="1478"/>
      <c r="Q4" s="1478"/>
      <c r="R4" s="1478"/>
      <c r="S4" s="1478"/>
      <c r="T4" s="1478"/>
      <c r="U4" s="1478"/>
      <c r="V4" s="1478"/>
      <c r="W4" s="1478"/>
      <c r="X4" s="216"/>
      <c r="Y4" s="5"/>
    </row>
    <row r="5" spans="2:25" s="178" customFormat="1" ht="5.25" customHeight="1" x14ac:dyDescent="0.25">
      <c r="B5" s="179"/>
      <c r="C5" s="179"/>
      <c r="D5" s="179"/>
      <c r="E5" s="179"/>
      <c r="F5" s="179"/>
      <c r="G5" s="179"/>
      <c r="H5" s="179"/>
      <c r="I5" s="179"/>
      <c r="J5" s="179"/>
      <c r="K5" s="179"/>
      <c r="L5" s="179"/>
      <c r="M5" s="179"/>
      <c r="N5" s="179"/>
      <c r="O5" s="179"/>
      <c r="P5" s="179"/>
      <c r="Q5" s="179"/>
      <c r="R5" s="179"/>
      <c r="S5" s="179"/>
      <c r="T5" s="179"/>
      <c r="U5" s="179"/>
      <c r="V5" s="179"/>
      <c r="W5" s="179"/>
      <c r="X5" s="180"/>
      <c r="Y5" s="180"/>
    </row>
    <row r="6" spans="2:25" s="133" customFormat="1" ht="19.5" customHeight="1" x14ac:dyDescent="0.25">
      <c r="F6" s="1560" t="s">
        <v>52</v>
      </c>
      <c r="G6" s="1560"/>
      <c r="H6" s="1560"/>
      <c r="I6" s="1560"/>
      <c r="J6" s="1560"/>
      <c r="K6" s="1560"/>
      <c r="L6" s="1560"/>
      <c r="M6" s="1560"/>
      <c r="N6" s="1560"/>
      <c r="O6" s="1560"/>
      <c r="P6" s="1560"/>
      <c r="Q6" s="1560"/>
      <c r="R6" s="1560"/>
      <c r="S6" s="1560"/>
      <c r="T6" s="1560"/>
      <c r="U6" s="1560"/>
      <c r="V6" s="1560"/>
      <c r="W6" s="1560"/>
      <c r="X6" s="154"/>
      <c r="Y6" s="154"/>
    </row>
    <row r="7" spans="2:25" s="133" customFormat="1" ht="64.5" customHeight="1" x14ac:dyDescent="0.25">
      <c r="B7" s="1561" t="s">
        <v>12</v>
      </c>
      <c r="C7" s="155"/>
      <c r="D7" s="156" t="s">
        <v>53</v>
      </c>
      <c r="E7" s="155"/>
      <c r="F7" s="1562" t="s">
        <v>167</v>
      </c>
      <c r="G7" s="1562"/>
      <c r="H7" s="1562" t="s">
        <v>59</v>
      </c>
      <c r="I7" s="1562"/>
      <c r="J7" s="1562" t="s">
        <v>60</v>
      </c>
      <c r="K7" s="1562"/>
      <c r="L7" s="1562" t="s">
        <v>152</v>
      </c>
      <c r="M7" s="1562"/>
      <c r="N7" s="1562" t="s">
        <v>0</v>
      </c>
      <c r="O7" s="1562"/>
      <c r="P7" s="156"/>
      <c r="Q7" s="156" t="s">
        <v>62</v>
      </c>
    </row>
    <row r="8" spans="2:25" s="155" customFormat="1" ht="20.25" customHeight="1" x14ac:dyDescent="0.25">
      <c r="B8" s="1561"/>
      <c r="C8" s="157"/>
      <c r="D8" s="156" t="s">
        <v>9</v>
      </c>
      <c r="E8" s="157"/>
      <c r="F8" s="156" t="s">
        <v>9</v>
      </c>
      <c r="G8" s="156" t="s">
        <v>28</v>
      </c>
      <c r="H8" s="156" t="s">
        <v>9</v>
      </c>
      <c r="I8" s="156" t="s">
        <v>28</v>
      </c>
      <c r="J8" s="156" t="s">
        <v>9</v>
      </c>
      <c r="K8" s="156" t="s">
        <v>28</v>
      </c>
      <c r="L8" s="156" t="s">
        <v>9</v>
      </c>
      <c r="M8" s="156" t="s">
        <v>28</v>
      </c>
      <c r="N8" s="156" t="s">
        <v>9</v>
      </c>
      <c r="O8" s="156" t="s">
        <v>28</v>
      </c>
      <c r="P8" s="156"/>
      <c r="Q8" s="156" t="s">
        <v>9</v>
      </c>
    </row>
    <row r="9" spans="2:25" s="157" customFormat="1" ht="8.25" customHeight="1" x14ac:dyDescent="0.25">
      <c r="B9" s="158"/>
      <c r="C9" s="159"/>
      <c r="D9" s="160"/>
      <c r="E9" s="159"/>
      <c r="F9" s="161"/>
      <c r="G9" s="161"/>
      <c r="H9" s="161"/>
      <c r="I9" s="161"/>
      <c r="J9" s="161"/>
      <c r="K9" s="161"/>
      <c r="L9" s="161"/>
      <c r="M9" s="161"/>
      <c r="N9" s="161"/>
      <c r="O9" s="161"/>
      <c r="P9" s="161"/>
      <c r="Q9" s="161"/>
    </row>
    <row r="10" spans="2:25" s="162" customFormat="1" ht="18" customHeight="1" x14ac:dyDescent="0.25">
      <c r="B10" s="146" t="s">
        <v>8</v>
      </c>
      <c r="C10" s="159"/>
      <c r="D10" s="163">
        <f>'41cbenpreGI'!D10</f>
        <v>110936</v>
      </c>
      <c r="F10" s="164">
        <f>'41cbenpreGI'!F10+'41cbenpreGI'!H10+'41cbenpreGI'!J10+'41cbenpreGI'!L10+'41cbenpreGI'!N10</f>
        <v>156636</v>
      </c>
      <c r="G10" s="165">
        <f t="shared" ref="G10:G27" si="0">F10*100/$N10</f>
        <v>86.31652035907355</v>
      </c>
      <c r="H10" s="164">
        <f>'41cbenpreGI'!P10</f>
        <v>118</v>
      </c>
      <c r="I10" s="165">
        <f t="shared" ref="I10:I27" si="1">H10*100/$N10</f>
        <v>6.5025596940490552E-2</v>
      </c>
      <c r="J10" s="164">
        <f>'41cbenpreGI'!R10</f>
        <v>24713</v>
      </c>
      <c r="K10" s="165">
        <f t="shared" ref="K10:K27" si="2">J10*100/$N10</f>
        <v>13.61845404398596</v>
      </c>
      <c r="L10" s="164">
        <f>'41cbenpreGI'!T10</f>
        <v>0</v>
      </c>
      <c r="M10" s="165">
        <f t="shared" ref="M10:M27" si="3">L10*100/$N10</f>
        <v>0</v>
      </c>
      <c r="N10" s="164">
        <f>F10+H10+J10+L10</f>
        <v>181467</v>
      </c>
      <c r="O10" s="165">
        <f>G10+I10+K10+M10</f>
        <v>100</v>
      </c>
      <c r="P10" s="166"/>
      <c r="Q10" s="166">
        <f t="shared" ref="Q10:Q27" si="4">N10/D10</f>
        <v>1.6357809908415664</v>
      </c>
    </row>
    <row r="11" spans="2:25" s="162" customFormat="1" ht="18" customHeight="1" x14ac:dyDescent="0.25">
      <c r="B11" s="146" t="s">
        <v>7</v>
      </c>
      <c r="C11" s="159"/>
      <c r="D11" s="163">
        <f>'41cbenpreGI'!D11</f>
        <v>17232</v>
      </c>
      <c r="F11" s="164">
        <f>'41cbenpreGI'!F11+'41cbenpreGI'!H11+'41cbenpreGI'!J11+'41cbenpreGI'!L11+'41cbenpreGI'!N11</f>
        <v>10553</v>
      </c>
      <c r="G11" s="165">
        <f t="shared" si="0"/>
        <v>45.408777969018935</v>
      </c>
      <c r="H11" s="164">
        <f>'41cbenpreGI'!P11</f>
        <v>1882</v>
      </c>
      <c r="I11" s="165">
        <f t="shared" si="1"/>
        <v>8.0981067125645438</v>
      </c>
      <c r="J11" s="164">
        <f>'41cbenpreGI'!R11</f>
        <v>10805</v>
      </c>
      <c r="K11" s="165">
        <f t="shared" si="2"/>
        <v>46.493115318416521</v>
      </c>
      <c r="L11" s="164">
        <f>'41cbenpreGI'!T11</f>
        <v>0</v>
      </c>
      <c r="M11" s="165">
        <f t="shared" si="3"/>
        <v>0</v>
      </c>
      <c r="N11" s="164">
        <f t="shared" ref="N11:O27" si="5">F11+H11+J11+L11</f>
        <v>23240</v>
      </c>
      <c r="O11" s="165">
        <f t="shared" si="5"/>
        <v>100</v>
      </c>
      <c r="P11" s="166"/>
      <c r="Q11" s="166">
        <f t="shared" si="4"/>
        <v>1.3486536675951717</v>
      </c>
    </row>
    <row r="12" spans="2:25" s="162" customFormat="1" ht="22.5" customHeight="1" x14ac:dyDescent="0.25">
      <c r="B12" s="146" t="s">
        <v>37</v>
      </c>
      <c r="C12" s="159"/>
      <c r="D12" s="163">
        <f>'41cbenpreGI'!D12</f>
        <v>15128</v>
      </c>
      <c r="F12" s="164">
        <f>'41cbenpreGI'!F12+'41cbenpreGI'!H12+'41cbenpreGI'!J12+'41cbenpreGI'!L12+'41cbenpreGI'!N12</f>
        <v>13828</v>
      </c>
      <c r="G12" s="165">
        <f t="shared" si="0"/>
        <v>64.517333084495874</v>
      </c>
      <c r="H12" s="164">
        <f>'41cbenpreGI'!P12</f>
        <v>1641</v>
      </c>
      <c r="I12" s="165">
        <f t="shared" si="1"/>
        <v>7.6564176736807728</v>
      </c>
      <c r="J12" s="164">
        <f>'41cbenpreGI'!R12</f>
        <v>5953</v>
      </c>
      <c r="K12" s="165">
        <f t="shared" si="2"/>
        <v>27.774926515186863</v>
      </c>
      <c r="L12" s="164">
        <f>'41cbenpreGI'!T12</f>
        <v>11</v>
      </c>
      <c r="M12" s="165">
        <f t="shared" si="3"/>
        <v>5.1322726636495127E-2</v>
      </c>
      <c r="N12" s="164">
        <f t="shared" si="5"/>
        <v>21433</v>
      </c>
      <c r="O12" s="165">
        <f t="shared" si="5"/>
        <v>100.00000000000001</v>
      </c>
      <c r="P12" s="166"/>
      <c r="Q12" s="166">
        <f t="shared" si="4"/>
        <v>1.416776837652036</v>
      </c>
    </row>
    <row r="13" spans="2:25" s="162" customFormat="1" ht="18" customHeight="1" x14ac:dyDescent="0.25">
      <c r="B13" s="146" t="s">
        <v>38</v>
      </c>
      <c r="C13" s="159"/>
      <c r="D13" s="163">
        <f>'41cbenpreGI'!D13</f>
        <v>14758</v>
      </c>
      <c r="F13" s="164">
        <f>'41cbenpreGI'!F13+'41cbenpreGI'!H13+'41cbenpreGI'!J13+'41cbenpreGI'!L13+'41cbenpreGI'!N13</f>
        <v>13411</v>
      </c>
      <c r="G13" s="165">
        <f t="shared" si="0"/>
        <v>51.739969135802468</v>
      </c>
      <c r="H13" s="164">
        <f>'41cbenpreGI'!P13</f>
        <v>52</v>
      </c>
      <c r="I13" s="165">
        <f t="shared" si="1"/>
        <v>0.20061728395061729</v>
      </c>
      <c r="J13" s="164">
        <f>'41cbenpreGI'!R13</f>
        <v>12457</v>
      </c>
      <c r="K13" s="165">
        <f t="shared" si="2"/>
        <v>48.059413580246911</v>
      </c>
      <c r="L13" s="164">
        <f>'41cbenpreGI'!T13</f>
        <v>0</v>
      </c>
      <c r="M13" s="165">
        <f t="shared" si="3"/>
        <v>0</v>
      </c>
      <c r="N13" s="164">
        <f t="shared" si="5"/>
        <v>25920</v>
      </c>
      <c r="O13" s="165">
        <f t="shared" si="5"/>
        <v>100</v>
      </c>
      <c r="P13" s="166"/>
      <c r="Q13" s="166">
        <f t="shared" si="4"/>
        <v>1.7563355468220627</v>
      </c>
    </row>
    <row r="14" spans="2:25" s="162" customFormat="1" ht="18" customHeight="1" x14ac:dyDescent="0.25">
      <c r="B14" s="146" t="s">
        <v>6</v>
      </c>
      <c r="C14" s="159"/>
      <c r="D14" s="163">
        <f>'41cbenpreGI'!D14</f>
        <v>18661</v>
      </c>
      <c r="F14" s="164">
        <f>'41cbenpreGI'!F14+'41cbenpreGI'!H14+'41cbenpreGI'!J14+'41cbenpreGI'!L14+'41cbenpreGI'!N14</f>
        <v>3877</v>
      </c>
      <c r="G14" s="165">
        <f t="shared" si="0"/>
        <v>18.609897758364134</v>
      </c>
      <c r="H14" s="164">
        <f>'41cbenpreGI'!P14</f>
        <v>9285</v>
      </c>
      <c r="I14" s="165">
        <f t="shared" si="1"/>
        <v>44.568713099409592</v>
      </c>
      <c r="J14" s="164">
        <f>'41cbenpreGI'!R14</f>
        <v>7663</v>
      </c>
      <c r="K14" s="165">
        <f t="shared" si="2"/>
        <v>36.782988527816443</v>
      </c>
      <c r="L14" s="164">
        <f>'41cbenpreGI'!T14</f>
        <v>8</v>
      </c>
      <c r="M14" s="165">
        <f t="shared" si="3"/>
        <v>3.8400614409830558E-2</v>
      </c>
      <c r="N14" s="164">
        <f t="shared" si="5"/>
        <v>20833</v>
      </c>
      <c r="O14" s="165">
        <f t="shared" si="5"/>
        <v>100</v>
      </c>
      <c r="P14" s="166"/>
      <c r="Q14" s="166">
        <f t="shared" si="4"/>
        <v>1.1163924762874444</v>
      </c>
    </row>
    <row r="15" spans="2:25" s="162" customFormat="1" ht="18" customHeight="1" x14ac:dyDescent="0.25">
      <c r="B15" s="146" t="s">
        <v>5</v>
      </c>
      <c r="C15" s="159"/>
      <c r="D15" s="163">
        <f>'41cbenpreGI'!D15</f>
        <v>5150</v>
      </c>
      <c r="F15" s="164">
        <f>'41cbenpreGI'!F15+'41cbenpreGI'!H15+'41cbenpreGI'!J15+'41cbenpreGI'!L15+'41cbenpreGI'!N15</f>
        <v>3673</v>
      </c>
      <c r="G15" s="165">
        <f t="shared" si="0"/>
        <v>49.216132922417259</v>
      </c>
      <c r="H15" s="164">
        <f>'41cbenpreGI'!P15</f>
        <v>16</v>
      </c>
      <c r="I15" s="165">
        <f t="shared" si="1"/>
        <v>0.21439099557818572</v>
      </c>
      <c r="J15" s="164">
        <f>'41cbenpreGI'!R15</f>
        <v>3774</v>
      </c>
      <c r="K15" s="165">
        <f t="shared" si="2"/>
        <v>50.569476082004556</v>
      </c>
      <c r="L15" s="164">
        <f>'41cbenpreGI'!T15</f>
        <v>0</v>
      </c>
      <c r="M15" s="165">
        <f t="shared" si="3"/>
        <v>0</v>
      </c>
      <c r="N15" s="164">
        <f t="shared" si="5"/>
        <v>7463</v>
      </c>
      <c r="O15" s="165">
        <f t="shared" si="5"/>
        <v>100</v>
      </c>
      <c r="P15" s="166"/>
      <c r="Q15" s="166">
        <f t="shared" si="4"/>
        <v>1.4491262135922329</v>
      </c>
    </row>
    <row r="16" spans="2:25" s="162" customFormat="1" ht="18" customHeight="1" x14ac:dyDescent="0.25">
      <c r="B16" s="146" t="s">
        <v>4</v>
      </c>
      <c r="C16" s="159"/>
      <c r="D16" s="163">
        <f>'41cbenpreGI'!D16</f>
        <v>50988</v>
      </c>
      <c r="F16" s="164">
        <f>'41cbenpreGI'!F16+'41cbenpreGI'!H16+'41cbenpreGI'!J16+'41cbenpreGI'!L16+'41cbenpreGI'!N16</f>
        <v>39280</v>
      </c>
      <c r="G16" s="165">
        <f t="shared" si="0"/>
        <v>53.835505667256008</v>
      </c>
      <c r="H16" s="164">
        <f>'41cbenpreGI'!P16</f>
        <v>16728</v>
      </c>
      <c r="I16" s="165">
        <f t="shared" si="1"/>
        <v>22.926688869701081</v>
      </c>
      <c r="J16" s="164">
        <f>'41cbenpreGI'!R16</f>
        <v>15612</v>
      </c>
      <c r="K16" s="165">
        <f t="shared" si="2"/>
        <v>21.397146498910406</v>
      </c>
      <c r="L16" s="164">
        <f>'41cbenpreGI'!T16</f>
        <v>1343</v>
      </c>
      <c r="M16" s="165">
        <f t="shared" si="3"/>
        <v>1.8406589641325055</v>
      </c>
      <c r="N16" s="164">
        <f t="shared" si="5"/>
        <v>72963</v>
      </c>
      <c r="O16" s="165">
        <f t="shared" si="5"/>
        <v>99.999999999999986</v>
      </c>
      <c r="P16" s="166"/>
      <c r="Q16" s="166">
        <f t="shared" si="4"/>
        <v>1.4309837608849141</v>
      </c>
    </row>
    <row r="17" spans="2:25" s="162" customFormat="1" ht="18" customHeight="1" x14ac:dyDescent="0.25">
      <c r="B17" s="146" t="s">
        <v>40</v>
      </c>
      <c r="C17" s="159"/>
      <c r="D17" s="163">
        <f>'41cbenpreGI'!D17</f>
        <v>30470</v>
      </c>
      <c r="F17" s="164">
        <f>'41cbenpreGI'!F17+'41cbenpreGI'!H17+'41cbenpreGI'!J17+'41cbenpreGI'!L17+'41cbenpreGI'!N17</f>
        <v>34922</v>
      </c>
      <c r="G17" s="165">
        <f t="shared" si="0"/>
        <v>80.787470793716892</v>
      </c>
      <c r="H17" s="164">
        <f>'41cbenpreGI'!P17</f>
        <v>3617</v>
      </c>
      <c r="I17" s="165">
        <f t="shared" si="1"/>
        <v>8.3674555254817591</v>
      </c>
      <c r="J17" s="164">
        <f>'41cbenpreGI'!R17</f>
        <v>4687</v>
      </c>
      <c r="K17" s="165">
        <f t="shared" si="2"/>
        <v>10.842760311842136</v>
      </c>
      <c r="L17" s="164">
        <f>'41cbenpreGI'!T17</f>
        <v>1</v>
      </c>
      <c r="M17" s="165">
        <f t="shared" si="3"/>
        <v>2.3133689592153054E-3</v>
      </c>
      <c r="N17" s="164">
        <f t="shared" si="5"/>
        <v>43227</v>
      </c>
      <c r="O17" s="165">
        <f t="shared" si="5"/>
        <v>100.00000000000001</v>
      </c>
      <c r="P17" s="166"/>
      <c r="Q17" s="166">
        <f t="shared" si="4"/>
        <v>1.4186741056777157</v>
      </c>
    </row>
    <row r="18" spans="2:25" s="162" customFormat="1" ht="18" customHeight="1" x14ac:dyDescent="0.25">
      <c r="B18" s="146" t="s">
        <v>41</v>
      </c>
      <c r="C18" s="159"/>
      <c r="D18" s="163">
        <f>'41cbenpreGI'!D18</f>
        <v>103901</v>
      </c>
      <c r="F18" s="164">
        <f>'41cbenpreGI'!F18+'41cbenpreGI'!H18+'41cbenpreGI'!J18+'41cbenpreGI'!L18+'41cbenpreGI'!N18</f>
        <v>42519</v>
      </c>
      <c r="G18" s="165">
        <f t="shared" si="0"/>
        <v>33.55323900537401</v>
      </c>
      <c r="H18" s="164">
        <f>'41cbenpreGI'!P18</f>
        <v>4497</v>
      </c>
      <c r="I18" s="165">
        <f t="shared" si="1"/>
        <v>3.5487409348095422</v>
      </c>
      <c r="J18" s="164">
        <f>'41cbenpreGI'!R18</f>
        <v>79697</v>
      </c>
      <c r="K18" s="165">
        <f t="shared" si="2"/>
        <v>62.891706978322453</v>
      </c>
      <c r="L18" s="164">
        <f>'41cbenpreGI'!T18</f>
        <v>8</v>
      </c>
      <c r="M18" s="165">
        <f t="shared" si="3"/>
        <v>6.3130814939907354E-3</v>
      </c>
      <c r="N18" s="164">
        <f t="shared" si="5"/>
        <v>126721</v>
      </c>
      <c r="O18" s="165">
        <f t="shared" si="5"/>
        <v>99.999999999999986</v>
      </c>
      <c r="P18" s="166"/>
      <c r="Q18" s="166">
        <f t="shared" si="4"/>
        <v>1.219632149834939</v>
      </c>
    </row>
    <row r="19" spans="2:25" s="162" customFormat="1" ht="18" customHeight="1" x14ac:dyDescent="0.25">
      <c r="B19" s="146" t="s">
        <v>3</v>
      </c>
      <c r="C19" s="159"/>
      <c r="D19" s="163">
        <f>'41cbenpreGI'!D19</f>
        <v>63003</v>
      </c>
      <c r="F19" s="164">
        <f>'41cbenpreGI'!F19+'41cbenpreGI'!H19+'41cbenpreGI'!J19+'41cbenpreGI'!L19+'41cbenpreGI'!N19</f>
        <v>39005</v>
      </c>
      <c r="G19" s="165">
        <f t="shared" si="0"/>
        <v>40.673423846169889</v>
      </c>
      <c r="H19" s="164">
        <f>'41cbenpreGI'!P19</f>
        <v>8678</v>
      </c>
      <c r="I19" s="165">
        <f>H19*100/$N19</f>
        <v>9.049198106321299</v>
      </c>
      <c r="J19" s="164">
        <f>'41cbenpreGI'!R19</f>
        <v>48034</v>
      </c>
      <c r="K19" s="165">
        <f>J19*100/$N19</f>
        <v>50.088635842249055</v>
      </c>
      <c r="L19" s="164">
        <f>'41cbenpreGI'!T19</f>
        <v>181</v>
      </c>
      <c r="M19" s="165">
        <f t="shared" si="3"/>
        <v>0.18874220525975516</v>
      </c>
      <c r="N19" s="164">
        <f t="shared" si="5"/>
        <v>95898</v>
      </c>
      <c r="O19" s="165">
        <f t="shared" si="5"/>
        <v>100</v>
      </c>
      <c r="P19" s="166"/>
      <c r="Q19" s="166">
        <f t="shared" si="4"/>
        <v>1.52211799438122</v>
      </c>
    </row>
    <row r="20" spans="2:25" s="162" customFormat="1" ht="18" customHeight="1" x14ac:dyDescent="0.25">
      <c r="B20" s="146" t="s">
        <v>2</v>
      </c>
      <c r="C20" s="159"/>
      <c r="D20" s="163">
        <f>'41cbenpreGI'!D20</f>
        <v>12499</v>
      </c>
      <c r="F20" s="164">
        <f>'41cbenpreGI'!F20+'41cbenpreGI'!H20+'41cbenpreGI'!J20+'41cbenpreGI'!L20+'41cbenpreGI'!N20</f>
        <v>5704</v>
      </c>
      <c r="G20" s="165">
        <f t="shared" si="0"/>
        <v>36.345100038231173</v>
      </c>
      <c r="H20" s="164">
        <f>'41cbenpreGI'!P20</f>
        <v>7406</v>
      </c>
      <c r="I20" s="165">
        <f>H20*100/$N20</f>
        <v>47.190008920606601</v>
      </c>
      <c r="J20" s="164">
        <f>'41cbenpreGI'!R20</f>
        <v>2584</v>
      </c>
      <c r="K20" s="165">
        <f>J20*100/$N20</f>
        <v>16.464891041162229</v>
      </c>
      <c r="L20" s="164">
        <f>'41cbenpreGI'!T20</f>
        <v>0</v>
      </c>
      <c r="M20" s="165">
        <f t="shared" si="3"/>
        <v>0</v>
      </c>
      <c r="N20" s="164">
        <f t="shared" si="5"/>
        <v>15694</v>
      </c>
      <c r="O20" s="165">
        <f t="shared" si="5"/>
        <v>100.00000000000001</v>
      </c>
      <c r="P20" s="166"/>
      <c r="Q20" s="166">
        <f t="shared" si="4"/>
        <v>1.2556204496359709</v>
      </c>
    </row>
    <row r="21" spans="2:25" s="162" customFormat="1" ht="18" customHeight="1" x14ac:dyDescent="0.25">
      <c r="B21" s="146" t="s">
        <v>35</v>
      </c>
      <c r="C21" s="159"/>
      <c r="D21" s="163">
        <f>'41cbenpreGI'!D21</f>
        <v>33090</v>
      </c>
      <c r="F21" s="164">
        <f>'41cbenpreGI'!F21+'41cbenpreGI'!H21+'41cbenpreGI'!J21+'41cbenpreGI'!L21+'41cbenpreGI'!N21</f>
        <v>31777</v>
      </c>
      <c r="G21" s="165">
        <f t="shared" si="0"/>
        <v>58.836490214593866</v>
      </c>
      <c r="H21" s="164">
        <f>'41cbenpreGI'!P21</f>
        <v>7085</v>
      </c>
      <c r="I21" s="165">
        <f>H21*100/$N21</f>
        <v>13.118184006369308</v>
      </c>
      <c r="J21" s="164">
        <f>'41cbenpreGI'!R21</f>
        <v>15145</v>
      </c>
      <c r="K21" s="165">
        <f>J21*100/$N21</f>
        <v>28.04162269251421</v>
      </c>
      <c r="L21" s="164">
        <f>'41cbenpreGI'!T21</f>
        <v>2</v>
      </c>
      <c r="M21" s="165">
        <f t="shared" si="3"/>
        <v>3.703086522616601E-3</v>
      </c>
      <c r="N21" s="164">
        <f t="shared" si="5"/>
        <v>54009</v>
      </c>
      <c r="O21" s="165">
        <f t="shared" si="5"/>
        <v>100</v>
      </c>
      <c r="P21" s="166"/>
      <c r="Q21" s="166">
        <f t="shared" si="4"/>
        <v>1.6321849501359929</v>
      </c>
    </row>
    <row r="22" spans="2:25" s="162" customFormat="1" ht="21" customHeight="1" x14ac:dyDescent="0.25">
      <c r="B22" s="146" t="s">
        <v>42</v>
      </c>
      <c r="C22" s="159"/>
      <c r="D22" s="163">
        <f>'41cbenpreGI'!D22</f>
        <v>62024</v>
      </c>
      <c r="F22" s="164">
        <f>'41cbenpreGI'!F22+'41cbenpreGI'!H22+'41cbenpreGI'!J22+'41cbenpreGI'!L22+'41cbenpreGI'!N22</f>
        <v>62189</v>
      </c>
      <c r="G22" s="165">
        <f t="shared" si="0"/>
        <v>72.705909861460228</v>
      </c>
      <c r="H22" s="164">
        <f>'41cbenpreGI'!P22</f>
        <v>5587</v>
      </c>
      <c r="I22" s="165">
        <f>H22*100/$N22</f>
        <v>6.5318290758169173</v>
      </c>
      <c r="J22" s="164">
        <f>'41cbenpreGI'!R22</f>
        <v>17756</v>
      </c>
      <c r="K22" s="165">
        <f>J22*100/$N22</f>
        <v>20.75875372654469</v>
      </c>
      <c r="L22" s="164">
        <f>'41cbenpreGI'!T22</f>
        <v>3</v>
      </c>
      <c r="M22" s="165">
        <f t="shared" si="3"/>
        <v>3.5073361781726778E-3</v>
      </c>
      <c r="N22" s="164">
        <f t="shared" si="5"/>
        <v>85535</v>
      </c>
      <c r="O22" s="165">
        <f t="shared" si="5"/>
        <v>100.00000000000001</v>
      </c>
      <c r="P22" s="166"/>
      <c r="Q22" s="166">
        <f t="shared" si="4"/>
        <v>1.3790629433767574</v>
      </c>
    </row>
    <row r="23" spans="2:25" s="162" customFormat="1" ht="18" customHeight="1" x14ac:dyDescent="0.25">
      <c r="B23" s="146" t="s">
        <v>43</v>
      </c>
      <c r="C23" s="159"/>
      <c r="D23" s="163">
        <f>'41cbenpreGI'!D23</f>
        <v>16244</v>
      </c>
      <c r="F23" s="164">
        <f>'41cbenpreGI'!F23+'41cbenpreGI'!H23+'41cbenpreGI'!J23+'41cbenpreGI'!L23+'41cbenpreGI'!N23</f>
        <v>11646</v>
      </c>
      <c r="G23" s="165">
        <f t="shared" si="0"/>
        <v>49.984977896047042</v>
      </c>
      <c r="H23" s="164">
        <f>'41cbenpreGI'!P23</f>
        <v>244</v>
      </c>
      <c r="I23" s="165">
        <f>H23*100/$N23</f>
        <v>1.0472552470063092</v>
      </c>
      <c r="J23" s="164">
        <f>'41cbenpreGI'!R23</f>
        <v>11408</v>
      </c>
      <c r="K23" s="165">
        <f>J23*100/$N23</f>
        <v>48.963474827245804</v>
      </c>
      <c r="L23" s="164">
        <f>'41cbenpreGI'!T23</f>
        <v>1</v>
      </c>
      <c r="M23" s="165">
        <f t="shared" si="3"/>
        <v>4.2920297008455302E-3</v>
      </c>
      <c r="N23" s="164">
        <f t="shared" si="5"/>
        <v>23299</v>
      </c>
      <c r="O23" s="165">
        <f t="shared" si="5"/>
        <v>100</v>
      </c>
      <c r="P23" s="166"/>
      <c r="Q23" s="166">
        <f t="shared" si="4"/>
        <v>1.4343142083230731</v>
      </c>
    </row>
    <row r="24" spans="2:25" s="162" customFormat="1" ht="22.5" customHeight="1" x14ac:dyDescent="0.25">
      <c r="B24" s="146" t="s">
        <v>44</v>
      </c>
      <c r="C24" s="159"/>
      <c r="D24" s="163">
        <f>'41cbenpreGI'!D24</f>
        <v>7703</v>
      </c>
      <c r="F24" s="164">
        <f>'41cbenpreGI'!F24+'41cbenpreGI'!H24+'41cbenpreGI'!J24+'41cbenpreGI'!L24+'41cbenpreGI'!N24</f>
        <v>5224</v>
      </c>
      <c r="G24" s="167">
        <f t="shared" si="0"/>
        <v>42.809145292141274</v>
      </c>
      <c r="H24" s="164">
        <f>'41cbenpreGI'!P24</f>
        <v>939</v>
      </c>
      <c r="I24" s="165">
        <f t="shared" si="1"/>
        <v>7.694829140375318</v>
      </c>
      <c r="J24" s="164">
        <f>'41cbenpreGI'!R24</f>
        <v>6027</v>
      </c>
      <c r="K24" s="165">
        <f t="shared" si="2"/>
        <v>49.389494386626239</v>
      </c>
      <c r="L24" s="164">
        <f>'41cbenpreGI'!T24</f>
        <v>13</v>
      </c>
      <c r="M24" s="165">
        <f t="shared" si="3"/>
        <v>0.10653118085716627</v>
      </c>
      <c r="N24" s="163">
        <f t="shared" si="5"/>
        <v>12203</v>
      </c>
      <c r="O24" s="165">
        <f t="shared" si="5"/>
        <v>100</v>
      </c>
      <c r="P24" s="166"/>
      <c r="Q24" s="166">
        <f t="shared" si="4"/>
        <v>1.5841879787095936</v>
      </c>
    </row>
    <row r="25" spans="2:25" s="162" customFormat="1" ht="18" customHeight="1" x14ac:dyDescent="0.25">
      <c r="B25" s="146" t="s">
        <v>45</v>
      </c>
      <c r="C25" s="159"/>
      <c r="D25" s="163">
        <f>'41cbenpreGI'!D25</f>
        <v>32713</v>
      </c>
      <c r="F25" s="164">
        <f>'41cbenpreGI'!F25+'41cbenpreGI'!H25+'41cbenpreGI'!J25+'41cbenpreGI'!L25+'41cbenpreGI'!N25</f>
        <v>23224</v>
      </c>
      <c r="G25" s="167">
        <f t="shared" si="0"/>
        <v>50.469401947148818</v>
      </c>
      <c r="H25" s="164">
        <f>'41cbenpreGI'!P25</f>
        <v>35</v>
      </c>
      <c r="I25" s="165">
        <f t="shared" si="1"/>
        <v>7.6060500695410288E-2</v>
      </c>
      <c r="J25" s="164">
        <f>'41cbenpreGI'!R25</f>
        <v>19935</v>
      </c>
      <c r="K25" s="165">
        <f t="shared" si="2"/>
        <v>43.32188803894298</v>
      </c>
      <c r="L25" s="164">
        <f>'41cbenpreGI'!T25</f>
        <v>2822</v>
      </c>
      <c r="M25" s="165">
        <f t="shared" si="3"/>
        <v>6.1326495132127956</v>
      </c>
      <c r="N25" s="163">
        <f t="shared" si="5"/>
        <v>46016</v>
      </c>
      <c r="O25" s="165">
        <f t="shared" si="5"/>
        <v>100.00000000000001</v>
      </c>
      <c r="P25" s="166"/>
      <c r="Q25" s="166">
        <f t="shared" si="4"/>
        <v>1.4066579035857305</v>
      </c>
    </row>
    <row r="26" spans="2:25" s="162" customFormat="1" ht="18" customHeight="1" x14ac:dyDescent="0.25">
      <c r="B26" s="146" t="s">
        <v>46</v>
      </c>
      <c r="C26" s="159"/>
      <c r="D26" s="163">
        <f>'41cbenpreGI'!D26</f>
        <v>3064</v>
      </c>
      <c r="F26" s="164">
        <f>'41cbenpreGI'!F26+'41cbenpreGI'!H26+'41cbenpreGI'!J26+'41cbenpreGI'!L26+'41cbenpreGI'!N26</f>
        <v>4496</v>
      </c>
      <c r="G26" s="167">
        <f t="shared" si="0"/>
        <v>98.987230295024219</v>
      </c>
      <c r="H26" s="164">
        <f>'41cbenpreGI'!P26</f>
        <v>40</v>
      </c>
      <c r="I26" s="165">
        <f t="shared" si="1"/>
        <v>0.8806693086745927</v>
      </c>
      <c r="J26" s="164">
        <f>'41cbenpreGI'!R26</f>
        <v>6</v>
      </c>
      <c r="K26" s="165">
        <f t="shared" si="2"/>
        <v>0.13210039630118892</v>
      </c>
      <c r="L26" s="164">
        <f>'41cbenpreGI'!T26</f>
        <v>0</v>
      </c>
      <c r="M26" s="165">
        <f t="shared" si="3"/>
        <v>0</v>
      </c>
      <c r="N26" s="163">
        <f t="shared" si="5"/>
        <v>4542</v>
      </c>
      <c r="O26" s="165">
        <f t="shared" si="5"/>
        <v>100</v>
      </c>
      <c r="P26" s="166"/>
      <c r="Q26" s="166">
        <f t="shared" si="4"/>
        <v>1.4823759791122715</v>
      </c>
    </row>
    <row r="27" spans="2:25" s="162" customFormat="1" ht="18" customHeight="1" x14ac:dyDescent="0.25">
      <c r="B27" s="146" t="s">
        <v>1</v>
      </c>
      <c r="C27" s="159"/>
      <c r="D27" s="163">
        <f>'41cbenpreGI'!D27</f>
        <v>1240</v>
      </c>
      <c r="F27" s="164">
        <f>'41cbenpreGI'!F27+'41cbenpreGI'!H27+'41cbenpreGI'!J27+'41cbenpreGI'!L27+'41cbenpreGI'!N27</f>
        <v>1194</v>
      </c>
      <c r="G27" s="167">
        <f t="shared" si="0"/>
        <v>68.937644341801388</v>
      </c>
      <c r="H27" s="164">
        <f>'41cbenpreGI'!P27</f>
        <v>1</v>
      </c>
      <c r="I27" s="165">
        <f t="shared" si="1"/>
        <v>5.7736720554272515E-2</v>
      </c>
      <c r="J27" s="164">
        <f>'41cbenpreGI'!R27</f>
        <v>537</v>
      </c>
      <c r="K27" s="165">
        <f t="shared" si="2"/>
        <v>31.004618937644342</v>
      </c>
      <c r="L27" s="164">
        <f>'41cbenpreGI'!T27</f>
        <v>0</v>
      </c>
      <c r="M27" s="165">
        <f t="shared" si="3"/>
        <v>0</v>
      </c>
      <c r="N27" s="164">
        <f t="shared" si="5"/>
        <v>1732</v>
      </c>
      <c r="O27" s="165">
        <f t="shared" si="5"/>
        <v>100</v>
      </c>
      <c r="P27" s="166"/>
      <c r="Q27" s="166">
        <f t="shared" si="4"/>
        <v>1.3967741935483871</v>
      </c>
    </row>
    <row r="28" spans="2:25" s="162" customFormat="1" ht="8.25" customHeight="1" x14ac:dyDescent="0.25">
      <c r="B28" s="168"/>
      <c r="C28" s="159"/>
      <c r="D28" s="169"/>
      <c r="F28" s="163"/>
      <c r="G28" s="170"/>
      <c r="H28" s="163"/>
      <c r="I28" s="170"/>
      <c r="J28" s="163"/>
      <c r="K28" s="170"/>
      <c r="L28" s="163"/>
      <c r="M28" s="170"/>
      <c r="N28" s="164"/>
      <c r="O28" s="166"/>
      <c r="P28" s="166"/>
      <c r="Q28" s="170"/>
    </row>
    <row r="29" spans="2:25" s="162" customFormat="1" ht="3" customHeight="1" x14ac:dyDescent="0.25">
      <c r="B29" s="158"/>
      <c r="C29" s="159"/>
      <c r="D29" s="171"/>
      <c r="F29" s="172"/>
      <c r="G29" s="172"/>
      <c r="H29" s="172"/>
      <c r="I29" s="172"/>
      <c r="J29" s="172"/>
      <c r="K29" s="172"/>
      <c r="L29" s="172"/>
      <c r="M29" s="172"/>
      <c r="N29" s="147"/>
      <c r="O29" s="172"/>
      <c r="P29" s="172"/>
      <c r="Q29" s="172"/>
    </row>
    <row r="30" spans="2:25" s="162" customFormat="1" ht="20.25" customHeight="1" x14ac:dyDescent="0.25">
      <c r="B30" s="146" t="s">
        <v>0</v>
      </c>
      <c r="C30" s="173"/>
      <c r="D30" s="147">
        <f>SUM(D10:D29)</f>
        <v>598804</v>
      </c>
      <c r="E30" s="174"/>
      <c r="F30" s="147">
        <f>SUM(F10:F27)</f>
        <v>503158</v>
      </c>
      <c r="G30" s="175">
        <f>F30*100/$N30</f>
        <v>58.357796090211608</v>
      </c>
      <c r="H30" s="147">
        <f>SUM(H10:H27)</f>
        <v>67851</v>
      </c>
      <c r="I30" s="175">
        <f>H30*100/$N30</f>
        <v>7.8695654695283546</v>
      </c>
      <c r="J30" s="147">
        <f>SUM(J10:J27)</f>
        <v>286793</v>
      </c>
      <c r="K30" s="175">
        <f>J30*100/$N30</f>
        <v>33.263124931135067</v>
      </c>
      <c r="L30" s="147">
        <f>SUM(L10:L28)</f>
        <v>4393</v>
      </c>
      <c r="M30" s="175">
        <f>L30*100/$N30</f>
        <v>0.50951350912496596</v>
      </c>
      <c r="N30" s="147">
        <f>F30+H30+J30+L30</f>
        <v>862195</v>
      </c>
      <c r="O30" s="175">
        <f>G30+I30+K30+M30</f>
        <v>100</v>
      </c>
      <c r="P30" s="176"/>
      <c r="Q30" s="176">
        <f>(N30/D30)</f>
        <v>1.4398617911703997</v>
      </c>
    </row>
    <row r="31" spans="2:25" s="162" customFormat="1" ht="5.25" customHeight="1" x14ac:dyDescent="0.25">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2:25" s="151" customFormat="1" ht="18.75" customHeight="1" x14ac:dyDescent="0.25">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3">
      <c r="B33" s="27" t="s">
        <v>47</v>
      </c>
      <c r="F33" s="25"/>
      <c r="G33" s="25"/>
      <c r="H33" s="25"/>
      <c r="I33" s="25"/>
      <c r="J33" s="25"/>
      <c r="K33" s="25"/>
      <c r="L33" s="25"/>
      <c r="M33" s="25"/>
      <c r="N33" s="25"/>
      <c r="O33" s="25"/>
      <c r="P33" s="25"/>
      <c r="Q33" s="25"/>
      <c r="R33" s="25"/>
      <c r="S33" s="25"/>
      <c r="T33" s="25"/>
      <c r="U33" s="25"/>
    </row>
    <row r="34" spans="2:25" x14ac:dyDescent="0.25">
      <c r="F34" s="14"/>
      <c r="G34" s="14"/>
      <c r="H34" s="14"/>
      <c r="I34" s="14"/>
      <c r="J34" s="14"/>
    </row>
    <row r="36" spans="2:25" x14ac:dyDescent="0.25">
      <c r="D36" s="8"/>
      <c r="T36" s="22"/>
      <c r="U36" s="22"/>
      <c r="X36" s="1"/>
      <c r="Y36" s="1"/>
    </row>
    <row r="37" spans="2:25" x14ac:dyDescent="0.25">
      <c r="T37" s="22"/>
      <c r="U37" s="22"/>
      <c r="X37" s="1"/>
      <c r="Y37" s="1"/>
    </row>
    <row r="38" spans="2:25" x14ac:dyDescent="0.25">
      <c r="T38" s="22"/>
      <c r="U38" s="22"/>
      <c r="X38" s="1"/>
      <c r="Y38" s="1"/>
    </row>
    <row r="39" spans="2:25" x14ac:dyDescent="0.25">
      <c r="T39" s="22"/>
      <c r="U39" s="22"/>
      <c r="X39" s="1"/>
      <c r="Y39" s="1"/>
    </row>
    <row r="40" spans="2:25" x14ac:dyDescent="0.25">
      <c r="T40" s="22"/>
      <c r="U40" s="22"/>
      <c r="X40" s="1"/>
      <c r="Y40" s="1"/>
    </row>
    <row r="41" spans="2:25" x14ac:dyDescent="0.25">
      <c r="T41" s="22"/>
      <c r="U41" s="22"/>
      <c r="X41" s="1"/>
      <c r="Y41" s="1"/>
    </row>
    <row r="42" spans="2:25" x14ac:dyDescent="0.25">
      <c r="T42" s="22"/>
      <c r="U42" s="22"/>
      <c r="X42" s="1"/>
      <c r="Y42" s="1"/>
    </row>
    <row r="43" spans="2:25" x14ac:dyDescent="0.25">
      <c r="T43" s="22"/>
      <c r="U43" s="22"/>
      <c r="X43" s="1"/>
      <c r="Y43" s="1"/>
    </row>
    <row r="44" spans="2:25" x14ac:dyDescent="0.25">
      <c r="T44" s="22"/>
      <c r="U44" s="22"/>
      <c r="X44" s="1"/>
      <c r="Y44" s="1"/>
    </row>
    <row r="45" spans="2:25" x14ac:dyDescent="0.25">
      <c r="T45" s="22"/>
      <c r="U45" s="22"/>
      <c r="X45" s="1"/>
      <c r="Y45" s="1"/>
    </row>
    <row r="46" spans="2:25" x14ac:dyDescent="0.25">
      <c r="T46" s="22"/>
      <c r="U46" s="22"/>
      <c r="X46" s="1"/>
      <c r="Y46" s="1"/>
    </row>
    <row r="47" spans="2:25" x14ac:dyDescent="0.25">
      <c r="T47" s="22"/>
      <c r="U47" s="22"/>
      <c r="X47" s="1"/>
      <c r="Y47" s="1"/>
    </row>
    <row r="48" spans="2:25" x14ac:dyDescent="0.25">
      <c r="T48" s="22"/>
      <c r="U48" s="22"/>
      <c r="X48" s="1"/>
      <c r="Y48" s="1"/>
    </row>
    <row r="49" spans="20:25" x14ac:dyDescent="0.25">
      <c r="T49" s="22"/>
      <c r="U49" s="22"/>
      <c r="X49" s="1"/>
      <c r="Y49" s="1"/>
    </row>
    <row r="50" spans="20:25" x14ac:dyDescent="0.25">
      <c r="T50" s="22"/>
      <c r="U50" s="22"/>
      <c r="X50" s="1"/>
      <c r="Y50" s="1"/>
    </row>
    <row r="51" spans="20:25" x14ac:dyDescent="0.25">
      <c r="T51" s="22"/>
      <c r="U51" s="22"/>
      <c r="X51" s="1"/>
      <c r="Y51" s="1"/>
    </row>
    <row r="52" spans="20:25" x14ac:dyDescent="0.25">
      <c r="T52" s="22"/>
      <c r="U52" s="22"/>
      <c r="X52" s="1"/>
      <c r="Y52" s="1"/>
    </row>
    <row r="53" spans="20:25" x14ac:dyDescent="0.25">
      <c r="T53" s="22"/>
      <c r="U53" s="22"/>
      <c r="X53" s="1"/>
      <c r="Y53" s="1"/>
    </row>
    <row r="54" spans="20:25" x14ac:dyDescent="0.25">
      <c r="T54" s="22"/>
      <c r="U54" s="22"/>
      <c r="X54" s="1"/>
      <c r="Y54" s="1"/>
    </row>
    <row r="55" spans="20:25" x14ac:dyDescent="0.25">
      <c r="T55" s="22"/>
      <c r="U55" s="22"/>
      <c r="X55" s="1"/>
      <c r="Y55" s="1"/>
    </row>
    <row r="56" spans="20:25" x14ac:dyDescent="0.25">
      <c r="T56" s="22"/>
      <c r="U56" s="22"/>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7" orientation="landscape" r:id="rId1"/>
  <headerFooter alignWithMargins="0"/>
  <rowBreaks count="1" manualBreakCount="1">
    <brk id="32" max="16383"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Hoja22">
    <tabColor theme="0"/>
    <pageSetUpPr fitToPage="1"/>
  </sheetPr>
  <dimension ref="A1:IY53"/>
  <sheetViews>
    <sheetView zoomScaleNormal="100" workbookViewId="0"/>
  </sheetViews>
  <sheetFormatPr baseColWidth="10" defaultColWidth="11.453125" defaultRowHeight="14.5" x14ac:dyDescent="0.25"/>
  <cols>
    <col min="1" max="1" width="0.7265625" style="333" customWidth="1"/>
    <col min="2" max="2" width="28.7265625" style="333" customWidth="1"/>
    <col min="3" max="3" width="11.26953125" style="333" bestFit="1" customWidth="1"/>
    <col min="4" max="4" width="10.7265625" style="333" customWidth="1"/>
    <col min="5" max="5" width="0.7265625" style="333" customWidth="1"/>
    <col min="6" max="6" width="12.81640625" style="333" customWidth="1"/>
    <col min="7" max="7" width="7.26953125" style="333" customWidth="1"/>
    <col min="8" max="8" width="0.7265625" style="333" customWidth="1"/>
    <col min="9" max="9" width="10.54296875" style="333" customWidth="1"/>
    <col min="10" max="10" width="8.54296875" style="333" customWidth="1"/>
    <col min="11" max="11" width="9.81640625" style="333" customWidth="1"/>
    <col min="12" max="17" width="11.453125" style="333"/>
    <col min="18" max="18" width="7.54296875" style="333" customWidth="1"/>
    <col min="19" max="19" width="2.26953125" style="333" customWidth="1"/>
    <col min="20" max="16384" width="11.453125" style="333"/>
  </cols>
  <sheetData>
    <row r="1" spans="1:259" s="613" customFormat="1" ht="9" customHeight="1" x14ac:dyDescent="0.35">
      <c r="A1" s="340"/>
      <c r="B1" s="311"/>
      <c r="C1" s="311"/>
      <c r="D1" s="311"/>
      <c r="E1" s="341"/>
      <c r="F1" s="340"/>
      <c r="G1" s="340"/>
      <c r="H1" s="341"/>
      <c r="I1" s="340"/>
      <c r="J1" s="340"/>
      <c r="K1" s="748"/>
      <c r="L1" s="748"/>
      <c r="M1" s="748"/>
      <c r="N1" s="748"/>
      <c r="O1" s="340"/>
      <c r="P1" s="340"/>
      <c r="Q1" s="340"/>
      <c r="R1" s="748"/>
      <c r="S1" s="748"/>
      <c r="T1" s="340"/>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40"/>
      <c r="AZ1" s="340"/>
      <c r="BA1" s="340"/>
      <c r="BB1" s="340"/>
      <c r="BC1" s="340"/>
      <c r="BD1" s="340"/>
      <c r="BE1" s="340"/>
      <c r="BF1" s="340"/>
      <c r="BG1" s="340"/>
      <c r="BH1" s="340"/>
      <c r="BI1" s="340"/>
      <c r="BJ1" s="340"/>
      <c r="BK1" s="340"/>
      <c r="BL1" s="340"/>
      <c r="BM1" s="340"/>
      <c r="BN1" s="340"/>
      <c r="BO1" s="340"/>
      <c r="BP1" s="340"/>
      <c r="BQ1" s="340"/>
      <c r="BR1" s="340"/>
      <c r="BS1" s="340"/>
      <c r="BT1" s="340"/>
      <c r="BU1" s="340"/>
      <c r="BV1" s="340"/>
      <c r="BW1" s="340"/>
      <c r="BX1" s="340"/>
      <c r="BY1" s="340"/>
      <c r="BZ1" s="340"/>
      <c r="CA1" s="340"/>
      <c r="CB1" s="340"/>
      <c r="CC1" s="340"/>
      <c r="CD1" s="340"/>
      <c r="CE1" s="340"/>
      <c r="CF1" s="340"/>
      <c r="CG1" s="340"/>
      <c r="CH1" s="340"/>
      <c r="CI1" s="340"/>
      <c r="CJ1" s="340"/>
      <c r="CK1" s="340"/>
      <c r="CL1" s="340"/>
      <c r="CM1" s="340"/>
      <c r="CN1" s="340"/>
      <c r="CO1" s="340"/>
      <c r="CP1" s="340"/>
      <c r="CQ1" s="340"/>
      <c r="CR1" s="340"/>
      <c r="CS1" s="340"/>
      <c r="CT1" s="340"/>
      <c r="CU1" s="340"/>
      <c r="CV1" s="340"/>
      <c r="CW1" s="340"/>
      <c r="CX1" s="340"/>
      <c r="CY1" s="340"/>
      <c r="CZ1" s="340"/>
      <c r="DA1" s="340"/>
      <c r="DB1" s="340"/>
      <c r="DC1" s="340"/>
      <c r="DD1" s="340"/>
      <c r="DE1" s="340"/>
      <c r="DF1" s="340"/>
      <c r="DG1" s="340"/>
      <c r="DH1" s="340"/>
      <c r="DI1" s="340"/>
      <c r="DJ1" s="340"/>
      <c r="DK1" s="340"/>
      <c r="DL1" s="340"/>
      <c r="DM1" s="340"/>
      <c r="DN1" s="340"/>
      <c r="DO1" s="340"/>
      <c r="DP1" s="340"/>
      <c r="DQ1" s="340"/>
      <c r="DR1" s="340"/>
      <c r="DS1" s="340"/>
      <c r="DT1" s="340"/>
      <c r="DU1" s="340"/>
      <c r="DV1" s="340"/>
      <c r="DW1" s="340"/>
      <c r="DX1" s="340"/>
      <c r="DY1" s="340"/>
      <c r="DZ1" s="340"/>
      <c r="EA1" s="340"/>
      <c r="EB1" s="340"/>
      <c r="EC1" s="340"/>
      <c r="ED1" s="340"/>
      <c r="EE1" s="340"/>
      <c r="EF1" s="340"/>
      <c r="EG1" s="340"/>
      <c r="EH1" s="340"/>
      <c r="EI1" s="340"/>
      <c r="EJ1" s="340"/>
      <c r="EK1" s="340"/>
      <c r="EL1" s="340"/>
      <c r="EM1" s="340"/>
      <c r="EN1" s="340"/>
      <c r="EO1" s="340"/>
      <c r="EP1" s="340"/>
      <c r="EQ1" s="340"/>
      <c r="ER1" s="340"/>
      <c r="ES1" s="340"/>
      <c r="ET1" s="340"/>
      <c r="EU1" s="340"/>
      <c r="EV1" s="340"/>
      <c r="EW1" s="340"/>
      <c r="EX1" s="340"/>
      <c r="EY1" s="340"/>
      <c r="EZ1" s="340"/>
      <c r="FA1" s="340"/>
      <c r="FB1" s="340"/>
      <c r="FC1" s="340"/>
      <c r="FD1" s="340"/>
      <c r="FE1" s="340"/>
      <c r="FF1" s="340"/>
      <c r="FG1" s="340"/>
      <c r="FH1" s="340"/>
      <c r="FI1" s="340"/>
      <c r="FJ1" s="340"/>
      <c r="FK1" s="340"/>
      <c r="FL1" s="340"/>
      <c r="FM1" s="340"/>
      <c r="FN1" s="340"/>
      <c r="FO1" s="340"/>
      <c r="FP1" s="340"/>
      <c r="FQ1" s="340"/>
      <c r="FR1" s="340"/>
      <c r="FS1" s="340"/>
      <c r="FT1" s="340"/>
      <c r="FU1" s="340"/>
      <c r="FV1" s="340"/>
      <c r="FW1" s="340"/>
      <c r="FX1" s="340"/>
      <c r="FY1" s="340"/>
      <c r="FZ1" s="340"/>
      <c r="GA1" s="340"/>
      <c r="GB1" s="340"/>
      <c r="GC1" s="340"/>
      <c r="GD1" s="340"/>
      <c r="GE1" s="340"/>
      <c r="GF1" s="340"/>
      <c r="GG1" s="340"/>
      <c r="GH1" s="340"/>
      <c r="GI1" s="340"/>
      <c r="GJ1" s="340"/>
      <c r="GK1" s="340"/>
      <c r="GL1" s="340"/>
      <c r="GM1" s="340"/>
      <c r="GN1" s="340"/>
      <c r="GO1" s="340"/>
      <c r="GP1" s="340"/>
      <c r="GQ1" s="340"/>
      <c r="GR1" s="340"/>
      <c r="GS1" s="340"/>
      <c r="GT1" s="340"/>
      <c r="GU1" s="340"/>
      <c r="GV1" s="340"/>
      <c r="GW1" s="340"/>
      <c r="GX1" s="340"/>
      <c r="GY1" s="340"/>
      <c r="GZ1" s="340"/>
      <c r="HA1" s="340"/>
      <c r="HB1" s="340"/>
      <c r="HC1" s="340"/>
      <c r="HD1" s="340"/>
      <c r="HE1" s="340"/>
      <c r="HF1" s="340"/>
      <c r="HG1" s="340"/>
      <c r="HH1" s="340"/>
      <c r="HI1" s="340"/>
      <c r="HJ1" s="340"/>
      <c r="HK1" s="340"/>
      <c r="HL1" s="340"/>
      <c r="HM1" s="340"/>
      <c r="HN1" s="340"/>
      <c r="HO1" s="340"/>
      <c r="HP1" s="340"/>
      <c r="HQ1" s="340"/>
      <c r="HR1" s="340"/>
      <c r="HS1" s="340"/>
      <c r="HT1" s="340"/>
      <c r="HU1" s="340"/>
      <c r="HV1" s="340"/>
      <c r="HW1" s="340"/>
      <c r="HX1" s="340"/>
      <c r="HY1" s="340"/>
      <c r="HZ1" s="340"/>
      <c r="IA1" s="340"/>
      <c r="IB1" s="340"/>
      <c r="IC1" s="340"/>
      <c r="ID1" s="340"/>
      <c r="IE1" s="340"/>
      <c r="IF1" s="340"/>
      <c r="IG1" s="340"/>
      <c r="IH1" s="340"/>
      <c r="II1" s="340"/>
      <c r="IJ1" s="340"/>
      <c r="IK1" s="340"/>
      <c r="IL1" s="340"/>
      <c r="IM1" s="340"/>
      <c r="IN1" s="340"/>
      <c r="IO1" s="340"/>
      <c r="IP1" s="340"/>
      <c r="IQ1" s="340"/>
      <c r="IR1" s="340"/>
      <c r="IS1" s="340"/>
      <c r="IT1" s="340"/>
      <c r="IU1" s="340"/>
      <c r="IV1" s="340"/>
      <c r="IW1" s="340"/>
      <c r="IX1" s="340"/>
      <c r="IY1" s="340"/>
    </row>
    <row r="2" spans="1:259" s="619" customFormat="1" ht="49.5" customHeight="1" x14ac:dyDescent="0.35">
      <c r="A2" s="343"/>
      <c r="B2" s="749"/>
      <c r="C2" s="749"/>
      <c r="D2" s="749"/>
      <c r="E2" s="749"/>
      <c r="F2" s="749"/>
      <c r="G2" s="749"/>
      <c r="H2" s="749"/>
      <c r="I2" s="343"/>
      <c r="J2" s="343"/>
      <c r="K2" s="748"/>
      <c r="L2" s="748"/>
      <c r="M2" s="748"/>
      <c r="N2" s="748"/>
      <c r="O2" s="343"/>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3"/>
      <c r="BB2" s="343"/>
      <c r="BC2" s="343"/>
      <c r="BD2" s="343"/>
      <c r="BE2" s="343"/>
      <c r="BF2" s="343"/>
      <c r="BG2" s="343"/>
      <c r="BH2" s="343"/>
      <c r="BI2" s="343"/>
      <c r="BJ2" s="343"/>
      <c r="BK2" s="343"/>
      <c r="BL2" s="343"/>
      <c r="BM2" s="343"/>
      <c r="BN2" s="343"/>
      <c r="BO2" s="343"/>
      <c r="BP2" s="343"/>
      <c r="BQ2" s="343"/>
      <c r="BR2" s="343"/>
      <c r="BS2" s="343"/>
      <c r="BT2" s="343"/>
      <c r="BU2" s="343"/>
      <c r="BV2" s="343"/>
      <c r="BW2" s="343"/>
      <c r="BX2" s="343"/>
      <c r="BY2" s="343"/>
      <c r="BZ2" s="343"/>
      <c r="CA2" s="343"/>
      <c r="CB2" s="343"/>
      <c r="CC2" s="343"/>
      <c r="CD2" s="343"/>
      <c r="CE2" s="343"/>
      <c r="CF2" s="343"/>
      <c r="CG2" s="343"/>
      <c r="CH2" s="343"/>
      <c r="CI2" s="343"/>
      <c r="CJ2" s="343"/>
      <c r="CK2" s="343"/>
      <c r="CL2" s="343"/>
      <c r="CM2" s="343"/>
      <c r="CN2" s="343"/>
      <c r="CO2" s="343"/>
      <c r="CP2" s="343"/>
      <c r="CQ2" s="343"/>
      <c r="CR2" s="343"/>
      <c r="CS2" s="343"/>
      <c r="CT2" s="343"/>
      <c r="CU2" s="343"/>
      <c r="CV2" s="343"/>
      <c r="CW2" s="343"/>
      <c r="CX2" s="343"/>
      <c r="CY2" s="343"/>
      <c r="CZ2" s="343"/>
      <c r="DA2" s="343"/>
      <c r="DB2" s="343"/>
      <c r="DC2" s="343"/>
      <c r="DD2" s="343"/>
      <c r="DE2" s="343"/>
      <c r="DF2" s="343"/>
      <c r="DG2" s="343"/>
      <c r="DH2" s="343"/>
      <c r="DI2" s="343"/>
      <c r="DJ2" s="343"/>
      <c r="DK2" s="343"/>
      <c r="DL2" s="343"/>
      <c r="DM2" s="343"/>
      <c r="DN2" s="343"/>
      <c r="DO2" s="343"/>
      <c r="DP2" s="343"/>
      <c r="DQ2" s="343"/>
      <c r="DR2" s="343"/>
      <c r="DS2" s="343"/>
      <c r="DT2" s="343"/>
      <c r="DU2" s="343"/>
      <c r="DV2" s="343"/>
      <c r="DW2" s="343"/>
      <c r="DX2" s="343"/>
      <c r="DY2" s="343"/>
      <c r="DZ2" s="343"/>
      <c r="EA2" s="343"/>
      <c r="EB2" s="343"/>
      <c r="EC2" s="343"/>
      <c r="ED2" s="343"/>
      <c r="EE2" s="343"/>
      <c r="EF2" s="343"/>
      <c r="EG2" s="343"/>
      <c r="EH2" s="343"/>
      <c r="EI2" s="343"/>
      <c r="EJ2" s="343"/>
      <c r="EK2" s="343"/>
      <c r="EL2" s="343"/>
      <c r="EM2" s="343"/>
      <c r="EN2" s="343"/>
      <c r="EO2" s="343"/>
      <c r="EP2" s="343"/>
      <c r="EQ2" s="343"/>
      <c r="ER2" s="343"/>
      <c r="ES2" s="343"/>
      <c r="ET2" s="343"/>
      <c r="EU2" s="343"/>
      <c r="EV2" s="343"/>
      <c r="EW2" s="343"/>
      <c r="EX2" s="343"/>
      <c r="EY2" s="343"/>
      <c r="EZ2" s="343"/>
      <c r="FA2" s="343"/>
      <c r="FB2" s="343"/>
      <c r="FC2" s="343"/>
      <c r="FD2" s="343"/>
      <c r="FE2" s="343"/>
      <c r="FF2" s="343"/>
      <c r="FG2" s="343"/>
      <c r="FH2" s="343"/>
      <c r="FI2" s="343"/>
      <c r="FJ2" s="343"/>
      <c r="FK2" s="343"/>
      <c r="FL2" s="343"/>
      <c r="FM2" s="343"/>
      <c r="FN2" s="343"/>
      <c r="FO2" s="343"/>
      <c r="FP2" s="343"/>
      <c r="FQ2" s="343"/>
      <c r="FR2" s="343"/>
      <c r="FS2" s="343"/>
      <c r="FT2" s="343"/>
      <c r="FU2" s="343"/>
      <c r="FV2" s="343"/>
      <c r="FW2" s="343"/>
      <c r="FX2" s="343"/>
      <c r="FY2" s="343"/>
      <c r="FZ2" s="343"/>
      <c r="GA2" s="343"/>
      <c r="GB2" s="343"/>
      <c r="GC2" s="343"/>
      <c r="GD2" s="343"/>
      <c r="GE2" s="343"/>
      <c r="GF2" s="343"/>
      <c r="GG2" s="343"/>
      <c r="GH2" s="343"/>
      <c r="GI2" s="343"/>
      <c r="GJ2" s="343"/>
      <c r="GK2" s="343"/>
      <c r="GL2" s="343"/>
      <c r="GM2" s="343"/>
      <c r="GN2" s="343"/>
      <c r="GO2" s="343"/>
      <c r="GP2" s="343"/>
      <c r="GQ2" s="343"/>
      <c r="GR2" s="343"/>
      <c r="GS2" s="343"/>
      <c r="GT2" s="343"/>
      <c r="GU2" s="343"/>
      <c r="GV2" s="343"/>
      <c r="GW2" s="343"/>
      <c r="GX2" s="343"/>
      <c r="GY2" s="343"/>
      <c r="GZ2" s="343"/>
      <c r="HA2" s="343"/>
      <c r="HB2" s="343"/>
      <c r="HC2" s="343"/>
      <c r="HD2" s="343"/>
      <c r="HE2" s="343"/>
      <c r="HF2" s="343"/>
      <c r="HG2" s="343"/>
      <c r="HH2" s="343"/>
      <c r="HI2" s="343"/>
      <c r="HJ2" s="343"/>
      <c r="HK2" s="343"/>
      <c r="HL2" s="343"/>
      <c r="HM2" s="343"/>
      <c r="HN2" s="343"/>
      <c r="HO2" s="343"/>
      <c r="HP2" s="343"/>
      <c r="HQ2" s="343"/>
      <c r="HR2" s="343"/>
      <c r="HS2" s="343"/>
      <c r="HT2" s="343"/>
      <c r="HU2" s="343"/>
      <c r="HV2" s="343"/>
      <c r="HW2" s="343"/>
      <c r="HX2" s="343"/>
      <c r="HY2" s="343"/>
      <c r="HZ2" s="343"/>
      <c r="IA2" s="343"/>
      <c r="IB2" s="343"/>
      <c r="IC2" s="343"/>
      <c r="ID2" s="343"/>
      <c r="IE2" s="343"/>
      <c r="IF2" s="343"/>
      <c r="IG2" s="343"/>
      <c r="IH2" s="343"/>
      <c r="II2" s="343"/>
      <c r="IJ2" s="343"/>
      <c r="IK2" s="343"/>
      <c r="IL2" s="343"/>
      <c r="IM2" s="343"/>
      <c r="IN2" s="343"/>
      <c r="IO2" s="343"/>
      <c r="IP2" s="343"/>
      <c r="IQ2" s="343"/>
      <c r="IR2" s="343"/>
      <c r="IS2" s="343"/>
      <c r="IT2" s="343"/>
      <c r="IU2" s="343"/>
      <c r="IV2" s="343"/>
      <c r="IW2" s="343"/>
      <c r="IX2" s="343"/>
      <c r="IY2" s="343"/>
    </row>
    <row r="3" spans="1:259" s="621" customFormat="1" ht="7" customHeight="1" x14ac:dyDescent="0.35">
      <c r="A3" s="345"/>
      <c r="B3" s="1440"/>
      <c r="C3" s="1440"/>
      <c r="D3" s="1440"/>
      <c r="E3" s="1440"/>
      <c r="F3" s="1440"/>
      <c r="G3" s="1440"/>
      <c r="H3" s="1440"/>
      <c r="I3" s="345"/>
      <c r="J3" s="345"/>
      <c r="K3" s="748"/>
      <c r="L3" s="748"/>
      <c r="M3" s="748"/>
      <c r="N3" s="748"/>
      <c r="O3" s="345"/>
      <c r="P3" s="345"/>
      <c r="Q3" s="345"/>
      <c r="R3" s="343"/>
      <c r="S3" s="343"/>
      <c r="T3" s="345"/>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345"/>
      <c r="BC3" s="345"/>
      <c r="BD3" s="345"/>
      <c r="BE3" s="345"/>
      <c r="BF3" s="345"/>
      <c r="BG3" s="345"/>
      <c r="BH3" s="345"/>
      <c r="BI3" s="345"/>
      <c r="BJ3" s="345"/>
      <c r="BK3" s="345"/>
      <c r="BL3" s="345"/>
      <c r="BM3" s="345"/>
      <c r="BN3" s="345"/>
      <c r="BO3" s="345"/>
      <c r="BP3" s="345"/>
      <c r="BQ3" s="345"/>
      <c r="BR3" s="345"/>
      <c r="BS3" s="345"/>
      <c r="BT3" s="345"/>
      <c r="BU3" s="345"/>
      <c r="BV3" s="345"/>
      <c r="BW3" s="345"/>
      <c r="BX3" s="345"/>
      <c r="BY3" s="345"/>
      <c r="BZ3" s="345"/>
      <c r="CA3" s="345"/>
      <c r="CB3" s="345"/>
      <c r="CC3" s="345"/>
      <c r="CD3" s="345"/>
      <c r="CE3" s="345"/>
      <c r="CF3" s="345"/>
      <c r="CG3" s="345"/>
      <c r="CH3" s="345"/>
      <c r="CI3" s="345"/>
      <c r="CJ3" s="345"/>
      <c r="CK3" s="345"/>
      <c r="CL3" s="345"/>
      <c r="CM3" s="345"/>
      <c r="CN3" s="345"/>
      <c r="CO3" s="345"/>
      <c r="CP3" s="345"/>
      <c r="CQ3" s="345"/>
      <c r="CR3" s="345"/>
      <c r="CS3" s="345"/>
      <c r="CT3" s="345"/>
      <c r="CU3" s="345"/>
      <c r="CV3" s="345"/>
      <c r="CW3" s="345"/>
      <c r="CX3" s="345"/>
      <c r="CY3" s="345"/>
      <c r="CZ3" s="345"/>
      <c r="DA3" s="345"/>
      <c r="DB3" s="345"/>
      <c r="DC3" s="345"/>
      <c r="DD3" s="345"/>
      <c r="DE3" s="345"/>
      <c r="DF3" s="345"/>
      <c r="DG3" s="345"/>
      <c r="DH3" s="345"/>
      <c r="DI3" s="345"/>
      <c r="DJ3" s="345"/>
      <c r="DK3" s="345"/>
      <c r="DL3" s="345"/>
      <c r="DM3" s="345"/>
      <c r="DN3" s="345"/>
      <c r="DO3" s="345"/>
      <c r="DP3" s="345"/>
      <c r="DQ3" s="345"/>
      <c r="DR3" s="345"/>
      <c r="DS3" s="345"/>
      <c r="DT3" s="345"/>
      <c r="DU3" s="345"/>
      <c r="DV3" s="345"/>
      <c r="DW3" s="345"/>
      <c r="DX3" s="345"/>
      <c r="DY3" s="345"/>
      <c r="DZ3" s="345"/>
      <c r="EA3" s="345"/>
      <c r="EB3" s="345"/>
      <c r="EC3" s="345"/>
      <c r="ED3" s="345"/>
      <c r="EE3" s="345"/>
      <c r="EF3" s="345"/>
      <c r="EG3" s="345"/>
      <c r="EH3" s="345"/>
      <c r="EI3" s="345"/>
      <c r="EJ3" s="345"/>
      <c r="EK3" s="345"/>
      <c r="EL3" s="345"/>
      <c r="EM3" s="345"/>
      <c r="EN3" s="345"/>
      <c r="EO3" s="345"/>
      <c r="EP3" s="345"/>
      <c r="EQ3" s="345"/>
      <c r="ER3" s="345"/>
      <c r="ES3" s="345"/>
      <c r="ET3" s="345"/>
      <c r="EU3" s="345"/>
      <c r="EV3" s="345"/>
      <c r="EW3" s="345"/>
      <c r="EX3" s="345"/>
      <c r="EY3" s="345"/>
      <c r="EZ3" s="345"/>
      <c r="FA3" s="345"/>
      <c r="FB3" s="345"/>
      <c r="FC3" s="345"/>
      <c r="FD3" s="345"/>
      <c r="FE3" s="345"/>
      <c r="FF3" s="345"/>
      <c r="FG3" s="345"/>
      <c r="FH3" s="345"/>
      <c r="FI3" s="345"/>
      <c r="FJ3" s="345"/>
      <c r="FK3" s="345"/>
      <c r="FL3" s="345"/>
      <c r="FM3" s="345"/>
      <c r="FN3" s="345"/>
      <c r="FO3" s="345"/>
      <c r="FP3" s="345"/>
      <c r="FQ3" s="345"/>
      <c r="FR3" s="345"/>
      <c r="FS3" s="345"/>
      <c r="FT3" s="345"/>
      <c r="FU3" s="345"/>
      <c r="FV3" s="345"/>
      <c r="FW3" s="345"/>
      <c r="FX3" s="345"/>
      <c r="FY3" s="345"/>
      <c r="FZ3" s="345"/>
      <c r="GA3" s="345"/>
      <c r="GB3" s="345"/>
      <c r="GC3" s="345"/>
      <c r="GD3" s="345"/>
      <c r="GE3" s="345"/>
      <c r="GF3" s="345"/>
      <c r="GG3" s="345"/>
      <c r="GH3" s="345"/>
      <c r="GI3" s="345"/>
      <c r="GJ3" s="345"/>
      <c r="GK3" s="345"/>
      <c r="GL3" s="345"/>
      <c r="GM3" s="345"/>
      <c r="GN3" s="345"/>
      <c r="GO3" s="345"/>
      <c r="GP3" s="345"/>
      <c r="GQ3" s="345"/>
      <c r="GR3" s="345"/>
      <c r="GS3" s="345"/>
      <c r="GT3" s="345"/>
      <c r="GU3" s="345"/>
      <c r="GV3" s="345"/>
      <c r="GW3" s="345"/>
      <c r="GX3" s="345"/>
      <c r="GY3" s="345"/>
      <c r="GZ3" s="345"/>
      <c r="HA3" s="345"/>
      <c r="HB3" s="345"/>
      <c r="HC3" s="345"/>
      <c r="HD3" s="345"/>
      <c r="HE3" s="345"/>
      <c r="HF3" s="345"/>
      <c r="HG3" s="345"/>
      <c r="HH3" s="345"/>
      <c r="HI3" s="345"/>
      <c r="HJ3" s="345"/>
      <c r="HK3" s="345"/>
      <c r="HL3" s="345"/>
      <c r="HM3" s="345"/>
      <c r="HN3" s="345"/>
      <c r="HO3" s="345"/>
      <c r="HP3" s="345"/>
      <c r="HQ3" s="345"/>
      <c r="HR3" s="345"/>
      <c r="HS3" s="345"/>
      <c r="HT3" s="345"/>
      <c r="HU3" s="345"/>
      <c r="HV3" s="345"/>
      <c r="HW3" s="345"/>
      <c r="HX3" s="345"/>
      <c r="HY3" s="345"/>
      <c r="HZ3" s="345"/>
      <c r="IA3" s="345"/>
      <c r="IB3" s="345"/>
      <c r="IC3" s="345"/>
      <c r="ID3" s="345"/>
      <c r="IE3" s="345"/>
      <c r="IF3" s="345"/>
      <c r="IG3" s="345"/>
      <c r="IH3" s="345"/>
      <c r="II3" s="345"/>
      <c r="IJ3" s="345"/>
      <c r="IK3" s="345"/>
      <c r="IL3" s="345"/>
      <c r="IM3" s="345"/>
      <c r="IN3" s="345"/>
      <c r="IO3" s="345"/>
      <c r="IP3" s="345"/>
      <c r="IQ3" s="345"/>
      <c r="IR3" s="345"/>
      <c r="IS3" s="345"/>
      <c r="IT3" s="345"/>
      <c r="IU3" s="345"/>
      <c r="IV3" s="345"/>
      <c r="IW3" s="345"/>
      <c r="IX3" s="345"/>
      <c r="IY3" s="345"/>
    </row>
    <row r="4" spans="1:259" s="621" customFormat="1" ht="41.25" customHeight="1" x14ac:dyDescent="0.25">
      <c r="A4" s="1535" t="s">
        <v>420</v>
      </c>
      <c r="B4" s="1535"/>
      <c r="C4" s="1535"/>
      <c r="D4" s="1535"/>
      <c r="E4" s="1535"/>
      <c r="F4" s="1535"/>
      <c r="G4" s="1535"/>
      <c r="H4" s="1535"/>
      <c r="I4" s="1535"/>
      <c r="J4" s="1535"/>
      <c r="K4" s="1535"/>
      <c r="L4" s="1535"/>
      <c r="M4" s="1535"/>
      <c r="N4" s="1535"/>
      <c r="O4" s="1535"/>
      <c r="P4" s="1535"/>
      <c r="Q4" s="1535"/>
      <c r="R4" s="322"/>
      <c r="S4" s="345"/>
      <c r="T4" s="345"/>
      <c r="U4" s="345"/>
      <c r="V4" s="345"/>
      <c r="W4" s="345"/>
      <c r="X4" s="345"/>
      <c r="Y4" s="345"/>
      <c r="Z4" s="345"/>
      <c r="AA4" s="345"/>
      <c r="AB4" s="345"/>
      <c r="AC4" s="345"/>
      <c r="AD4" s="345"/>
      <c r="AE4" s="345"/>
      <c r="AF4" s="345"/>
      <c r="AG4" s="345"/>
      <c r="AH4" s="345"/>
      <c r="AI4" s="345"/>
      <c r="AJ4" s="345"/>
      <c r="AK4" s="345"/>
      <c r="AL4" s="345"/>
      <c r="AM4" s="345"/>
      <c r="AN4" s="345"/>
      <c r="AO4" s="345"/>
      <c r="AP4" s="345"/>
      <c r="AQ4" s="345"/>
      <c r="AR4" s="345"/>
      <c r="AS4" s="345"/>
      <c r="AT4" s="345"/>
      <c r="AU4" s="345"/>
      <c r="AV4" s="345"/>
      <c r="AW4" s="345"/>
      <c r="AX4" s="345"/>
      <c r="AY4" s="345"/>
      <c r="AZ4" s="345"/>
      <c r="BA4" s="345"/>
      <c r="BB4" s="345"/>
      <c r="BC4" s="345"/>
      <c r="BD4" s="345"/>
      <c r="BE4" s="345"/>
      <c r="BF4" s="345"/>
      <c r="BG4" s="345"/>
      <c r="BH4" s="345"/>
      <c r="BI4" s="345"/>
      <c r="BJ4" s="345"/>
      <c r="BK4" s="345"/>
      <c r="BL4" s="345"/>
      <c r="BM4" s="345"/>
      <c r="BN4" s="345"/>
      <c r="BO4" s="345"/>
      <c r="BP4" s="345"/>
      <c r="BQ4" s="345"/>
      <c r="BR4" s="345"/>
      <c r="BS4" s="345"/>
      <c r="BT4" s="345"/>
      <c r="BU4" s="345"/>
      <c r="BV4" s="345"/>
      <c r="BW4" s="345"/>
      <c r="BX4" s="345"/>
      <c r="BY4" s="345"/>
      <c r="BZ4" s="345"/>
      <c r="CA4" s="345"/>
      <c r="CB4" s="345"/>
      <c r="CC4" s="345"/>
      <c r="CD4" s="345"/>
      <c r="CE4" s="345"/>
      <c r="CF4" s="345"/>
      <c r="CG4" s="345"/>
      <c r="CH4" s="345"/>
      <c r="CI4" s="345"/>
      <c r="CJ4" s="345"/>
      <c r="CK4" s="345"/>
      <c r="CL4" s="345"/>
      <c r="CM4" s="345"/>
      <c r="CN4" s="345"/>
      <c r="CO4" s="345"/>
      <c r="CP4" s="345"/>
      <c r="CQ4" s="345"/>
      <c r="CR4" s="345"/>
      <c r="CS4" s="345"/>
      <c r="CT4" s="345"/>
      <c r="CU4" s="345"/>
      <c r="CV4" s="345"/>
      <c r="CW4" s="345"/>
      <c r="CX4" s="345"/>
      <c r="CY4" s="345"/>
      <c r="CZ4" s="345"/>
      <c r="DA4" s="345"/>
      <c r="DB4" s="345"/>
      <c r="DC4" s="345"/>
      <c r="DD4" s="345"/>
      <c r="DE4" s="345"/>
      <c r="DF4" s="345"/>
      <c r="DG4" s="345"/>
      <c r="DH4" s="345"/>
      <c r="DI4" s="345"/>
      <c r="DJ4" s="345"/>
      <c r="DK4" s="345"/>
      <c r="DL4" s="345"/>
      <c r="DM4" s="345"/>
      <c r="DN4" s="345"/>
      <c r="DO4" s="345"/>
      <c r="DP4" s="345"/>
      <c r="DQ4" s="345"/>
      <c r="DR4" s="345"/>
      <c r="DS4" s="345"/>
      <c r="DT4" s="345"/>
      <c r="DU4" s="345"/>
      <c r="DV4" s="345"/>
      <c r="DW4" s="345"/>
      <c r="DX4" s="345"/>
      <c r="DY4" s="345"/>
      <c r="DZ4" s="345"/>
      <c r="EA4" s="345"/>
      <c r="EB4" s="345"/>
      <c r="EC4" s="345"/>
      <c r="ED4" s="345"/>
      <c r="EE4" s="345"/>
      <c r="EF4" s="345"/>
      <c r="EG4" s="345"/>
      <c r="EH4" s="345"/>
      <c r="EI4" s="345"/>
      <c r="EJ4" s="345"/>
      <c r="EK4" s="345"/>
      <c r="EL4" s="345"/>
      <c r="EM4" s="345"/>
      <c r="EN4" s="345"/>
      <c r="EO4" s="345"/>
      <c r="EP4" s="345"/>
      <c r="EQ4" s="345"/>
      <c r="ER4" s="345"/>
      <c r="ES4" s="345"/>
      <c r="ET4" s="345"/>
      <c r="EU4" s="345"/>
      <c r="EV4" s="345"/>
      <c r="EW4" s="345"/>
      <c r="EX4" s="345"/>
      <c r="EY4" s="345"/>
      <c r="EZ4" s="345"/>
      <c r="FA4" s="345"/>
      <c r="FB4" s="345"/>
      <c r="FC4" s="345"/>
      <c r="FD4" s="345"/>
      <c r="FE4" s="345"/>
      <c r="FF4" s="345"/>
      <c r="FG4" s="345"/>
      <c r="FH4" s="345"/>
      <c r="FI4" s="345"/>
      <c r="FJ4" s="345"/>
      <c r="FK4" s="345"/>
      <c r="FL4" s="345"/>
      <c r="FM4" s="345"/>
      <c r="FN4" s="345"/>
      <c r="FO4" s="345"/>
      <c r="FP4" s="345"/>
      <c r="FQ4" s="345"/>
      <c r="FR4" s="345"/>
      <c r="FS4" s="345"/>
      <c r="FT4" s="345"/>
      <c r="FU4" s="345"/>
      <c r="FV4" s="345"/>
      <c r="FW4" s="345"/>
      <c r="FX4" s="345"/>
      <c r="FY4" s="345"/>
      <c r="FZ4" s="345"/>
      <c r="GA4" s="345"/>
      <c r="GB4" s="345"/>
      <c r="GC4" s="345"/>
      <c r="GD4" s="345"/>
      <c r="GE4" s="345"/>
      <c r="GF4" s="345"/>
      <c r="GG4" s="345"/>
      <c r="GH4" s="345"/>
      <c r="GI4" s="345"/>
      <c r="GJ4" s="345"/>
      <c r="GK4" s="345"/>
      <c r="GL4" s="345"/>
      <c r="GM4" s="345"/>
      <c r="GN4" s="345"/>
      <c r="GO4" s="345"/>
      <c r="GP4" s="345"/>
      <c r="GQ4" s="345"/>
      <c r="GR4" s="345"/>
      <c r="GS4" s="345"/>
      <c r="GT4" s="345"/>
      <c r="GU4" s="345"/>
      <c r="GV4" s="345"/>
      <c r="GW4" s="345"/>
      <c r="GX4" s="345"/>
      <c r="GY4" s="345"/>
      <c r="GZ4" s="345"/>
      <c r="HA4" s="345"/>
      <c r="HB4" s="345"/>
      <c r="HC4" s="345"/>
      <c r="HD4" s="345"/>
      <c r="HE4" s="345"/>
      <c r="HF4" s="345"/>
      <c r="HG4" s="345"/>
      <c r="HH4" s="345"/>
      <c r="HI4" s="345"/>
      <c r="HJ4" s="345"/>
      <c r="HK4" s="345"/>
      <c r="HL4" s="345"/>
      <c r="HM4" s="345"/>
      <c r="HN4" s="345"/>
      <c r="HO4" s="345"/>
      <c r="HP4" s="345"/>
      <c r="HQ4" s="345"/>
      <c r="HR4" s="345"/>
      <c r="HS4" s="345"/>
      <c r="HT4" s="345"/>
      <c r="HU4" s="345"/>
      <c r="HV4" s="345"/>
      <c r="HW4" s="345"/>
      <c r="HX4" s="345"/>
      <c r="HY4" s="345"/>
      <c r="HZ4" s="345"/>
      <c r="IA4" s="345"/>
      <c r="IB4" s="345"/>
      <c r="IC4" s="345"/>
      <c r="ID4" s="345"/>
      <c r="IE4" s="345"/>
      <c r="IF4" s="345"/>
      <c r="IG4" s="345"/>
      <c r="IH4" s="345"/>
      <c r="II4" s="345"/>
      <c r="IJ4" s="345"/>
      <c r="IK4" s="345"/>
      <c r="IL4" s="345"/>
      <c r="IM4" s="345"/>
      <c r="IN4" s="345"/>
      <c r="IO4" s="345"/>
      <c r="IP4" s="345"/>
      <c r="IQ4" s="345"/>
      <c r="IR4" s="345"/>
      <c r="IS4" s="345"/>
      <c r="IT4" s="345"/>
      <c r="IU4" s="345"/>
      <c r="IV4" s="345"/>
      <c r="IW4" s="345"/>
      <c r="IX4" s="345"/>
      <c r="IY4" s="345"/>
    </row>
    <row r="5" spans="1:259" s="621" customFormat="1" ht="12" customHeight="1" x14ac:dyDescent="0.25">
      <c r="A5" s="492"/>
      <c r="B5" s="1478" t="str">
        <f>porsaad!$B$6</f>
        <v>Situación a 30 de noviembre de 2025</v>
      </c>
      <c r="C5" s="1478"/>
      <c r="D5" s="1478"/>
      <c r="E5" s="1478"/>
      <c r="F5" s="1478"/>
      <c r="G5" s="1478"/>
      <c r="H5" s="1478"/>
      <c r="I5" s="1478"/>
      <c r="J5" s="1478"/>
      <c r="K5" s="1478"/>
      <c r="L5" s="1478"/>
      <c r="M5" s="1478"/>
      <c r="N5" s="1478"/>
      <c r="O5" s="1478"/>
      <c r="P5" s="1478"/>
      <c r="Q5" s="1478"/>
      <c r="R5" s="875"/>
      <c r="S5" s="875"/>
      <c r="T5" s="345"/>
      <c r="U5" s="345"/>
      <c r="V5" s="345"/>
      <c r="W5" s="345"/>
      <c r="X5" s="345"/>
      <c r="Y5" s="345"/>
      <c r="Z5" s="345"/>
      <c r="AA5" s="345"/>
      <c r="AB5" s="345"/>
      <c r="AC5" s="345"/>
      <c r="AD5" s="345"/>
      <c r="AE5" s="345"/>
      <c r="AF5" s="345"/>
      <c r="AG5" s="345"/>
      <c r="AH5" s="345"/>
      <c r="AI5" s="345"/>
      <c r="AJ5" s="345"/>
      <c r="AK5" s="345"/>
      <c r="AL5" s="345"/>
      <c r="AM5" s="345"/>
      <c r="AN5" s="345"/>
      <c r="AO5" s="345"/>
      <c r="AP5" s="345"/>
      <c r="AQ5" s="345"/>
      <c r="AR5" s="345"/>
      <c r="AS5" s="345"/>
      <c r="AT5" s="345"/>
      <c r="AU5" s="345"/>
      <c r="AV5" s="345"/>
      <c r="AW5" s="345"/>
      <c r="AX5" s="345"/>
      <c r="AY5" s="345"/>
      <c r="AZ5" s="345"/>
      <c r="BA5" s="345"/>
      <c r="BB5" s="345"/>
      <c r="BC5" s="345"/>
      <c r="BD5" s="345"/>
      <c r="BE5" s="345"/>
      <c r="BF5" s="345"/>
      <c r="BG5" s="345"/>
      <c r="BH5" s="345"/>
      <c r="BI5" s="345"/>
      <c r="BJ5" s="345"/>
      <c r="BK5" s="345"/>
      <c r="BL5" s="345"/>
      <c r="BM5" s="345"/>
      <c r="BN5" s="345"/>
      <c r="BO5" s="345"/>
      <c r="BP5" s="345"/>
      <c r="BQ5" s="345"/>
      <c r="BR5" s="345"/>
      <c r="BS5" s="345"/>
      <c r="BT5" s="345"/>
      <c r="BU5" s="345"/>
      <c r="BV5" s="345"/>
      <c r="BW5" s="345"/>
      <c r="BX5" s="345"/>
      <c r="BY5" s="345"/>
      <c r="BZ5" s="345"/>
      <c r="CA5" s="345"/>
      <c r="CB5" s="345"/>
      <c r="CC5" s="345"/>
      <c r="CD5" s="345"/>
      <c r="CE5" s="345"/>
      <c r="CF5" s="345"/>
      <c r="CG5" s="345"/>
      <c r="CH5" s="345"/>
      <c r="CI5" s="345"/>
      <c r="CJ5" s="345"/>
      <c r="CK5" s="345"/>
      <c r="CL5" s="345"/>
      <c r="CM5" s="345"/>
      <c r="CN5" s="345"/>
      <c r="CO5" s="345"/>
      <c r="CP5" s="345"/>
      <c r="CQ5" s="345"/>
      <c r="CR5" s="345"/>
      <c r="CS5" s="345"/>
      <c r="CT5" s="345"/>
      <c r="CU5" s="345"/>
      <c r="CV5" s="345"/>
      <c r="CW5" s="345"/>
      <c r="CX5" s="345"/>
      <c r="CY5" s="345"/>
      <c r="CZ5" s="345"/>
      <c r="DA5" s="345"/>
      <c r="DB5" s="345"/>
      <c r="DC5" s="345"/>
      <c r="DD5" s="345"/>
      <c r="DE5" s="345"/>
      <c r="DF5" s="345"/>
      <c r="DG5" s="345"/>
      <c r="DH5" s="345"/>
      <c r="DI5" s="345"/>
      <c r="DJ5" s="345"/>
      <c r="DK5" s="345"/>
      <c r="DL5" s="345"/>
      <c r="DM5" s="345"/>
      <c r="DN5" s="345"/>
      <c r="DO5" s="345"/>
      <c r="DP5" s="345"/>
      <c r="DQ5" s="345"/>
      <c r="DR5" s="345"/>
      <c r="DS5" s="345"/>
      <c r="DT5" s="345"/>
      <c r="DU5" s="345"/>
      <c r="DV5" s="345"/>
      <c r="DW5" s="345"/>
      <c r="DX5" s="345"/>
      <c r="DY5" s="345"/>
      <c r="DZ5" s="345"/>
      <c r="EA5" s="345"/>
      <c r="EB5" s="345"/>
      <c r="EC5" s="345"/>
      <c r="ED5" s="345"/>
      <c r="EE5" s="345"/>
      <c r="EF5" s="345"/>
      <c r="EG5" s="345"/>
      <c r="EH5" s="345"/>
      <c r="EI5" s="345"/>
      <c r="EJ5" s="345"/>
      <c r="EK5" s="345"/>
      <c r="EL5" s="345"/>
      <c r="EM5" s="345"/>
      <c r="EN5" s="345"/>
      <c r="EO5" s="345"/>
      <c r="EP5" s="345"/>
      <c r="EQ5" s="345"/>
      <c r="ER5" s="345"/>
      <c r="ES5" s="345"/>
      <c r="ET5" s="345"/>
      <c r="EU5" s="345"/>
      <c r="EV5" s="345"/>
      <c r="EW5" s="345"/>
      <c r="EX5" s="345"/>
      <c r="EY5" s="345"/>
      <c r="EZ5" s="345"/>
      <c r="FA5" s="345"/>
      <c r="FB5" s="345"/>
      <c r="FC5" s="345"/>
      <c r="FD5" s="345"/>
      <c r="FE5" s="345"/>
      <c r="FF5" s="345"/>
      <c r="FG5" s="345"/>
      <c r="FH5" s="345"/>
      <c r="FI5" s="345"/>
      <c r="FJ5" s="345"/>
      <c r="FK5" s="345"/>
      <c r="FL5" s="345"/>
      <c r="FM5" s="345"/>
      <c r="FN5" s="345"/>
      <c r="FO5" s="345"/>
      <c r="FP5" s="345"/>
      <c r="FQ5" s="345"/>
      <c r="FR5" s="345"/>
      <c r="FS5" s="345"/>
      <c r="FT5" s="345"/>
      <c r="FU5" s="345"/>
      <c r="FV5" s="345"/>
      <c r="FW5" s="345"/>
      <c r="FX5" s="345"/>
      <c r="FY5" s="345"/>
      <c r="FZ5" s="345"/>
      <c r="GA5" s="345"/>
      <c r="GB5" s="345"/>
      <c r="GC5" s="345"/>
      <c r="GD5" s="345"/>
      <c r="GE5" s="345"/>
      <c r="GF5" s="345"/>
      <c r="GG5" s="345"/>
      <c r="GH5" s="345"/>
      <c r="GI5" s="345"/>
      <c r="GJ5" s="345"/>
      <c r="GK5" s="345"/>
      <c r="GL5" s="345"/>
      <c r="GM5" s="345"/>
      <c r="GN5" s="345"/>
      <c r="GO5" s="345"/>
      <c r="GP5" s="345"/>
      <c r="GQ5" s="345"/>
      <c r="GR5" s="345"/>
      <c r="GS5" s="345"/>
      <c r="GT5" s="345"/>
      <c r="GU5" s="345"/>
      <c r="GV5" s="345"/>
      <c r="GW5" s="345"/>
      <c r="GX5" s="345"/>
      <c r="GY5" s="345"/>
      <c r="GZ5" s="345"/>
      <c r="HA5" s="345"/>
      <c r="HB5" s="345"/>
      <c r="HC5" s="345"/>
      <c r="HD5" s="345"/>
      <c r="HE5" s="345"/>
      <c r="HF5" s="345"/>
      <c r="HG5" s="345"/>
      <c r="HH5" s="345"/>
      <c r="HI5" s="345"/>
      <c r="HJ5" s="345"/>
      <c r="HK5" s="345"/>
      <c r="HL5" s="345"/>
      <c r="HM5" s="345"/>
      <c r="HN5" s="345"/>
      <c r="HO5" s="345"/>
      <c r="HP5" s="345"/>
      <c r="HQ5" s="345"/>
      <c r="HR5" s="345"/>
      <c r="HS5" s="345"/>
      <c r="HT5" s="345"/>
      <c r="HU5" s="345"/>
      <c r="HV5" s="345"/>
      <c r="HW5" s="345"/>
      <c r="HX5" s="345"/>
      <c r="HY5" s="345"/>
      <c r="HZ5" s="345"/>
      <c r="IA5" s="345"/>
      <c r="IB5" s="345"/>
      <c r="IC5" s="345"/>
      <c r="ID5" s="345"/>
      <c r="IE5" s="345"/>
      <c r="IF5" s="345"/>
      <c r="IG5" s="345"/>
      <c r="IH5" s="345"/>
      <c r="II5" s="345"/>
      <c r="IJ5" s="345"/>
      <c r="IK5" s="345"/>
      <c r="IL5" s="345"/>
      <c r="IM5" s="345"/>
      <c r="IN5" s="345"/>
      <c r="IO5" s="345"/>
      <c r="IP5" s="345"/>
      <c r="IQ5" s="345"/>
      <c r="IR5" s="345"/>
      <c r="IS5" s="345"/>
      <c r="IT5" s="345"/>
      <c r="IU5" s="345"/>
      <c r="IV5" s="345"/>
      <c r="IW5" s="345"/>
      <c r="IX5" s="345"/>
      <c r="IY5" s="345"/>
    </row>
    <row r="6" spans="1:259" s="621" customFormat="1" ht="7" customHeight="1" x14ac:dyDescent="0.25">
      <c r="A6" s="345"/>
      <c r="B6" s="345"/>
      <c r="C6" s="345"/>
      <c r="D6" s="345"/>
      <c r="E6" s="345"/>
      <c r="F6" s="345"/>
      <c r="G6" s="345"/>
      <c r="H6" s="345"/>
      <c r="I6" s="345"/>
      <c r="J6" s="345"/>
      <c r="K6" s="345"/>
      <c r="L6" s="751"/>
      <c r="M6" s="751"/>
      <c r="N6" s="345"/>
      <c r="O6" s="345"/>
      <c r="P6" s="345"/>
      <c r="Q6" s="345"/>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c r="AZ6" s="345"/>
      <c r="BA6" s="345"/>
      <c r="BB6" s="345"/>
      <c r="BC6" s="345"/>
      <c r="BD6" s="345"/>
      <c r="BE6" s="345"/>
      <c r="BF6" s="345"/>
      <c r="BG6" s="345"/>
      <c r="BH6" s="345"/>
      <c r="BI6" s="345"/>
      <c r="BJ6" s="345"/>
      <c r="BK6" s="345"/>
      <c r="BL6" s="345"/>
      <c r="BM6" s="345"/>
      <c r="BN6" s="345"/>
      <c r="BO6" s="345"/>
      <c r="BP6" s="345"/>
      <c r="BQ6" s="345"/>
      <c r="BR6" s="345"/>
      <c r="BS6" s="345"/>
      <c r="BT6" s="345"/>
      <c r="BU6" s="345"/>
      <c r="BV6" s="345"/>
      <c r="BW6" s="345"/>
      <c r="BX6" s="345"/>
      <c r="BY6" s="345"/>
      <c r="BZ6" s="345"/>
      <c r="CA6" s="345"/>
      <c r="CB6" s="345"/>
      <c r="CC6" s="345"/>
      <c r="CD6" s="345"/>
      <c r="CE6" s="345"/>
      <c r="CF6" s="345"/>
      <c r="CG6" s="345"/>
      <c r="CH6" s="345"/>
      <c r="CI6" s="345"/>
      <c r="CJ6" s="345"/>
      <c r="CK6" s="345"/>
      <c r="CL6" s="345"/>
      <c r="CM6" s="345"/>
      <c r="CN6" s="345"/>
      <c r="CO6" s="345"/>
      <c r="CP6" s="345"/>
      <c r="CQ6" s="345"/>
      <c r="CR6" s="345"/>
      <c r="CS6" s="345"/>
      <c r="CT6" s="345"/>
      <c r="CU6" s="345"/>
      <c r="CV6" s="345"/>
      <c r="CW6" s="345"/>
      <c r="CX6" s="345"/>
      <c r="CY6" s="345"/>
      <c r="CZ6" s="345"/>
      <c r="DA6" s="345"/>
      <c r="DB6" s="345"/>
      <c r="DC6" s="345"/>
      <c r="DD6" s="345"/>
      <c r="DE6" s="345"/>
      <c r="DF6" s="345"/>
      <c r="DG6" s="345"/>
      <c r="DH6" s="345"/>
      <c r="DI6" s="345"/>
      <c r="DJ6" s="345"/>
      <c r="DK6" s="345"/>
      <c r="DL6" s="345"/>
      <c r="DM6" s="345"/>
      <c r="DN6" s="345"/>
      <c r="DO6" s="345"/>
      <c r="DP6" s="345"/>
      <c r="DQ6" s="345"/>
      <c r="DR6" s="345"/>
      <c r="DS6" s="345"/>
      <c r="DT6" s="345"/>
      <c r="DU6" s="345"/>
      <c r="DV6" s="345"/>
      <c r="DW6" s="345"/>
      <c r="DX6" s="345"/>
      <c r="DY6" s="345"/>
      <c r="DZ6" s="345"/>
      <c r="EA6" s="345"/>
      <c r="EB6" s="345"/>
      <c r="EC6" s="345"/>
      <c r="ED6" s="345"/>
      <c r="EE6" s="345"/>
      <c r="EF6" s="345"/>
      <c r="EG6" s="345"/>
      <c r="EH6" s="345"/>
      <c r="EI6" s="345"/>
      <c r="EJ6" s="345"/>
      <c r="EK6" s="345"/>
      <c r="EL6" s="345"/>
      <c r="EM6" s="345"/>
      <c r="EN6" s="345"/>
      <c r="EO6" s="345"/>
      <c r="EP6" s="345"/>
      <c r="EQ6" s="345"/>
      <c r="ER6" s="345"/>
      <c r="ES6" s="345"/>
      <c r="ET6" s="345"/>
      <c r="EU6" s="345"/>
      <c r="EV6" s="345"/>
      <c r="EW6" s="345"/>
      <c r="EX6" s="345"/>
      <c r="EY6" s="345"/>
      <c r="EZ6" s="345"/>
      <c r="FA6" s="345"/>
      <c r="FB6" s="345"/>
      <c r="FC6" s="345"/>
      <c r="FD6" s="345"/>
      <c r="FE6" s="345"/>
      <c r="FF6" s="345"/>
      <c r="FG6" s="345"/>
      <c r="FH6" s="345"/>
      <c r="FI6" s="345"/>
      <c r="FJ6" s="345"/>
      <c r="FK6" s="345"/>
      <c r="FL6" s="345"/>
      <c r="FM6" s="345"/>
      <c r="FN6" s="345"/>
      <c r="FO6" s="345"/>
      <c r="FP6" s="345"/>
      <c r="FQ6" s="345"/>
      <c r="FR6" s="345"/>
      <c r="FS6" s="345"/>
      <c r="FT6" s="345"/>
      <c r="FU6" s="345"/>
      <c r="FV6" s="345"/>
      <c r="FW6" s="345"/>
      <c r="FX6" s="345"/>
      <c r="FY6" s="345"/>
      <c r="FZ6" s="345"/>
      <c r="GA6" s="345"/>
      <c r="GB6" s="345"/>
      <c r="GC6" s="345"/>
      <c r="GD6" s="345"/>
      <c r="GE6" s="345"/>
      <c r="GF6" s="345"/>
      <c r="GG6" s="345"/>
      <c r="GH6" s="345"/>
      <c r="GI6" s="345"/>
      <c r="GJ6" s="345"/>
      <c r="GK6" s="345"/>
      <c r="GL6" s="345"/>
      <c r="GM6" s="345"/>
      <c r="GN6" s="345"/>
      <c r="GO6" s="345"/>
      <c r="GP6" s="345"/>
      <c r="GQ6" s="345"/>
      <c r="GR6" s="345"/>
      <c r="GS6" s="345"/>
      <c r="GT6" s="345"/>
      <c r="GU6" s="345"/>
      <c r="GV6" s="345"/>
      <c r="GW6" s="345"/>
      <c r="GX6" s="345"/>
      <c r="GY6" s="345"/>
      <c r="GZ6" s="345"/>
      <c r="HA6" s="345"/>
      <c r="HB6" s="345"/>
      <c r="HC6" s="345"/>
      <c r="HD6" s="345"/>
      <c r="HE6" s="345"/>
      <c r="HF6" s="345"/>
      <c r="HG6" s="345"/>
      <c r="HH6" s="345"/>
      <c r="HI6" s="345"/>
      <c r="HJ6" s="345"/>
      <c r="HK6" s="345"/>
      <c r="HL6" s="345"/>
      <c r="HM6" s="345"/>
      <c r="HN6" s="345"/>
      <c r="HO6" s="345"/>
      <c r="HP6" s="345"/>
      <c r="HQ6" s="345"/>
      <c r="HR6" s="345"/>
      <c r="HS6" s="345"/>
      <c r="HT6" s="345"/>
      <c r="HU6" s="345"/>
      <c r="HV6" s="345"/>
      <c r="HW6" s="345"/>
      <c r="HX6" s="345"/>
      <c r="HY6" s="345"/>
      <c r="HZ6" s="345"/>
      <c r="IA6" s="345"/>
      <c r="IB6" s="345"/>
      <c r="IC6" s="345"/>
      <c r="ID6" s="345"/>
      <c r="IE6" s="345"/>
      <c r="IF6" s="345"/>
      <c r="IG6" s="345"/>
      <c r="IH6" s="345"/>
      <c r="II6" s="345"/>
      <c r="IJ6" s="345"/>
      <c r="IK6" s="345"/>
      <c r="IL6" s="345"/>
      <c r="IM6" s="345"/>
      <c r="IN6" s="345"/>
      <c r="IO6" s="345"/>
      <c r="IP6" s="345"/>
      <c r="IQ6" s="345"/>
      <c r="IR6" s="345"/>
      <c r="IS6" s="345"/>
      <c r="IT6" s="345"/>
      <c r="IU6" s="345"/>
      <c r="IV6" s="345"/>
      <c r="IW6" s="345"/>
      <c r="IX6" s="345"/>
      <c r="IY6" s="345"/>
    </row>
    <row r="7" spans="1:259" s="621" customFormat="1" ht="4.5" customHeight="1" x14ac:dyDescent="0.25">
      <c r="A7" s="345"/>
      <c r="B7" s="345"/>
      <c r="C7" s="345"/>
      <c r="D7" s="345"/>
      <c r="E7" s="345"/>
      <c r="F7" s="345"/>
      <c r="G7" s="345"/>
      <c r="H7" s="345"/>
      <c r="I7" s="345"/>
      <c r="J7" s="345"/>
      <c r="K7" s="345"/>
      <c r="L7" s="740"/>
      <c r="M7" s="740"/>
      <c r="N7" s="322"/>
      <c r="O7" s="322"/>
      <c r="P7" s="322"/>
      <c r="Q7" s="322"/>
      <c r="R7" s="322"/>
      <c r="S7" s="322"/>
      <c r="T7" s="345"/>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345"/>
      <c r="BZ7" s="345"/>
      <c r="CA7" s="345"/>
      <c r="CB7" s="345"/>
      <c r="CC7" s="345"/>
      <c r="CD7" s="345"/>
      <c r="CE7" s="345"/>
      <c r="CF7" s="345"/>
      <c r="CG7" s="345"/>
      <c r="CH7" s="345"/>
      <c r="CI7" s="345"/>
      <c r="CJ7" s="345"/>
      <c r="CK7" s="345"/>
      <c r="CL7" s="345"/>
      <c r="CM7" s="345"/>
      <c r="CN7" s="345"/>
      <c r="CO7" s="345"/>
      <c r="CP7" s="345"/>
      <c r="CQ7" s="345"/>
      <c r="CR7" s="345"/>
      <c r="CS7" s="345"/>
      <c r="CT7" s="345"/>
      <c r="CU7" s="345"/>
      <c r="CV7" s="345"/>
      <c r="CW7" s="345"/>
      <c r="CX7" s="345"/>
      <c r="CY7" s="345"/>
      <c r="CZ7" s="345"/>
      <c r="DA7" s="345"/>
      <c r="DB7" s="345"/>
      <c r="DC7" s="345"/>
      <c r="DD7" s="345"/>
      <c r="DE7" s="345"/>
      <c r="DF7" s="345"/>
      <c r="DG7" s="345"/>
      <c r="DH7" s="345"/>
      <c r="DI7" s="345"/>
      <c r="DJ7" s="345"/>
      <c r="DK7" s="345"/>
      <c r="DL7" s="345"/>
      <c r="DM7" s="345"/>
      <c r="DN7" s="345"/>
      <c r="DO7" s="345"/>
      <c r="DP7" s="345"/>
      <c r="DQ7" s="345"/>
      <c r="DR7" s="345"/>
      <c r="DS7" s="345"/>
      <c r="DT7" s="345"/>
      <c r="DU7" s="345"/>
      <c r="DV7" s="345"/>
      <c r="DW7" s="345"/>
      <c r="DX7" s="345"/>
      <c r="DY7" s="345"/>
      <c r="DZ7" s="345"/>
      <c r="EA7" s="345"/>
      <c r="EB7" s="345"/>
      <c r="EC7" s="345"/>
      <c r="ED7" s="345"/>
      <c r="EE7" s="345"/>
      <c r="EF7" s="345"/>
      <c r="EG7" s="345"/>
      <c r="EH7" s="345"/>
      <c r="EI7" s="345"/>
      <c r="EJ7" s="345"/>
      <c r="EK7" s="345"/>
      <c r="EL7" s="345"/>
      <c r="EM7" s="345"/>
      <c r="EN7" s="345"/>
      <c r="EO7" s="345"/>
      <c r="EP7" s="345"/>
      <c r="EQ7" s="345"/>
      <c r="ER7" s="345"/>
      <c r="ES7" s="345"/>
      <c r="ET7" s="345"/>
      <c r="EU7" s="345"/>
      <c r="EV7" s="345"/>
      <c r="EW7" s="345"/>
      <c r="EX7" s="345"/>
      <c r="EY7" s="345"/>
      <c r="EZ7" s="345"/>
      <c r="FA7" s="345"/>
      <c r="FB7" s="345"/>
      <c r="FC7" s="345"/>
      <c r="FD7" s="345"/>
      <c r="FE7" s="345"/>
      <c r="FF7" s="345"/>
      <c r="FG7" s="345"/>
      <c r="FH7" s="345"/>
      <c r="FI7" s="345"/>
      <c r="FJ7" s="345"/>
      <c r="FK7" s="345"/>
      <c r="FL7" s="345"/>
      <c r="FM7" s="345"/>
      <c r="FN7" s="345"/>
      <c r="FO7" s="345"/>
      <c r="FP7" s="345"/>
      <c r="FQ7" s="345"/>
      <c r="FR7" s="345"/>
      <c r="FS7" s="345"/>
      <c r="FT7" s="345"/>
      <c r="FU7" s="345"/>
      <c r="FV7" s="345"/>
      <c r="FW7" s="345"/>
      <c r="FX7" s="345"/>
      <c r="FY7" s="345"/>
      <c r="FZ7" s="345"/>
      <c r="GA7" s="345"/>
      <c r="GB7" s="345"/>
      <c r="GC7" s="345"/>
      <c r="GD7" s="345"/>
      <c r="GE7" s="345"/>
      <c r="GF7" s="345"/>
      <c r="GG7" s="345"/>
      <c r="GH7" s="345"/>
      <c r="GI7" s="345"/>
      <c r="GJ7" s="345"/>
      <c r="GK7" s="345"/>
      <c r="GL7" s="345"/>
      <c r="GM7" s="345"/>
      <c r="GN7" s="345"/>
      <c r="GO7" s="345"/>
      <c r="GP7" s="345"/>
      <c r="GQ7" s="345"/>
      <c r="GR7" s="345"/>
      <c r="GS7" s="345"/>
      <c r="GT7" s="345"/>
      <c r="GU7" s="345"/>
      <c r="GV7" s="345"/>
      <c r="GW7" s="345"/>
      <c r="GX7" s="345"/>
      <c r="GY7" s="345"/>
      <c r="GZ7" s="345"/>
      <c r="HA7" s="345"/>
      <c r="HB7" s="345"/>
      <c r="HC7" s="345"/>
      <c r="HD7" s="345"/>
      <c r="HE7" s="345"/>
      <c r="HF7" s="345"/>
      <c r="HG7" s="345"/>
      <c r="HH7" s="345"/>
      <c r="HI7" s="345"/>
      <c r="HJ7" s="345"/>
      <c r="HK7" s="345"/>
      <c r="HL7" s="345"/>
      <c r="HM7" s="345"/>
      <c r="HN7" s="345"/>
      <c r="HO7" s="345"/>
      <c r="HP7" s="345"/>
      <c r="HQ7" s="345"/>
      <c r="HR7" s="345"/>
      <c r="HS7" s="345"/>
      <c r="HT7" s="345"/>
      <c r="HU7" s="345"/>
      <c r="HV7" s="345"/>
      <c r="HW7" s="345"/>
      <c r="HX7" s="345"/>
      <c r="HY7" s="345"/>
      <c r="HZ7" s="345"/>
      <c r="IA7" s="345"/>
      <c r="IB7" s="345"/>
      <c r="IC7" s="345"/>
      <c r="ID7" s="345"/>
      <c r="IE7" s="345"/>
      <c r="IF7" s="345"/>
      <c r="IG7" s="345"/>
      <c r="IH7" s="345"/>
      <c r="II7" s="345"/>
      <c r="IJ7" s="345"/>
      <c r="IK7" s="345"/>
      <c r="IL7" s="345"/>
      <c r="IM7" s="345"/>
      <c r="IN7" s="345"/>
      <c r="IO7" s="345"/>
      <c r="IP7" s="345"/>
      <c r="IQ7" s="345"/>
      <c r="IR7" s="345"/>
      <c r="IS7" s="345"/>
      <c r="IT7" s="345"/>
      <c r="IU7" s="345"/>
      <c r="IV7" s="345"/>
      <c r="IW7" s="345"/>
      <c r="IX7" s="345"/>
      <c r="IY7" s="345"/>
    </row>
    <row r="8" spans="1:259" s="621" customFormat="1" ht="52.5" customHeight="1" x14ac:dyDescent="0.25">
      <c r="A8" s="345"/>
      <c r="B8" s="1608" t="s">
        <v>12</v>
      </c>
      <c r="C8" s="1605" t="s">
        <v>473</v>
      </c>
      <c r="D8" s="1607"/>
      <c r="E8" s="437"/>
      <c r="F8" s="1567" t="s">
        <v>480</v>
      </c>
      <c r="G8" s="1604"/>
      <c r="H8" s="437"/>
      <c r="I8" s="1605" t="s">
        <v>250</v>
      </c>
      <c r="J8" s="1606"/>
      <c r="K8" s="1607"/>
      <c r="L8" s="740"/>
      <c r="M8" s="740"/>
      <c r="N8" s="322"/>
      <c r="O8" s="322"/>
      <c r="P8" s="322"/>
      <c r="Q8" s="322"/>
      <c r="R8" s="322"/>
      <c r="S8" s="322"/>
      <c r="T8" s="345"/>
      <c r="U8" s="345"/>
      <c r="V8" s="345"/>
      <c r="W8" s="345"/>
      <c r="X8" s="345"/>
      <c r="Y8" s="345"/>
      <c r="Z8" s="345"/>
      <c r="AA8" s="345"/>
      <c r="AB8" s="345"/>
      <c r="AC8" s="345"/>
      <c r="AD8" s="345"/>
      <c r="AE8" s="345"/>
      <c r="AF8" s="345"/>
      <c r="AG8" s="345"/>
      <c r="AH8" s="345"/>
      <c r="AI8" s="345"/>
      <c r="AJ8" s="345"/>
      <c r="AK8" s="345"/>
      <c r="AL8" s="345"/>
      <c r="AM8" s="345"/>
      <c r="AN8" s="345"/>
      <c r="AO8" s="345"/>
      <c r="AP8" s="345"/>
      <c r="AQ8" s="345"/>
      <c r="AR8" s="345"/>
      <c r="AS8" s="345"/>
      <c r="AT8" s="345"/>
      <c r="AU8" s="345"/>
      <c r="AV8" s="345"/>
      <c r="AW8" s="345"/>
      <c r="AX8" s="345"/>
      <c r="AY8" s="345"/>
      <c r="AZ8" s="345"/>
      <c r="BA8" s="345"/>
      <c r="BB8" s="345"/>
      <c r="BC8" s="345"/>
      <c r="BD8" s="345"/>
      <c r="BE8" s="345"/>
      <c r="BF8" s="345"/>
      <c r="BG8" s="345"/>
      <c r="BH8" s="345"/>
      <c r="BI8" s="345"/>
      <c r="BJ8" s="345"/>
      <c r="BK8" s="345"/>
      <c r="BL8" s="345"/>
      <c r="BM8" s="345"/>
      <c r="BN8" s="345"/>
      <c r="BO8" s="345"/>
      <c r="BP8" s="345"/>
      <c r="BQ8" s="345"/>
      <c r="BR8" s="345"/>
      <c r="BS8" s="345"/>
      <c r="BT8" s="345"/>
      <c r="BU8" s="345"/>
      <c r="BV8" s="345"/>
      <c r="BW8" s="345"/>
      <c r="BX8" s="345"/>
      <c r="BY8" s="345"/>
      <c r="BZ8" s="345"/>
      <c r="CA8" s="345"/>
      <c r="CB8" s="345"/>
      <c r="CC8" s="345"/>
      <c r="CD8" s="345"/>
      <c r="CE8" s="345"/>
      <c r="CF8" s="345"/>
      <c r="CG8" s="345"/>
      <c r="CH8" s="345"/>
      <c r="CI8" s="345"/>
      <c r="CJ8" s="345"/>
      <c r="CK8" s="345"/>
      <c r="CL8" s="345"/>
      <c r="CM8" s="345"/>
      <c r="CN8" s="345"/>
      <c r="CO8" s="345"/>
      <c r="CP8" s="345"/>
      <c r="CQ8" s="345"/>
      <c r="CR8" s="345"/>
      <c r="CS8" s="345"/>
      <c r="CT8" s="345"/>
      <c r="CU8" s="345"/>
      <c r="CV8" s="345"/>
      <c r="CW8" s="345"/>
      <c r="CX8" s="345"/>
      <c r="CY8" s="345"/>
      <c r="CZ8" s="345"/>
      <c r="DA8" s="345"/>
      <c r="DB8" s="345"/>
      <c r="DC8" s="345"/>
      <c r="DD8" s="345"/>
      <c r="DE8" s="345"/>
      <c r="DF8" s="345"/>
      <c r="DG8" s="345"/>
      <c r="DH8" s="345"/>
      <c r="DI8" s="345"/>
      <c r="DJ8" s="345"/>
      <c r="DK8" s="345"/>
      <c r="DL8" s="345"/>
      <c r="DM8" s="345"/>
      <c r="DN8" s="345"/>
      <c r="DO8" s="345"/>
      <c r="DP8" s="345"/>
      <c r="DQ8" s="345"/>
      <c r="DR8" s="345"/>
      <c r="DS8" s="345"/>
      <c r="DT8" s="345"/>
      <c r="DU8" s="345"/>
      <c r="DV8" s="345"/>
      <c r="DW8" s="345"/>
      <c r="DX8" s="345"/>
      <c r="DY8" s="345"/>
      <c r="DZ8" s="345"/>
      <c r="EA8" s="345"/>
      <c r="EB8" s="345"/>
      <c r="EC8" s="345"/>
      <c r="ED8" s="345"/>
      <c r="EE8" s="345"/>
      <c r="EF8" s="345"/>
      <c r="EG8" s="345"/>
      <c r="EH8" s="345"/>
      <c r="EI8" s="345"/>
      <c r="EJ8" s="345"/>
      <c r="EK8" s="345"/>
      <c r="EL8" s="345"/>
      <c r="EM8" s="345"/>
      <c r="EN8" s="345"/>
      <c r="EO8" s="345"/>
      <c r="EP8" s="345"/>
      <c r="EQ8" s="345"/>
      <c r="ER8" s="345"/>
      <c r="ES8" s="345"/>
      <c r="ET8" s="345"/>
      <c r="EU8" s="345"/>
      <c r="EV8" s="345"/>
      <c r="EW8" s="345"/>
      <c r="EX8" s="345"/>
      <c r="EY8" s="345"/>
      <c r="EZ8" s="345"/>
      <c r="FA8" s="345"/>
      <c r="FB8" s="345"/>
      <c r="FC8" s="345"/>
      <c r="FD8" s="345"/>
      <c r="FE8" s="345"/>
      <c r="FF8" s="345"/>
      <c r="FG8" s="345"/>
      <c r="FH8" s="345"/>
      <c r="FI8" s="345"/>
      <c r="FJ8" s="345"/>
      <c r="FK8" s="345"/>
      <c r="FL8" s="345"/>
      <c r="FM8" s="345"/>
      <c r="FN8" s="345"/>
      <c r="FO8" s="345"/>
      <c r="FP8" s="345"/>
      <c r="FQ8" s="345"/>
      <c r="FR8" s="345"/>
      <c r="FS8" s="345"/>
      <c r="FT8" s="345"/>
      <c r="FU8" s="345"/>
      <c r="FV8" s="345"/>
      <c r="FW8" s="345"/>
      <c r="FX8" s="345"/>
      <c r="FY8" s="345"/>
      <c r="FZ8" s="345"/>
      <c r="GA8" s="345"/>
      <c r="GB8" s="345"/>
      <c r="GC8" s="345"/>
      <c r="GD8" s="345"/>
      <c r="GE8" s="345"/>
      <c r="GF8" s="345"/>
      <c r="GG8" s="345"/>
      <c r="GH8" s="345"/>
      <c r="GI8" s="345"/>
      <c r="GJ8" s="345"/>
      <c r="GK8" s="345"/>
      <c r="GL8" s="345"/>
      <c r="GM8" s="345"/>
      <c r="GN8" s="345"/>
      <c r="GO8" s="345"/>
      <c r="GP8" s="345"/>
      <c r="GQ8" s="345"/>
      <c r="GR8" s="345"/>
      <c r="GS8" s="345"/>
      <c r="GT8" s="345"/>
      <c r="GU8" s="345"/>
      <c r="GV8" s="345"/>
      <c r="GW8" s="345"/>
      <c r="GX8" s="345"/>
      <c r="GY8" s="345"/>
      <c r="GZ8" s="345"/>
      <c r="HA8" s="345"/>
      <c r="HB8" s="345"/>
      <c r="HC8" s="345"/>
      <c r="HD8" s="345"/>
      <c r="HE8" s="345"/>
      <c r="HF8" s="345"/>
      <c r="HG8" s="345"/>
      <c r="HH8" s="345"/>
      <c r="HI8" s="345"/>
      <c r="HJ8" s="345"/>
      <c r="HK8" s="345"/>
      <c r="HL8" s="345"/>
      <c r="HM8" s="345"/>
      <c r="HN8" s="345"/>
      <c r="HO8" s="345"/>
      <c r="HP8" s="345"/>
      <c r="HQ8" s="345"/>
      <c r="HR8" s="345"/>
      <c r="HS8" s="345"/>
      <c r="HT8" s="345"/>
      <c r="HU8" s="345"/>
      <c r="HV8" s="345"/>
      <c r="HW8" s="345"/>
      <c r="HX8" s="345"/>
      <c r="HY8" s="345"/>
      <c r="HZ8" s="345"/>
      <c r="IA8" s="345"/>
      <c r="IB8" s="345"/>
      <c r="IC8" s="345"/>
      <c r="ID8" s="345"/>
      <c r="IE8" s="345"/>
      <c r="IF8" s="345"/>
      <c r="IG8" s="345"/>
      <c r="IH8" s="345"/>
      <c r="II8" s="345"/>
      <c r="IJ8" s="345"/>
      <c r="IK8" s="345"/>
      <c r="IL8" s="345"/>
      <c r="IM8" s="345"/>
      <c r="IN8" s="345"/>
      <c r="IO8" s="345"/>
      <c r="IP8" s="345"/>
      <c r="IQ8" s="345"/>
      <c r="IR8" s="345"/>
      <c r="IS8" s="345"/>
      <c r="IT8" s="345"/>
      <c r="IU8" s="345"/>
      <c r="IV8" s="345"/>
      <c r="IW8" s="345"/>
      <c r="IX8" s="345"/>
      <c r="IY8" s="345"/>
    </row>
    <row r="9" spans="1:259" s="626" customFormat="1" ht="30.75" customHeight="1" x14ac:dyDescent="0.25">
      <c r="A9" s="322"/>
      <c r="B9" s="1609"/>
      <c r="C9" s="788" t="s">
        <v>9</v>
      </c>
      <c r="D9" s="878" t="s">
        <v>10</v>
      </c>
      <c r="E9" s="437"/>
      <c r="F9" s="879" t="s">
        <v>9</v>
      </c>
      <c r="G9" s="877" t="s">
        <v>10</v>
      </c>
      <c r="H9" s="437"/>
      <c r="I9" s="788" t="s">
        <v>9</v>
      </c>
      <c r="J9" s="880" t="s">
        <v>111</v>
      </c>
      <c r="K9" s="881" t="s">
        <v>110</v>
      </c>
      <c r="L9" s="872"/>
      <c r="M9" s="872"/>
      <c r="N9" s="328"/>
      <c r="O9" s="328"/>
      <c r="P9" s="328"/>
      <c r="Q9" s="328"/>
      <c r="R9" s="328"/>
      <c r="S9" s="328"/>
      <c r="T9" s="322"/>
      <c r="U9" s="322"/>
      <c r="V9" s="322"/>
      <c r="W9" s="322"/>
      <c r="X9" s="322"/>
      <c r="Y9" s="322"/>
      <c r="Z9" s="322"/>
      <c r="AA9" s="322"/>
      <c r="AB9" s="322"/>
      <c r="AC9" s="322"/>
      <c r="AD9" s="322"/>
      <c r="AE9" s="322"/>
      <c r="AF9" s="322"/>
      <c r="AG9" s="322"/>
      <c r="AH9" s="322"/>
      <c r="AI9" s="322"/>
      <c r="AJ9" s="322"/>
      <c r="AK9" s="322"/>
      <c r="AL9" s="322"/>
      <c r="AM9" s="322"/>
      <c r="AN9" s="322"/>
      <c r="AO9" s="322"/>
      <c r="AP9" s="322"/>
      <c r="AQ9" s="322"/>
      <c r="AR9" s="322"/>
      <c r="AS9" s="322"/>
      <c r="AT9" s="322"/>
      <c r="AU9" s="322"/>
      <c r="AV9" s="322"/>
      <c r="AW9" s="322"/>
      <c r="AX9" s="322"/>
      <c r="AY9" s="322"/>
      <c r="AZ9" s="322"/>
      <c r="BA9" s="322"/>
      <c r="BB9" s="322"/>
      <c r="BC9" s="322"/>
      <c r="BD9" s="322"/>
      <c r="BE9" s="322"/>
      <c r="BF9" s="322"/>
      <c r="BG9" s="322"/>
      <c r="BH9" s="322"/>
      <c r="BI9" s="322"/>
      <c r="BJ9" s="322"/>
      <c r="BK9" s="322"/>
      <c r="BL9" s="322"/>
      <c r="BM9" s="322"/>
      <c r="BN9" s="322"/>
      <c r="BO9" s="322"/>
      <c r="BP9" s="322"/>
      <c r="BQ9" s="322"/>
      <c r="BR9" s="322"/>
      <c r="BS9" s="322"/>
      <c r="BT9" s="322"/>
      <c r="BU9" s="322"/>
      <c r="BV9" s="322"/>
      <c r="BW9" s="322"/>
      <c r="BX9" s="322"/>
      <c r="BY9" s="322"/>
      <c r="BZ9" s="322"/>
      <c r="CA9" s="322"/>
      <c r="CB9" s="322"/>
      <c r="CC9" s="322"/>
      <c r="CD9" s="322"/>
      <c r="CE9" s="322"/>
      <c r="CF9" s="322"/>
      <c r="CG9" s="322"/>
      <c r="CH9" s="322"/>
      <c r="CI9" s="322"/>
      <c r="CJ9" s="322"/>
      <c r="CK9" s="322"/>
      <c r="CL9" s="322"/>
      <c r="CM9" s="322"/>
      <c r="CN9" s="322"/>
      <c r="CO9" s="322"/>
      <c r="CP9" s="322"/>
      <c r="CQ9" s="322"/>
      <c r="CR9" s="322"/>
      <c r="CS9" s="322"/>
      <c r="CT9" s="322"/>
      <c r="CU9" s="322"/>
      <c r="CV9" s="322"/>
      <c r="CW9" s="322"/>
      <c r="CX9" s="322"/>
      <c r="CY9" s="322"/>
      <c r="CZ9" s="322"/>
      <c r="DA9" s="322"/>
      <c r="DB9" s="322"/>
      <c r="DC9" s="322"/>
      <c r="DD9" s="322"/>
      <c r="DE9" s="322"/>
      <c r="DF9" s="322"/>
      <c r="DG9" s="322"/>
      <c r="DH9" s="322"/>
      <c r="DI9" s="322"/>
      <c r="DJ9" s="322"/>
      <c r="DK9" s="322"/>
      <c r="DL9" s="322"/>
      <c r="DM9" s="322"/>
      <c r="DN9" s="322"/>
      <c r="DO9" s="322"/>
      <c r="DP9" s="322"/>
      <c r="DQ9" s="322"/>
      <c r="DR9" s="322"/>
      <c r="DS9" s="322"/>
      <c r="DT9" s="322"/>
      <c r="DU9" s="322"/>
      <c r="DV9" s="322"/>
      <c r="DW9" s="322"/>
      <c r="DX9" s="322"/>
      <c r="DY9" s="322"/>
      <c r="DZ9" s="322"/>
      <c r="EA9" s="322"/>
      <c r="EB9" s="322"/>
      <c r="EC9" s="322"/>
      <c r="ED9" s="322"/>
      <c r="EE9" s="322"/>
      <c r="EF9" s="322"/>
      <c r="EG9" s="322"/>
      <c r="EH9" s="322"/>
      <c r="EI9" s="322"/>
      <c r="EJ9" s="322"/>
      <c r="EK9" s="322"/>
      <c r="EL9" s="322"/>
      <c r="EM9" s="322"/>
      <c r="EN9" s="322"/>
      <c r="EO9" s="322"/>
      <c r="EP9" s="322"/>
      <c r="EQ9" s="322"/>
      <c r="ER9" s="322"/>
      <c r="ES9" s="322"/>
      <c r="ET9" s="322"/>
      <c r="EU9" s="322"/>
      <c r="EV9" s="322"/>
      <c r="EW9" s="322"/>
      <c r="EX9" s="322"/>
      <c r="EY9" s="322"/>
      <c r="EZ9" s="322"/>
      <c r="FA9" s="322"/>
      <c r="FB9" s="322"/>
      <c r="FC9" s="322"/>
      <c r="FD9" s="322"/>
      <c r="FE9" s="322"/>
      <c r="FF9" s="322"/>
      <c r="FG9" s="322"/>
      <c r="FH9" s="322"/>
      <c r="FI9" s="322"/>
      <c r="FJ9" s="322"/>
      <c r="FK9" s="322"/>
      <c r="FL9" s="322"/>
      <c r="FM9" s="322"/>
      <c r="FN9" s="322"/>
      <c r="FO9" s="322"/>
      <c r="FP9" s="322"/>
      <c r="FQ9" s="322"/>
      <c r="FR9" s="322"/>
      <c r="FS9" s="322"/>
      <c r="FT9" s="322"/>
      <c r="FU9" s="322"/>
      <c r="FV9" s="322"/>
      <c r="FW9" s="322"/>
      <c r="FX9" s="322"/>
      <c r="FY9" s="322"/>
      <c r="FZ9" s="322"/>
      <c r="GA9" s="322"/>
      <c r="GB9" s="322"/>
      <c r="GC9" s="322"/>
      <c r="GD9" s="322"/>
      <c r="GE9" s="322"/>
      <c r="GF9" s="322"/>
      <c r="GG9" s="322"/>
      <c r="GH9" s="322"/>
      <c r="GI9" s="322"/>
      <c r="GJ9" s="322"/>
      <c r="GK9" s="322"/>
      <c r="GL9" s="322"/>
      <c r="GM9" s="322"/>
      <c r="GN9" s="322"/>
      <c r="GO9" s="322"/>
      <c r="GP9" s="322"/>
      <c r="GQ9" s="322"/>
      <c r="GR9" s="322"/>
      <c r="GS9" s="322"/>
      <c r="GT9" s="322"/>
      <c r="GU9" s="322"/>
      <c r="GV9" s="322"/>
      <c r="GW9" s="322"/>
      <c r="GX9" s="322"/>
      <c r="GY9" s="322"/>
      <c r="GZ9" s="322"/>
      <c r="HA9" s="322"/>
      <c r="HB9" s="322"/>
      <c r="HC9" s="322"/>
      <c r="HD9" s="322"/>
      <c r="HE9" s="322"/>
      <c r="HF9" s="322"/>
      <c r="HG9" s="322"/>
      <c r="HH9" s="322"/>
      <c r="HI9" s="322"/>
      <c r="HJ9" s="322"/>
      <c r="HK9" s="322"/>
      <c r="HL9" s="322"/>
      <c r="HM9" s="322"/>
      <c r="HN9" s="322"/>
      <c r="HO9" s="322"/>
      <c r="HP9" s="322"/>
      <c r="HQ9" s="322"/>
      <c r="HR9" s="322"/>
      <c r="HS9" s="322"/>
      <c r="HT9" s="322"/>
      <c r="HU9" s="322"/>
      <c r="HV9" s="322"/>
      <c r="HW9" s="322"/>
      <c r="HX9" s="322"/>
      <c r="HY9" s="322"/>
      <c r="HZ9" s="322"/>
      <c r="IA9" s="322"/>
      <c r="IB9" s="322"/>
      <c r="IC9" s="322"/>
      <c r="ID9" s="322"/>
      <c r="IE9" s="322"/>
      <c r="IF9" s="322"/>
      <c r="IG9" s="322"/>
      <c r="IH9" s="322"/>
      <c r="II9" s="322"/>
      <c r="IJ9" s="322"/>
      <c r="IK9" s="322"/>
      <c r="IL9" s="322"/>
      <c r="IM9" s="322"/>
      <c r="IN9" s="322"/>
      <c r="IO9" s="322"/>
      <c r="IP9" s="322"/>
      <c r="IQ9" s="322"/>
      <c r="IR9" s="322"/>
      <c r="IS9" s="322"/>
      <c r="IT9" s="322"/>
      <c r="IU9" s="322"/>
      <c r="IV9" s="322"/>
      <c r="IW9" s="322"/>
      <c r="IX9" s="322"/>
      <c r="IY9" s="322"/>
    </row>
    <row r="10" spans="1:259" s="626" customFormat="1" ht="7.5" customHeight="1" x14ac:dyDescent="0.25">
      <c r="A10" s="322"/>
      <c r="B10" s="322"/>
      <c r="C10" s="327"/>
      <c r="D10" s="327"/>
      <c r="E10" s="322"/>
      <c r="F10" s="322"/>
      <c r="G10" s="322"/>
      <c r="H10" s="322"/>
      <c r="I10" s="322"/>
      <c r="J10" s="322"/>
      <c r="K10" s="322"/>
      <c r="L10" s="548"/>
      <c r="M10" s="754"/>
      <c r="N10" s="331"/>
      <c r="O10" s="331"/>
      <c r="P10" s="331"/>
      <c r="Q10" s="331"/>
      <c r="R10" s="331"/>
      <c r="S10" s="331"/>
      <c r="T10" s="322"/>
      <c r="U10" s="322"/>
      <c r="V10" s="322"/>
      <c r="W10" s="322"/>
      <c r="X10" s="322"/>
      <c r="Y10" s="322"/>
      <c r="Z10" s="322"/>
      <c r="AA10" s="322"/>
      <c r="AB10" s="322"/>
      <c r="AC10" s="322"/>
      <c r="AD10" s="322"/>
      <c r="AE10" s="322"/>
      <c r="AF10" s="322"/>
      <c r="AG10" s="322"/>
      <c r="AH10" s="322"/>
      <c r="AI10" s="322"/>
      <c r="AJ10" s="322"/>
      <c r="AK10" s="322"/>
      <c r="AL10" s="322"/>
      <c r="AM10" s="322"/>
      <c r="AN10" s="322"/>
      <c r="AO10" s="322"/>
      <c r="AP10" s="322"/>
      <c r="AQ10" s="322"/>
      <c r="AR10" s="322"/>
      <c r="AS10" s="322"/>
      <c r="AT10" s="322"/>
      <c r="AU10" s="322"/>
      <c r="AV10" s="322"/>
      <c r="AW10" s="322"/>
      <c r="AX10" s="322"/>
      <c r="AY10" s="322"/>
      <c r="AZ10" s="322"/>
      <c r="BA10" s="322"/>
      <c r="BB10" s="322"/>
      <c r="BC10" s="322"/>
      <c r="BD10" s="322"/>
      <c r="BE10" s="322"/>
      <c r="BF10" s="322"/>
      <c r="BG10" s="322"/>
      <c r="BH10" s="322"/>
      <c r="BI10" s="322"/>
      <c r="BJ10" s="322"/>
      <c r="BK10" s="322"/>
      <c r="BL10" s="322"/>
      <c r="BM10" s="322"/>
      <c r="BN10" s="322"/>
      <c r="BO10" s="322"/>
      <c r="BP10" s="322"/>
      <c r="BQ10" s="322"/>
      <c r="BR10" s="322"/>
      <c r="BS10" s="322"/>
      <c r="BT10" s="322"/>
      <c r="BU10" s="322"/>
      <c r="BV10" s="322"/>
      <c r="BW10" s="322"/>
      <c r="BX10" s="322"/>
      <c r="BY10" s="322"/>
      <c r="BZ10" s="322"/>
      <c r="CA10" s="322"/>
      <c r="CB10" s="322"/>
      <c r="CC10" s="322"/>
      <c r="CD10" s="322"/>
      <c r="CE10" s="322"/>
      <c r="CF10" s="322"/>
      <c r="CG10" s="322"/>
      <c r="CH10" s="322"/>
      <c r="CI10" s="322"/>
      <c r="CJ10" s="322"/>
      <c r="CK10" s="322"/>
      <c r="CL10" s="322"/>
      <c r="CM10" s="322"/>
      <c r="CN10" s="322"/>
      <c r="CO10" s="322"/>
      <c r="CP10" s="322"/>
      <c r="CQ10" s="322"/>
      <c r="CR10" s="322"/>
      <c r="CS10" s="322"/>
      <c r="CT10" s="322"/>
      <c r="CU10" s="322"/>
      <c r="CV10" s="322"/>
      <c r="CW10" s="322"/>
      <c r="CX10" s="322"/>
      <c r="CY10" s="322"/>
      <c r="CZ10" s="322"/>
      <c r="DA10" s="322"/>
      <c r="DB10" s="322"/>
      <c r="DC10" s="322"/>
      <c r="DD10" s="322"/>
      <c r="DE10" s="322"/>
      <c r="DF10" s="322"/>
      <c r="DG10" s="322"/>
      <c r="DH10" s="322"/>
      <c r="DI10" s="322"/>
      <c r="DJ10" s="322"/>
      <c r="DK10" s="322"/>
      <c r="DL10" s="322"/>
      <c r="DM10" s="322"/>
      <c r="DN10" s="322"/>
      <c r="DO10" s="322"/>
      <c r="DP10" s="322"/>
      <c r="DQ10" s="322"/>
      <c r="DR10" s="322"/>
      <c r="DS10" s="322"/>
      <c r="DT10" s="322"/>
      <c r="DU10" s="322"/>
      <c r="DV10" s="322"/>
      <c r="DW10" s="322"/>
      <c r="DX10" s="322"/>
      <c r="DY10" s="322"/>
      <c r="DZ10" s="322"/>
      <c r="EA10" s="322"/>
      <c r="EB10" s="322"/>
      <c r="EC10" s="322"/>
      <c r="ED10" s="322"/>
      <c r="EE10" s="322"/>
      <c r="EF10" s="322"/>
      <c r="EG10" s="322"/>
      <c r="EH10" s="322"/>
      <c r="EI10" s="322"/>
      <c r="EJ10" s="322"/>
      <c r="EK10" s="322"/>
      <c r="EL10" s="322"/>
      <c r="EM10" s="322"/>
      <c r="EN10" s="322"/>
      <c r="EO10" s="322"/>
      <c r="EP10" s="322"/>
      <c r="EQ10" s="322"/>
      <c r="ER10" s="322"/>
      <c r="ES10" s="322"/>
      <c r="ET10" s="322"/>
      <c r="EU10" s="322"/>
      <c r="EV10" s="322"/>
      <c r="EW10" s="322"/>
      <c r="EX10" s="322"/>
      <c r="EY10" s="322"/>
      <c r="EZ10" s="322"/>
      <c r="FA10" s="322"/>
      <c r="FB10" s="322"/>
      <c r="FC10" s="322"/>
      <c r="FD10" s="322"/>
      <c r="FE10" s="322"/>
      <c r="FF10" s="322"/>
      <c r="FG10" s="322"/>
      <c r="FH10" s="322"/>
      <c r="FI10" s="322"/>
      <c r="FJ10" s="322"/>
      <c r="FK10" s="322"/>
      <c r="FL10" s="322"/>
      <c r="FM10" s="322"/>
      <c r="FN10" s="322"/>
      <c r="FO10" s="322"/>
      <c r="FP10" s="322"/>
      <c r="FQ10" s="322"/>
      <c r="FR10" s="322"/>
      <c r="FS10" s="322"/>
      <c r="FT10" s="322"/>
      <c r="FU10" s="322"/>
      <c r="FV10" s="322"/>
      <c r="FW10" s="322"/>
      <c r="FX10" s="322"/>
      <c r="FY10" s="322"/>
      <c r="FZ10" s="322"/>
      <c r="GA10" s="322"/>
      <c r="GB10" s="322"/>
      <c r="GC10" s="322"/>
      <c r="GD10" s="322"/>
      <c r="GE10" s="322"/>
      <c r="GF10" s="322"/>
      <c r="GG10" s="322"/>
      <c r="GH10" s="322"/>
      <c r="GI10" s="322"/>
      <c r="GJ10" s="322"/>
      <c r="GK10" s="322"/>
      <c r="GL10" s="322"/>
      <c r="GM10" s="322"/>
      <c r="GN10" s="322"/>
      <c r="GO10" s="322"/>
      <c r="GP10" s="322"/>
      <c r="GQ10" s="322"/>
      <c r="GR10" s="322"/>
      <c r="GS10" s="322"/>
      <c r="GT10" s="322"/>
      <c r="GU10" s="322"/>
      <c r="GV10" s="322"/>
      <c r="GW10" s="322"/>
      <c r="GX10" s="322"/>
      <c r="GY10" s="322"/>
      <c r="GZ10" s="322"/>
      <c r="HA10" s="322"/>
      <c r="HB10" s="322"/>
      <c r="HC10" s="322"/>
      <c r="HD10" s="322"/>
      <c r="HE10" s="322"/>
      <c r="HF10" s="322"/>
      <c r="HG10" s="322"/>
      <c r="HH10" s="322"/>
      <c r="HI10" s="322"/>
      <c r="HJ10" s="322"/>
      <c r="HK10" s="322"/>
      <c r="HL10" s="322"/>
      <c r="HM10" s="322"/>
      <c r="HN10" s="322"/>
      <c r="HO10" s="322"/>
      <c r="HP10" s="322"/>
      <c r="HQ10" s="322"/>
      <c r="HR10" s="322"/>
      <c r="HS10" s="322"/>
      <c r="HT10" s="322"/>
      <c r="HU10" s="322"/>
      <c r="HV10" s="322"/>
      <c r="HW10" s="322"/>
      <c r="HX10" s="322"/>
      <c r="HY10" s="322"/>
      <c r="HZ10" s="322"/>
      <c r="IA10" s="322"/>
      <c r="IB10" s="322"/>
      <c r="IC10" s="322"/>
      <c r="ID10" s="322"/>
      <c r="IE10" s="322"/>
      <c r="IF10" s="322"/>
      <c r="IG10" s="322"/>
      <c r="IH10" s="322"/>
      <c r="II10" s="322"/>
      <c r="IJ10" s="322"/>
      <c r="IK10" s="322"/>
      <c r="IL10" s="322"/>
      <c r="IM10" s="322"/>
      <c r="IN10" s="322"/>
      <c r="IO10" s="322"/>
      <c r="IP10" s="322"/>
      <c r="IQ10" s="322"/>
      <c r="IR10" s="322"/>
      <c r="IS10" s="322"/>
      <c r="IT10" s="322"/>
      <c r="IU10" s="322"/>
      <c r="IV10" s="322"/>
      <c r="IW10" s="322"/>
      <c r="IX10" s="322"/>
      <c r="IY10" s="322"/>
    </row>
    <row r="11" spans="1:259" s="631" customFormat="1" ht="18" customHeight="1" x14ac:dyDescent="0.25">
      <c r="A11" s="328"/>
      <c r="B11" s="755" t="s">
        <v>8</v>
      </c>
      <c r="C11" s="757">
        <v>8631862</v>
      </c>
      <c r="D11" s="676">
        <v>17.753838233662304</v>
      </c>
      <c r="E11" s="756"/>
      <c r="F11" s="758">
        <v>1059893</v>
      </c>
      <c r="G11" s="759">
        <v>16.24617275870235</v>
      </c>
      <c r="H11" s="756"/>
      <c r="I11" s="760">
        <v>332828</v>
      </c>
      <c r="J11" s="761">
        <f>I11*100/C11</f>
        <v>3.8558077040619971</v>
      </c>
      <c r="K11" s="759">
        <f>I11*100/F11</f>
        <v>31.402037752867507</v>
      </c>
      <c r="L11" s="396"/>
      <c r="M11" s="396">
        <f>_xlfn.RANK.EQ(K11,K$11:K$31,0)</f>
        <v>1</v>
      </c>
      <c r="N11" s="396">
        <v>1</v>
      </c>
      <c r="O11" s="396">
        <f>MATCH(N11,M$11:M$31,0)</f>
        <v>1</v>
      </c>
      <c r="P11" s="568" t="str">
        <f t="shared" ref="P11:P29" si="0">INDEX(B$11:B$31,O11,1)</f>
        <v>Andalucía</v>
      </c>
      <c r="Q11" s="762">
        <f>INDEX(K$11:K$31,O11,1)</f>
        <v>31.402037752867507</v>
      </c>
      <c r="R11" s="873"/>
      <c r="S11" s="331"/>
      <c r="T11" s="328"/>
      <c r="U11" s="328"/>
      <c r="V11" s="328"/>
      <c r="W11" s="328"/>
      <c r="X11" s="328"/>
      <c r="Y11" s="328"/>
      <c r="Z11" s="328"/>
      <c r="AA11" s="328"/>
      <c r="AB11" s="328"/>
      <c r="AC11" s="328"/>
      <c r="AD11" s="328"/>
      <c r="AE11" s="328"/>
      <c r="AF11" s="328"/>
      <c r="AG11" s="328"/>
      <c r="AH11" s="328"/>
      <c r="AI11" s="328"/>
      <c r="AJ11" s="328"/>
      <c r="AK11" s="328"/>
      <c r="AL11" s="328"/>
      <c r="AM11" s="328"/>
      <c r="AN11" s="328"/>
      <c r="AO11" s="328"/>
      <c r="AP11" s="328"/>
      <c r="AQ11" s="328"/>
      <c r="AR11" s="328"/>
      <c r="AS11" s="328"/>
      <c r="AT11" s="328"/>
      <c r="AU11" s="328"/>
      <c r="AV11" s="328"/>
      <c r="AW11" s="328"/>
      <c r="AX11" s="328"/>
      <c r="AY11" s="328"/>
      <c r="AZ11" s="328"/>
      <c r="BA11" s="328"/>
      <c r="BB11" s="328"/>
      <c r="BC11" s="328"/>
      <c r="BD11" s="328"/>
      <c r="BE11" s="328"/>
      <c r="BF11" s="328"/>
      <c r="BG11" s="328"/>
      <c r="BH11" s="328"/>
      <c r="BI11" s="328"/>
      <c r="BJ11" s="328"/>
      <c r="BK11" s="328"/>
      <c r="BL11" s="328"/>
      <c r="BM11" s="328"/>
      <c r="BN11" s="328"/>
      <c r="BO11" s="328"/>
      <c r="BP11" s="328"/>
      <c r="BQ11" s="328"/>
      <c r="BR11" s="328"/>
      <c r="BS11" s="328"/>
      <c r="BT11" s="328"/>
      <c r="BU11" s="328"/>
      <c r="BV11" s="328"/>
      <c r="BW11" s="328"/>
      <c r="BX11" s="328"/>
      <c r="BY11" s="328"/>
      <c r="BZ11" s="328"/>
      <c r="CA11" s="328"/>
      <c r="CB11" s="328"/>
      <c r="CC11" s="328"/>
      <c r="CD11" s="328"/>
      <c r="CE11" s="328"/>
      <c r="CF11" s="328"/>
      <c r="CG11" s="328"/>
      <c r="CH11" s="328"/>
      <c r="CI11" s="328"/>
      <c r="CJ11" s="328"/>
      <c r="CK11" s="328"/>
      <c r="CL11" s="328"/>
      <c r="CM11" s="328"/>
      <c r="CN11" s="328"/>
      <c r="CO11" s="328"/>
      <c r="CP11" s="328"/>
      <c r="CQ11" s="328"/>
      <c r="CR11" s="328"/>
      <c r="CS11" s="328"/>
      <c r="CT11" s="328"/>
      <c r="CU11" s="328"/>
      <c r="CV11" s="328"/>
      <c r="CW11" s="328"/>
      <c r="CX11" s="328"/>
      <c r="CY11" s="328"/>
      <c r="CZ11" s="328"/>
      <c r="DA11" s="328"/>
      <c r="DB11" s="328"/>
      <c r="DC11" s="328"/>
      <c r="DD11" s="328"/>
      <c r="DE11" s="328"/>
      <c r="DF11" s="328"/>
      <c r="DG11" s="328"/>
      <c r="DH11" s="328"/>
      <c r="DI11" s="328"/>
      <c r="DJ11" s="328"/>
      <c r="DK11" s="328"/>
      <c r="DL11" s="328"/>
      <c r="DM11" s="328"/>
      <c r="DN11" s="328"/>
      <c r="DO11" s="328"/>
      <c r="DP11" s="328"/>
      <c r="DQ11" s="328"/>
      <c r="DR11" s="328"/>
      <c r="DS11" s="328"/>
      <c r="DT11" s="328"/>
      <c r="DU11" s="328"/>
      <c r="DV11" s="328"/>
      <c r="DW11" s="328"/>
      <c r="DX11" s="328"/>
      <c r="DY11" s="328"/>
      <c r="DZ11" s="328"/>
      <c r="EA11" s="328"/>
      <c r="EB11" s="328"/>
      <c r="EC11" s="328"/>
      <c r="ED11" s="328"/>
      <c r="EE11" s="328"/>
      <c r="EF11" s="328"/>
      <c r="EG11" s="328"/>
      <c r="EH11" s="328"/>
      <c r="EI11" s="328"/>
      <c r="EJ11" s="328"/>
      <c r="EK11" s="328"/>
      <c r="EL11" s="328"/>
      <c r="EM11" s="328"/>
      <c r="EN11" s="328"/>
      <c r="EO11" s="328"/>
      <c r="EP11" s="328"/>
      <c r="EQ11" s="328"/>
      <c r="ER11" s="328"/>
      <c r="ES11" s="328"/>
      <c r="ET11" s="328"/>
      <c r="EU11" s="328"/>
      <c r="EV11" s="328"/>
      <c r="EW11" s="328"/>
      <c r="EX11" s="328"/>
      <c r="EY11" s="328"/>
      <c r="EZ11" s="328"/>
      <c r="FA11" s="328"/>
      <c r="FB11" s="328"/>
      <c r="FC11" s="328"/>
      <c r="FD11" s="328"/>
      <c r="FE11" s="328"/>
      <c r="FF11" s="328"/>
      <c r="FG11" s="328"/>
      <c r="FH11" s="328"/>
      <c r="FI11" s="328"/>
      <c r="FJ11" s="328"/>
      <c r="FK11" s="328"/>
      <c r="FL11" s="328"/>
      <c r="FM11" s="328"/>
      <c r="FN11" s="328"/>
      <c r="FO11" s="328"/>
      <c r="FP11" s="328"/>
      <c r="FQ11" s="328"/>
      <c r="FR11" s="328"/>
      <c r="FS11" s="328"/>
      <c r="FT11" s="328"/>
      <c r="FU11" s="328"/>
      <c r="FV11" s="328"/>
      <c r="FW11" s="328"/>
      <c r="FX11" s="328"/>
      <c r="FY11" s="328"/>
      <c r="FZ11" s="328"/>
      <c r="GA11" s="328"/>
      <c r="GB11" s="328"/>
      <c r="GC11" s="328"/>
      <c r="GD11" s="328"/>
      <c r="GE11" s="328"/>
      <c r="GF11" s="328"/>
      <c r="GG11" s="328"/>
      <c r="GH11" s="328"/>
      <c r="GI11" s="328"/>
      <c r="GJ11" s="328"/>
      <c r="GK11" s="328"/>
      <c r="GL11" s="328"/>
      <c r="GM11" s="328"/>
      <c r="GN11" s="328"/>
      <c r="GO11" s="328"/>
      <c r="GP11" s="328"/>
      <c r="GQ11" s="328"/>
      <c r="GR11" s="328"/>
      <c r="GS11" s="328"/>
      <c r="GT11" s="328"/>
      <c r="GU11" s="328"/>
      <c r="GV11" s="328"/>
      <c r="GW11" s="328"/>
      <c r="GX11" s="328"/>
      <c r="GY11" s="328"/>
      <c r="GZ11" s="328"/>
      <c r="HA11" s="328"/>
      <c r="HB11" s="328"/>
      <c r="HC11" s="328"/>
      <c r="HD11" s="328"/>
      <c r="HE11" s="328"/>
      <c r="HF11" s="328"/>
      <c r="HG11" s="328"/>
      <c r="HH11" s="328"/>
      <c r="HI11" s="328"/>
      <c r="HJ11" s="328"/>
      <c r="HK11" s="328"/>
      <c r="HL11" s="328"/>
      <c r="HM11" s="328"/>
      <c r="HN11" s="328"/>
      <c r="HO11" s="328"/>
      <c r="HP11" s="328"/>
      <c r="HQ11" s="328"/>
      <c r="HR11" s="328"/>
      <c r="HS11" s="328"/>
      <c r="HT11" s="328"/>
      <c r="HU11" s="328"/>
      <c r="HV11" s="328"/>
      <c r="HW11" s="328"/>
      <c r="HX11" s="328"/>
      <c r="HY11" s="328"/>
      <c r="HZ11" s="328"/>
      <c r="IA11" s="328"/>
      <c r="IB11" s="328"/>
      <c r="IC11" s="328"/>
      <c r="ID11" s="328"/>
      <c r="IE11" s="328"/>
      <c r="IF11" s="328"/>
      <c r="IG11" s="328"/>
      <c r="IH11" s="328"/>
      <c r="II11" s="328"/>
      <c r="IJ11" s="328"/>
      <c r="IK11" s="328"/>
      <c r="IL11" s="328"/>
      <c r="IM11" s="328"/>
      <c r="IN11" s="328"/>
      <c r="IO11" s="328"/>
      <c r="IP11" s="328"/>
      <c r="IQ11" s="328"/>
      <c r="IR11" s="328"/>
      <c r="IS11" s="328"/>
      <c r="IT11" s="328"/>
      <c r="IU11" s="328"/>
      <c r="IV11" s="328"/>
      <c r="IW11" s="328"/>
      <c r="IX11" s="328"/>
      <c r="IY11" s="328"/>
    </row>
    <row r="12" spans="1:259" s="633" customFormat="1" ht="18" customHeight="1" x14ac:dyDescent="0.25">
      <c r="A12" s="331"/>
      <c r="B12" s="763" t="s">
        <v>7</v>
      </c>
      <c r="C12" s="764">
        <v>1351591</v>
      </c>
      <c r="D12" s="684">
        <v>2.7799248843498505</v>
      </c>
      <c r="E12" s="756"/>
      <c r="F12" s="765">
        <v>185859</v>
      </c>
      <c r="G12" s="766">
        <v>2.8488700489197121</v>
      </c>
      <c r="H12" s="756"/>
      <c r="I12" s="767">
        <v>48921</v>
      </c>
      <c r="J12" s="448">
        <f t="shared" ref="J12:J28" si="1">I12*100/C12</f>
        <v>3.6195121157213981</v>
      </c>
      <c r="K12" s="766">
        <f t="shared" ref="K12:K28" si="2">I12*100/F12</f>
        <v>26.321566348683678</v>
      </c>
      <c r="L12" s="396"/>
      <c r="M12" s="396">
        <f t="shared" ref="M12:M31" si="3">_xlfn.RANK.EQ(K12,K$11:K$31,0)</f>
        <v>6</v>
      </c>
      <c r="N12" s="396">
        <v>2</v>
      </c>
      <c r="O12" s="396">
        <f t="shared" ref="O12:O29" si="4">MATCH(N12,M$11:M$31,0)</f>
        <v>7</v>
      </c>
      <c r="P12" s="568" t="str">
        <f t="shared" si="0"/>
        <v>Castilla y León</v>
      </c>
      <c r="Q12" s="762">
        <f t="shared" ref="Q12:Q29" si="5">INDEX(K$11:K$31,O12,1)</f>
        <v>30.666388984641312</v>
      </c>
      <c r="R12" s="873"/>
      <c r="S12" s="331"/>
      <c r="T12" s="331"/>
      <c r="U12" s="331"/>
      <c r="V12" s="331"/>
      <c r="W12" s="331"/>
      <c r="X12" s="331"/>
      <c r="Y12" s="331"/>
      <c r="Z12" s="331"/>
      <c r="AA12" s="331"/>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31"/>
      <c r="BC12" s="331"/>
      <c r="BD12" s="331"/>
      <c r="BE12" s="331"/>
      <c r="BF12" s="331"/>
      <c r="BG12" s="331"/>
      <c r="BH12" s="331"/>
      <c r="BI12" s="331"/>
      <c r="BJ12" s="331"/>
      <c r="BK12" s="331"/>
      <c r="BL12" s="331"/>
      <c r="BM12" s="331"/>
      <c r="BN12" s="331"/>
      <c r="BO12" s="331"/>
      <c r="BP12" s="331"/>
      <c r="BQ12" s="331"/>
      <c r="BR12" s="331"/>
      <c r="BS12" s="331"/>
      <c r="BT12" s="331"/>
      <c r="BU12" s="331"/>
      <c r="BV12" s="331"/>
      <c r="BW12" s="331"/>
      <c r="BX12" s="331"/>
      <c r="BY12" s="331"/>
      <c r="BZ12" s="331"/>
      <c r="CA12" s="331"/>
      <c r="CB12" s="331"/>
      <c r="CC12" s="331"/>
      <c r="CD12" s="331"/>
      <c r="CE12" s="331"/>
      <c r="CF12" s="331"/>
      <c r="CG12" s="331"/>
      <c r="CH12" s="331"/>
      <c r="CI12" s="331"/>
      <c r="CJ12" s="331"/>
      <c r="CK12" s="331"/>
      <c r="CL12" s="331"/>
      <c r="CM12" s="331"/>
      <c r="CN12" s="331"/>
      <c r="CO12" s="331"/>
      <c r="CP12" s="331"/>
      <c r="CQ12" s="331"/>
      <c r="CR12" s="331"/>
      <c r="CS12" s="331"/>
      <c r="CT12" s="331"/>
      <c r="CU12" s="331"/>
      <c r="CV12" s="331"/>
      <c r="CW12" s="331"/>
      <c r="CX12" s="331"/>
      <c r="CY12" s="331"/>
      <c r="CZ12" s="331"/>
      <c r="DA12" s="331"/>
      <c r="DB12" s="331"/>
      <c r="DC12" s="331"/>
      <c r="DD12" s="331"/>
      <c r="DE12" s="331"/>
      <c r="DF12" s="331"/>
      <c r="DG12" s="331"/>
      <c r="DH12" s="331"/>
      <c r="DI12" s="331"/>
      <c r="DJ12" s="331"/>
      <c r="DK12" s="331"/>
      <c r="DL12" s="331"/>
      <c r="DM12" s="331"/>
      <c r="DN12" s="331"/>
      <c r="DO12" s="331"/>
      <c r="DP12" s="331"/>
      <c r="DQ12" s="331"/>
      <c r="DR12" s="331"/>
      <c r="DS12" s="331"/>
      <c r="DT12" s="331"/>
      <c r="DU12" s="331"/>
      <c r="DV12" s="331"/>
      <c r="DW12" s="331"/>
      <c r="DX12" s="331"/>
      <c r="DY12" s="331"/>
      <c r="DZ12" s="331"/>
      <c r="EA12" s="331"/>
      <c r="EB12" s="331"/>
      <c r="EC12" s="331"/>
      <c r="ED12" s="331"/>
      <c r="EE12" s="331"/>
      <c r="EF12" s="331"/>
      <c r="EG12" s="331"/>
      <c r="EH12" s="331"/>
      <c r="EI12" s="331"/>
      <c r="EJ12" s="331"/>
      <c r="EK12" s="331"/>
      <c r="EL12" s="331"/>
      <c r="EM12" s="331"/>
      <c r="EN12" s="331"/>
      <c r="EO12" s="331"/>
      <c r="EP12" s="331"/>
      <c r="EQ12" s="331"/>
      <c r="ER12" s="331"/>
      <c r="ES12" s="331"/>
      <c r="ET12" s="331"/>
      <c r="EU12" s="331"/>
      <c r="EV12" s="331"/>
      <c r="EW12" s="331"/>
      <c r="EX12" s="331"/>
      <c r="EY12" s="331"/>
      <c r="EZ12" s="331"/>
      <c r="FA12" s="331"/>
      <c r="FB12" s="331"/>
      <c r="FC12" s="331"/>
      <c r="FD12" s="331"/>
      <c r="FE12" s="331"/>
      <c r="FF12" s="331"/>
      <c r="FG12" s="331"/>
      <c r="FH12" s="331"/>
      <c r="FI12" s="331"/>
      <c r="FJ12" s="331"/>
      <c r="FK12" s="331"/>
      <c r="FL12" s="331"/>
      <c r="FM12" s="331"/>
      <c r="FN12" s="331"/>
      <c r="FO12" s="331"/>
      <c r="FP12" s="331"/>
      <c r="FQ12" s="331"/>
      <c r="FR12" s="331"/>
      <c r="FS12" s="331"/>
      <c r="FT12" s="331"/>
      <c r="FU12" s="331"/>
      <c r="FV12" s="331"/>
      <c r="FW12" s="331"/>
      <c r="FX12" s="331"/>
      <c r="FY12" s="331"/>
      <c r="FZ12" s="331"/>
      <c r="GA12" s="331"/>
      <c r="GB12" s="331"/>
      <c r="GC12" s="331"/>
      <c r="GD12" s="331"/>
      <c r="GE12" s="331"/>
      <c r="GF12" s="331"/>
      <c r="GG12" s="331"/>
      <c r="GH12" s="331"/>
      <c r="GI12" s="331"/>
      <c r="GJ12" s="331"/>
      <c r="GK12" s="331"/>
      <c r="GL12" s="331"/>
      <c r="GM12" s="331"/>
      <c r="GN12" s="331"/>
      <c r="GO12" s="331"/>
      <c r="GP12" s="331"/>
      <c r="GQ12" s="331"/>
      <c r="GR12" s="331"/>
      <c r="GS12" s="331"/>
      <c r="GT12" s="331"/>
      <c r="GU12" s="331"/>
      <c r="GV12" s="331"/>
      <c r="GW12" s="331"/>
      <c r="GX12" s="331"/>
      <c r="GY12" s="331"/>
      <c r="GZ12" s="331"/>
      <c r="HA12" s="331"/>
      <c r="HB12" s="331"/>
      <c r="HC12" s="331"/>
      <c r="HD12" s="331"/>
      <c r="HE12" s="331"/>
      <c r="HF12" s="331"/>
      <c r="HG12" s="331"/>
      <c r="HH12" s="331"/>
      <c r="HI12" s="331"/>
      <c r="HJ12" s="331"/>
      <c r="HK12" s="331"/>
      <c r="HL12" s="331"/>
      <c r="HM12" s="331"/>
      <c r="HN12" s="331"/>
      <c r="HO12" s="331"/>
      <c r="HP12" s="331"/>
      <c r="HQ12" s="331"/>
      <c r="HR12" s="331"/>
      <c r="HS12" s="331"/>
      <c r="HT12" s="331"/>
      <c r="HU12" s="331"/>
      <c r="HV12" s="331"/>
      <c r="HW12" s="331"/>
      <c r="HX12" s="331"/>
      <c r="HY12" s="331"/>
      <c r="HZ12" s="331"/>
      <c r="IA12" s="331"/>
      <c r="IB12" s="331"/>
      <c r="IC12" s="331"/>
      <c r="ID12" s="331"/>
      <c r="IE12" s="331"/>
      <c r="IF12" s="331"/>
      <c r="IG12" s="331"/>
      <c r="IH12" s="331"/>
      <c r="II12" s="331"/>
      <c r="IJ12" s="331"/>
      <c r="IK12" s="331"/>
      <c r="IL12" s="331"/>
      <c r="IM12" s="331"/>
      <c r="IN12" s="331"/>
      <c r="IO12" s="331"/>
      <c r="IP12" s="331"/>
      <c r="IQ12" s="331"/>
      <c r="IR12" s="331"/>
      <c r="IS12" s="331"/>
      <c r="IT12" s="331"/>
      <c r="IU12" s="331"/>
      <c r="IV12" s="331"/>
      <c r="IW12" s="331"/>
      <c r="IX12" s="331"/>
      <c r="IY12" s="331"/>
    </row>
    <row r="13" spans="1:259" s="633" customFormat="1" ht="18" customHeight="1" x14ac:dyDescent="0.25">
      <c r="A13" s="331"/>
      <c r="B13" s="763" t="s">
        <v>37</v>
      </c>
      <c r="C13" s="764">
        <v>1009599</v>
      </c>
      <c r="D13" s="684">
        <v>2.0765226931184988</v>
      </c>
      <c r="E13" s="756"/>
      <c r="F13" s="765">
        <v>187814</v>
      </c>
      <c r="G13" s="766">
        <v>2.8788365339736401</v>
      </c>
      <c r="H13" s="756"/>
      <c r="I13" s="767">
        <v>33860</v>
      </c>
      <c r="J13" s="448">
        <f t="shared" si="1"/>
        <v>3.3538068084457295</v>
      </c>
      <c r="K13" s="766">
        <f t="shared" si="2"/>
        <v>18.028474980565878</v>
      </c>
      <c r="L13" s="396"/>
      <c r="M13" s="396">
        <f t="shared" si="3"/>
        <v>18</v>
      </c>
      <c r="N13" s="396">
        <v>3</v>
      </c>
      <c r="O13" s="396">
        <f>MATCH(N13,M$11:M$31,0)</f>
        <v>8</v>
      </c>
      <c r="P13" s="568" t="str">
        <f t="shared" si="0"/>
        <v>Castilla - La Mancha</v>
      </c>
      <c r="Q13" s="762">
        <f t="shared" si="5"/>
        <v>28.407734042776045</v>
      </c>
      <c r="R13" s="873"/>
      <c r="S13" s="331"/>
      <c r="T13" s="331"/>
      <c r="U13" s="331"/>
      <c r="V13" s="331"/>
      <c r="W13" s="331"/>
      <c r="X13" s="331"/>
      <c r="Y13" s="331"/>
      <c r="Z13" s="331"/>
      <c r="AA13" s="331"/>
      <c r="AB13" s="331"/>
      <c r="AC13" s="331"/>
      <c r="AD13" s="331"/>
      <c r="AE13" s="331"/>
      <c r="AF13" s="331"/>
      <c r="AG13" s="331"/>
      <c r="AH13" s="331"/>
      <c r="AI13" s="331"/>
      <c r="AJ13" s="331"/>
      <c r="AK13" s="331"/>
      <c r="AL13" s="331"/>
      <c r="AM13" s="331"/>
      <c r="AN13" s="331"/>
      <c r="AO13" s="331"/>
      <c r="AP13" s="331"/>
      <c r="AQ13" s="331"/>
      <c r="AR13" s="331"/>
      <c r="AS13" s="331"/>
      <c r="AT13" s="331"/>
      <c r="AU13" s="331"/>
      <c r="AV13" s="331"/>
      <c r="AW13" s="331"/>
      <c r="AX13" s="331"/>
      <c r="AY13" s="331"/>
      <c r="AZ13" s="331"/>
      <c r="BA13" s="331"/>
      <c r="BB13" s="331"/>
      <c r="BC13" s="331"/>
      <c r="BD13" s="331"/>
      <c r="BE13" s="331"/>
      <c r="BF13" s="331"/>
      <c r="BG13" s="331"/>
      <c r="BH13" s="331"/>
      <c r="BI13" s="331"/>
      <c r="BJ13" s="331"/>
      <c r="BK13" s="331"/>
      <c r="BL13" s="331"/>
      <c r="BM13" s="331"/>
      <c r="BN13" s="331"/>
      <c r="BO13" s="331"/>
      <c r="BP13" s="331"/>
      <c r="BQ13" s="331"/>
      <c r="BR13" s="331"/>
      <c r="BS13" s="331"/>
      <c r="BT13" s="331"/>
      <c r="BU13" s="331"/>
      <c r="BV13" s="331"/>
      <c r="BW13" s="331"/>
      <c r="BX13" s="331"/>
      <c r="BY13" s="331"/>
      <c r="BZ13" s="331"/>
      <c r="CA13" s="331"/>
      <c r="CB13" s="331"/>
      <c r="CC13" s="331"/>
      <c r="CD13" s="331"/>
      <c r="CE13" s="331"/>
      <c r="CF13" s="331"/>
      <c r="CG13" s="331"/>
      <c r="CH13" s="331"/>
      <c r="CI13" s="331"/>
      <c r="CJ13" s="331"/>
      <c r="CK13" s="331"/>
      <c r="CL13" s="331"/>
      <c r="CM13" s="331"/>
      <c r="CN13" s="331"/>
      <c r="CO13" s="331"/>
      <c r="CP13" s="331"/>
      <c r="CQ13" s="331"/>
      <c r="CR13" s="331"/>
      <c r="CS13" s="331"/>
      <c r="CT13" s="331"/>
      <c r="CU13" s="331"/>
      <c r="CV13" s="331"/>
      <c r="CW13" s="331"/>
      <c r="CX13" s="331"/>
      <c r="CY13" s="331"/>
      <c r="CZ13" s="331"/>
      <c r="DA13" s="331"/>
      <c r="DB13" s="331"/>
      <c r="DC13" s="331"/>
      <c r="DD13" s="331"/>
      <c r="DE13" s="331"/>
      <c r="DF13" s="331"/>
      <c r="DG13" s="331"/>
      <c r="DH13" s="331"/>
      <c r="DI13" s="331"/>
      <c r="DJ13" s="331"/>
      <c r="DK13" s="331"/>
      <c r="DL13" s="331"/>
      <c r="DM13" s="331"/>
      <c r="DN13" s="331"/>
      <c r="DO13" s="331"/>
      <c r="DP13" s="331"/>
      <c r="DQ13" s="331"/>
      <c r="DR13" s="331"/>
      <c r="DS13" s="331"/>
      <c r="DT13" s="331"/>
      <c r="DU13" s="331"/>
      <c r="DV13" s="331"/>
      <c r="DW13" s="331"/>
      <c r="DX13" s="331"/>
      <c r="DY13" s="331"/>
      <c r="DZ13" s="331"/>
      <c r="EA13" s="331"/>
      <c r="EB13" s="331"/>
      <c r="EC13" s="331"/>
      <c r="ED13" s="331"/>
      <c r="EE13" s="331"/>
      <c r="EF13" s="331"/>
      <c r="EG13" s="331"/>
      <c r="EH13" s="331"/>
      <c r="EI13" s="331"/>
      <c r="EJ13" s="331"/>
      <c r="EK13" s="331"/>
      <c r="EL13" s="331"/>
      <c r="EM13" s="331"/>
      <c r="EN13" s="331"/>
      <c r="EO13" s="331"/>
      <c r="EP13" s="331"/>
      <c r="EQ13" s="331"/>
      <c r="ER13" s="331"/>
      <c r="ES13" s="331"/>
      <c r="ET13" s="331"/>
      <c r="EU13" s="331"/>
      <c r="EV13" s="331"/>
      <c r="EW13" s="331"/>
      <c r="EX13" s="331"/>
      <c r="EY13" s="331"/>
      <c r="EZ13" s="331"/>
      <c r="FA13" s="331"/>
      <c r="FB13" s="331"/>
      <c r="FC13" s="331"/>
      <c r="FD13" s="331"/>
      <c r="FE13" s="331"/>
      <c r="FF13" s="331"/>
      <c r="FG13" s="331"/>
      <c r="FH13" s="331"/>
      <c r="FI13" s="331"/>
      <c r="FJ13" s="331"/>
      <c r="FK13" s="331"/>
      <c r="FL13" s="331"/>
      <c r="FM13" s="331"/>
      <c r="FN13" s="331"/>
      <c r="FO13" s="331"/>
      <c r="FP13" s="331"/>
      <c r="FQ13" s="331"/>
      <c r="FR13" s="331"/>
      <c r="FS13" s="331"/>
      <c r="FT13" s="331"/>
      <c r="FU13" s="331"/>
      <c r="FV13" s="331"/>
      <c r="FW13" s="331"/>
      <c r="FX13" s="331"/>
      <c r="FY13" s="331"/>
      <c r="FZ13" s="331"/>
      <c r="GA13" s="331"/>
      <c r="GB13" s="331"/>
      <c r="GC13" s="331"/>
      <c r="GD13" s="331"/>
      <c r="GE13" s="331"/>
      <c r="GF13" s="331"/>
      <c r="GG13" s="331"/>
      <c r="GH13" s="331"/>
      <c r="GI13" s="331"/>
      <c r="GJ13" s="331"/>
      <c r="GK13" s="331"/>
      <c r="GL13" s="331"/>
      <c r="GM13" s="331"/>
      <c r="GN13" s="331"/>
      <c r="GO13" s="331"/>
      <c r="GP13" s="331"/>
      <c r="GQ13" s="331"/>
      <c r="GR13" s="331"/>
      <c r="GS13" s="331"/>
      <c r="GT13" s="331"/>
      <c r="GU13" s="331"/>
      <c r="GV13" s="331"/>
      <c r="GW13" s="331"/>
      <c r="GX13" s="331"/>
      <c r="GY13" s="331"/>
      <c r="GZ13" s="331"/>
      <c r="HA13" s="331"/>
      <c r="HB13" s="331"/>
      <c r="HC13" s="331"/>
      <c r="HD13" s="331"/>
      <c r="HE13" s="331"/>
      <c r="HF13" s="331"/>
      <c r="HG13" s="331"/>
      <c r="HH13" s="331"/>
      <c r="HI13" s="331"/>
      <c r="HJ13" s="331"/>
      <c r="HK13" s="331"/>
      <c r="HL13" s="331"/>
      <c r="HM13" s="331"/>
      <c r="HN13" s="331"/>
      <c r="HO13" s="331"/>
      <c r="HP13" s="331"/>
      <c r="HQ13" s="331"/>
      <c r="HR13" s="331"/>
      <c r="HS13" s="331"/>
      <c r="HT13" s="331"/>
      <c r="HU13" s="331"/>
      <c r="HV13" s="331"/>
      <c r="HW13" s="331"/>
      <c r="HX13" s="331"/>
      <c r="HY13" s="331"/>
      <c r="HZ13" s="331"/>
      <c r="IA13" s="331"/>
      <c r="IB13" s="331"/>
      <c r="IC13" s="331"/>
      <c r="ID13" s="331"/>
      <c r="IE13" s="331"/>
      <c r="IF13" s="331"/>
      <c r="IG13" s="331"/>
      <c r="IH13" s="331"/>
      <c r="II13" s="331"/>
      <c r="IJ13" s="331"/>
      <c r="IK13" s="331"/>
      <c r="IL13" s="331"/>
      <c r="IM13" s="331"/>
      <c r="IN13" s="331"/>
      <c r="IO13" s="331"/>
      <c r="IP13" s="331"/>
      <c r="IQ13" s="331"/>
      <c r="IR13" s="331"/>
      <c r="IS13" s="331"/>
      <c r="IT13" s="331"/>
      <c r="IU13" s="331"/>
      <c r="IV13" s="331"/>
      <c r="IW13" s="331"/>
      <c r="IX13" s="331"/>
      <c r="IY13" s="331"/>
    </row>
    <row r="14" spans="1:259" s="633" customFormat="1" ht="18" customHeight="1" x14ac:dyDescent="0.25">
      <c r="A14" s="331"/>
      <c r="B14" s="763" t="s">
        <v>38</v>
      </c>
      <c r="C14" s="764">
        <v>1231768</v>
      </c>
      <c r="D14" s="684">
        <v>2.533475374537006</v>
      </c>
      <c r="E14" s="756"/>
      <c r="F14" s="765">
        <v>123205</v>
      </c>
      <c r="G14" s="766">
        <v>1.8885016834113664</v>
      </c>
      <c r="H14" s="756"/>
      <c r="I14" s="767">
        <v>34163</v>
      </c>
      <c r="J14" s="448">
        <f t="shared" si="1"/>
        <v>2.7734930603815005</v>
      </c>
      <c r="K14" s="766">
        <f t="shared" si="2"/>
        <v>27.728582443894322</v>
      </c>
      <c r="L14" s="396"/>
      <c r="M14" s="396">
        <f t="shared" si="3"/>
        <v>4</v>
      </c>
      <c r="N14" s="396">
        <v>4</v>
      </c>
      <c r="O14" s="396">
        <f t="shared" si="4"/>
        <v>4</v>
      </c>
      <c r="P14" s="568" t="str">
        <f t="shared" si="0"/>
        <v>Balears, Illes</v>
      </c>
      <c r="Q14" s="762">
        <f t="shared" si="5"/>
        <v>27.728582443894322</v>
      </c>
      <c r="R14" s="873"/>
      <c r="S14" s="331"/>
      <c r="T14" s="331"/>
      <c r="U14" s="331"/>
      <c r="V14" s="331"/>
      <c r="W14" s="331"/>
      <c r="X14" s="331"/>
      <c r="Y14" s="331"/>
      <c r="Z14" s="331"/>
      <c r="AA14" s="331"/>
      <c r="AB14" s="331"/>
      <c r="AC14" s="331"/>
      <c r="AD14" s="331"/>
      <c r="AE14" s="331"/>
      <c r="AF14" s="331"/>
      <c r="AG14" s="331"/>
      <c r="AH14" s="331"/>
      <c r="AI14" s="331"/>
      <c r="AJ14" s="331"/>
      <c r="AK14" s="331"/>
      <c r="AL14" s="331"/>
      <c r="AM14" s="331"/>
      <c r="AN14" s="331"/>
      <c r="AO14" s="331"/>
      <c r="AP14" s="331"/>
      <c r="AQ14" s="331"/>
      <c r="AR14" s="331"/>
      <c r="AS14" s="331"/>
      <c r="AT14" s="331"/>
      <c r="AU14" s="331"/>
      <c r="AV14" s="331"/>
      <c r="AW14" s="331"/>
      <c r="AX14" s="331"/>
      <c r="AY14" s="331"/>
      <c r="AZ14" s="331"/>
      <c r="BA14" s="331"/>
      <c r="BB14" s="331"/>
      <c r="BC14" s="331"/>
      <c r="BD14" s="331"/>
      <c r="BE14" s="331"/>
      <c r="BF14" s="331"/>
      <c r="BG14" s="331"/>
      <c r="BH14" s="331"/>
      <c r="BI14" s="331"/>
      <c r="BJ14" s="331"/>
      <c r="BK14" s="331"/>
      <c r="BL14" s="331"/>
      <c r="BM14" s="331"/>
      <c r="BN14" s="331"/>
      <c r="BO14" s="331"/>
      <c r="BP14" s="331"/>
      <c r="BQ14" s="331"/>
      <c r="BR14" s="331"/>
      <c r="BS14" s="331"/>
      <c r="BT14" s="331"/>
      <c r="BU14" s="331"/>
      <c r="BV14" s="331"/>
      <c r="BW14" s="331"/>
      <c r="BX14" s="331"/>
      <c r="BY14" s="331"/>
      <c r="BZ14" s="331"/>
      <c r="CA14" s="331"/>
      <c r="CB14" s="331"/>
      <c r="CC14" s="331"/>
      <c r="CD14" s="331"/>
      <c r="CE14" s="331"/>
      <c r="CF14" s="331"/>
      <c r="CG14" s="331"/>
      <c r="CH14" s="331"/>
      <c r="CI14" s="331"/>
      <c r="CJ14" s="331"/>
      <c r="CK14" s="331"/>
      <c r="CL14" s="331"/>
      <c r="CM14" s="331"/>
      <c r="CN14" s="331"/>
      <c r="CO14" s="331"/>
      <c r="CP14" s="331"/>
      <c r="CQ14" s="331"/>
      <c r="CR14" s="331"/>
      <c r="CS14" s="331"/>
      <c r="CT14" s="331"/>
      <c r="CU14" s="331"/>
      <c r="CV14" s="331"/>
      <c r="CW14" s="331"/>
      <c r="CX14" s="331"/>
      <c r="CY14" s="331"/>
      <c r="CZ14" s="331"/>
      <c r="DA14" s="331"/>
      <c r="DB14" s="331"/>
      <c r="DC14" s="331"/>
      <c r="DD14" s="331"/>
      <c r="DE14" s="331"/>
      <c r="DF14" s="331"/>
      <c r="DG14" s="331"/>
      <c r="DH14" s="331"/>
      <c r="DI14" s="331"/>
      <c r="DJ14" s="331"/>
      <c r="DK14" s="331"/>
      <c r="DL14" s="331"/>
      <c r="DM14" s="331"/>
      <c r="DN14" s="331"/>
      <c r="DO14" s="331"/>
      <c r="DP14" s="331"/>
      <c r="DQ14" s="331"/>
      <c r="DR14" s="331"/>
      <c r="DS14" s="331"/>
      <c r="DT14" s="331"/>
      <c r="DU14" s="331"/>
      <c r="DV14" s="331"/>
      <c r="DW14" s="331"/>
      <c r="DX14" s="331"/>
      <c r="DY14" s="331"/>
      <c r="DZ14" s="331"/>
      <c r="EA14" s="331"/>
      <c r="EB14" s="331"/>
      <c r="EC14" s="331"/>
      <c r="ED14" s="331"/>
      <c r="EE14" s="331"/>
      <c r="EF14" s="331"/>
      <c r="EG14" s="331"/>
      <c r="EH14" s="331"/>
      <c r="EI14" s="331"/>
      <c r="EJ14" s="331"/>
      <c r="EK14" s="331"/>
      <c r="EL14" s="331"/>
      <c r="EM14" s="331"/>
      <c r="EN14" s="331"/>
      <c r="EO14" s="331"/>
      <c r="EP14" s="331"/>
      <c r="EQ14" s="331"/>
      <c r="ER14" s="331"/>
      <c r="ES14" s="331"/>
      <c r="ET14" s="331"/>
      <c r="EU14" s="331"/>
      <c r="EV14" s="331"/>
      <c r="EW14" s="331"/>
      <c r="EX14" s="331"/>
      <c r="EY14" s="331"/>
      <c r="EZ14" s="331"/>
      <c r="FA14" s="331"/>
      <c r="FB14" s="331"/>
      <c r="FC14" s="331"/>
      <c r="FD14" s="331"/>
      <c r="FE14" s="331"/>
      <c r="FF14" s="331"/>
      <c r="FG14" s="331"/>
      <c r="FH14" s="331"/>
      <c r="FI14" s="331"/>
      <c r="FJ14" s="331"/>
      <c r="FK14" s="331"/>
      <c r="FL14" s="331"/>
      <c r="FM14" s="331"/>
      <c r="FN14" s="331"/>
      <c r="FO14" s="331"/>
      <c r="FP14" s="331"/>
      <c r="FQ14" s="331"/>
      <c r="FR14" s="331"/>
      <c r="FS14" s="331"/>
      <c r="FT14" s="331"/>
      <c r="FU14" s="331"/>
      <c r="FV14" s="331"/>
      <c r="FW14" s="331"/>
      <c r="FX14" s="331"/>
      <c r="FY14" s="331"/>
      <c r="FZ14" s="331"/>
      <c r="GA14" s="331"/>
      <c r="GB14" s="331"/>
      <c r="GC14" s="331"/>
      <c r="GD14" s="331"/>
      <c r="GE14" s="331"/>
      <c r="GF14" s="331"/>
      <c r="GG14" s="331"/>
      <c r="GH14" s="331"/>
      <c r="GI14" s="331"/>
      <c r="GJ14" s="331"/>
      <c r="GK14" s="331"/>
      <c r="GL14" s="331"/>
      <c r="GM14" s="331"/>
      <c r="GN14" s="331"/>
      <c r="GO14" s="331"/>
      <c r="GP14" s="331"/>
      <c r="GQ14" s="331"/>
      <c r="GR14" s="331"/>
      <c r="GS14" s="331"/>
      <c r="GT14" s="331"/>
      <c r="GU14" s="331"/>
      <c r="GV14" s="331"/>
      <c r="GW14" s="331"/>
      <c r="GX14" s="331"/>
      <c r="GY14" s="331"/>
      <c r="GZ14" s="331"/>
      <c r="HA14" s="331"/>
      <c r="HB14" s="331"/>
      <c r="HC14" s="331"/>
      <c r="HD14" s="331"/>
      <c r="HE14" s="331"/>
      <c r="HF14" s="331"/>
      <c r="HG14" s="331"/>
      <c r="HH14" s="331"/>
      <c r="HI14" s="331"/>
      <c r="HJ14" s="331"/>
      <c r="HK14" s="331"/>
      <c r="HL14" s="331"/>
      <c r="HM14" s="331"/>
      <c r="HN14" s="331"/>
      <c r="HO14" s="331"/>
      <c r="HP14" s="331"/>
      <c r="HQ14" s="331"/>
      <c r="HR14" s="331"/>
      <c r="HS14" s="331"/>
      <c r="HT14" s="331"/>
      <c r="HU14" s="331"/>
      <c r="HV14" s="331"/>
      <c r="HW14" s="331"/>
      <c r="HX14" s="331"/>
      <c r="HY14" s="331"/>
      <c r="HZ14" s="331"/>
      <c r="IA14" s="331"/>
      <c r="IB14" s="331"/>
      <c r="IC14" s="331"/>
      <c r="ID14" s="331"/>
      <c r="IE14" s="331"/>
      <c r="IF14" s="331"/>
      <c r="IG14" s="331"/>
      <c r="IH14" s="331"/>
      <c r="II14" s="331"/>
      <c r="IJ14" s="331"/>
      <c r="IK14" s="331"/>
      <c r="IL14" s="331"/>
      <c r="IM14" s="331"/>
      <c r="IN14" s="331"/>
      <c r="IO14" s="331"/>
      <c r="IP14" s="331"/>
      <c r="IQ14" s="331"/>
      <c r="IR14" s="331"/>
      <c r="IS14" s="331"/>
      <c r="IT14" s="331"/>
      <c r="IU14" s="331"/>
      <c r="IV14" s="331"/>
      <c r="IW14" s="331"/>
      <c r="IX14" s="331"/>
      <c r="IY14" s="331"/>
    </row>
    <row r="15" spans="1:259" s="633" customFormat="1" ht="18" customHeight="1" x14ac:dyDescent="0.25">
      <c r="A15" s="331"/>
      <c r="B15" s="763" t="s">
        <v>6</v>
      </c>
      <c r="C15" s="764">
        <v>2238754</v>
      </c>
      <c r="D15" s="684">
        <v>4.6046237023905645</v>
      </c>
      <c r="E15" s="756"/>
      <c r="F15" s="765">
        <v>262023</v>
      </c>
      <c r="G15" s="766">
        <v>4.0163213878697812</v>
      </c>
      <c r="H15" s="756"/>
      <c r="I15" s="767">
        <v>63684</v>
      </c>
      <c r="J15" s="448">
        <f t="shared" si="1"/>
        <v>2.8446180330666078</v>
      </c>
      <c r="K15" s="766">
        <f t="shared" si="2"/>
        <v>24.304736607091744</v>
      </c>
      <c r="L15" s="396"/>
      <c r="M15" s="396">
        <f t="shared" si="3"/>
        <v>11</v>
      </c>
      <c r="N15" s="396">
        <v>5</v>
      </c>
      <c r="O15" s="396">
        <f t="shared" si="4"/>
        <v>10</v>
      </c>
      <c r="P15" s="568" t="str">
        <f t="shared" si="0"/>
        <v>Comunitat Valenciana</v>
      </c>
      <c r="Q15" s="762">
        <f t="shared" si="5"/>
        <v>27.223107357122711</v>
      </c>
      <c r="R15" s="873"/>
      <c r="S15" s="331"/>
      <c r="T15" s="331"/>
      <c r="U15" s="331"/>
      <c r="V15" s="331"/>
      <c r="W15" s="331"/>
      <c r="X15" s="331"/>
      <c r="Y15" s="331"/>
      <c r="Z15" s="331"/>
      <c r="AA15" s="331"/>
      <c r="AB15" s="331"/>
      <c r="AC15" s="331"/>
      <c r="AD15" s="331"/>
      <c r="AE15" s="331"/>
      <c r="AF15" s="331"/>
      <c r="AG15" s="331"/>
      <c r="AH15" s="331"/>
      <c r="AI15" s="331"/>
      <c r="AJ15" s="331"/>
      <c r="AK15" s="331"/>
      <c r="AL15" s="331"/>
      <c r="AM15" s="331"/>
      <c r="AN15" s="331"/>
      <c r="AO15" s="331"/>
      <c r="AP15" s="331"/>
      <c r="AQ15" s="331"/>
      <c r="AR15" s="331"/>
      <c r="AS15" s="331"/>
      <c r="AT15" s="331"/>
      <c r="AU15" s="331"/>
      <c r="AV15" s="331"/>
      <c r="AW15" s="331"/>
      <c r="AX15" s="331"/>
      <c r="AY15" s="331"/>
      <c r="AZ15" s="331"/>
      <c r="BA15" s="331"/>
      <c r="BB15" s="331"/>
      <c r="BC15" s="331"/>
      <c r="BD15" s="331"/>
      <c r="BE15" s="331"/>
      <c r="BF15" s="331"/>
      <c r="BG15" s="331"/>
      <c r="BH15" s="331"/>
      <c r="BI15" s="331"/>
      <c r="BJ15" s="331"/>
      <c r="BK15" s="331"/>
      <c r="BL15" s="331"/>
      <c r="BM15" s="331"/>
      <c r="BN15" s="331"/>
      <c r="BO15" s="331"/>
      <c r="BP15" s="331"/>
      <c r="BQ15" s="331"/>
      <c r="BR15" s="331"/>
      <c r="BS15" s="331"/>
      <c r="BT15" s="331"/>
      <c r="BU15" s="331"/>
      <c r="BV15" s="331"/>
      <c r="BW15" s="331"/>
      <c r="BX15" s="331"/>
      <c r="BY15" s="331"/>
      <c r="BZ15" s="331"/>
      <c r="CA15" s="331"/>
      <c r="CB15" s="331"/>
      <c r="CC15" s="331"/>
      <c r="CD15" s="331"/>
      <c r="CE15" s="331"/>
      <c r="CF15" s="331"/>
      <c r="CG15" s="331"/>
      <c r="CH15" s="331"/>
      <c r="CI15" s="331"/>
      <c r="CJ15" s="331"/>
      <c r="CK15" s="331"/>
      <c r="CL15" s="331"/>
      <c r="CM15" s="331"/>
      <c r="CN15" s="331"/>
      <c r="CO15" s="331"/>
      <c r="CP15" s="331"/>
      <c r="CQ15" s="331"/>
      <c r="CR15" s="331"/>
      <c r="CS15" s="331"/>
      <c r="CT15" s="331"/>
      <c r="CU15" s="331"/>
      <c r="CV15" s="331"/>
      <c r="CW15" s="331"/>
      <c r="CX15" s="331"/>
      <c r="CY15" s="331"/>
      <c r="CZ15" s="331"/>
      <c r="DA15" s="331"/>
      <c r="DB15" s="331"/>
      <c r="DC15" s="331"/>
      <c r="DD15" s="331"/>
      <c r="DE15" s="331"/>
      <c r="DF15" s="331"/>
      <c r="DG15" s="331"/>
      <c r="DH15" s="331"/>
      <c r="DI15" s="331"/>
      <c r="DJ15" s="331"/>
      <c r="DK15" s="331"/>
      <c r="DL15" s="331"/>
      <c r="DM15" s="331"/>
      <c r="DN15" s="331"/>
      <c r="DO15" s="331"/>
      <c r="DP15" s="331"/>
      <c r="DQ15" s="331"/>
      <c r="DR15" s="331"/>
      <c r="DS15" s="331"/>
      <c r="DT15" s="331"/>
      <c r="DU15" s="331"/>
      <c r="DV15" s="331"/>
      <c r="DW15" s="331"/>
      <c r="DX15" s="331"/>
      <c r="DY15" s="331"/>
      <c r="DZ15" s="331"/>
      <c r="EA15" s="331"/>
      <c r="EB15" s="331"/>
      <c r="EC15" s="331"/>
      <c r="ED15" s="331"/>
      <c r="EE15" s="331"/>
      <c r="EF15" s="331"/>
      <c r="EG15" s="331"/>
      <c r="EH15" s="331"/>
      <c r="EI15" s="331"/>
      <c r="EJ15" s="331"/>
      <c r="EK15" s="331"/>
      <c r="EL15" s="331"/>
      <c r="EM15" s="331"/>
      <c r="EN15" s="331"/>
      <c r="EO15" s="331"/>
      <c r="EP15" s="331"/>
      <c r="EQ15" s="331"/>
      <c r="ER15" s="331"/>
      <c r="ES15" s="331"/>
      <c r="ET15" s="331"/>
      <c r="EU15" s="331"/>
      <c r="EV15" s="331"/>
      <c r="EW15" s="331"/>
      <c r="EX15" s="331"/>
      <c r="EY15" s="331"/>
      <c r="EZ15" s="331"/>
      <c r="FA15" s="331"/>
      <c r="FB15" s="331"/>
      <c r="FC15" s="331"/>
      <c r="FD15" s="331"/>
      <c r="FE15" s="331"/>
      <c r="FF15" s="331"/>
      <c r="FG15" s="331"/>
      <c r="FH15" s="331"/>
      <c r="FI15" s="331"/>
      <c r="FJ15" s="331"/>
      <c r="FK15" s="331"/>
      <c r="FL15" s="331"/>
      <c r="FM15" s="331"/>
      <c r="FN15" s="331"/>
      <c r="FO15" s="331"/>
      <c r="FP15" s="331"/>
      <c r="FQ15" s="331"/>
      <c r="FR15" s="331"/>
      <c r="FS15" s="331"/>
      <c r="FT15" s="331"/>
      <c r="FU15" s="331"/>
      <c r="FV15" s="331"/>
      <c r="FW15" s="331"/>
      <c r="FX15" s="331"/>
      <c r="FY15" s="331"/>
      <c r="FZ15" s="331"/>
      <c r="GA15" s="331"/>
      <c r="GB15" s="331"/>
      <c r="GC15" s="331"/>
      <c r="GD15" s="331"/>
      <c r="GE15" s="331"/>
      <c r="GF15" s="331"/>
      <c r="GG15" s="331"/>
      <c r="GH15" s="331"/>
      <c r="GI15" s="331"/>
      <c r="GJ15" s="331"/>
      <c r="GK15" s="331"/>
      <c r="GL15" s="331"/>
      <c r="GM15" s="331"/>
      <c r="GN15" s="331"/>
      <c r="GO15" s="331"/>
      <c r="GP15" s="331"/>
      <c r="GQ15" s="331"/>
      <c r="GR15" s="331"/>
      <c r="GS15" s="331"/>
      <c r="GT15" s="331"/>
      <c r="GU15" s="331"/>
      <c r="GV15" s="331"/>
      <c r="GW15" s="331"/>
      <c r="GX15" s="331"/>
      <c r="GY15" s="331"/>
      <c r="GZ15" s="331"/>
      <c r="HA15" s="331"/>
      <c r="HB15" s="331"/>
      <c r="HC15" s="331"/>
      <c r="HD15" s="331"/>
      <c r="HE15" s="331"/>
      <c r="HF15" s="331"/>
      <c r="HG15" s="331"/>
      <c r="HH15" s="331"/>
      <c r="HI15" s="331"/>
      <c r="HJ15" s="331"/>
      <c r="HK15" s="331"/>
      <c r="HL15" s="331"/>
      <c r="HM15" s="331"/>
      <c r="HN15" s="331"/>
      <c r="HO15" s="331"/>
      <c r="HP15" s="331"/>
      <c r="HQ15" s="331"/>
      <c r="HR15" s="331"/>
      <c r="HS15" s="331"/>
      <c r="HT15" s="331"/>
      <c r="HU15" s="331"/>
      <c r="HV15" s="331"/>
      <c r="HW15" s="331"/>
      <c r="HX15" s="331"/>
      <c r="HY15" s="331"/>
      <c r="HZ15" s="331"/>
      <c r="IA15" s="331"/>
      <c r="IB15" s="331"/>
      <c r="IC15" s="331"/>
      <c r="ID15" s="331"/>
      <c r="IE15" s="331"/>
      <c r="IF15" s="331"/>
      <c r="IG15" s="331"/>
      <c r="IH15" s="331"/>
      <c r="II15" s="331"/>
      <c r="IJ15" s="331"/>
      <c r="IK15" s="331"/>
      <c r="IL15" s="331"/>
      <c r="IM15" s="331"/>
      <c r="IN15" s="331"/>
      <c r="IO15" s="331"/>
      <c r="IP15" s="331"/>
      <c r="IQ15" s="331"/>
      <c r="IR15" s="331"/>
      <c r="IS15" s="331"/>
      <c r="IT15" s="331"/>
      <c r="IU15" s="331"/>
      <c r="IV15" s="331"/>
      <c r="IW15" s="331"/>
      <c r="IX15" s="331"/>
      <c r="IY15" s="331"/>
    </row>
    <row r="16" spans="1:259" s="633" customFormat="1" ht="18" customHeight="1" x14ac:dyDescent="0.25">
      <c r="A16" s="331"/>
      <c r="B16" s="763" t="s">
        <v>5</v>
      </c>
      <c r="C16" s="768">
        <v>590851</v>
      </c>
      <c r="D16" s="684">
        <v>1.2152503219117274</v>
      </c>
      <c r="E16" s="756"/>
      <c r="F16" s="769">
        <v>102326</v>
      </c>
      <c r="G16" s="766">
        <v>1.5684657542855522</v>
      </c>
      <c r="H16" s="756"/>
      <c r="I16" s="767">
        <v>18310</v>
      </c>
      <c r="J16" s="448">
        <f t="shared" si="1"/>
        <v>3.0989200322924053</v>
      </c>
      <c r="K16" s="766">
        <f t="shared" si="2"/>
        <v>17.893790434493678</v>
      </c>
      <c r="L16" s="396"/>
      <c r="M16" s="396">
        <f t="shared" si="3"/>
        <v>19</v>
      </c>
      <c r="N16" s="396">
        <v>6</v>
      </c>
      <c r="O16" s="396">
        <f t="shared" si="4"/>
        <v>2</v>
      </c>
      <c r="P16" s="568" t="str">
        <f t="shared" si="0"/>
        <v>Aragón</v>
      </c>
      <c r="Q16" s="770">
        <f t="shared" si="5"/>
        <v>26.321566348683678</v>
      </c>
      <c r="R16" s="873"/>
      <c r="S16" s="331"/>
      <c r="T16" s="331"/>
      <c r="U16" s="331"/>
      <c r="V16" s="331"/>
      <c r="W16" s="331"/>
      <c r="X16" s="331"/>
      <c r="Y16" s="331"/>
      <c r="Z16" s="331"/>
      <c r="AA16" s="331"/>
      <c r="AB16" s="331"/>
      <c r="AC16" s="331"/>
      <c r="AD16" s="331"/>
      <c r="AE16" s="331"/>
      <c r="AF16" s="331"/>
      <c r="AG16" s="331"/>
      <c r="AH16" s="331"/>
      <c r="AI16" s="331"/>
      <c r="AJ16" s="331"/>
      <c r="AK16" s="331"/>
      <c r="AL16" s="331"/>
      <c r="AM16" s="331"/>
      <c r="AN16" s="331"/>
      <c r="AO16" s="331"/>
      <c r="AP16" s="331"/>
      <c r="AQ16" s="331"/>
      <c r="AR16" s="331"/>
      <c r="AS16" s="331"/>
      <c r="AT16" s="331"/>
      <c r="AU16" s="331"/>
      <c r="AV16" s="331"/>
      <c r="AW16" s="331"/>
      <c r="AX16" s="331"/>
      <c r="AY16" s="331"/>
      <c r="AZ16" s="331"/>
      <c r="BA16" s="331"/>
      <c r="BB16" s="331"/>
      <c r="BC16" s="331"/>
      <c r="BD16" s="331"/>
      <c r="BE16" s="331"/>
      <c r="BF16" s="331"/>
      <c r="BG16" s="331"/>
      <c r="BH16" s="331"/>
      <c r="BI16" s="331"/>
      <c r="BJ16" s="331"/>
      <c r="BK16" s="331"/>
      <c r="BL16" s="331"/>
      <c r="BM16" s="331"/>
      <c r="BN16" s="331"/>
      <c r="BO16" s="331"/>
      <c r="BP16" s="331"/>
      <c r="BQ16" s="331"/>
      <c r="BR16" s="331"/>
      <c r="BS16" s="331"/>
      <c r="BT16" s="331"/>
      <c r="BU16" s="331"/>
      <c r="BV16" s="331"/>
      <c r="BW16" s="331"/>
      <c r="BX16" s="331"/>
      <c r="BY16" s="331"/>
      <c r="BZ16" s="331"/>
      <c r="CA16" s="331"/>
      <c r="CB16" s="331"/>
      <c r="CC16" s="331"/>
      <c r="CD16" s="331"/>
      <c r="CE16" s="331"/>
      <c r="CF16" s="331"/>
      <c r="CG16" s="331"/>
      <c r="CH16" s="331"/>
      <c r="CI16" s="331"/>
      <c r="CJ16" s="331"/>
      <c r="CK16" s="331"/>
      <c r="CL16" s="331"/>
      <c r="CM16" s="331"/>
      <c r="CN16" s="331"/>
      <c r="CO16" s="331"/>
      <c r="CP16" s="331"/>
      <c r="CQ16" s="331"/>
      <c r="CR16" s="331"/>
      <c r="CS16" s="331"/>
      <c r="CT16" s="331"/>
      <c r="CU16" s="331"/>
      <c r="CV16" s="331"/>
      <c r="CW16" s="331"/>
      <c r="CX16" s="331"/>
      <c r="CY16" s="331"/>
      <c r="CZ16" s="331"/>
      <c r="DA16" s="331"/>
      <c r="DB16" s="331"/>
      <c r="DC16" s="331"/>
      <c r="DD16" s="331"/>
      <c r="DE16" s="331"/>
      <c r="DF16" s="331"/>
      <c r="DG16" s="331"/>
      <c r="DH16" s="331"/>
      <c r="DI16" s="331"/>
      <c r="DJ16" s="331"/>
      <c r="DK16" s="331"/>
      <c r="DL16" s="331"/>
      <c r="DM16" s="331"/>
      <c r="DN16" s="331"/>
      <c r="DO16" s="331"/>
      <c r="DP16" s="331"/>
      <c r="DQ16" s="331"/>
      <c r="DR16" s="331"/>
      <c r="DS16" s="331"/>
      <c r="DT16" s="331"/>
      <c r="DU16" s="331"/>
      <c r="DV16" s="331"/>
      <c r="DW16" s="331"/>
      <c r="DX16" s="331"/>
      <c r="DY16" s="331"/>
      <c r="DZ16" s="331"/>
      <c r="EA16" s="331"/>
      <c r="EB16" s="331"/>
      <c r="EC16" s="331"/>
      <c r="ED16" s="331"/>
      <c r="EE16" s="331"/>
      <c r="EF16" s="331"/>
      <c r="EG16" s="331"/>
      <c r="EH16" s="331"/>
      <c r="EI16" s="331"/>
      <c r="EJ16" s="331"/>
      <c r="EK16" s="331"/>
      <c r="EL16" s="331"/>
      <c r="EM16" s="331"/>
      <c r="EN16" s="331"/>
      <c r="EO16" s="331"/>
      <c r="EP16" s="331"/>
      <c r="EQ16" s="331"/>
      <c r="ER16" s="331"/>
      <c r="ES16" s="331"/>
      <c r="ET16" s="331"/>
      <c r="EU16" s="331"/>
      <c r="EV16" s="331"/>
      <c r="EW16" s="331"/>
      <c r="EX16" s="331"/>
      <c r="EY16" s="331"/>
      <c r="EZ16" s="331"/>
      <c r="FA16" s="331"/>
      <c r="FB16" s="331"/>
      <c r="FC16" s="331"/>
      <c r="FD16" s="331"/>
      <c r="FE16" s="331"/>
      <c r="FF16" s="331"/>
      <c r="FG16" s="331"/>
      <c r="FH16" s="331"/>
      <c r="FI16" s="331"/>
      <c r="FJ16" s="331"/>
      <c r="FK16" s="331"/>
      <c r="FL16" s="331"/>
      <c r="FM16" s="331"/>
      <c r="FN16" s="331"/>
      <c r="FO16" s="331"/>
      <c r="FP16" s="331"/>
      <c r="FQ16" s="331"/>
      <c r="FR16" s="331"/>
      <c r="FS16" s="331"/>
      <c r="FT16" s="331"/>
      <c r="FU16" s="331"/>
      <c r="FV16" s="331"/>
      <c r="FW16" s="331"/>
      <c r="FX16" s="331"/>
      <c r="FY16" s="331"/>
      <c r="FZ16" s="331"/>
      <c r="GA16" s="331"/>
      <c r="GB16" s="331"/>
      <c r="GC16" s="331"/>
      <c r="GD16" s="331"/>
      <c r="GE16" s="331"/>
      <c r="GF16" s="331"/>
      <c r="GG16" s="331"/>
      <c r="GH16" s="331"/>
      <c r="GI16" s="331"/>
      <c r="GJ16" s="331"/>
      <c r="GK16" s="331"/>
      <c r="GL16" s="331"/>
      <c r="GM16" s="331"/>
      <c r="GN16" s="331"/>
      <c r="GO16" s="331"/>
      <c r="GP16" s="331"/>
      <c r="GQ16" s="331"/>
      <c r="GR16" s="331"/>
      <c r="GS16" s="331"/>
      <c r="GT16" s="331"/>
      <c r="GU16" s="331"/>
      <c r="GV16" s="331"/>
      <c r="GW16" s="331"/>
      <c r="GX16" s="331"/>
      <c r="GY16" s="331"/>
      <c r="GZ16" s="331"/>
      <c r="HA16" s="331"/>
      <c r="HB16" s="331"/>
      <c r="HC16" s="331"/>
      <c r="HD16" s="331"/>
      <c r="HE16" s="331"/>
      <c r="HF16" s="331"/>
      <c r="HG16" s="331"/>
      <c r="HH16" s="331"/>
      <c r="HI16" s="331"/>
      <c r="HJ16" s="331"/>
      <c r="HK16" s="331"/>
      <c r="HL16" s="331"/>
      <c r="HM16" s="331"/>
      <c r="HN16" s="331"/>
      <c r="HO16" s="331"/>
      <c r="HP16" s="331"/>
      <c r="HQ16" s="331"/>
      <c r="HR16" s="331"/>
      <c r="HS16" s="331"/>
      <c r="HT16" s="331"/>
      <c r="HU16" s="331"/>
      <c r="HV16" s="331"/>
      <c r="HW16" s="331"/>
      <c r="HX16" s="331"/>
      <c r="HY16" s="331"/>
      <c r="HZ16" s="331"/>
      <c r="IA16" s="331"/>
      <c r="IB16" s="331"/>
      <c r="IC16" s="331"/>
      <c r="ID16" s="331"/>
      <c r="IE16" s="331"/>
      <c r="IF16" s="331"/>
      <c r="IG16" s="331"/>
      <c r="IH16" s="331"/>
      <c r="II16" s="331"/>
      <c r="IJ16" s="331"/>
      <c r="IK16" s="331"/>
      <c r="IL16" s="331"/>
      <c r="IM16" s="331"/>
      <c r="IN16" s="331"/>
      <c r="IO16" s="331"/>
      <c r="IP16" s="331"/>
      <c r="IQ16" s="331"/>
      <c r="IR16" s="331"/>
      <c r="IS16" s="331"/>
      <c r="IT16" s="331"/>
      <c r="IU16" s="331"/>
      <c r="IV16" s="331"/>
      <c r="IW16" s="331"/>
      <c r="IX16" s="331"/>
      <c r="IY16" s="331"/>
    </row>
    <row r="17" spans="1:259" s="742" customFormat="1" ht="18" customHeight="1" x14ac:dyDescent="0.25">
      <c r="A17" s="450"/>
      <c r="B17" s="771" t="s">
        <v>4</v>
      </c>
      <c r="C17" s="764">
        <v>2391682</v>
      </c>
      <c r="D17" s="684">
        <v>4.9191629030169768</v>
      </c>
      <c r="E17" s="756"/>
      <c r="F17" s="772">
        <v>417744</v>
      </c>
      <c r="G17" s="773">
        <v>6.4032323950732337</v>
      </c>
      <c r="H17" s="756"/>
      <c r="I17" s="774">
        <v>128107</v>
      </c>
      <c r="J17" s="587">
        <f t="shared" si="1"/>
        <v>5.3563559035022212</v>
      </c>
      <c r="K17" s="773">
        <f t="shared" si="2"/>
        <v>30.666388984641312</v>
      </c>
      <c r="L17" s="396"/>
      <c r="M17" s="396">
        <f t="shared" si="3"/>
        <v>2</v>
      </c>
      <c r="N17" s="396">
        <v>7</v>
      </c>
      <c r="O17" s="396">
        <f t="shared" si="4"/>
        <v>21</v>
      </c>
      <c r="P17" s="568" t="str">
        <f t="shared" si="0"/>
        <v>TOTAL</v>
      </c>
      <c r="Q17" s="762">
        <f t="shared" si="5"/>
        <v>25.431873763690891</v>
      </c>
      <c r="R17" s="873"/>
      <c r="S17" s="450"/>
      <c r="T17" s="450"/>
      <c r="U17" s="450"/>
      <c r="V17" s="450"/>
      <c r="W17" s="450"/>
      <c r="X17" s="450"/>
      <c r="Y17" s="450"/>
      <c r="Z17" s="450"/>
      <c r="AA17" s="450"/>
      <c r="AB17" s="450"/>
      <c r="AC17" s="450"/>
      <c r="AD17" s="450"/>
      <c r="AE17" s="450"/>
      <c r="AF17" s="450"/>
      <c r="AG17" s="450"/>
      <c r="AH17" s="450"/>
      <c r="AI17" s="450"/>
      <c r="AJ17" s="450"/>
      <c r="AK17" s="450"/>
      <c r="AL17" s="450"/>
      <c r="AM17" s="450"/>
      <c r="AN17" s="450"/>
      <c r="AO17" s="450"/>
      <c r="AP17" s="450"/>
      <c r="AQ17" s="450"/>
      <c r="AR17" s="450"/>
      <c r="AS17" s="450"/>
      <c r="AT17" s="450"/>
      <c r="AU17" s="450"/>
      <c r="AV17" s="450"/>
      <c r="AW17" s="450"/>
      <c r="AX17" s="450"/>
      <c r="AY17" s="450"/>
      <c r="AZ17" s="450"/>
      <c r="BA17" s="450"/>
      <c r="BB17" s="450"/>
      <c r="BC17" s="450"/>
      <c r="BD17" s="450"/>
      <c r="BE17" s="450"/>
      <c r="BF17" s="450"/>
      <c r="BG17" s="450"/>
      <c r="BH17" s="450"/>
      <c r="BI17" s="450"/>
      <c r="BJ17" s="450"/>
      <c r="BK17" s="450"/>
      <c r="BL17" s="450"/>
      <c r="BM17" s="450"/>
      <c r="BN17" s="450"/>
      <c r="BO17" s="450"/>
      <c r="BP17" s="450"/>
      <c r="BQ17" s="450"/>
      <c r="BR17" s="450"/>
      <c r="BS17" s="450"/>
      <c r="BT17" s="450"/>
      <c r="BU17" s="450"/>
      <c r="BV17" s="450"/>
      <c r="BW17" s="450"/>
      <c r="BX17" s="450"/>
      <c r="BY17" s="450"/>
      <c r="BZ17" s="450"/>
      <c r="CA17" s="450"/>
      <c r="CB17" s="450"/>
      <c r="CC17" s="450"/>
      <c r="CD17" s="450"/>
      <c r="CE17" s="450"/>
      <c r="CF17" s="450"/>
      <c r="CG17" s="450"/>
      <c r="CH17" s="450"/>
      <c r="CI17" s="450"/>
      <c r="CJ17" s="450"/>
      <c r="CK17" s="450"/>
      <c r="CL17" s="450"/>
      <c r="CM17" s="450"/>
      <c r="CN17" s="450"/>
      <c r="CO17" s="450"/>
      <c r="CP17" s="450"/>
      <c r="CQ17" s="450"/>
      <c r="CR17" s="450"/>
      <c r="CS17" s="450"/>
      <c r="CT17" s="450"/>
      <c r="CU17" s="450"/>
      <c r="CV17" s="450"/>
      <c r="CW17" s="450"/>
      <c r="CX17" s="450"/>
      <c r="CY17" s="450"/>
      <c r="CZ17" s="450"/>
      <c r="DA17" s="450"/>
      <c r="DB17" s="450"/>
      <c r="DC17" s="450"/>
      <c r="DD17" s="450"/>
      <c r="DE17" s="450"/>
      <c r="DF17" s="450"/>
      <c r="DG17" s="450"/>
      <c r="DH17" s="450"/>
      <c r="DI17" s="450"/>
      <c r="DJ17" s="450"/>
      <c r="DK17" s="450"/>
      <c r="DL17" s="450"/>
      <c r="DM17" s="450"/>
      <c r="DN17" s="450"/>
      <c r="DO17" s="450"/>
      <c r="DP17" s="450"/>
      <c r="DQ17" s="450"/>
      <c r="DR17" s="450"/>
      <c r="DS17" s="450"/>
      <c r="DT17" s="450"/>
      <c r="DU17" s="450"/>
      <c r="DV17" s="450"/>
      <c r="DW17" s="450"/>
      <c r="DX17" s="450"/>
      <c r="DY17" s="450"/>
      <c r="DZ17" s="450"/>
      <c r="EA17" s="450"/>
      <c r="EB17" s="450"/>
      <c r="EC17" s="450"/>
      <c r="ED17" s="450"/>
      <c r="EE17" s="450"/>
      <c r="EF17" s="450"/>
      <c r="EG17" s="450"/>
      <c r="EH17" s="450"/>
      <c r="EI17" s="450"/>
      <c r="EJ17" s="450"/>
      <c r="EK17" s="450"/>
      <c r="EL17" s="450"/>
      <c r="EM17" s="450"/>
      <c r="EN17" s="450"/>
      <c r="EO17" s="450"/>
      <c r="EP17" s="450"/>
      <c r="EQ17" s="450"/>
      <c r="ER17" s="450"/>
      <c r="ES17" s="450"/>
      <c r="ET17" s="450"/>
      <c r="EU17" s="450"/>
      <c r="EV17" s="450"/>
      <c r="EW17" s="450"/>
      <c r="EX17" s="450"/>
      <c r="EY17" s="450"/>
      <c r="EZ17" s="450"/>
      <c r="FA17" s="450"/>
      <c r="FB17" s="450"/>
      <c r="FC17" s="450"/>
      <c r="FD17" s="450"/>
      <c r="FE17" s="450"/>
      <c r="FF17" s="450"/>
      <c r="FG17" s="450"/>
      <c r="FH17" s="450"/>
      <c r="FI17" s="450"/>
      <c r="FJ17" s="450"/>
      <c r="FK17" s="450"/>
      <c r="FL17" s="450"/>
      <c r="FM17" s="450"/>
      <c r="FN17" s="450"/>
      <c r="FO17" s="450"/>
      <c r="FP17" s="450"/>
      <c r="FQ17" s="450"/>
      <c r="FR17" s="450"/>
      <c r="FS17" s="450"/>
      <c r="FT17" s="450"/>
      <c r="FU17" s="450"/>
      <c r="FV17" s="450"/>
      <c r="FW17" s="450"/>
      <c r="FX17" s="450"/>
      <c r="FY17" s="450"/>
      <c r="FZ17" s="450"/>
      <c r="GA17" s="450"/>
      <c r="GB17" s="450"/>
      <c r="GC17" s="450"/>
      <c r="GD17" s="450"/>
      <c r="GE17" s="450"/>
      <c r="GF17" s="450"/>
      <c r="GG17" s="450"/>
      <c r="GH17" s="450"/>
      <c r="GI17" s="450"/>
      <c r="GJ17" s="450"/>
      <c r="GK17" s="450"/>
      <c r="GL17" s="450"/>
      <c r="GM17" s="450"/>
      <c r="GN17" s="450"/>
      <c r="GO17" s="450"/>
      <c r="GP17" s="450"/>
      <c r="GQ17" s="450"/>
      <c r="GR17" s="450"/>
      <c r="GS17" s="450"/>
      <c r="GT17" s="450"/>
      <c r="GU17" s="450"/>
      <c r="GV17" s="450"/>
      <c r="GW17" s="450"/>
      <c r="GX17" s="450"/>
      <c r="GY17" s="450"/>
      <c r="GZ17" s="450"/>
      <c r="HA17" s="450"/>
      <c r="HB17" s="450"/>
      <c r="HC17" s="450"/>
      <c r="HD17" s="450"/>
      <c r="HE17" s="450"/>
      <c r="HF17" s="450"/>
      <c r="HG17" s="450"/>
      <c r="HH17" s="450"/>
      <c r="HI17" s="450"/>
      <c r="HJ17" s="450"/>
      <c r="HK17" s="450"/>
      <c r="HL17" s="450"/>
      <c r="HM17" s="450"/>
      <c r="HN17" s="450"/>
      <c r="HO17" s="450"/>
      <c r="HP17" s="450"/>
      <c r="HQ17" s="450"/>
      <c r="HR17" s="450"/>
      <c r="HS17" s="450"/>
      <c r="HT17" s="450"/>
      <c r="HU17" s="450"/>
      <c r="HV17" s="450"/>
      <c r="HW17" s="450"/>
      <c r="HX17" s="450"/>
      <c r="HY17" s="450"/>
      <c r="HZ17" s="450"/>
      <c r="IA17" s="450"/>
      <c r="IB17" s="450"/>
      <c r="IC17" s="450"/>
      <c r="ID17" s="450"/>
      <c r="IE17" s="450"/>
      <c r="IF17" s="450"/>
      <c r="IG17" s="450"/>
      <c r="IH17" s="450"/>
      <c r="II17" s="450"/>
      <c r="IJ17" s="450"/>
      <c r="IK17" s="450"/>
      <c r="IL17" s="450"/>
      <c r="IM17" s="450"/>
      <c r="IN17" s="450"/>
      <c r="IO17" s="450"/>
      <c r="IP17" s="450"/>
      <c r="IQ17" s="450"/>
      <c r="IR17" s="450"/>
      <c r="IS17" s="450"/>
      <c r="IT17" s="450"/>
      <c r="IU17" s="450"/>
      <c r="IV17" s="450"/>
      <c r="IW17" s="450"/>
      <c r="IX17" s="450"/>
      <c r="IY17" s="450"/>
    </row>
    <row r="18" spans="1:259" s="742" customFormat="1" ht="18" customHeight="1" x14ac:dyDescent="0.25">
      <c r="A18" s="450"/>
      <c r="B18" s="771" t="s">
        <v>40</v>
      </c>
      <c r="C18" s="764">
        <v>2104433</v>
      </c>
      <c r="D18" s="684">
        <v>4.3283550009929108</v>
      </c>
      <c r="E18" s="756"/>
      <c r="F18" s="772">
        <v>286422</v>
      </c>
      <c r="G18" s="773">
        <v>4.3903123182180135</v>
      </c>
      <c r="H18" s="756"/>
      <c r="I18" s="774">
        <v>81366</v>
      </c>
      <c r="J18" s="587">
        <f t="shared" si="1"/>
        <v>3.866409621974185</v>
      </c>
      <c r="K18" s="773">
        <f t="shared" si="2"/>
        <v>28.407734042776045</v>
      </c>
      <c r="L18" s="396"/>
      <c r="M18" s="396">
        <f t="shared" si="3"/>
        <v>3</v>
      </c>
      <c r="N18" s="396">
        <v>8</v>
      </c>
      <c r="O18" s="396">
        <f t="shared" si="4"/>
        <v>13</v>
      </c>
      <c r="P18" s="568" t="str">
        <f t="shared" si="0"/>
        <v>Madrid, Comunidad de</v>
      </c>
      <c r="Q18" s="762">
        <f t="shared" si="5"/>
        <v>25.001646822949166</v>
      </c>
      <c r="R18" s="873"/>
      <c r="S18" s="450"/>
      <c r="T18" s="450"/>
      <c r="U18" s="450"/>
      <c r="V18" s="450"/>
      <c r="W18" s="450"/>
      <c r="X18" s="450"/>
      <c r="Y18" s="450"/>
      <c r="Z18" s="450"/>
      <c r="AA18" s="450"/>
      <c r="AB18" s="450"/>
      <c r="AC18" s="450"/>
      <c r="AD18" s="450"/>
      <c r="AE18" s="450"/>
      <c r="AF18" s="450"/>
      <c r="AG18" s="450"/>
      <c r="AH18" s="450"/>
      <c r="AI18" s="450"/>
      <c r="AJ18" s="450"/>
      <c r="AK18" s="450"/>
      <c r="AL18" s="450"/>
      <c r="AM18" s="450"/>
      <c r="AN18" s="450"/>
      <c r="AO18" s="450"/>
      <c r="AP18" s="450"/>
      <c r="AQ18" s="450"/>
      <c r="AR18" s="450"/>
      <c r="AS18" s="450"/>
      <c r="AT18" s="450"/>
      <c r="AU18" s="450"/>
      <c r="AV18" s="450"/>
      <c r="AW18" s="450"/>
      <c r="AX18" s="450"/>
      <c r="AY18" s="450"/>
      <c r="AZ18" s="450"/>
      <c r="BA18" s="450"/>
      <c r="BB18" s="450"/>
      <c r="BC18" s="450"/>
      <c r="BD18" s="450"/>
      <c r="BE18" s="450"/>
      <c r="BF18" s="450"/>
      <c r="BG18" s="450"/>
      <c r="BH18" s="450"/>
      <c r="BI18" s="450"/>
      <c r="BJ18" s="450"/>
      <c r="BK18" s="450"/>
      <c r="BL18" s="450"/>
      <c r="BM18" s="450"/>
      <c r="BN18" s="450"/>
      <c r="BO18" s="450"/>
      <c r="BP18" s="450"/>
      <c r="BQ18" s="450"/>
      <c r="BR18" s="450"/>
      <c r="BS18" s="450"/>
      <c r="BT18" s="450"/>
      <c r="BU18" s="450"/>
      <c r="BV18" s="450"/>
      <c r="BW18" s="450"/>
      <c r="BX18" s="450"/>
      <c r="BY18" s="450"/>
      <c r="BZ18" s="450"/>
      <c r="CA18" s="450"/>
      <c r="CB18" s="450"/>
      <c r="CC18" s="450"/>
      <c r="CD18" s="450"/>
      <c r="CE18" s="450"/>
      <c r="CF18" s="450"/>
      <c r="CG18" s="450"/>
      <c r="CH18" s="450"/>
      <c r="CI18" s="450"/>
      <c r="CJ18" s="450"/>
      <c r="CK18" s="450"/>
      <c r="CL18" s="450"/>
      <c r="CM18" s="450"/>
      <c r="CN18" s="450"/>
      <c r="CO18" s="450"/>
      <c r="CP18" s="450"/>
      <c r="CQ18" s="450"/>
      <c r="CR18" s="450"/>
      <c r="CS18" s="450"/>
      <c r="CT18" s="450"/>
      <c r="CU18" s="450"/>
      <c r="CV18" s="450"/>
      <c r="CW18" s="450"/>
      <c r="CX18" s="450"/>
      <c r="CY18" s="450"/>
      <c r="CZ18" s="450"/>
      <c r="DA18" s="450"/>
      <c r="DB18" s="450"/>
      <c r="DC18" s="450"/>
      <c r="DD18" s="450"/>
      <c r="DE18" s="450"/>
      <c r="DF18" s="450"/>
      <c r="DG18" s="450"/>
      <c r="DH18" s="450"/>
      <c r="DI18" s="450"/>
      <c r="DJ18" s="450"/>
      <c r="DK18" s="450"/>
      <c r="DL18" s="450"/>
      <c r="DM18" s="450"/>
      <c r="DN18" s="450"/>
      <c r="DO18" s="450"/>
      <c r="DP18" s="450"/>
      <c r="DQ18" s="450"/>
      <c r="DR18" s="450"/>
      <c r="DS18" s="450"/>
      <c r="DT18" s="450"/>
      <c r="DU18" s="450"/>
      <c r="DV18" s="450"/>
      <c r="DW18" s="450"/>
      <c r="DX18" s="450"/>
      <c r="DY18" s="450"/>
      <c r="DZ18" s="450"/>
      <c r="EA18" s="450"/>
      <c r="EB18" s="450"/>
      <c r="EC18" s="450"/>
      <c r="ED18" s="450"/>
      <c r="EE18" s="450"/>
      <c r="EF18" s="450"/>
      <c r="EG18" s="450"/>
      <c r="EH18" s="450"/>
      <c r="EI18" s="450"/>
      <c r="EJ18" s="450"/>
      <c r="EK18" s="450"/>
      <c r="EL18" s="450"/>
      <c r="EM18" s="450"/>
      <c r="EN18" s="450"/>
      <c r="EO18" s="450"/>
      <c r="EP18" s="450"/>
      <c r="EQ18" s="450"/>
      <c r="ER18" s="450"/>
      <c r="ES18" s="450"/>
      <c r="ET18" s="450"/>
      <c r="EU18" s="450"/>
      <c r="EV18" s="450"/>
      <c r="EW18" s="450"/>
      <c r="EX18" s="450"/>
      <c r="EY18" s="450"/>
      <c r="EZ18" s="450"/>
      <c r="FA18" s="450"/>
      <c r="FB18" s="450"/>
      <c r="FC18" s="450"/>
      <c r="FD18" s="450"/>
      <c r="FE18" s="450"/>
      <c r="FF18" s="450"/>
      <c r="FG18" s="450"/>
      <c r="FH18" s="450"/>
      <c r="FI18" s="450"/>
      <c r="FJ18" s="450"/>
      <c r="FK18" s="450"/>
      <c r="FL18" s="450"/>
      <c r="FM18" s="450"/>
      <c r="FN18" s="450"/>
      <c r="FO18" s="450"/>
      <c r="FP18" s="450"/>
      <c r="FQ18" s="450"/>
      <c r="FR18" s="450"/>
      <c r="FS18" s="450"/>
      <c r="FT18" s="450"/>
      <c r="FU18" s="450"/>
      <c r="FV18" s="450"/>
      <c r="FW18" s="450"/>
      <c r="FX18" s="450"/>
      <c r="FY18" s="450"/>
      <c r="FZ18" s="450"/>
      <c r="GA18" s="450"/>
      <c r="GB18" s="450"/>
      <c r="GC18" s="450"/>
      <c r="GD18" s="450"/>
      <c r="GE18" s="450"/>
      <c r="GF18" s="450"/>
      <c r="GG18" s="450"/>
      <c r="GH18" s="450"/>
      <c r="GI18" s="450"/>
      <c r="GJ18" s="450"/>
      <c r="GK18" s="450"/>
      <c r="GL18" s="450"/>
      <c r="GM18" s="450"/>
      <c r="GN18" s="450"/>
      <c r="GO18" s="450"/>
      <c r="GP18" s="450"/>
      <c r="GQ18" s="450"/>
      <c r="GR18" s="450"/>
      <c r="GS18" s="450"/>
      <c r="GT18" s="450"/>
      <c r="GU18" s="450"/>
      <c r="GV18" s="450"/>
      <c r="GW18" s="450"/>
      <c r="GX18" s="450"/>
      <c r="GY18" s="450"/>
      <c r="GZ18" s="450"/>
      <c r="HA18" s="450"/>
      <c r="HB18" s="450"/>
      <c r="HC18" s="450"/>
      <c r="HD18" s="450"/>
      <c r="HE18" s="450"/>
      <c r="HF18" s="450"/>
      <c r="HG18" s="450"/>
      <c r="HH18" s="450"/>
      <c r="HI18" s="450"/>
      <c r="HJ18" s="450"/>
      <c r="HK18" s="450"/>
      <c r="HL18" s="450"/>
      <c r="HM18" s="450"/>
      <c r="HN18" s="450"/>
      <c r="HO18" s="450"/>
      <c r="HP18" s="450"/>
      <c r="HQ18" s="450"/>
      <c r="HR18" s="450"/>
      <c r="HS18" s="450"/>
      <c r="HT18" s="450"/>
      <c r="HU18" s="450"/>
      <c r="HV18" s="450"/>
      <c r="HW18" s="450"/>
      <c r="HX18" s="450"/>
      <c r="HY18" s="450"/>
      <c r="HZ18" s="450"/>
      <c r="IA18" s="450"/>
      <c r="IB18" s="450"/>
      <c r="IC18" s="450"/>
      <c r="ID18" s="450"/>
      <c r="IE18" s="450"/>
      <c r="IF18" s="450"/>
      <c r="IG18" s="450"/>
      <c r="IH18" s="450"/>
      <c r="II18" s="450"/>
      <c r="IJ18" s="450"/>
      <c r="IK18" s="450"/>
      <c r="IL18" s="450"/>
      <c r="IM18" s="450"/>
      <c r="IN18" s="450"/>
      <c r="IO18" s="450"/>
      <c r="IP18" s="450"/>
      <c r="IQ18" s="450"/>
      <c r="IR18" s="450"/>
      <c r="IS18" s="450"/>
      <c r="IT18" s="450"/>
      <c r="IU18" s="450"/>
      <c r="IV18" s="450"/>
      <c r="IW18" s="450"/>
      <c r="IX18" s="450"/>
      <c r="IY18" s="450"/>
    </row>
    <row r="19" spans="1:259" s="742" customFormat="1" ht="18" customHeight="1" x14ac:dyDescent="0.25">
      <c r="A19" s="450"/>
      <c r="B19" s="771" t="s">
        <v>41</v>
      </c>
      <c r="C19" s="764">
        <v>8012231</v>
      </c>
      <c r="D19" s="684">
        <v>16.479393792988624</v>
      </c>
      <c r="E19" s="756"/>
      <c r="F19" s="772">
        <v>1087880</v>
      </c>
      <c r="G19" s="773">
        <v>16.675161002796617</v>
      </c>
      <c r="H19" s="756"/>
      <c r="I19" s="774">
        <v>245776</v>
      </c>
      <c r="J19" s="587">
        <f t="shared" si="1"/>
        <v>3.0675101604035131</v>
      </c>
      <c r="K19" s="773">
        <f t="shared" si="2"/>
        <v>22.592197668860535</v>
      </c>
      <c r="L19" s="396"/>
      <c r="M19" s="396">
        <f t="shared" si="3"/>
        <v>12</v>
      </c>
      <c r="N19" s="396">
        <v>9</v>
      </c>
      <c r="O19" s="396">
        <f>MATCH(N19,M$11:M$31,0)</f>
        <v>11</v>
      </c>
      <c r="P19" s="568" t="str">
        <f t="shared" si="0"/>
        <v>Extremadura</v>
      </c>
      <c r="Q19" s="762">
        <f t="shared" si="5"/>
        <v>24.798050185272029</v>
      </c>
      <c r="R19" s="873"/>
      <c r="S19" s="450"/>
      <c r="T19" s="450"/>
      <c r="U19" s="450"/>
      <c r="V19" s="450"/>
      <c r="W19" s="450"/>
      <c r="X19" s="450"/>
      <c r="Y19" s="450"/>
      <c r="Z19" s="450"/>
      <c r="AA19" s="450"/>
      <c r="AB19" s="450"/>
      <c r="AC19" s="450"/>
      <c r="AD19" s="450"/>
      <c r="AE19" s="450"/>
      <c r="AF19" s="450"/>
      <c r="AG19" s="450"/>
      <c r="AH19" s="450"/>
      <c r="AI19" s="450"/>
      <c r="AJ19" s="450"/>
      <c r="AK19" s="450"/>
      <c r="AL19" s="450"/>
      <c r="AM19" s="450"/>
      <c r="AN19" s="450"/>
      <c r="AO19" s="450"/>
      <c r="AP19" s="450"/>
      <c r="AQ19" s="450"/>
      <c r="AR19" s="450"/>
      <c r="AS19" s="450"/>
      <c r="AT19" s="450"/>
      <c r="AU19" s="450"/>
      <c r="AV19" s="450"/>
      <c r="AW19" s="450"/>
      <c r="AX19" s="450"/>
      <c r="AY19" s="450"/>
      <c r="AZ19" s="450"/>
      <c r="BA19" s="450"/>
      <c r="BB19" s="450"/>
      <c r="BC19" s="450"/>
      <c r="BD19" s="450"/>
      <c r="BE19" s="450"/>
      <c r="BF19" s="450"/>
      <c r="BG19" s="450"/>
      <c r="BH19" s="450"/>
      <c r="BI19" s="450"/>
      <c r="BJ19" s="450"/>
      <c r="BK19" s="450"/>
      <c r="BL19" s="450"/>
      <c r="BM19" s="450"/>
      <c r="BN19" s="450"/>
      <c r="BO19" s="450"/>
      <c r="BP19" s="450"/>
      <c r="BQ19" s="450"/>
      <c r="BR19" s="450"/>
      <c r="BS19" s="450"/>
      <c r="BT19" s="450"/>
      <c r="BU19" s="450"/>
      <c r="BV19" s="450"/>
      <c r="BW19" s="450"/>
      <c r="BX19" s="450"/>
      <c r="BY19" s="450"/>
      <c r="BZ19" s="450"/>
      <c r="CA19" s="450"/>
      <c r="CB19" s="450"/>
      <c r="CC19" s="450"/>
      <c r="CD19" s="450"/>
      <c r="CE19" s="450"/>
      <c r="CF19" s="450"/>
      <c r="CG19" s="450"/>
      <c r="CH19" s="450"/>
      <c r="CI19" s="450"/>
      <c r="CJ19" s="450"/>
      <c r="CK19" s="450"/>
      <c r="CL19" s="450"/>
      <c r="CM19" s="450"/>
      <c r="CN19" s="450"/>
      <c r="CO19" s="450"/>
      <c r="CP19" s="450"/>
      <c r="CQ19" s="450"/>
      <c r="CR19" s="450"/>
      <c r="CS19" s="450"/>
      <c r="CT19" s="450"/>
      <c r="CU19" s="450"/>
      <c r="CV19" s="450"/>
      <c r="CW19" s="450"/>
      <c r="CX19" s="450"/>
      <c r="CY19" s="450"/>
      <c r="CZ19" s="450"/>
      <c r="DA19" s="450"/>
      <c r="DB19" s="450"/>
      <c r="DC19" s="450"/>
      <c r="DD19" s="450"/>
      <c r="DE19" s="450"/>
      <c r="DF19" s="450"/>
      <c r="DG19" s="450"/>
      <c r="DH19" s="450"/>
      <c r="DI19" s="450"/>
      <c r="DJ19" s="450"/>
      <c r="DK19" s="450"/>
      <c r="DL19" s="450"/>
      <c r="DM19" s="450"/>
      <c r="DN19" s="450"/>
      <c r="DO19" s="450"/>
      <c r="DP19" s="450"/>
      <c r="DQ19" s="450"/>
      <c r="DR19" s="450"/>
      <c r="DS19" s="450"/>
      <c r="DT19" s="450"/>
      <c r="DU19" s="450"/>
      <c r="DV19" s="450"/>
      <c r="DW19" s="450"/>
      <c r="DX19" s="450"/>
      <c r="DY19" s="450"/>
      <c r="DZ19" s="450"/>
      <c r="EA19" s="450"/>
      <c r="EB19" s="450"/>
      <c r="EC19" s="450"/>
      <c r="ED19" s="450"/>
      <c r="EE19" s="450"/>
      <c r="EF19" s="450"/>
      <c r="EG19" s="450"/>
      <c r="EH19" s="450"/>
      <c r="EI19" s="450"/>
      <c r="EJ19" s="450"/>
      <c r="EK19" s="450"/>
      <c r="EL19" s="450"/>
      <c r="EM19" s="450"/>
      <c r="EN19" s="450"/>
      <c r="EO19" s="450"/>
      <c r="EP19" s="450"/>
      <c r="EQ19" s="450"/>
      <c r="ER19" s="450"/>
      <c r="ES19" s="450"/>
      <c r="ET19" s="450"/>
      <c r="EU19" s="450"/>
      <c r="EV19" s="450"/>
      <c r="EW19" s="450"/>
      <c r="EX19" s="450"/>
      <c r="EY19" s="450"/>
      <c r="EZ19" s="450"/>
      <c r="FA19" s="450"/>
      <c r="FB19" s="450"/>
      <c r="FC19" s="450"/>
      <c r="FD19" s="450"/>
      <c r="FE19" s="450"/>
      <c r="FF19" s="450"/>
      <c r="FG19" s="450"/>
      <c r="FH19" s="450"/>
      <c r="FI19" s="450"/>
      <c r="FJ19" s="450"/>
      <c r="FK19" s="450"/>
      <c r="FL19" s="450"/>
      <c r="FM19" s="450"/>
      <c r="FN19" s="450"/>
      <c r="FO19" s="450"/>
      <c r="FP19" s="450"/>
      <c r="FQ19" s="450"/>
      <c r="FR19" s="450"/>
      <c r="FS19" s="450"/>
      <c r="FT19" s="450"/>
      <c r="FU19" s="450"/>
      <c r="FV19" s="450"/>
      <c r="FW19" s="450"/>
      <c r="FX19" s="450"/>
      <c r="FY19" s="450"/>
      <c r="FZ19" s="450"/>
      <c r="GA19" s="450"/>
      <c r="GB19" s="450"/>
      <c r="GC19" s="450"/>
      <c r="GD19" s="450"/>
      <c r="GE19" s="450"/>
      <c r="GF19" s="450"/>
      <c r="GG19" s="450"/>
      <c r="GH19" s="450"/>
      <c r="GI19" s="450"/>
      <c r="GJ19" s="450"/>
      <c r="GK19" s="450"/>
      <c r="GL19" s="450"/>
      <c r="GM19" s="450"/>
      <c r="GN19" s="450"/>
      <c r="GO19" s="450"/>
      <c r="GP19" s="450"/>
      <c r="GQ19" s="450"/>
      <c r="GR19" s="450"/>
      <c r="GS19" s="450"/>
      <c r="GT19" s="450"/>
      <c r="GU19" s="450"/>
      <c r="GV19" s="450"/>
      <c r="GW19" s="450"/>
      <c r="GX19" s="450"/>
      <c r="GY19" s="450"/>
      <c r="GZ19" s="450"/>
      <c r="HA19" s="450"/>
      <c r="HB19" s="450"/>
      <c r="HC19" s="450"/>
      <c r="HD19" s="450"/>
      <c r="HE19" s="450"/>
      <c r="HF19" s="450"/>
      <c r="HG19" s="450"/>
      <c r="HH19" s="450"/>
      <c r="HI19" s="450"/>
      <c r="HJ19" s="450"/>
      <c r="HK19" s="450"/>
      <c r="HL19" s="450"/>
      <c r="HM19" s="450"/>
      <c r="HN19" s="450"/>
      <c r="HO19" s="450"/>
      <c r="HP19" s="450"/>
      <c r="HQ19" s="450"/>
      <c r="HR19" s="450"/>
      <c r="HS19" s="450"/>
      <c r="HT19" s="450"/>
      <c r="HU19" s="450"/>
      <c r="HV19" s="450"/>
      <c r="HW19" s="450"/>
      <c r="HX19" s="450"/>
      <c r="HY19" s="450"/>
      <c r="HZ19" s="450"/>
      <c r="IA19" s="450"/>
      <c r="IB19" s="450"/>
      <c r="IC19" s="450"/>
      <c r="ID19" s="450"/>
      <c r="IE19" s="450"/>
      <c r="IF19" s="450"/>
      <c r="IG19" s="450"/>
      <c r="IH19" s="450"/>
      <c r="II19" s="450"/>
      <c r="IJ19" s="450"/>
      <c r="IK19" s="450"/>
      <c r="IL19" s="450"/>
      <c r="IM19" s="450"/>
      <c r="IN19" s="450"/>
      <c r="IO19" s="450"/>
      <c r="IP19" s="450"/>
      <c r="IQ19" s="450"/>
      <c r="IR19" s="450"/>
      <c r="IS19" s="450"/>
      <c r="IT19" s="450"/>
      <c r="IU19" s="450"/>
      <c r="IV19" s="450"/>
      <c r="IW19" s="450"/>
      <c r="IX19" s="450"/>
      <c r="IY19" s="450"/>
    </row>
    <row r="20" spans="1:259" s="742" customFormat="1" ht="18" customHeight="1" x14ac:dyDescent="0.25">
      <c r="A20" s="450"/>
      <c r="B20" s="771" t="s">
        <v>3</v>
      </c>
      <c r="C20" s="764">
        <v>5319285</v>
      </c>
      <c r="D20" s="684">
        <v>10.94059722094102</v>
      </c>
      <c r="E20" s="756"/>
      <c r="F20" s="772">
        <v>655895</v>
      </c>
      <c r="G20" s="773">
        <v>10.053640774652798</v>
      </c>
      <c r="H20" s="756"/>
      <c r="I20" s="774">
        <v>178555</v>
      </c>
      <c r="J20" s="587">
        <f t="shared" si="1"/>
        <v>3.3567481343827223</v>
      </c>
      <c r="K20" s="773">
        <f>I20*100/F20</f>
        <v>27.223107357122711</v>
      </c>
      <c r="L20" s="396"/>
      <c r="M20" s="396">
        <f t="shared" si="3"/>
        <v>5</v>
      </c>
      <c r="N20" s="396">
        <v>10</v>
      </c>
      <c r="O20" s="396">
        <f t="shared" si="4"/>
        <v>14</v>
      </c>
      <c r="P20" s="568" t="str">
        <f t="shared" si="0"/>
        <v>Murcia, Región de</v>
      </c>
      <c r="Q20" s="762">
        <f t="shared" si="5"/>
        <v>24.647965017150423</v>
      </c>
      <c r="R20" s="873"/>
      <c r="S20" s="450"/>
      <c r="T20" s="450"/>
      <c r="U20" s="450"/>
      <c r="V20" s="450"/>
      <c r="W20" s="450"/>
      <c r="X20" s="450"/>
      <c r="Y20" s="450"/>
      <c r="Z20" s="450"/>
      <c r="AA20" s="450"/>
      <c r="AB20" s="450"/>
      <c r="AC20" s="450"/>
      <c r="AD20" s="450"/>
      <c r="AE20" s="450"/>
      <c r="AF20" s="450"/>
      <c r="AG20" s="450"/>
      <c r="AH20" s="450"/>
      <c r="AI20" s="450"/>
      <c r="AJ20" s="450"/>
      <c r="AK20" s="450"/>
      <c r="AL20" s="450"/>
      <c r="AM20" s="450"/>
      <c r="AN20" s="450"/>
      <c r="AO20" s="450"/>
      <c r="AP20" s="450"/>
      <c r="AQ20" s="450"/>
      <c r="AR20" s="450"/>
      <c r="AS20" s="450"/>
      <c r="AT20" s="450"/>
      <c r="AU20" s="450"/>
      <c r="AV20" s="450"/>
      <c r="AW20" s="450"/>
      <c r="AX20" s="450"/>
      <c r="AY20" s="450"/>
      <c r="AZ20" s="450"/>
      <c r="BA20" s="450"/>
      <c r="BB20" s="450"/>
      <c r="BC20" s="450"/>
      <c r="BD20" s="450"/>
      <c r="BE20" s="450"/>
      <c r="BF20" s="450"/>
      <c r="BG20" s="450"/>
      <c r="BH20" s="450"/>
      <c r="BI20" s="450"/>
      <c r="BJ20" s="450"/>
      <c r="BK20" s="450"/>
      <c r="BL20" s="450"/>
      <c r="BM20" s="450"/>
      <c r="BN20" s="450"/>
      <c r="BO20" s="450"/>
      <c r="BP20" s="450"/>
      <c r="BQ20" s="450"/>
      <c r="BR20" s="450"/>
      <c r="BS20" s="450"/>
      <c r="BT20" s="450"/>
      <c r="BU20" s="450"/>
      <c r="BV20" s="450"/>
      <c r="BW20" s="450"/>
      <c r="BX20" s="450"/>
      <c r="BY20" s="450"/>
      <c r="BZ20" s="450"/>
      <c r="CA20" s="450"/>
      <c r="CB20" s="450"/>
      <c r="CC20" s="450"/>
      <c r="CD20" s="450"/>
      <c r="CE20" s="450"/>
      <c r="CF20" s="450"/>
      <c r="CG20" s="450"/>
      <c r="CH20" s="450"/>
      <c r="CI20" s="450"/>
      <c r="CJ20" s="450"/>
      <c r="CK20" s="450"/>
      <c r="CL20" s="450"/>
      <c r="CM20" s="450"/>
      <c r="CN20" s="450"/>
      <c r="CO20" s="450"/>
      <c r="CP20" s="450"/>
      <c r="CQ20" s="450"/>
      <c r="CR20" s="450"/>
      <c r="CS20" s="450"/>
      <c r="CT20" s="450"/>
      <c r="CU20" s="450"/>
      <c r="CV20" s="450"/>
      <c r="CW20" s="450"/>
      <c r="CX20" s="450"/>
      <c r="CY20" s="450"/>
      <c r="CZ20" s="450"/>
      <c r="DA20" s="450"/>
      <c r="DB20" s="450"/>
      <c r="DC20" s="450"/>
      <c r="DD20" s="450"/>
      <c r="DE20" s="450"/>
      <c r="DF20" s="450"/>
      <c r="DG20" s="450"/>
      <c r="DH20" s="450"/>
      <c r="DI20" s="450"/>
      <c r="DJ20" s="450"/>
      <c r="DK20" s="450"/>
      <c r="DL20" s="450"/>
      <c r="DM20" s="450"/>
      <c r="DN20" s="450"/>
      <c r="DO20" s="450"/>
      <c r="DP20" s="450"/>
      <c r="DQ20" s="450"/>
      <c r="DR20" s="450"/>
      <c r="DS20" s="450"/>
      <c r="DT20" s="450"/>
      <c r="DU20" s="450"/>
      <c r="DV20" s="450"/>
      <c r="DW20" s="450"/>
      <c r="DX20" s="450"/>
      <c r="DY20" s="450"/>
      <c r="DZ20" s="450"/>
      <c r="EA20" s="450"/>
      <c r="EB20" s="450"/>
      <c r="EC20" s="450"/>
      <c r="ED20" s="450"/>
      <c r="EE20" s="450"/>
      <c r="EF20" s="450"/>
      <c r="EG20" s="450"/>
      <c r="EH20" s="450"/>
      <c r="EI20" s="450"/>
      <c r="EJ20" s="450"/>
      <c r="EK20" s="450"/>
      <c r="EL20" s="450"/>
      <c r="EM20" s="450"/>
      <c r="EN20" s="450"/>
      <c r="EO20" s="450"/>
      <c r="EP20" s="450"/>
      <c r="EQ20" s="450"/>
      <c r="ER20" s="450"/>
      <c r="ES20" s="450"/>
      <c r="ET20" s="450"/>
      <c r="EU20" s="450"/>
      <c r="EV20" s="450"/>
      <c r="EW20" s="450"/>
      <c r="EX20" s="450"/>
      <c r="EY20" s="450"/>
      <c r="EZ20" s="450"/>
      <c r="FA20" s="450"/>
      <c r="FB20" s="450"/>
      <c r="FC20" s="450"/>
      <c r="FD20" s="450"/>
      <c r="FE20" s="450"/>
      <c r="FF20" s="450"/>
      <c r="FG20" s="450"/>
      <c r="FH20" s="450"/>
      <c r="FI20" s="450"/>
      <c r="FJ20" s="450"/>
      <c r="FK20" s="450"/>
      <c r="FL20" s="450"/>
      <c r="FM20" s="450"/>
      <c r="FN20" s="450"/>
      <c r="FO20" s="450"/>
      <c r="FP20" s="450"/>
      <c r="FQ20" s="450"/>
      <c r="FR20" s="450"/>
      <c r="FS20" s="450"/>
      <c r="FT20" s="450"/>
      <c r="FU20" s="450"/>
      <c r="FV20" s="450"/>
      <c r="FW20" s="450"/>
      <c r="FX20" s="450"/>
      <c r="FY20" s="450"/>
      <c r="FZ20" s="450"/>
      <c r="GA20" s="450"/>
      <c r="GB20" s="450"/>
      <c r="GC20" s="450"/>
      <c r="GD20" s="450"/>
      <c r="GE20" s="450"/>
      <c r="GF20" s="450"/>
      <c r="GG20" s="450"/>
      <c r="GH20" s="450"/>
      <c r="GI20" s="450"/>
      <c r="GJ20" s="450"/>
      <c r="GK20" s="450"/>
      <c r="GL20" s="450"/>
      <c r="GM20" s="450"/>
      <c r="GN20" s="450"/>
      <c r="GO20" s="450"/>
      <c r="GP20" s="450"/>
      <c r="GQ20" s="450"/>
      <c r="GR20" s="450"/>
      <c r="GS20" s="450"/>
      <c r="GT20" s="450"/>
      <c r="GU20" s="450"/>
      <c r="GV20" s="450"/>
      <c r="GW20" s="450"/>
      <c r="GX20" s="450"/>
      <c r="GY20" s="450"/>
      <c r="GZ20" s="450"/>
      <c r="HA20" s="450"/>
      <c r="HB20" s="450"/>
      <c r="HC20" s="450"/>
      <c r="HD20" s="450"/>
      <c r="HE20" s="450"/>
      <c r="HF20" s="450"/>
      <c r="HG20" s="450"/>
      <c r="HH20" s="450"/>
      <c r="HI20" s="450"/>
      <c r="HJ20" s="450"/>
      <c r="HK20" s="450"/>
      <c r="HL20" s="450"/>
      <c r="HM20" s="450"/>
      <c r="HN20" s="450"/>
      <c r="HO20" s="450"/>
      <c r="HP20" s="450"/>
      <c r="HQ20" s="450"/>
      <c r="HR20" s="450"/>
      <c r="HS20" s="450"/>
      <c r="HT20" s="450"/>
      <c r="HU20" s="450"/>
      <c r="HV20" s="450"/>
      <c r="HW20" s="450"/>
      <c r="HX20" s="450"/>
      <c r="HY20" s="450"/>
      <c r="HZ20" s="450"/>
      <c r="IA20" s="450"/>
      <c r="IB20" s="450"/>
      <c r="IC20" s="450"/>
      <c r="ID20" s="450"/>
      <c r="IE20" s="450"/>
      <c r="IF20" s="450"/>
      <c r="IG20" s="450"/>
      <c r="IH20" s="450"/>
      <c r="II20" s="450"/>
      <c r="IJ20" s="450"/>
      <c r="IK20" s="450"/>
      <c r="IL20" s="450"/>
      <c r="IM20" s="450"/>
      <c r="IN20" s="450"/>
      <c r="IO20" s="450"/>
      <c r="IP20" s="450"/>
      <c r="IQ20" s="450"/>
      <c r="IR20" s="450"/>
      <c r="IS20" s="450"/>
      <c r="IT20" s="450"/>
      <c r="IU20" s="450"/>
      <c r="IV20" s="450"/>
      <c r="IW20" s="450"/>
      <c r="IX20" s="450"/>
      <c r="IY20" s="450"/>
    </row>
    <row r="21" spans="1:259" s="633" customFormat="1" ht="18" customHeight="1" x14ac:dyDescent="0.25">
      <c r="A21" s="331"/>
      <c r="B21" s="763" t="s">
        <v>2</v>
      </c>
      <c r="C21" s="764">
        <v>1054681</v>
      </c>
      <c r="D21" s="684">
        <v>2.1692464339811264</v>
      </c>
      <c r="E21" s="756"/>
      <c r="F21" s="765">
        <v>151399</v>
      </c>
      <c r="G21" s="766">
        <v>2.3206628494525177</v>
      </c>
      <c r="H21" s="756"/>
      <c r="I21" s="767">
        <v>37544</v>
      </c>
      <c r="J21" s="448">
        <f t="shared" si="1"/>
        <v>3.5597493460107845</v>
      </c>
      <c r="K21" s="766">
        <f t="shared" si="2"/>
        <v>24.798050185272029</v>
      </c>
      <c r="L21" s="396"/>
      <c r="M21" s="396">
        <f t="shared" si="3"/>
        <v>9</v>
      </c>
      <c r="N21" s="396">
        <v>11</v>
      </c>
      <c r="O21" s="396">
        <f t="shared" si="4"/>
        <v>5</v>
      </c>
      <c r="P21" s="568" t="str">
        <f t="shared" si="0"/>
        <v>Canarias</v>
      </c>
      <c r="Q21" s="762">
        <f t="shared" si="5"/>
        <v>24.304736607091744</v>
      </c>
      <c r="R21" s="873"/>
      <c r="S21" s="331"/>
      <c r="T21" s="331"/>
      <c r="U21" s="331"/>
      <c r="V21" s="331"/>
      <c r="W21" s="331"/>
      <c r="X21" s="331"/>
      <c r="Y21" s="331"/>
      <c r="Z21" s="331"/>
      <c r="AA21" s="331"/>
      <c r="AB21" s="331"/>
      <c r="AC21" s="331"/>
      <c r="AD21" s="331"/>
      <c r="AE21" s="331"/>
      <c r="AF21" s="331"/>
      <c r="AG21" s="331"/>
      <c r="AH21" s="331"/>
      <c r="AI21" s="331"/>
      <c r="AJ21" s="331"/>
      <c r="AK21" s="331"/>
      <c r="AL21" s="331"/>
      <c r="AM21" s="331"/>
      <c r="AN21" s="331"/>
      <c r="AO21" s="331"/>
      <c r="AP21" s="331"/>
      <c r="AQ21" s="331"/>
      <c r="AR21" s="331"/>
      <c r="AS21" s="331"/>
      <c r="AT21" s="331"/>
      <c r="AU21" s="331"/>
      <c r="AV21" s="331"/>
      <c r="AW21" s="331"/>
      <c r="AX21" s="331"/>
      <c r="AY21" s="331"/>
      <c r="AZ21" s="331"/>
      <c r="BA21" s="331"/>
      <c r="BB21" s="331"/>
      <c r="BC21" s="331"/>
      <c r="BD21" s="331"/>
      <c r="BE21" s="331"/>
      <c r="BF21" s="331"/>
      <c r="BG21" s="331"/>
      <c r="BH21" s="331"/>
      <c r="BI21" s="331"/>
      <c r="BJ21" s="331"/>
      <c r="BK21" s="331"/>
      <c r="BL21" s="331"/>
      <c r="BM21" s="331"/>
      <c r="BN21" s="331"/>
      <c r="BO21" s="331"/>
      <c r="BP21" s="331"/>
      <c r="BQ21" s="331"/>
      <c r="BR21" s="331"/>
      <c r="BS21" s="331"/>
      <c r="BT21" s="331"/>
      <c r="BU21" s="331"/>
      <c r="BV21" s="331"/>
      <c r="BW21" s="331"/>
      <c r="BX21" s="331"/>
      <c r="BY21" s="331"/>
      <c r="BZ21" s="331"/>
      <c r="CA21" s="331"/>
      <c r="CB21" s="331"/>
      <c r="CC21" s="331"/>
      <c r="CD21" s="331"/>
      <c r="CE21" s="331"/>
      <c r="CF21" s="331"/>
      <c r="CG21" s="331"/>
      <c r="CH21" s="331"/>
      <c r="CI21" s="331"/>
      <c r="CJ21" s="331"/>
      <c r="CK21" s="331"/>
      <c r="CL21" s="331"/>
      <c r="CM21" s="331"/>
      <c r="CN21" s="331"/>
      <c r="CO21" s="331"/>
      <c r="CP21" s="331"/>
      <c r="CQ21" s="331"/>
      <c r="CR21" s="331"/>
      <c r="CS21" s="331"/>
      <c r="CT21" s="331"/>
      <c r="CU21" s="331"/>
      <c r="CV21" s="331"/>
      <c r="CW21" s="331"/>
      <c r="CX21" s="331"/>
      <c r="CY21" s="331"/>
      <c r="CZ21" s="331"/>
      <c r="DA21" s="331"/>
      <c r="DB21" s="331"/>
      <c r="DC21" s="331"/>
      <c r="DD21" s="331"/>
      <c r="DE21" s="331"/>
      <c r="DF21" s="331"/>
      <c r="DG21" s="331"/>
      <c r="DH21" s="331"/>
      <c r="DI21" s="331"/>
      <c r="DJ21" s="331"/>
      <c r="DK21" s="331"/>
      <c r="DL21" s="331"/>
      <c r="DM21" s="331"/>
      <c r="DN21" s="331"/>
      <c r="DO21" s="331"/>
      <c r="DP21" s="331"/>
      <c r="DQ21" s="331"/>
      <c r="DR21" s="331"/>
      <c r="DS21" s="331"/>
      <c r="DT21" s="331"/>
      <c r="DU21" s="331"/>
      <c r="DV21" s="331"/>
      <c r="DW21" s="331"/>
      <c r="DX21" s="331"/>
      <c r="DY21" s="331"/>
      <c r="DZ21" s="331"/>
      <c r="EA21" s="331"/>
      <c r="EB21" s="331"/>
      <c r="EC21" s="331"/>
      <c r="ED21" s="331"/>
      <c r="EE21" s="331"/>
      <c r="EF21" s="331"/>
      <c r="EG21" s="331"/>
      <c r="EH21" s="331"/>
      <c r="EI21" s="331"/>
      <c r="EJ21" s="331"/>
      <c r="EK21" s="331"/>
      <c r="EL21" s="331"/>
      <c r="EM21" s="331"/>
      <c r="EN21" s="331"/>
      <c r="EO21" s="331"/>
      <c r="EP21" s="331"/>
      <c r="EQ21" s="331"/>
      <c r="ER21" s="331"/>
      <c r="ES21" s="331"/>
      <c r="ET21" s="331"/>
      <c r="EU21" s="331"/>
      <c r="EV21" s="331"/>
      <c r="EW21" s="331"/>
      <c r="EX21" s="331"/>
      <c r="EY21" s="331"/>
      <c r="EZ21" s="331"/>
      <c r="FA21" s="331"/>
      <c r="FB21" s="331"/>
      <c r="FC21" s="331"/>
      <c r="FD21" s="331"/>
      <c r="FE21" s="331"/>
      <c r="FF21" s="331"/>
      <c r="FG21" s="331"/>
      <c r="FH21" s="331"/>
      <c r="FI21" s="331"/>
      <c r="FJ21" s="331"/>
      <c r="FK21" s="331"/>
      <c r="FL21" s="331"/>
      <c r="FM21" s="331"/>
      <c r="FN21" s="331"/>
      <c r="FO21" s="331"/>
      <c r="FP21" s="331"/>
      <c r="FQ21" s="331"/>
      <c r="FR21" s="331"/>
      <c r="FS21" s="331"/>
      <c r="FT21" s="331"/>
      <c r="FU21" s="331"/>
      <c r="FV21" s="331"/>
      <c r="FW21" s="331"/>
      <c r="FX21" s="331"/>
      <c r="FY21" s="331"/>
      <c r="FZ21" s="331"/>
      <c r="GA21" s="331"/>
      <c r="GB21" s="331"/>
      <c r="GC21" s="331"/>
      <c r="GD21" s="331"/>
      <c r="GE21" s="331"/>
      <c r="GF21" s="331"/>
      <c r="GG21" s="331"/>
      <c r="GH21" s="331"/>
      <c r="GI21" s="331"/>
      <c r="GJ21" s="331"/>
      <c r="GK21" s="331"/>
      <c r="GL21" s="331"/>
      <c r="GM21" s="331"/>
      <c r="GN21" s="331"/>
      <c r="GO21" s="331"/>
      <c r="GP21" s="331"/>
      <c r="GQ21" s="331"/>
      <c r="GR21" s="331"/>
      <c r="GS21" s="331"/>
      <c r="GT21" s="331"/>
      <c r="GU21" s="331"/>
      <c r="GV21" s="331"/>
      <c r="GW21" s="331"/>
      <c r="GX21" s="331"/>
      <c r="GY21" s="331"/>
      <c r="GZ21" s="331"/>
      <c r="HA21" s="331"/>
      <c r="HB21" s="331"/>
      <c r="HC21" s="331"/>
      <c r="HD21" s="331"/>
      <c r="HE21" s="331"/>
      <c r="HF21" s="331"/>
      <c r="HG21" s="331"/>
      <c r="HH21" s="331"/>
      <c r="HI21" s="331"/>
      <c r="HJ21" s="331"/>
      <c r="HK21" s="331"/>
      <c r="HL21" s="331"/>
      <c r="HM21" s="331"/>
      <c r="HN21" s="331"/>
      <c r="HO21" s="331"/>
      <c r="HP21" s="331"/>
      <c r="HQ21" s="331"/>
      <c r="HR21" s="331"/>
      <c r="HS21" s="331"/>
      <c r="HT21" s="331"/>
      <c r="HU21" s="331"/>
      <c r="HV21" s="331"/>
      <c r="HW21" s="331"/>
      <c r="HX21" s="331"/>
      <c r="HY21" s="331"/>
      <c r="HZ21" s="331"/>
      <c r="IA21" s="331"/>
      <c r="IB21" s="331"/>
      <c r="IC21" s="331"/>
      <c r="ID21" s="331"/>
      <c r="IE21" s="331"/>
      <c r="IF21" s="331"/>
      <c r="IG21" s="331"/>
      <c r="IH21" s="331"/>
      <c r="II21" s="331"/>
      <c r="IJ21" s="331"/>
      <c r="IK21" s="331"/>
      <c r="IL21" s="331"/>
      <c r="IM21" s="331"/>
      <c r="IN21" s="331"/>
      <c r="IO21" s="331"/>
      <c r="IP21" s="331"/>
      <c r="IQ21" s="331"/>
      <c r="IR21" s="331"/>
      <c r="IS21" s="331"/>
      <c r="IT21" s="331"/>
      <c r="IU21" s="331"/>
      <c r="IV21" s="331"/>
      <c r="IW21" s="331"/>
      <c r="IX21" s="331"/>
      <c r="IY21" s="331"/>
    </row>
    <row r="22" spans="1:259" s="633" customFormat="1" ht="18" customHeight="1" x14ac:dyDescent="0.25">
      <c r="A22" s="331"/>
      <c r="B22" s="763" t="s">
        <v>35</v>
      </c>
      <c r="C22" s="764">
        <v>2705833</v>
      </c>
      <c r="D22" s="684">
        <v>5.5653022915919159</v>
      </c>
      <c r="E22" s="756"/>
      <c r="F22" s="765">
        <v>482428</v>
      </c>
      <c r="G22" s="766">
        <v>7.3947168550365534</v>
      </c>
      <c r="H22" s="756"/>
      <c r="I22" s="767">
        <v>92589</v>
      </c>
      <c r="J22" s="448">
        <f t="shared" si="1"/>
        <v>3.4218298025044414</v>
      </c>
      <c r="K22" s="766">
        <f t="shared" si="2"/>
        <v>19.192293979619755</v>
      </c>
      <c r="L22" s="396"/>
      <c r="M22" s="396">
        <f t="shared" si="3"/>
        <v>16</v>
      </c>
      <c r="N22" s="396">
        <v>12</v>
      </c>
      <c r="O22" s="396">
        <f t="shared" si="4"/>
        <v>9</v>
      </c>
      <c r="P22" s="568" t="str">
        <f t="shared" si="0"/>
        <v>Cataluña</v>
      </c>
      <c r="Q22" s="762">
        <f t="shared" si="5"/>
        <v>22.592197668860535</v>
      </c>
      <c r="R22" s="873"/>
      <c r="S22" s="331"/>
      <c r="T22" s="331"/>
      <c r="U22" s="331"/>
      <c r="V22" s="331"/>
      <c r="W22" s="331"/>
      <c r="X22" s="331"/>
      <c r="Y22" s="331"/>
      <c r="Z22" s="331"/>
      <c r="AA22" s="331"/>
      <c r="AB22" s="331"/>
      <c r="AC22" s="331"/>
      <c r="AD22" s="331"/>
      <c r="AE22" s="331"/>
      <c r="AF22" s="331"/>
      <c r="AG22" s="331"/>
      <c r="AH22" s="331"/>
      <c r="AI22" s="331"/>
      <c r="AJ22" s="331"/>
      <c r="AK22" s="331"/>
      <c r="AL22" s="331"/>
      <c r="AM22" s="331"/>
      <c r="AN22" s="331"/>
      <c r="AO22" s="331"/>
      <c r="AP22" s="331"/>
      <c r="AQ22" s="331"/>
      <c r="AR22" s="331"/>
      <c r="AS22" s="331"/>
      <c r="AT22" s="331"/>
      <c r="AU22" s="331"/>
      <c r="AV22" s="331"/>
      <c r="AW22" s="331"/>
      <c r="AX22" s="331"/>
      <c r="AY22" s="331"/>
      <c r="AZ22" s="331"/>
      <c r="BA22" s="331"/>
      <c r="BB22" s="331"/>
      <c r="BC22" s="331"/>
      <c r="BD22" s="331"/>
      <c r="BE22" s="331"/>
      <c r="BF22" s="331"/>
      <c r="BG22" s="331"/>
      <c r="BH22" s="331"/>
      <c r="BI22" s="331"/>
      <c r="BJ22" s="331"/>
      <c r="BK22" s="331"/>
      <c r="BL22" s="331"/>
      <c r="BM22" s="331"/>
      <c r="BN22" s="331"/>
      <c r="BO22" s="331"/>
      <c r="BP22" s="331"/>
      <c r="BQ22" s="331"/>
      <c r="BR22" s="331"/>
      <c r="BS22" s="331"/>
      <c r="BT22" s="331"/>
      <c r="BU22" s="331"/>
      <c r="BV22" s="331"/>
      <c r="BW22" s="331"/>
      <c r="BX22" s="331"/>
      <c r="BY22" s="331"/>
      <c r="BZ22" s="331"/>
      <c r="CA22" s="331"/>
      <c r="CB22" s="331"/>
      <c r="CC22" s="331"/>
      <c r="CD22" s="331"/>
      <c r="CE22" s="331"/>
      <c r="CF22" s="331"/>
      <c r="CG22" s="331"/>
      <c r="CH22" s="331"/>
      <c r="CI22" s="331"/>
      <c r="CJ22" s="331"/>
      <c r="CK22" s="331"/>
      <c r="CL22" s="331"/>
      <c r="CM22" s="331"/>
      <c r="CN22" s="331"/>
      <c r="CO22" s="331"/>
      <c r="CP22" s="331"/>
      <c r="CQ22" s="331"/>
      <c r="CR22" s="331"/>
      <c r="CS22" s="331"/>
      <c r="CT22" s="331"/>
      <c r="CU22" s="331"/>
      <c r="CV22" s="331"/>
      <c r="CW22" s="331"/>
      <c r="CX22" s="331"/>
      <c r="CY22" s="331"/>
      <c r="CZ22" s="331"/>
      <c r="DA22" s="331"/>
      <c r="DB22" s="331"/>
      <c r="DC22" s="331"/>
      <c r="DD22" s="331"/>
      <c r="DE22" s="331"/>
      <c r="DF22" s="331"/>
      <c r="DG22" s="331"/>
      <c r="DH22" s="331"/>
      <c r="DI22" s="331"/>
      <c r="DJ22" s="331"/>
      <c r="DK22" s="331"/>
      <c r="DL22" s="331"/>
      <c r="DM22" s="331"/>
      <c r="DN22" s="331"/>
      <c r="DO22" s="331"/>
      <c r="DP22" s="331"/>
      <c r="DQ22" s="331"/>
      <c r="DR22" s="331"/>
      <c r="DS22" s="331"/>
      <c r="DT22" s="331"/>
      <c r="DU22" s="331"/>
      <c r="DV22" s="331"/>
      <c r="DW22" s="331"/>
      <c r="DX22" s="331"/>
      <c r="DY22" s="331"/>
      <c r="DZ22" s="331"/>
      <c r="EA22" s="331"/>
      <c r="EB22" s="331"/>
      <c r="EC22" s="331"/>
      <c r="ED22" s="331"/>
      <c r="EE22" s="331"/>
      <c r="EF22" s="331"/>
      <c r="EG22" s="331"/>
      <c r="EH22" s="331"/>
      <c r="EI22" s="331"/>
      <c r="EJ22" s="331"/>
      <c r="EK22" s="331"/>
      <c r="EL22" s="331"/>
      <c r="EM22" s="331"/>
      <c r="EN22" s="331"/>
      <c r="EO22" s="331"/>
      <c r="EP22" s="331"/>
      <c r="EQ22" s="331"/>
      <c r="ER22" s="331"/>
      <c r="ES22" s="331"/>
      <c r="ET22" s="331"/>
      <c r="EU22" s="331"/>
      <c r="EV22" s="331"/>
      <c r="EW22" s="331"/>
      <c r="EX22" s="331"/>
      <c r="EY22" s="331"/>
      <c r="EZ22" s="331"/>
      <c r="FA22" s="331"/>
      <c r="FB22" s="331"/>
      <c r="FC22" s="331"/>
      <c r="FD22" s="331"/>
      <c r="FE22" s="331"/>
      <c r="FF22" s="331"/>
      <c r="FG22" s="331"/>
      <c r="FH22" s="331"/>
      <c r="FI22" s="331"/>
      <c r="FJ22" s="331"/>
      <c r="FK22" s="331"/>
      <c r="FL22" s="331"/>
      <c r="FM22" s="331"/>
      <c r="FN22" s="331"/>
      <c r="FO22" s="331"/>
      <c r="FP22" s="331"/>
      <c r="FQ22" s="331"/>
      <c r="FR22" s="331"/>
      <c r="FS22" s="331"/>
      <c r="FT22" s="331"/>
      <c r="FU22" s="331"/>
      <c r="FV22" s="331"/>
      <c r="FW22" s="331"/>
      <c r="FX22" s="331"/>
      <c r="FY22" s="331"/>
      <c r="FZ22" s="331"/>
      <c r="GA22" s="331"/>
      <c r="GB22" s="331"/>
      <c r="GC22" s="331"/>
      <c r="GD22" s="331"/>
      <c r="GE22" s="331"/>
      <c r="GF22" s="331"/>
      <c r="GG22" s="331"/>
      <c r="GH22" s="331"/>
      <c r="GI22" s="331"/>
      <c r="GJ22" s="331"/>
      <c r="GK22" s="331"/>
      <c r="GL22" s="331"/>
      <c r="GM22" s="331"/>
      <c r="GN22" s="331"/>
      <c r="GO22" s="331"/>
      <c r="GP22" s="331"/>
      <c r="GQ22" s="331"/>
      <c r="GR22" s="331"/>
      <c r="GS22" s="331"/>
      <c r="GT22" s="331"/>
      <c r="GU22" s="331"/>
      <c r="GV22" s="331"/>
      <c r="GW22" s="331"/>
      <c r="GX22" s="331"/>
      <c r="GY22" s="331"/>
      <c r="GZ22" s="331"/>
      <c r="HA22" s="331"/>
      <c r="HB22" s="331"/>
      <c r="HC22" s="331"/>
      <c r="HD22" s="331"/>
      <c r="HE22" s="331"/>
      <c r="HF22" s="331"/>
      <c r="HG22" s="331"/>
      <c r="HH22" s="331"/>
      <c r="HI22" s="331"/>
      <c r="HJ22" s="331"/>
      <c r="HK22" s="331"/>
      <c r="HL22" s="331"/>
      <c r="HM22" s="331"/>
      <c r="HN22" s="331"/>
      <c r="HO22" s="331"/>
      <c r="HP22" s="331"/>
      <c r="HQ22" s="331"/>
      <c r="HR22" s="331"/>
      <c r="HS22" s="331"/>
      <c r="HT22" s="331"/>
      <c r="HU22" s="331"/>
      <c r="HV22" s="331"/>
      <c r="HW22" s="331"/>
      <c r="HX22" s="331"/>
      <c r="HY22" s="331"/>
      <c r="HZ22" s="331"/>
      <c r="IA22" s="331"/>
      <c r="IB22" s="331"/>
      <c r="IC22" s="331"/>
      <c r="ID22" s="331"/>
      <c r="IE22" s="331"/>
      <c r="IF22" s="331"/>
      <c r="IG22" s="331"/>
      <c r="IH22" s="331"/>
      <c r="II22" s="331"/>
      <c r="IJ22" s="331"/>
      <c r="IK22" s="331"/>
      <c r="IL22" s="331"/>
      <c r="IM22" s="331"/>
      <c r="IN22" s="331"/>
      <c r="IO22" s="331"/>
      <c r="IP22" s="331"/>
      <c r="IQ22" s="331"/>
      <c r="IR22" s="331"/>
      <c r="IS22" s="331"/>
      <c r="IT22" s="331"/>
      <c r="IU22" s="331"/>
      <c r="IV22" s="331"/>
      <c r="IW22" s="331"/>
      <c r="IX22" s="331"/>
      <c r="IY22" s="331"/>
    </row>
    <row r="23" spans="1:259" s="633" customFormat="1" ht="18" customHeight="1" x14ac:dyDescent="0.25">
      <c r="A23" s="331"/>
      <c r="B23" s="763" t="s">
        <v>42</v>
      </c>
      <c r="C23" s="764">
        <v>7009268</v>
      </c>
      <c r="D23" s="684">
        <v>14.416519889727814</v>
      </c>
      <c r="E23" s="756"/>
      <c r="F23" s="765">
        <v>834941</v>
      </c>
      <c r="G23" s="766">
        <v>12.798080305581507</v>
      </c>
      <c r="H23" s="756"/>
      <c r="I23" s="767">
        <v>208749</v>
      </c>
      <c r="J23" s="448">
        <f t="shared" si="1"/>
        <v>2.9781854538876242</v>
      </c>
      <c r="K23" s="766">
        <f t="shared" si="2"/>
        <v>25.001646822949166</v>
      </c>
      <c r="L23" s="396"/>
      <c r="M23" s="396">
        <f t="shared" si="3"/>
        <v>8</v>
      </c>
      <c r="N23" s="396">
        <v>13</v>
      </c>
      <c r="O23" s="396">
        <f t="shared" si="4"/>
        <v>16</v>
      </c>
      <c r="P23" s="568" t="str">
        <f t="shared" si="0"/>
        <v>País Vasco</v>
      </c>
      <c r="Q23" s="762">
        <f t="shared" si="5"/>
        <v>22.137119261482965</v>
      </c>
      <c r="R23" s="873"/>
      <c r="S23" s="331"/>
      <c r="T23" s="331"/>
      <c r="U23" s="331"/>
      <c r="V23" s="331"/>
      <c r="W23" s="331"/>
      <c r="X23" s="331"/>
      <c r="Y23" s="331"/>
      <c r="Z23" s="331"/>
      <c r="AA23" s="331"/>
      <c r="AB23" s="331"/>
      <c r="AC23" s="331"/>
      <c r="AD23" s="331"/>
      <c r="AE23" s="331"/>
      <c r="AF23" s="331"/>
      <c r="AG23" s="331"/>
      <c r="AH23" s="331"/>
      <c r="AI23" s="331"/>
      <c r="AJ23" s="331"/>
      <c r="AK23" s="331"/>
      <c r="AL23" s="331"/>
      <c r="AM23" s="331"/>
      <c r="AN23" s="331"/>
      <c r="AO23" s="331"/>
      <c r="AP23" s="331"/>
      <c r="AQ23" s="331"/>
      <c r="AR23" s="331"/>
      <c r="AS23" s="331"/>
      <c r="AT23" s="331"/>
      <c r="AU23" s="331"/>
      <c r="AV23" s="331"/>
      <c r="AW23" s="331"/>
      <c r="AX23" s="331"/>
      <c r="AY23" s="331"/>
      <c r="AZ23" s="331"/>
      <c r="BA23" s="331"/>
      <c r="BB23" s="331"/>
      <c r="BC23" s="331"/>
      <c r="BD23" s="331"/>
      <c r="BE23" s="331"/>
      <c r="BF23" s="331"/>
      <c r="BG23" s="331"/>
      <c r="BH23" s="331"/>
      <c r="BI23" s="331"/>
      <c r="BJ23" s="331"/>
      <c r="BK23" s="331"/>
      <c r="BL23" s="331"/>
      <c r="BM23" s="331"/>
      <c r="BN23" s="331"/>
      <c r="BO23" s="331"/>
      <c r="BP23" s="331"/>
      <c r="BQ23" s="331"/>
      <c r="BR23" s="331"/>
      <c r="BS23" s="331"/>
      <c r="BT23" s="331"/>
      <c r="BU23" s="331"/>
      <c r="BV23" s="331"/>
      <c r="BW23" s="331"/>
      <c r="BX23" s="331"/>
      <c r="BY23" s="331"/>
      <c r="BZ23" s="331"/>
      <c r="CA23" s="331"/>
      <c r="CB23" s="331"/>
      <c r="CC23" s="331"/>
      <c r="CD23" s="331"/>
      <c r="CE23" s="331"/>
      <c r="CF23" s="331"/>
      <c r="CG23" s="331"/>
      <c r="CH23" s="331"/>
      <c r="CI23" s="331"/>
      <c r="CJ23" s="331"/>
      <c r="CK23" s="331"/>
      <c r="CL23" s="331"/>
      <c r="CM23" s="331"/>
      <c r="CN23" s="331"/>
      <c r="CO23" s="331"/>
      <c r="CP23" s="331"/>
      <c r="CQ23" s="331"/>
      <c r="CR23" s="331"/>
      <c r="CS23" s="331"/>
      <c r="CT23" s="331"/>
      <c r="CU23" s="331"/>
      <c r="CV23" s="331"/>
      <c r="CW23" s="331"/>
      <c r="CX23" s="331"/>
      <c r="CY23" s="331"/>
      <c r="CZ23" s="331"/>
      <c r="DA23" s="331"/>
      <c r="DB23" s="331"/>
      <c r="DC23" s="331"/>
      <c r="DD23" s="331"/>
      <c r="DE23" s="331"/>
      <c r="DF23" s="331"/>
      <c r="DG23" s="331"/>
      <c r="DH23" s="331"/>
      <c r="DI23" s="331"/>
      <c r="DJ23" s="331"/>
      <c r="DK23" s="331"/>
      <c r="DL23" s="331"/>
      <c r="DM23" s="331"/>
      <c r="DN23" s="331"/>
      <c r="DO23" s="331"/>
      <c r="DP23" s="331"/>
      <c r="DQ23" s="331"/>
      <c r="DR23" s="331"/>
      <c r="DS23" s="331"/>
      <c r="DT23" s="331"/>
      <c r="DU23" s="331"/>
      <c r="DV23" s="331"/>
      <c r="DW23" s="331"/>
      <c r="DX23" s="331"/>
      <c r="DY23" s="331"/>
      <c r="DZ23" s="331"/>
      <c r="EA23" s="331"/>
      <c r="EB23" s="331"/>
      <c r="EC23" s="331"/>
      <c r="ED23" s="331"/>
      <c r="EE23" s="331"/>
      <c r="EF23" s="331"/>
      <c r="EG23" s="331"/>
      <c r="EH23" s="331"/>
      <c r="EI23" s="331"/>
      <c r="EJ23" s="331"/>
      <c r="EK23" s="331"/>
      <c r="EL23" s="331"/>
      <c r="EM23" s="331"/>
      <c r="EN23" s="331"/>
      <c r="EO23" s="331"/>
      <c r="EP23" s="331"/>
      <c r="EQ23" s="331"/>
      <c r="ER23" s="331"/>
      <c r="ES23" s="331"/>
      <c r="ET23" s="331"/>
      <c r="EU23" s="331"/>
      <c r="EV23" s="331"/>
      <c r="EW23" s="331"/>
      <c r="EX23" s="331"/>
      <c r="EY23" s="331"/>
      <c r="EZ23" s="331"/>
      <c r="FA23" s="331"/>
      <c r="FB23" s="331"/>
      <c r="FC23" s="331"/>
      <c r="FD23" s="331"/>
      <c r="FE23" s="331"/>
      <c r="FF23" s="331"/>
      <c r="FG23" s="331"/>
      <c r="FH23" s="331"/>
      <c r="FI23" s="331"/>
      <c r="FJ23" s="331"/>
      <c r="FK23" s="331"/>
      <c r="FL23" s="331"/>
      <c r="FM23" s="331"/>
      <c r="FN23" s="331"/>
      <c r="FO23" s="331"/>
      <c r="FP23" s="331"/>
      <c r="FQ23" s="331"/>
      <c r="FR23" s="331"/>
      <c r="FS23" s="331"/>
      <c r="FT23" s="331"/>
      <c r="FU23" s="331"/>
      <c r="FV23" s="331"/>
      <c r="FW23" s="331"/>
      <c r="FX23" s="331"/>
      <c r="FY23" s="331"/>
      <c r="FZ23" s="331"/>
      <c r="GA23" s="331"/>
      <c r="GB23" s="331"/>
      <c r="GC23" s="331"/>
      <c r="GD23" s="331"/>
      <c r="GE23" s="331"/>
      <c r="GF23" s="331"/>
      <c r="GG23" s="331"/>
      <c r="GH23" s="331"/>
      <c r="GI23" s="331"/>
      <c r="GJ23" s="331"/>
      <c r="GK23" s="331"/>
      <c r="GL23" s="331"/>
      <c r="GM23" s="331"/>
      <c r="GN23" s="331"/>
      <c r="GO23" s="331"/>
      <c r="GP23" s="331"/>
      <c r="GQ23" s="331"/>
      <c r="GR23" s="331"/>
      <c r="GS23" s="331"/>
      <c r="GT23" s="331"/>
      <c r="GU23" s="331"/>
      <c r="GV23" s="331"/>
      <c r="GW23" s="331"/>
      <c r="GX23" s="331"/>
      <c r="GY23" s="331"/>
      <c r="GZ23" s="331"/>
      <c r="HA23" s="331"/>
      <c r="HB23" s="331"/>
      <c r="HC23" s="331"/>
      <c r="HD23" s="331"/>
      <c r="HE23" s="331"/>
      <c r="HF23" s="331"/>
      <c r="HG23" s="331"/>
      <c r="HH23" s="331"/>
      <c r="HI23" s="331"/>
      <c r="HJ23" s="331"/>
      <c r="HK23" s="331"/>
      <c r="HL23" s="331"/>
      <c r="HM23" s="331"/>
      <c r="HN23" s="331"/>
      <c r="HO23" s="331"/>
      <c r="HP23" s="331"/>
      <c r="HQ23" s="331"/>
      <c r="HR23" s="331"/>
      <c r="HS23" s="331"/>
      <c r="HT23" s="331"/>
      <c r="HU23" s="331"/>
      <c r="HV23" s="331"/>
      <c r="HW23" s="331"/>
      <c r="HX23" s="331"/>
      <c r="HY23" s="331"/>
      <c r="HZ23" s="331"/>
      <c r="IA23" s="331"/>
      <c r="IB23" s="331"/>
      <c r="IC23" s="331"/>
      <c r="ID23" s="331"/>
      <c r="IE23" s="331"/>
      <c r="IF23" s="331"/>
      <c r="IG23" s="331"/>
      <c r="IH23" s="331"/>
      <c r="II23" s="331"/>
      <c r="IJ23" s="331"/>
      <c r="IK23" s="331"/>
      <c r="IL23" s="331"/>
      <c r="IM23" s="331"/>
      <c r="IN23" s="331"/>
      <c r="IO23" s="331"/>
      <c r="IP23" s="331"/>
      <c r="IQ23" s="331"/>
      <c r="IR23" s="331"/>
      <c r="IS23" s="331"/>
      <c r="IT23" s="331"/>
      <c r="IU23" s="331"/>
      <c r="IV23" s="331"/>
      <c r="IW23" s="331"/>
      <c r="IX23" s="331"/>
      <c r="IY23" s="331"/>
    </row>
    <row r="24" spans="1:259" s="633" customFormat="1" ht="18" customHeight="1" x14ac:dyDescent="0.25">
      <c r="A24" s="331"/>
      <c r="B24" s="763" t="s">
        <v>43</v>
      </c>
      <c r="C24" s="764">
        <v>1568492</v>
      </c>
      <c r="D24" s="684">
        <v>3.226042450492542</v>
      </c>
      <c r="E24" s="756"/>
      <c r="F24" s="765">
        <v>199412</v>
      </c>
      <c r="G24" s="766">
        <v>3.0566121317513688</v>
      </c>
      <c r="H24" s="756"/>
      <c r="I24" s="767">
        <v>49151</v>
      </c>
      <c r="J24" s="448">
        <f t="shared" si="1"/>
        <v>3.1336468404046691</v>
      </c>
      <c r="K24" s="766">
        <f>I24*100/F24</f>
        <v>24.647965017150423</v>
      </c>
      <c r="L24" s="396"/>
      <c r="M24" s="396">
        <f t="shared" si="3"/>
        <v>10</v>
      </c>
      <c r="N24" s="396">
        <v>14</v>
      </c>
      <c r="O24" s="396">
        <f t="shared" si="4"/>
        <v>17</v>
      </c>
      <c r="P24" s="568" t="str">
        <f t="shared" si="0"/>
        <v>Rioja, La</v>
      </c>
      <c r="Q24" s="762">
        <f t="shared" si="5"/>
        <v>21.483679525222552</v>
      </c>
      <c r="R24" s="873"/>
      <c r="S24" s="331"/>
      <c r="T24" s="331"/>
      <c r="U24" s="331"/>
      <c r="V24" s="331"/>
      <c r="W24" s="331"/>
      <c r="X24" s="331"/>
      <c r="Y24" s="331"/>
      <c r="Z24" s="331"/>
      <c r="AA24" s="331"/>
      <c r="AB24" s="331"/>
      <c r="AC24" s="331"/>
      <c r="AD24" s="331"/>
      <c r="AE24" s="331"/>
      <c r="AF24" s="331"/>
      <c r="AG24" s="331"/>
      <c r="AH24" s="331"/>
      <c r="AI24" s="331"/>
      <c r="AJ24" s="331"/>
      <c r="AK24" s="331"/>
      <c r="AL24" s="331"/>
      <c r="AM24" s="331"/>
      <c r="AN24" s="331"/>
      <c r="AO24" s="331"/>
      <c r="AP24" s="331"/>
      <c r="AQ24" s="331"/>
      <c r="AR24" s="331"/>
      <c r="AS24" s="331"/>
      <c r="AT24" s="331"/>
      <c r="AU24" s="331"/>
      <c r="AV24" s="331"/>
      <c r="AW24" s="331"/>
      <c r="AX24" s="331"/>
      <c r="AY24" s="331"/>
      <c r="AZ24" s="331"/>
      <c r="BA24" s="331"/>
      <c r="BB24" s="331"/>
      <c r="BC24" s="331"/>
      <c r="BD24" s="331"/>
      <c r="BE24" s="331"/>
      <c r="BF24" s="331"/>
      <c r="BG24" s="331"/>
      <c r="BH24" s="331"/>
      <c r="BI24" s="331"/>
      <c r="BJ24" s="331"/>
      <c r="BK24" s="331"/>
      <c r="BL24" s="331"/>
      <c r="BM24" s="331"/>
      <c r="BN24" s="331"/>
      <c r="BO24" s="331"/>
      <c r="BP24" s="331"/>
      <c r="BQ24" s="331"/>
      <c r="BR24" s="331"/>
      <c r="BS24" s="331"/>
      <c r="BT24" s="331"/>
      <c r="BU24" s="331"/>
      <c r="BV24" s="331"/>
      <c r="BW24" s="331"/>
      <c r="BX24" s="331"/>
      <c r="BY24" s="331"/>
      <c r="BZ24" s="331"/>
      <c r="CA24" s="331"/>
      <c r="CB24" s="331"/>
      <c r="CC24" s="331"/>
      <c r="CD24" s="331"/>
      <c r="CE24" s="331"/>
      <c r="CF24" s="331"/>
      <c r="CG24" s="331"/>
      <c r="CH24" s="331"/>
      <c r="CI24" s="331"/>
      <c r="CJ24" s="331"/>
      <c r="CK24" s="331"/>
      <c r="CL24" s="331"/>
      <c r="CM24" s="331"/>
      <c r="CN24" s="331"/>
      <c r="CO24" s="331"/>
      <c r="CP24" s="331"/>
      <c r="CQ24" s="331"/>
      <c r="CR24" s="331"/>
      <c r="CS24" s="331"/>
      <c r="CT24" s="331"/>
      <c r="CU24" s="331"/>
      <c r="CV24" s="331"/>
      <c r="CW24" s="331"/>
      <c r="CX24" s="331"/>
      <c r="CY24" s="331"/>
      <c r="CZ24" s="331"/>
      <c r="DA24" s="331"/>
      <c r="DB24" s="331"/>
      <c r="DC24" s="331"/>
      <c r="DD24" s="331"/>
      <c r="DE24" s="331"/>
      <c r="DF24" s="331"/>
      <c r="DG24" s="331"/>
      <c r="DH24" s="331"/>
      <c r="DI24" s="331"/>
      <c r="DJ24" s="331"/>
      <c r="DK24" s="331"/>
      <c r="DL24" s="331"/>
      <c r="DM24" s="331"/>
      <c r="DN24" s="331"/>
      <c r="DO24" s="331"/>
      <c r="DP24" s="331"/>
      <c r="DQ24" s="331"/>
      <c r="DR24" s="331"/>
      <c r="DS24" s="331"/>
      <c r="DT24" s="331"/>
      <c r="DU24" s="331"/>
      <c r="DV24" s="331"/>
      <c r="DW24" s="331"/>
      <c r="DX24" s="331"/>
      <c r="DY24" s="331"/>
      <c r="DZ24" s="331"/>
      <c r="EA24" s="331"/>
      <c r="EB24" s="331"/>
      <c r="EC24" s="331"/>
      <c r="ED24" s="331"/>
      <c r="EE24" s="331"/>
      <c r="EF24" s="331"/>
      <c r="EG24" s="331"/>
      <c r="EH24" s="331"/>
      <c r="EI24" s="331"/>
      <c r="EJ24" s="331"/>
      <c r="EK24" s="331"/>
      <c r="EL24" s="331"/>
      <c r="EM24" s="331"/>
      <c r="EN24" s="331"/>
      <c r="EO24" s="331"/>
      <c r="EP24" s="331"/>
      <c r="EQ24" s="331"/>
      <c r="ER24" s="331"/>
      <c r="ES24" s="331"/>
      <c r="ET24" s="331"/>
      <c r="EU24" s="331"/>
      <c r="EV24" s="331"/>
      <c r="EW24" s="331"/>
      <c r="EX24" s="331"/>
      <c r="EY24" s="331"/>
      <c r="EZ24" s="331"/>
      <c r="FA24" s="331"/>
      <c r="FB24" s="331"/>
      <c r="FC24" s="331"/>
      <c r="FD24" s="331"/>
      <c r="FE24" s="331"/>
      <c r="FF24" s="331"/>
      <c r="FG24" s="331"/>
      <c r="FH24" s="331"/>
      <c r="FI24" s="331"/>
      <c r="FJ24" s="331"/>
      <c r="FK24" s="331"/>
      <c r="FL24" s="331"/>
      <c r="FM24" s="331"/>
      <c r="FN24" s="331"/>
      <c r="FO24" s="331"/>
      <c r="FP24" s="331"/>
      <c r="FQ24" s="331"/>
      <c r="FR24" s="331"/>
      <c r="FS24" s="331"/>
      <c r="FT24" s="331"/>
      <c r="FU24" s="331"/>
      <c r="FV24" s="331"/>
      <c r="FW24" s="331"/>
      <c r="FX24" s="331"/>
      <c r="FY24" s="331"/>
      <c r="FZ24" s="331"/>
      <c r="GA24" s="331"/>
      <c r="GB24" s="331"/>
      <c r="GC24" s="331"/>
      <c r="GD24" s="331"/>
      <c r="GE24" s="331"/>
      <c r="GF24" s="331"/>
      <c r="GG24" s="331"/>
      <c r="GH24" s="331"/>
      <c r="GI24" s="331"/>
      <c r="GJ24" s="331"/>
      <c r="GK24" s="331"/>
      <c r="GL24" s="331"/>
      <c r="GM24" s="331"/>
      <c r="GN24" s="331"/>
      <c r="GO24" s="331"/>
      <c r="GP24" s="331"/>
      <c r="GQ24" s="331"/>
      <c r="GR24" s="331"/>
      <c r="GS24" s="331"/>
      <c r="GT24" s="331"/>
      <c r="GU24" s="331"/>
      <c r="GV24" s="331"/>
      <c r="GW24" s="331"/>
      <c r="GX24" s="331"/>
      <c r="GY24" s="331"/>
      <c r="GZ24" s="331"/>
      <c r="HA24" s="331"/>
      <c r="HB24" s="331"/>
      <c r="HC24" s="331"/>
      <c r="HD24" s="331"/>
      <c r="HE24" s="331"/>
      <c r="HF24" s="331"/>
      <c r="HG24" s="331"/>
      <c r="HH24" s="331"/>
      <c r="HI24" s="331"/>
      <c r="HJ24" s="331"/>
      <c r="HK24" s="331"/>
      <c r="HL24" s="331"/>
      <c r="HM24" s="331"/>
      <c r="HN24" s="331"/>
      <c r="HO24" s="331"/>
      <c r="HP24" s="331"/>
      <c r="HQ24" s="331"/>
      <c r="HR24" s="331"/>
      <c r="HS24" s="331"/>
      <c r="HT24" s="331"/>
      <c r="HU24" s="331"/>
      <c r="HV24" s="331"/>
      <c r="HW24" s="331"/>
      <c r="HX24" s="331"/>
      <c r="HY24" s="331"/>
      <c r="HZ24" s="331"/>
      <c r="IA24" s="331"/>
      <c r="IB24" s="331"/>
      <c r="IC24" s="331"/>
      <c r="ID24" s="331"/>
      <c r="IE24" s="331"/>
      <c r="IF24" s="331"/>
      <c r="IG24" s="331"/>
      <c r="IH24" s="331"/>
      <c r="II24" s="331"/>
      <c r="IJ24" s="331"/>
      <c r="IK24" s="331"/>
      <c r="IL24" s="331"/>
      <c r="IM24" s="331"/>
      <c r="IN24" s="331"/>
      <c r="IO24" s="331"/>
      <c r="IP24" s="331"/>
      <c r="IQ24" s="331"/>
      <c r="IR24" s="331"/>
      <c r="IS24" s="331"/>
      <c r="IT24" s="331"/>
      <c r="IU24" s="331"/>
      <c r="IV24" s="331"/>
      <c r="IW24" s="331"/>
      <c r="IX24" s="331"/>
      <c r="IY24" s="331"/>
    </row>
    <row r="25" spans="1:259" s="633" customFormat="1" ht="18" customHeight="1" x14ac:dyDescent="0.25">
      <c r="A25" s="331"/>
      <c r="B25" s="763" t="s">
        <v>44</v>
      </c>
      <c r="C25" s="768">
        <v>678333</v>
      </c>
      <c r="D25" s="684">
        <v>1.3951815205751497</v>
      </c>
      <c r="E25" s="756"/>
      <c r="F25" s="769">
        <v>84373</v>
      </c>
      <c r="G25" s="766">
        <v>1.2932799199258731</v>
      </c>
      <c r="H25" s="756"/>
      <c r="I25" s="767">
        <v>17626</v>
      </c>
      <c r="J25" s="448">
        <f t="shared" si="1"/>
        <v>2.5984287952967051</v>
      </c>
      <c r="K25" s="766">
        <f t="shared" si="2"/>
        <v>20.890569257937965</v>
      </c>
      <c r="L25" s="396"/>
      <c r="M25" s="396">
        <f t="shared" si="3"/>
        <v>15</v>
      </c>
      <c r="N25" s="396">
        <v>15</v>
      </c>
      <c r="O25" s="396">
        <f t="shared" si="4"/>
        <v>15</v>
      </c>
      <c r="P25" s="568" t="str">
        <f t="shared" si="0"/>
        <v>Navarra, Comunidad Foral de</v>
      </c>
      <c r="Q25" s="770">
        <f t="shared" si="5"/>
        <v>20.890569257937965</v>
      </c>
      <c r="R25" s="873"/>
      <c r="S25" s="331"/>
      <c r="T25" s="331"/>
      <c r="U25" s="331"/>
      <c r="V25" s="331"/>
      <c r="W25" s="331"/>
      <c r="X25" s="331"/>
      <c r="Y25" s="331"/>
      <c r="Z25" s="331"/>
      <c r="AA25" s="331"/>
      <c r="AB25" s="331"/>
      <c r="AC25" s="331"/>
      <c r="AD25" s="331"/>
      <c r="AE25" s="331"/>
      <c r="AF25" s="331"/>
      <c r="AG25" s="331"/>
      <c r="AH25" s="331"/>
      <c r="AI25" s="331"/>
      <c r="AJ25" s="331"/>
      <c r="AK25" s="331"/>
      <c r="AL25" s="331"/>
      <c r="AM25" s="331"/>
      <c r="AN25" s="331"/>
      <c r="AO25" s="331"/>
      <c r="AP25" s="331"/>
      <c r="AQ25" s="331"/>
      <c r="AR25" s="331"/>
      <c r="AS25" s="331"/>
      <c r="AT25" s="331"/>
      <c r="AU25" s="331"/>
      <c r="AV25" s="331"/>
      <c r="AW25" s="331"/>
      <c r="AX25" s="331"/>
      <c r="AY25" s="331"/>
      <c r="AZ25" s="331"/>
      <c r="BA25" s="331"/>
      <c r="BB25" s="331"/>
      <c r="BC25" s="331"/>
      <c r="BD25" s="331"/>
      <c r="BE25" s="331"/>
      <c r="BF25" s="331"/>
      <c r="BG25" s="331"/>
      <c r="BH25" s="331"/>
      <c r="BI25" s="331"/>
      <c r="BJ25" s="331"/>
      <c r="BK25" s="331"/>
      <c r="BL25" s="331"/>
      <c r="BM25" s="331"/>
      <c r="BN25" s="331"/>
      <c r="BO25" s="331"/>
      <c r="BP25" s="331"/>
      <c r="BQ25" s="331"/>
      <c r="BR25" s="331"/>
      <c r="BS25" s="331"/>
      <c r="BT25" s="331"/>
      <c r="BU25" s="331"/>
      <c r="BV25" s="331"/>
      <c r="BW25" s="331"/>
      <c r="BX25" s="331"/>
      <c r="BY25" s="331"/>
      <c r="BZ25" s="331"/>
      <c r="CA25" s="331"/>
      <c r="CB25" s="331"/>
      <c r="CC25" s="331"/>
      <c r="CD25" s="331"/>
      <c r="CE25" s="331"/>
      <c r="CF25" s="331"/>
      <c r="CG25" s="331"/>
      <c r="CH25" s="331"/>
      <c r="CI25" s="331"/>
      <c r="CJ25" s="331"/>
      <c r="CK25" s="331"/>
      <c r="CL25" s="331"/>
      <c r="CM25" s="331"/>
      <c r="CN25" s="331"/>
      <c r="CO25" s="331"/>
      <c r="CP25" s="331"/>
      <c r="CQ25" s="331"/>
      <c r="CR25" s="331"/>
      <c r="CS25" s="331"/>
      <c r="CT25" s="331"/>
      <c r="CU25" s="331"/>
      <c r="CV25" s="331"/>
      <c r="CW25" s="331"/>
      <c r="CX25" s="331"/>
      <c r="CY25" s="331"/>
      <c r="CZ25" s="331"/>
      <c r="DA25" s="331"/>
      <c r="DB25" s="331"/>
      <c r="DC25" s="331"/>
      <c r="DD25" s="331"/>
      <c r="DE25" s="331"/>
      <c r="DF25" s="331"/>
      <c r="DG25" s="331"/>
      <c r="DH25" s="331"/>
      <c r="DI25" s="331"/>
      <c r="DJ25" s="331"/>
      <c r="DK25" s="331"/>
      <c r="DL25" s="331"/>
      <c r="DM25" s="331"/>
      <c r="DN25" s="331"/>
      <c r="DO25" s="331"/>
      <c r="DP25" s="331"/>
      <c r="DQ25" s="331"/>
      <c r="DR25" s="331"/>
      <c r="DS25" s="331"/>
      <c r="DT25" s="331"/>
      <c r="DU25" s="331"/>
      <c r="DV25" s="331"/>
      <c r="DW25" s="331"/>
      <c r="DX25" s="331"/>
      <c r="DY25" s="331"/>
      <c r="DZ25" s="331"/>
      <c r="EA25" s="331"/>
      <c r="EB25" s="331"/>
      <c r="EC25" s="331"/>
      <c r="ED25" s="331"/>
      <c r="EE25" s="331"/>
      <c r="EF25" s="331"/>
      <c r="EG25" s="331"/>
      <c r="EH25" s="331"/>
      <c r="EI25" s="331"/>
      <c r="EJ25" s="331"/>
      <c r="EK25" s="331"/>
      <c r="EL25" s="331"/>
      <c r="EM25" s="331"/>
      <c r="EN25" s="331"/>
      <c r="EO25" s="331"/>
      <c r="EP25" s="331"/>
      <c r="EQ25" s="331"/>
      <c r="ER25" s="331"/>
      <c r="ES25" s="331"/>
      <c r="ET25" s="331"/>
      <c r="EU25" s="331"/>
      <c r="EV25" s="331"/>
      <c r="EW25" s="331"/>
      <c r="EX25" s="331"/>
      <c r="EY25" s="331"/>
      <c r="EZ25" s="331"/>
      <c r="FA25" s="331"/>
      <c r="FB25" s="331"/>
      <c r="FC25" s="331"/>
      <c r="FD25" s="331"/>
      <c r="FE25" s="331"/>
      <c r="FF25" s="331"/>
      <c r="FG25" s="331"/>
      <c r="FH25" s="331"/>
      <c r="FI25" s="331"/>
      <c r="FJ25" s="331"/>
      <c r="FK25" s="331"/>
      <c r="FL25" s="331"/>
      <c r="FM25" s="331"/>
      <c r="FN25" s="331"/>
      <c r="FO25" s="331"/>
      <c r="FP25" s="331"/>
      <c r="FQ25" s="331"/>
      <c r="FR25" s="331"/>
      <c r="FS25" s="331"/>
      <c r="FT25" s="331"/>
      <c r="FU25" s="331"/>
      <c r="FV25" s="331"/>
      <c r="FW25" s="331"/>
      <c r="FX25" s="331"/>
      <c r="FY25" s="331"/>
      <c r="FZ25" s="331"/>
      <c r="GA25" s="331"/>
      <c r="GB25" s="331"/>
      <c r="GC25" s="331"/>
      <c r="GD25" s="331"/>
      <c r="GE25" s="331"/>
      <c r="GF25" s="331"/>
      <c r="GG25" s="331"/>
      <c r="GH25" s="331"/>
      <c r="GI25" s="331"/>
      <c r="GJ25" s="331"/>
      <c r="GK25" s="331"/>
      <c r="GL25" s="331"/>
      <c r="GM25" s="331"/>
      <c r="GN25" s="331"/>
      <c r="GO25" s="331"/>
      <c r="GP25" s="331"/>
      <c r="GQ25" s="331"/>
      <c r="GR25" s="331"/>
      <c r="GS25" s="331"/>
      <c r="GT25" s="331"/>
      <c r="GU25" s="331"/>
      <c r="GV25" s="331"/>
      <c r="GW25" s="331"/>
      <c r="GX25" s="331"/>
      <c r="GY25" s="331"/>
      <c r="GZ25" s="331"/>
      <c r="HA25" s="331"/>
      <c r="HB25" s="331"/>
      <c r="HC25" s="331"/>
      <c r="HD25" s="331"/>
      <c r="HE25" s="331"/>
      <c r="HF25" s="331"/>
      <c r="HG25" s="331"/>
      <c r="HH25" s="331"/>
      <c r="HI25" s="331"/>
      <c r="HJ25" s="331"/>
      <c r="HK25" s="331"/>
      <c r="HL25" s="331"/>
      <c r="HM25" s="331"/>
      <c r="HN25" s="331"/>
      <c r="HO25" s="331"/>
      <c r="HP25" s="331"/>
      <c r="HQ25" s="331"/>
      <c r="HR25" s="331"/>
      <c r="HS25" s="331"/>
      <c r="HT25" s="331"/>
      <c r="HU25" s="331"/>
      <c r="HV25" s="331"/>
      <c r="HW25" s="331"/>
      <c r="HX25" s="331"/>
      <c r="HY25" s="331"/>
      <c r="HZ25" s="331"/>
      <c r="IA25" s="331"/>
      <c r="IB25" s="331"/>
      <c r="IC25" s="331"/>
      <c r="ID25" s="331"/>
      <c r="IE25" s="331"/>
      <c r="IF25" s="331"/>
      <c r="IG25" s="331"/>
      <c r="IH25" s="331"/>
      <c r="II25" s="331"/>
      <c r="IJ25" s="331"/>
      <c r="IK25" s="331"/>
      <c r="IL25" s="331"/>
      <c r="IM25" s="331"/>
      <c r="IN25" s="331"/>
      <c r="IO25" s="331"/>
      <c r="IP25" s="331"/>
      <c r="IQ25" s="331"/>
      <c r="IR25" s="331"/>
      <c r="IS25" s="331"/>
      <c r="IT25" s="331"/>
      <c r="IU25" s="331"/>
      <c r="IV25" s="331"/>
      <c r="IW25" s="331"/>
      <c r="IX25" s="331"/>
      <c r="IY25" s="331"/>
    </row>
    <row r="26" spans="1:259" s="633" customFormat="1" ht="18" customHeight="1" x14ac:dyDescent="0.25">
      <c r="A26" s="331"/>
      <c r="B26" s="763" t="s">
        <v>45</v>
      </c>
      <c r="C26" s="768">
        <v>2227684</v>
      </c>
      <c r="D26" s="684">
        <v>4.5818551514977628</v>
      </c>
      <c r="E26" s="756"/>
      <c r="F26" s="769">
        <v>337108</v>
      </c>
      <c r="G26" s="766">
        <v>5.1672336795701383</v>
      </c>
      <c r="H26" s="756"/>
      <c r="I26" s="767">
        <v>74626</v>
      </c>
      <c r="J26" s="448">
        <f t="shared" si="1"/>
        <v>3.3499365260063816</v>
      </c>
      <c r="K26" s="766">
        <f t="shared" si="2"/>
        <v>22.137119261482965</v>
      </c>
      <c r="L26" s="396"/>
      <c r="M26" s="396">
        <f t="shared" si="3"/>
        <v>13</v>
      </c>
      <c r="N26" s="396">
        <v>16</v>
      </c>
      <c r="O26" s="396">
        <f t="shared" si="4"/>
        <v>12</v>
      </c>
      <c r="P26" s="568" t="str">
        <f t="shared" si="0"/>
        <v>Galicia</v>
      </c>
      <c r="Q26" s="762">
        <f t="shared" si="5"/>
        <v>19.192293979619755</v>
      </c>
      <c r="R26" s="873"/>
      <c r="S26" s="331"/>
      <c r="T26" s="331"/>
      <c r="U26" s="331"/>
      <c r="V26" s="331"/>
      <c r="W26" s="331"/>
      <c r="X26" s="331"/>
      <c r="Y26" s="331"/>
      <c r="Z26" s="331"/>
      <c r="AA26" s="331"/>
      <c r="AB26" s="331"/>
      <c r="AC26" s="331"/>
      <c r="AD26" s="331"/>
      <c r="AE26" s="331"/>
      <c r="AF26" s="331"/>
      <c r="AG26" s="331"/>
      <c r="AH26" s="331"/>
      <c r="AI26" s="331"/>
      <c r="AJ26" s="331"/>
      <c r="AK26" s="331"/>
      <c r="AL26" s="331"/>
      <c r="AM26" s="331"/>
      <c r="AN26" s="331"/>
      <c r="AO26" s="331"/>
      <c r="AP26" s="331"/>
      <c r="AQ26" s="331"/>
      <c r="AR26" s="331"/>
      <c r="AS26" s="331"/>
      <c r="AT26" s="331"/>
      <c r="AU26" s="331"/>
      <c r="AV26" s="331"/>
      <c r="AW26" s="331"/>
      <c r="AX26" s="331"/>
      <c r="AY26" s="331"/>
      <c r="AZ26" s="331"/>
      <c r="BA26" s="331"/>
      <c r="BB26" s="331"/>
      <c r="BC26" s="331"/>
      <c r="BD26" s="331"/>
      <c r="BE26" s="331"/>
      <c r="BF26" s="331"/>
      <c r="BG26" s="331"/>
      <c r="BH26" s="331"/>
      <c r="BI26" s="331"/>
      <c r="BJ26" s="331"/>
      <c r="BK26" s="331"/>
      <c r="BL26" s="331"/>
      <c r="BM26" s="331"/>
      <c r="BN26" s="331"/>
      <c r="BO26" s="331"/>
      <c r="BP26" s="331"/>
      <c r="BQ26" s="331"/>
      <c r="BR26" s="331"/>
      <c r="BS26" s="331"/>
      <c r="BT26" s="331"/>
      <c r="BU26" s="331"/>
      <c r="BV26" s="331"/>
      <c r="BW26" s="331"/>
      <c r="BX26" s="331"/>
      <c r="BY26" s="331"/>
      <c r="BZ26" s="331"/>
      <c r="CA26" s="331"/>
      <c r="CB26" s="331"/>
      <c r="CC26" s="331"/>
      <c r="CD26" s="331"/>
      <c r="CE26" s="331"/>
      <c r="CF26" s="331"/>
      <c r="CG26" s="331"/>
      <c r="CH26" s="331"/>
      <c r="CI26" s="331"/>
      <c r="CJ26" s="331"/>
      <c r="CK26" s="331"/>
      <c r="CL26" s="331"/>
      <c r="CM26" s="331"/>
      <c r="CN26" s="331"/>
      <c r="CO26" s="331"/>
      <c r="CP26" s="331"/>
      <c r="CQ26" s="331"/>
      <c r="CR26" s="331"/>
      <c r="CS26" s="331"/>
      <c r="CT26" s="331"/>
      <c r="CU26" s="331"/>
      <c r="CV26" s="331"/>
      <c r="CW26" s="331"/>
      <c r="CX26" s="331"/>
      <c r="CY26" s="331"/>
      <c r="CZ26" s="331"/>
      <c r="DA26" s="331"/>
      <c r="DB26" s="331"/>
      <c r="DC26" s="331"/>
      <c r="DD26" s="331"/>
      <c r="DE26" s="331"/>
      <c r="DF26" s="331"/>
      <c r="DG26" s="331"/>
      <c r="DH26" s="331"/>
      <c r="DI26" s="331"/>
      <c r="DJ26" s="331"/>
      <c r="DK26" s="331"/>
      <c r="DL26" s="331"/>
      <c r="DM26" s="331"/>
      <c r="DN26" s="331"/>
      <c r="DO26" s="331"/>
      <c r="DP26" s="331"/>
      <c r="DQ26" s="331"/>
      <c r="DR26" s="331"/>
      <c r="DS26" s="331"/>
      <c r="DT26" s="331"/>
      <c r="DU26" s="331"/>
      <c r="DV26" s="331"/>
      <c r="DW26" s="331"/>
      <c r="DX26" s="331"/>
      <c r="DY26" s="331"/>
      <c r="DZ26" s="331"/>
      <c r="EA26" s="331"/>
      <c r="EB26" s="331"/>
      <c r="EC26" s="331"/>
      <c r="ED26" s="331"/>
      <c r="EE26" s="331"/>
      <c r="EF26" s="331"/>
      <c r="EG26" s="331"/>
      <c r="EH26" s="331"/>
      <c r="EI26" s="331"/>
      <c r="EJ26" s="331"/>
      <c r="EK26" s="331"/>
      <c r="EL26" s="331"/>
      <c r="EM26" s="331"/>
      <c r="EN26" s="331"/>
      <c r="EO26" s="331"/>
      <c r="EP26" s="331"/>
      <c r="EQ26" s="331"/>
      <c r="ER26" s="331"/>
      <c r="ES26" s="331"/>
      <c r="ET26" s="331"/>
      <c r="EU26" s="331"/>
      <c r="EV26" s="331"/>
      <c r="EW26" s="331"/>
      <c r="EX26" s="331"/>
      <c r="EY26" s="331"/>
      <c r="EZ26" s="331"/>
      <c r="FA26" s="331"/>
      <c r="FB26" s="331"/>
      <c r="FC26" s="331"/>
      <c r="FD26" s="331"/>
      <c r="FE26" s="331"/>
      <c r="FF26" s="331"/>
      <c r="FG26" s="331"/>
      <c r="FH26" s="331"/>
      <c r="FI26" s="331"/>
      <c r="FJ26" s="331"/>
      <c r="FK26" s="331"/>
      <c r="FL26" s="331"/>
      <c r="FM26" s="331"/>
      <c r="FN26" s="331"/>
      <c r="FO26" s="331"/>
      <c r="FP26" s="331"/>
      <c r="FQ26" s="331"/>
      <c r="FR26" s="331"/>
      <c r="FS26" s="331"/>
      <c r="FT26" s="331"/>
      <c r="FU26" s="331"/>
      <c r="FV26" s="331"/>
      <c r="FW26" s="331"/>
      <c r="FX26" s="331"/>
      <c r="FY26" s="331"/>
      <c r="FZ26" s="331"/>
      <c r="GA26" s="331"/>
      <c r="GB26" s="331"/>
      <c r="GC26" s="331"/>
      <c r="GD26" s="331"/>
      <c r="GE26" s="331"/>
      <c r="GF26" s="331"/>
      <c r="GG26" s="331"/>
      <c r="GH26" s="331"/>
      <c r="GI26" s="331"/>
      <c r="GJ26" s="331"/>
      <c r="GK26" s="331"/>
      <c r="GL26" s="331"/>
      <c r="GM26" s="331"/>
      <c r="GN26" s="331"/>
      <c r="GO26" s="331"/>
      <c r="GP26" s="331"/>
      <c r="GQ26" s="331"/>
      <c r="GR26" s="331"/>
      <c r="GS26" s="331"/>
      <c r="GT26" s="331"/>
      <c r="GU26" s="331"/>
      <c r="GV26" s="331"/>
      <c r="GW26" s="331"/>
      <c r="GX26" s="331"/>
      <c r="GY26" s="331"/>
      <c r="GZ26" s="331"/>
      <c r="HA26" s="331"/>
      <c r="HB26" s="331"/>
      <c r="HC26" s="331"/>
      <c r="HD26" s="331"/>
      <c r="HE26" s="331"/>
      <c r="HF26" s="331"/>
      <c r="HG26" s="331"/>
      <c r="HH26" s="331"/>
      <c r="HI26" s="331"/>
      <c r="HJ26" s="331"/>
      <c r="HK26" s="331"/>
      <c r="HL26" s="331"/>
      <c r="HM26" s="331"/>
      <c r="HN26" s="331"/>
      <c r="HO26" s="331"/>
      <c r="HP26" s="331"/>
      <c r="HQ26" s="331"/>
      <c r="HR26" s="331"/>
      <c r="HS26" s="331"/>
      <c r="HT26" s="331"/>
      <c r="HU26" s="331"/>
      <c r="HV26" s="331"/>
      <c r="HW26" s="331"/>
      <c r="HX26" s="331"/>
      <c r="HY26" s="331"/>
      <c r="HZ26" s="331"/>
      <c r="IA26" s="331"/>
      <c r="IB26" s="331"/>
      <c r="IC26" s="331"/>
      <c r="ID26" s="331"/>
      <c r="IE26" s="331"/>
      <c r="IF26" s="331"/>
      <c r="IG26" s="331"/>
      <c r="IH26" s="331"/>
      <c r="II26" s="331"/>
      <c r="IJ26" s="331"/>
      <c r="IK26" s="331"/>
      <c r="IL26" s="331"/>
      <c r="IM26" s="331"/>
      <c r="IN26" s="331"/>
      <c r="IO26" s="331"/>
      <c r="IP26" s="331"/>
      <c r="IQ26" s="331"/>
      <c r="IR26" s="331"/>
      <c r="IS26" s="331"/>
      <c r="IT26" s="331"/>
      <c r="IU26" s="331"/>
      <c r="IV26" s="331"/>
      <c r="IW26" s="331"/>
      <c r="IX26" s="331"/>
      <c r="IY26" s="331"/>
    </row>
    <row r="27" spans="1:259" s="633" customFormat="1" ht="18" customHeight="1" x14ac:dyDescent="0.25">
      <c r="A27" s="331"/>
      <c r="B27" s="763" t="s">
        <v>46</v>
      </c>
      <c r="C27" s="768">
        <v>324184</v>
      </c>
      <c r="D27" s="686">
        <v>0.6667750589550181</v>
      </c>
      <c r="E27" s="756"/>
      <c r="F27" s="769">
        <v>43810</v>
      </c>
      <c r="G27" s="775">
        <v>0.67152517146424218</v>
      </c>
      <c r="H27" s="756"/>
      <c r="I27" s="767">
        <v>9412</v>
      </c>
      <c r="J27" s="448">
        <f t="shared" si="1"/>
        <v>2.9032894899193051</v>
      </c>
      <c r="K27" s="775">
        <f t="shared" si="2"/>
        <v>21.483679525222552</v>
      </c>
      <c r="L27" s="396"/>
      <c r="M27" s="396">
        <f t="shared" si="3"/>
        <v>14</v>
      </c>
      <c r="N27" s="396">
        <v>17</v>
      </c>
      <c r="O27" s="396">
        <f t="shared" si="4"/>
        <v>18</v>
      </c>
      <c r="P27" s="568" t="str">
        <f t="shared" si="0"/>
        <v>Ceuta y Melilla</v>
      </c>
      <c r="Q27" s="762">
        <f t="shared" si="5"/>
        <v>18.190729589693319</v>
      </c>
      <c r="R27" s="873"/>
      <c r="S27" s="331"/>
      <c r="T27" s="331"/>
      <c r="U27" s="331"/>
      <c r="V27" s="331"/>
      <c r="W27" s="331"/>
      <c r="X27" s="331"/>
      <c r="Y27" s="331"/>
      <c r="Z27" s="331"/>
      <c r="AA27" s="331"/>
      <c r="AB27" s="331"/>
      <c r="AC27" s="331"/>
      <c r="AD27" s="331"/>
      <c r="AE27" s="331"/>
      <c r="AF27" s="331"/>
      <c r="AG27" s="331"/>
      <c r="AH27" s="331"/>
      <c r="AI27" s="331"/>
      <c r="AJ27" s="331"/>
      <c r="AK27" s="331"/>
      <c r="AL27" s="331"/>
      <c r="AM27" s="331"/>
      <c r="AN27" s="331"/>
      <c r="AO27" s="331"/>
      <c r="AP27" s="331"/>
      <c r="AQ27" s="331"/>
      <c r="AR27" s="331"/>
      <c r="AS27" s="331"/>
      <c r="AT27" s="331"/>
      <c r="AU27" s="331"/>
      <c r="AV27" s="331"/>
      <c r="AW27" s="331"/>
      <c r="AX27" s="331"/>
      <c r="AY27" s="331"/>
      <c r="AZ27" s="331"/>
      <c r="BA27" s="331"/>
      <c r="BB27" s="331"/>
      <c r="BC27" s="331"/>
      <c r="BD27" s="331"/>
      <c r="BE27" s="331"/>
      <c r="BF27" s="331"/>
      <c r="BG27" s="331"/>
      <c r="BH27" s="331"/>
      <c r="BI27" s="331"/>
      <c r="BJ27" s="331"/>
      <c r="BK27" s="331"/>
      <c r="BL27" s="331"/>
      <c r="BM27" s="331"/>
      <c r="BN27" s="331"/>
      <c r="BO27" s="331"/>
      <c r="BP27" s="331"/>
      <c r="BQ27" s="331"/>
      <c r="BR27" s="331"/>
      <c r="BS27" s="331"/>
      <c r="BT27" s="331"/>
      <c r="BU27" s="331"/>
      <c r="BV27" s="331"/>
      <c r="BW27" s="331"/>
      <c r="BX27" s="331"/>
      <c r="BY27" s="331"/>
      <c r="BZ27" s="331"/>
      <c r="CA27" s="331"/>
      <c r="CB27" s="331"/>
      <c r="CC27" s="331"/>
      <c r="CD27" s="331"/>
      <c r="CE27" s="331"/>
      <c r="CF27" s="331"/>
      <c r="CG27" s="331"/>
      <c r="CH27" s="331"/>
      <c r="CI27" s="331"/>
      <c r="CJ27" s="331"/>
      <c r="CK27" s="331"/>
      <c r="CL27" s="331"/>
      <c r="CM27" s="331"/>
      <c r="CN27" s="331"/>
      <c r="CO27" s="331"/>
      <c r="CP27" s="331"/>
      <c r="CQ27" s="331"/>
      <c r="CR27" s="331"/>
      <c r="CS27" s="331"/>
      <c r="CT27" s="331"/>
      <c r="CU27" s="331"/>
      <c r="CV27" s="331"/>
      <c r="CW27" s="331"/>
      <c r="CX27" s="331"/>
      <c r="CY27" s="331"/>
      <c r="CZ27" s="331"/>
      <c r="DA27" s="331"/>
      <c r="DB27" s="331"/>
      <c r="DC27" s="331"/>
      <c r="DD27" s="331"/>
      <c r="DE27" s="331"/>
      <c r="DF27" s="331"/>
      <c r="DG27" s="331"/>
      <c r="DH27" s="331"/>
      <c r="DI27" s="331"/>
      <c r="DJ27" s="331"/>
      <c r="DK27" s="331"/>
      <c r="DL27" s="331"/>
      <c r="DM27" s="331"/>
      <c r="DN27" s="331"/>
      <c r="DO27" s="331"/>
      <c r="DP27" s="331"/>
      <c r="DQ27" s="331"/>
      <c r="DR27" s="331"/>
      <c r="DS27" s="331"/>
      <c r="DT27" s="331"/>
      <c r="DU27" s="331"/>
      <c r="DV27" s="331"/>
      <c r="DW27" s="331"/>
      <c r="DX27" s="331"/>
      <c r="DY27" s="331"/>
      <c r="DZ27" s="331"/>
      <c r="EA27" s="331"/>
      <c r="EB27" s="331"/>
      <c r="EC27" s="331"/>
      <c r="ED27" s="331"/>
      <c r="EE27" s="331"/>
      <c r="EF27" s="331"/>
      <c r="EG27" s="331"/>
      <c r="EH27" s="331"/>
      <c r="EI27" s="331"/>
      <c r="EJ27" s="331"/>
      <c r="EK27" s="331"/>
      <c r="EL27" s="331"/>
      <c r="EM27" s="331"/>
      <c r="EN27" s="331"/>
      <c r="EO27" s="331"/>
      <c r="EP27" s="331"/>
      <c r="EQ27" s="331"/>
      <c r="ER27" s="331"/>
      <c r="ES27" s="331"/>
      <c r="ET27" s="331"/>
      <c r="EU27" s="331"/>
      <c r="EV27" s="331"/>
      <c r="EW27" s="331"/>
      <c r="EX27" s="331"/>
      <c r="EY27" s="331"/>
      <c r="EZ27" s="331"/>
      <c r="FA27" s="331"/>
      <c r="FB27" s="331"/>
      <c r="FC27" s="331"/>
      <c r="FD27" s="331"/>
      <c r="FE27" s="331"/>
      <c r="FF27" s="331"/>
      <c r="FG27" s="331"/>
      <c r="FH27" s="331"/>
      <c r="FI27" s="331"/>
      <c r="FJ27" s="331"/>
      <c r="FK27" s="331"/>
      <c r="FL27" s="331"/>
      <c r="FM27" s="331"/>
      <c r="FN27" s="331"/>
      <c r="FO27" s="331"/>
      <c r="FP27" s="331"/>
      <c r="FQ27" s="331"/>
      <c r="FR27" s="331"/>
      <c r="FS27" s="331"/>
      <c r="FT27" s="331"/>
      <c r="FU27" s="331"/>
      <c r="FV27" s="331"/>
      <c r="FW27" s="331"/>
      <c r="FX27" s="331"/>
      <c r="FY27" s="331"/>
      <c r="FZ27" s="331"/>
      <c r="GA27" s="331"/>
      <c r="GB27" s="331"/>
      <c r="GC27" s="331"/>
      <c r="GD27" s="331"/>
      <c r="GE27" s="331"/>
      <c r="GF27" s="331"/>
      <c r="GG27" s="331"/>
      <c r="GH27" s="331"/>
      <c r="GI27" s="331"/>
      <c r="GJ27" s="331"/>
      <c r="GK27" s="331"/>
      <c r="GL27" s="331"/>
      <c r="GM27" s="331"/>
      <c r="GN27" s="331"/>
      <c r="GO27" s="331"/>
      <c r="GP27" s="331"/>
      <c r="GQ27" s="331"/>
      <c r="GR27" s="331"/>
      <c r="GS27" s="331"/>
      <c r="GT27" s="331"/>
      <c r="GU27" s="331"/>
      <c r="GV27" s="331"/>
      <c r="GW27" s="331"/>
      <c r="GX27" s="331"/>
      <c r="GY27" s="331"/>
      <c r="GZ27" s="331"/>
      <c r="HA27" s="331"/>
      <c r="HB27" s="331"/>
      <c r="HC27" s="331"/>
      <c r="HD27" s="331"/>
      <c r="HE27" s="331"/>
      <c r="HF27" s="331"/>
      <c r="HG27" s="331"/>
      <c r="HH27" s="331"/>
      <c r="HI27" s="331"/>
      <c r="HJ27" s="331"/>
      <c r="HK27" s="331"/>
      <c r="HL27" s="331"/>
      <c r="HM27" s="331"/>
      <c r="HN27" s="331"/>
      <c r="HO27" s="331"/>
      <c r="HP27" s="331"/>
      <c r="HQ27" s="331"/>
      <c r="HR27" s="331"/>
      <c r="HS27" s="331"/>
      <c r="HT27" s="331"/>
      <c r="HU27" s="331"/>
      <c r="HV27" s="331"/>
      <c r="HW27" s="331"/>
      <c r="HX27" s="331"/>
      <c r="HY27" s="331"/>
      <c r="HZ27" s="331"/>
      <c r="IA27" s="331"/>
      <c r="IB27" s="331"/>
      <c r="IC27" s="331"/>
      <c r="ID27" s="331"/>
      <c r="IE27" s="331"/>
      <c r="IF27" s="331"/>
      <c r="IG27" s="331"/>
      <c r="IH27" s="331"/>
      <c r="II27" s="331"/>
      <c r="IJ27" s="331"/>
      <c r="IK27" s="331"/>
      <c r="IL27" s="331"/>
      <c r="IM27" s="331"/>
      <c r="IN27" s="331"/>
      <c r="IO27" s="331"/>
      <c r="IP27" s="331"/>
      <c r="IQ27" s="331"/>
      <c r="IR27" s="331"/>
      <c r="IS27" s="331"/>
      <c r="IT27" s="331"/>
      <c r="IU27" s="331"/>
      <c r="IV27" s="331"/>
      <c r="IW27" s="331"/>
      <c r="IX27" s="331"/>
      <c r="IY27" s="331"/>
    </row>
    <row r="28" spans="1:259" s="633" customFormat="1" ht="18" customHeight="1" x14ac:dyDescent="0.25">
      <c r="A28" s="331"/>
      <c r="B28" s="763" t="s">
        <v>1</v>
      </c>
      <c r="C28" s="769">
        <v>169164</v>
      </c>
      <c r="D28" s="775">
        <v>0.34793307526918876</v>
      </c>
      <c r="E28" s="756"/>
      <c r="F28" s="769">
        <v>21423</v>
      </c>
      <c r="G28" s="775">
        <v>0.32837442931473315</v>
      </c>
      <c r="H28" s="756"/>
      <c r="I28" s="767">
        <v>3897</v>
      </c>
      <c r="J28" s="448">
        <f t="shared" si="1"/>
        <v>2.3036816343902959</v>
      </c>
      <c r="K28" s="775">
        <f t="shared" si="2"/>
        <v>18.190729589693319</v>
      </c>
      <c r="L28" s="396"/>
      <c r="M28" s="396">
        <f t="shared" si="3"/>
        <v>17</v>
      </c>
      <c r="N28" s="396">
        <v>18</v>
      </c>
      <c r="O28" s="396">
        <f t="shared" si="4"/>
        <v>3</v>
      </c>
      <c r="P28" s="568" t="str">
        <f t="shared" si="0"/>
        <v>Asturias, Principado de</v>
      </c>
      <c r="Q28" s="762">
        <f t="shared" si="5"/>
        <v>18.028474980565878</v>
      </c>
      <c r="R28" s="873"/>
      <c r="S28" s="328"/>
      <c r="T28" s="331"/>
      <c r="U28" s="331"/>
      <c r="V28" s="331"/>
      <c r="W28" s="331"/>
      <c r="X28" s="331"/>
      <c r="Y28" s="331"/>
      <c r="Z28" s="331"/>
      <c r="AA28" s="331"/>
      <c r="AB28" s="331"/>
      <c r="AC28" s="331"/>
      <c r="AD28" s="331"/>
      <c r="AE28" s="331"/>
      <c r="AF28" s="331"/>
      <c r="AG28" s="331"/>
      <c r="AH28" s="331"/>
      <c r="AI28" s="331"/>
      <c r="AJ28" s="331"/>
      <c r="AK28" s="331"/>
      <c r="AL28" s="331"/>
      <c r="AM28" s="331"/>
      <c r="AN28" s="331"/>
      <c r="AO28" s="331"/>
      <c r="AP28" s="331"/>
      <c r="AQ28" s="331"/>
      <c r="AR28" s="331"/>
      <c r="AS28" s="331"/>
      <c r="AT28" s="331"/>
      <c r="AU28" s="331"/>
      <c r="AV28" s="331"/>
      <c r="AW28" s="331"/>
      <c r="AX28" s="331"/>
      <c r="AY28" s="331"/>
      <c r="AZ28" s="331"/>
      <c r="BA28" s="331"/>
      <c r="BB28" s="331"/>
      <c r="BC28" s="331"/>
      <c r="BD28" s="331"/>
      <c r="BE28" s="331"/>
      <c r="BF28" s="331"/>
      <c r="BG28" s="331"/>
      <c r="BH28" s="331"/>
      <c r="BI28" s="331"/>
      <c r="BJ28" s="331"/>
      <c r="BK28" s="331"/>
      <c r="BL28" s="331"/>
      <c r="BM28" s="331"/>
      <c r="BN28" s="331"/>
      <c r="BO28" s="331"/>
      <c r="BP28" s="331"/>
      <c r="BQ28" s="331"/>
      <c r="BR28" s="331"/>
      <c r="BS28" s="331"/>
      <c r="BT28" s="331"/>
      <c r="BU28" s="331"/>
      <c r="BV28" s="331"/>
      <c r="BW28" s="331"/>
      <c r="BX28" s="331"/>
      <c r="BY28" s="331"/>
      <c r="BZ28" s="331"/>
      <c r="CA28" s="331"/>
      <c r="CB28" s="331"/>
      <c r="CC28" s="331"/>
      <c r="CD28" s="331"/>
      <c r="CE28" s="331"/>
      <c r="CF28" s="331"/>
      <c r="CG28" s="331"/>
      <c r="CH28" s="331"/>
      <c r="CI28" s="331"/>
      <c r="CJ28" s="331"/>
      <c r="CK28" s="331"/>
      <c r="CL28" s="331"/>
      <c r="CM28" s="331"/>
      <c r="CN28" s="331"/>
      <c r="CO28" s="331"/>
      <c r="CP28" s="331"/>
      <c r="CQ28" s="331"/>
      <c r="CR28" s="331"/>
      <c r="CS28" s="331"/>
      <c r="CT28" s="331"/>
      <c r="CU28" s="331"/>
      <c r="CV28" s="331"/>
      <c r="CW28" s="331"/>
      <c r="CX28" s="331"/>
      <c r="CY28" s="331"/>
      <c r="CZ28" s="331"/>
      <c r="DA28" s="331"/>
      <c r="DB28" s="331"/>
      <c r="DC28" s="331"/>
      <c r="DD28" s="331"/>
      <c r="DE28" s="331"/>
      <c r="DF28" s="331"/>
      <c r="DG28" s="331"/>
      <c r="DH28" s="331"/>
      <c r="DI28" s="331"/>
      <c r="DJ28" s="331"/>
      <c r="DK28" s="331"/>
      <c r="DL28" s="331"/>
      <c r="DM28" s="331"/>
      <c r="DN28" s="331"/>
      <c r="DO28" s="331"/>
      <c r="DP28" s="331"/>
      <c r="DQ28" s="331"/>
      <c r="DR28" s="331"/>
      <c r="DS28" s="331"/>
      <c r="DT28" s="331"/>
      <c r="DU28" s="331"/>
      <c r="DV28" s="331"/>
      <c r="DW28" s="331"/>
      <c r="DX28" s="331"/>
      <c r="DY28" s="331"/>
      <c r="DZ28" s="331"/>
      <c r="EA28" s="331"/>
      <c r="EB28" s="331"/>
      <c r="EC28" s="331"/>
      <c r="ED28" s="331"/>
      <c r="EE28" s="331"/>
      <c r="EF28" s="331"/>
      <c r="EG28" s="331"/>
      <c r="EH28" s="331"/>
      <c r="EI28" s="331"/>
      <c r="EJ28" s="331"/>
      <c r="EK28" s="331"/>
      <c r="EL28" s="331"/>
      <c r="EM28" s="331"/>
      <c r="EN28" s="331"/>
      <c r="EO28" s="331"/>
      <c r="EP28" s="331"/>
      <c r="EQ28" s="331"/>
      <c r="ER28" s="331"/>
      <c r="ES28" s="331"/>
      <c r="ET28" s="331"/>
      <c r="EU28" s="331"/>
      <c r="EV28" s="331"/>
      <c r="EW28" s="331"/>
      <c r="EX28" s="331"/>
      <c r="EY28" s="331"/>
      <c r="EZ28" s="331"/>
      <c r="FA28" s="331"/>
      <c r="FB28" s="331"/>
      <c r="FC28" s="331"/>
      <c r="FD28" s="331"/>
      <c r="FE28" s="331"/>
      <c r="FF28" s="331"/>
      <c r="FG28" s="331"/>
      <c r="FH28" s="331"/>
      <c r="FI28" s="331"/>
      <c r="FJ28" s="331"/>
      <c r="FK28" s="331"/>
      <c r="FL28" s="331"/>
      <c r="FM28" s="331"/>
      <c r="FN28" s="331"/>
      <c r="FO28" s="331"/>
      <c r="FP28" s="331"/>
      <c r="FQ28" s="331"/>
      <c r="FR28" s="331"/>
      <c r="FS28" s="331"/>
      <c r="FT28" s="331"/>
      <c r="FU28" s="331"/>
      <c r="FV28" s="331"/>
      <c r="FW28" s="331"/>
      <c r="FX28" s="331"/>
      <c r="FY28" s="331"/>
      <c r="FZ28" s="331"/>
      <c r="GA28" s="331"/>
      <c r="GB28" s="331"/>
      <c r="GC28" s="331"/>
      <c r="GD28" s="331"/>
      <c r="GE28" s="331"/>
      <c r="GF28" s="331"/>
      <c r="GG28" s="331"/>
      <c r="GH28" s="331"/>
      <c r="GI28" s="331"/>
      <c r="GJ28" s="331"/>
      <c r="GK28" s="331"/>
      <c r="GL28" s="331"/>
      <c r="GM28" s="331"/>
      <c r="GN28" s="331"/>
      <c r="GO28" s="331"/>
      <c r="GP28" s="331"/>
      <c r="GQ28" s="331"/>
      <c r="GR28" s="331"/>
      <c r="GS28" s="331"/>
      <c r="GT28" s="331"/>
      <c r="GU28" s="331"/>
      <c r="GV28" s="331"/>
      <c r="GW28" s="331"/>
      <c r="GX28" s="331"/>
      <c r="GY28" s="331"/>
      <c r="GZ28" s="331"/>
      <c r="HA28" s="331"/>
      <c r="HB28" s="331"/>
      <c r="HC28" s="331"/>
      <c r="HD28" s="331"/>
      <c r="HE28" s="331"/>
      <c r="HF28" s="331"/>
      <c r="HG28" s="331"/>
      <c r="HH28" s="331"/>
      <c r="HI28" s="331"/>
      <c r="HJ28" s="331"/>
      <c r="HK28" s="331"/>
      <c r="HL28" s="331"/>
      <c r="HM28" s="331"/>
      <c r="HN28" s="331"/>
      <c r="HO28" s="331"/>
      <c r="HP28" s="331"/>
      <c r="HQ28" s="331"/>
      <c r="HR28" s="331"/>
      <c r="HS28" s="331"/>
      <c r="HT28" s="331"/>
      <c r="HU28" s="331"/>
      <c r="HV28" s="331"/>
      <c r="HW28" s="331"/>
      <c r="HX28" s="331"/>
      <c r="HY28" s="331"/>
      <c r="HZ28" s="331"/>
      <c r="IA28" s="331"/>
      <c r="IB28" s="331"/>
      <c r="IC28" s="331"/>
      <c r="ID28" s="331"/>
      <c r="IE28" s="331"/>
      <c r="IF28" s="331"/>
      <c r="IG28" s="331"/>
      <c r="IH28" s="331"/>
      <c r="II28" s="331"/>
      <c r="IJ28" s="331"/>
      <c r="IK28" s="331"/>
      <c r="IL28" s="331"/>
      <c r="IM28" s="331"/>
      <c r="IN28" s="331"/>
      <c r="IO28" s="331"/>
      <c r="IP28" s="331"/>
      <c r="IQ28" s="331"/>
      <c r="IR28" s="331"/>
      <c r="IS28" s="331"/>
      <c r="IT28" s="331"/>
      <c r="IU28" s="331"/>
      <c r="IV28" s="331"/>
      <c r="IW28" s="331"/>
      <c r="IX28" s="331"/>
      <c r="IY28" s="331"/>
    </row>
    <row r="29" spans="1:259" s="633" customFormat="1" ht="6" customHeight="1" x14ac:dyDescent="0.25">
      <c r="A29" s="331"/>
      <c r="B29" s="743"/>
      <c r="C29" s="776"/>
      <c r="D29" s="777"/>
      <c r="E29" s="331"/>
      <c r="F29" s="776"/>
      <c r="G29" s="777"/>
      <c r="H29" s="331"/>
      <c r="I29" s="776"/>
      <c r="J29" s="778"/>
      <c r="K29" s="777"/>
      <c r="L29" s="396"/>
      <c r="M29" s="396"/>
      <c r="N29" s="396">
        <v>19</v>
      </c>
      <c r="O29" s="396">
        <f t="shared" si="4"/>
        <v>6</v>
      </c>
      <c r="P29" s="568" t="str">
        <f t="shared" si="0"/>
        <v>Cantabria</v>
      </c>
      <c r="Q29" s="762">
        <f t="shared" si="5"/>
        <v>17.893790434493678</v>
      </c>
      <c r="R29" s="874"/>
      <c r="S29" s="316"/>
      <c r="T29" s="331"/>
      <c r="U29" s="331"/>
      <c r="V29" s="331"/>
      <c r="W29" s="331"/>
      <c r="X29" s="331"/>
      <c r="Y29" s="331"/>
      <c r="Z29" s="331"/>
      <c r="AA29" s="331"/>
      <c r="AB29" s="331"/>
      <c r="AC29" s="331"/>
      <c r="AD29" s="331"/>
      <c r="AE29" s="331"/>
      <c r="AF29" s="331"/>
      <c r="AG29" s="331"/>
      <c r="AH29" s="331"/>
      <c r="AI29" s="331"/>
      <c r="AJ29" s="331"/>
      <c r="AK29" s="331"/>
      <c r="AL29" s="331"/>
      <c r="AM29" s="331"/>
      <c r="AN29" s="331"/>
      <c r="AO29" s="331"/>
      <c r="AP29" s="331"/>
      <c r="AQ29" s="331"/>
      <c r="AR29" s="331"/>
      <c r="AS29" s="331"/>
      <c r="AT29" s="331"/>
      <c r="AU29" s="331"/>
      <c r="AV29" s="331"/>
      <c r="AW29" s="331"/>
      <c r="AX29" s="331"/>
      <c r="AY29" s="331"/>
      <c r="AZ29" s="331"/>
      <c r="BA29" s="331"/>
      <c r="BB29" s="331"/>
      <c r="BC29" s="331"/>
      <c r="BD29" s="331"/>
      <c r="BE29" s="331"/>
      <c r="BF29" s="331"/>
      <c r="BG29" s="331"/>
      <c r="BH29" s="331"/>
      <c r="BI29" s="331"/>
      <c r="BJ29" s="331"/>
      <c r="BK29" s="331"/>
      <c r="BL29" s="331"/>
      <c r="BM29" s="331"/>
      <c r="BN29" s="331"/>
      <c r="BO29" s="331"/>
      <c r="BP29" s="331"/>
      <c r="BQ29" s="331"/>
      <c r="BR29" s="331"/>
      <c r="BS29" s="331"/>
      <c r="BT29" s="331"/>
      <c r="BU29" s="331"/>
      <c r="BV29" s="331"/>
      <c r="BW29" s="331"/>
      <c r="BX29" s="331"/>
      <c r="BY29" s="331"/>
      <c r="BZ29" s="331"/>
      <c r="CA29" s="331"/>
      <c r="CB29" s="331"/>
      <c r="CC29" s="331"/>
      <c r="CD29" s="331"/>
      <c r="CE29" s="331"/>
      <c r="CF29" s="331"/>
      <c r="CG29" s="331"/>
      <c r="CH29" s="331"/>
      <c r="CI29" s="331"/>
      <c r="CJ29" s="331"/>
      <c r="CK29" s="331"/>
      <c r="CL29" s="331"/>
      <c r="CM29" s="331"/>
      <c r="CN29" s="331"/>
      <c r="CO29" s="331"/>
      <c r="CP29" s="331"/>
      <c r="CQ29" s="331"/>
      <c r="CR29" s="331"/>
      <c r="CS29" s="331"/>
      <c r="CT29" s="331"/>
      <c r="CU29" s="331"/>
      <c r="CV29" s="331"/>
      <c r="CW29" s="331"/>
      <c r="CX29" s="331"/>
      <c r="CY29" s="331"/>
      <c r="CZ29" s="331"/>
      <c r="DA29" s="331"/>
      <c r="DB29" s="331"/>
      <c r="DC29" s="331"/>
      <c r="DD29" s="331"/>
      <c r="DE29" s="331"/>
      <c r="DF29" s="331"/>
      <c r="DG29" s="331"/>
      <c r="DH29" s="331"/>
      <c r="DI29" s="331"/>
      <c r="DJ29" s="331"/>
      <c r="DK29" s="331"/>
      <c r="DL29" s="331"/>
      <c r="DM29" s="331"/>
      <c r="DN29" s="331"/>
      <c r="DO29" s="331"/>
      <c r="DP29" s="331"/>
      <c r="DQ29" s="331"/>
      <c r="DR29" s="331"/>
      <c r="DS29" s="331"/>
      <c r="DT29" s="331"/>
      <c r="DU29" s="331"/>
      <c r="DV29" s="331"/>
      <c r="DW29" s="331"/>
      <c r="DX29" s="331"/>
      <c r="DY29" s="331"/>
      <c r="DZ29" s="331"/>
      <c r="EA29" s="331"/>
      <c r="EB29" s="331"/>
      <c r="EC29" s="331"/>
      <c r="ED29" s="331"/>
      <c r="EE29" s="331"/>
      <c r="EF29" s="331"/>
      <c r="EG29" s="331"/>
      <c r="EH29" s="331"/>
      <c r="EI29" s="331"/>
      <c r="EJ29" s="331"/>
      <c r="EK29" s="331"/>
      <c r="EL29" s="331"/>
      <c r="EM29" s="331"/>
      <c r="EN29" s="331"/>
      <c r="EO29" s="331"/>
      <c r="EP29" s="331"/>
      <c r="EQ29" s="331"/>
      <c r="ER29" s="331"/>
      <c r="ES29" s="331"/>
      <c r="ET29" s="331"/>
      <c r="EU29" s="331"/>
      <c r="EV29" s="331"/>
      <c r="EW29" s="331"/>
      <c r="EX29" s="331"/>
      <c r="EY29" s="331"/>
      <c r="EZ29" s="331"/>
      <c r="FA29" s="331"/>
      <c r="FB29" s="331"/>
      <c r="FC29" s="331"/>
      <c r="FD29" s="331"/>
      <c r="FE29" s="331"/>
      <c r="FF29" s="331"/>
      <c r="FG29" s="331"/>
      <c r="FH29" s="331"/>
      <c r="FI29" s="331"/>
      <c r="FJ29" s="331"/>
      <c r="FK29" s="331"/>
      <c r="FL29" s="331"/>
      <c r="FM29" s="331"/>
      <c r="FN29" s="331"/>
      <c r="FO29" s="331"/>
      <c r="FP29" s="331"/>
      <c r="FQ29" s="331"/>
      <c r="FR29" s="331"/>
      <c r="FS29" s="331"/>
      <c r="FT29" s="331"/>
      <c r="FU29" s="331"/>
      <c r="FV29" s="331"/>
      <c r="FW29" s="331"/>
      <c r="FX29" s="331"/>
      <c r="FY29" s="331"/>
      <c r="FZ29" s="331"/>
      <c r="GA29" s="331"/>
      <c r="GB29" s="331"/>
      <c r="GC29" s="331"/>
      <c r="GD29" s="331"/>
      <c r="GE29" s="331"/>
      <c r="GF29" s="331"/>
      <c r="GG29" s="331"/>
      <c r="GH29" s="331"/>
      <c r="GI29" s="331"/>
      <c r="GJ29" s="331"/>
      <c r="GK29" s="331"/>
      <c r="GL29" s="331"/>
      <c r="GM29" s="331"/>
      <c r="GN29" s="331"/>
      <c r="GO29" s="331"/>
      <c r="GP29" s="331"/>
      <c r="GQ29" s="331"/>
      <c r="GR29" s="331"/>
      <c r="GS29" s="331"/>
      <c r="GT29" s="331"/>
      <c r="GU29" s="331"/>
      <c r="GV29" s="331"/>
      <c r="GW29" s="331"/>
      <c r="GX29" s="331"/>
      <c r="GY29" s="331"/>
      <c r="GZ29" s="331"/>
      <c r="HA29" s="331"/>
      <c r="HB29" s="331"/>
      <c r="HC29" s="331"/>
      <c r="HD29" s="331"/>
      <c r="HE29" s="331"/>
      <c r="HF29" s="331"/>
      <c r="HG29" s="331"/>
      <c r="HH29" s="331"/>
      <c r="HI29" s="331"/>
      <c r="HJ29" s="331"/>
      <c r="HK29" s="331"/>
      <c r="HL29" s="331"/>
      <c r="HM29" s="331"/>
      <c r="HN29" s="331"/>
      <c r="HO29" s="331"/>
      <c r="HP29" s="331"/>
      <c r="HQ29" s="331"/>
      <c r="HR29" s="331"/>
      <c r="HS29" s="331"/>
      <c r="HT29" s="331"/>
      <c r="HU29" s="331"/>
      <c r="HV29" s="331"/>
      <c r="HW29" s="331"/>
      <c r="HX29" s="331"/>
      <c r="HY29" s="331"/>
      <c r="HZ29" s="331"/>
      <c r="IA29" s="331"/>
      <c r="IB29" s="331"/>
      <c r="IC29" s="331"/>
      <c r="ID29" s="331"/>
      <c r="IE29" s="331"/>
      <c r="IF29" s="331"/>
      <c r="IG29" s="331"/>
      <c r="IH29" s="331"/>
      <c r="II29" s="331"/>
      <c r="IJ29" s="331"/>
      <c r="IK29" s="331"/>
      <c r="IL29" s="331"/>
      <c r="IM29" s="331"/>
      <c r="IN29" s="331"/>
      <c r="IO29" s="331"/>
      <c r="IP29" s="331"/>
      <c r="IQ29" s="331"/>
      <c r="IR29" s="331"/>
      <c r="IS29" s="331"/>
      <c r="IT29" s="331"/>
      <c r="IU29" s="331"/>
      <c r="IV29" s="331"/>
      <c r="IW29" s="331"/>
      <c r="IX29" s="331"/>
      <c r="IY29" s="331"/>
    </row>
    <row r="30" spans="1:259" s="633" customFormat="1" ht="5.25" customHeight="1" x14ac:dyDescent="0.25">
      <c r="A30" s="331"/>
      <c r="B30" s="779"/>
      <c r="C30" s="327"/>
      <c r="D30" s="438"/>
      <c r="E30" s="779"/>
      <c r="F30" s="779"/>
      <c r="G30" s="780"/>
      <c r="H30" s="779"/>
      <c r="I30" s="328"/>
      <c r="J30" s="328"/>
      <c r="K30" s="781"/>
      <c r="L30" s="782"/>
      <c r="M30" s="396"/>
      <c r="N30" s="396"/>
      <c r="O30" s="396"/>
      <c r="P30" s="396"/>
      <c r="Q30" s="396"/>
      <c r="R30" s="873"/>
      <c r="S30" s="328"/>
      <c r="T30" s="331"/>
      <c r="U30" s="331"/>
      <c r="V30" s="331"/>
      <c r="W30" s="331"/>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1"/>
      <c r="AZ30" s="331"/>
      <c r="BA30" s="331"/>
      <c r="BB30" s="331"/>
      <c r="BC30" s="331"/>
      <c r="BD30" s="331"/>
      <c r="BE30" s="331"/>
      <c r="BF30" s="331"/>
      <c r="BG30" s="331"/>
      <c r="BH30" s="331"/>
      <c r="BI30" s="331"/>
      <c r="BJ30" s="331"/>
      <c r="BK30" s="331"/>
      <c r="BL30" s="331"/>
      <c r="BM30" s="331"/>
      <c r="BN30" s="331"/>
      <c r="BO30" s="331"/>
      <c r="BP30" s="331"/>
      <c r="BQ30" s="331"/>
      <c r="BR30" s="331"/>
      <c r="BS30" s="331"/>
      <c r="BT30" s="331"/>
      <c r="BU30" s="331"/>
      <c r="BV30" s="331"/>
      <c r="BW30" s="331"/>
      <c r="BX30" s="331"/>
      <c r="BY30" s="331"/>
      <c r="BZ30" s="331"/>
      <c r="CA30" s="331"/>
      <c r="CB30" s="331"/>
      <c r="CC30" s="331"/>
      <c r="CD30" s="331"/>
      <c r="CE30" s="331"/>
      <c r="CF30" s="331"/>
      <c r="CG30" s="331"/>
      <c r="CH30" s="331"/>
      <c r="CI30" s="331"/>
      <c r="CJ30" s="331"/>
      <c r="CK30" s="331"/>
      <c r="CL30" s="331"/>
      <c r="CM30" s="331"/>
      <c r="CN30" s="331"/>
      <c r="CO30" s="331"/>
      <c r="CP30" s="331"/>
      <c r="CQ30" s="331"/>
      <c r="CR30" s="331"/>
      <c r="CS30" s="331"/>
      <c r="CT30" s="331"/>
      <c r="CU30" s="331"/>
      <c r="CV30" s="331"/>
      <c r="CW30" s="331"/>
      <c r="CX30" s="331"/>
      <c r="CY30" s="331"/>
      <c r="CZ30" s="331"/>
      <c r="DA30" s="331"/>
      <c r="DB30" s="331"/>
      <c r="DC30" s="331"/>
      <c r="DD30" s="331"/>
      <c r="DE30" s="331"/>
      <c r="DF30" s="331"/>
      <c r="DG30" s="331"/>
      <c r="DH30" s="331"/>
      <c r="DI30" s="331"/>
      <c r="DJ30" s="331"/>
      <c r="DK30" s="331"/>
      <c r="DL30" s="331"/>
      <c r="DM30" s="331"/>
      <c r="DN30" s="331"/>
      <c r="DO30" s="331"/>
      <c r="DP30" s="331"/>
      <c r="DQ30" s="331"/>
      <c r="DR30" s="331"/>
      <c r="DS30" s="331"/>
      <c r="DT30" s="331"/>
      <c r="DU30" s="331"/>
      <c r="DV30" s="331"/>
      <c r="DW30" s="331"/>
      <c r="DX30" s="331"/>
      <c r="DY30" s="331"/>
      <c r="DZ30" s="331"/>
      <c r="EA30" s="331"/>
      <c r="EB30" s="331"/>
      <c r="EC30" s="331"/>
      <c r="ED30" s="331"/>
      <c r="EE30" s="331"/>
      <c r="EF30" s="331"/>
      <c r="EG30" s="331"/>
      <c r="EH30" s="331"/>
      <c r="EI30" s="331"/>
      <c r="EJ30" s="331"/>
      <c r="EK30" s="331"/>
      <c r="EL30" s="331"/>
      <c r="EM30" s="331"/>
      <c r="EN30" s="331"/>
      <c r="EO30" s="331"/>
      <c r="EP30" s="331"/>
      <c r="EQ30" s="331"/>
      <c r="ER30" s="331"/>
      <c r="ES30" s="331"/>
      <c r="ET30" s="331"/>
      <c r="EU30" s="331"/>
      <c r="EV30" s="331"/>
      <c r="EW30" s="331"/>
      <c r="EX30" s="331"/>
      <c r="EY30" s="331"/>
      <c r="EZ30" s="331"/>
      <c r="FA30" s="331"/>
      <c r="FB30" s="331"/>
      <c r="FC30" s="331"/>
      <c r="FD30" s="331"/>
      <c r="FE30" s="331"/>
      <c r="FF30" s="331"/>
      <c r="FG30" s="331"/>
      <c r="FH30" s="331"/>
      <c r="FI30" s="331"/>
      <c r="FJ30" s="331"/>
      <c r="FK30" s="331"/>
      <c r="FL30" s="331"/>
      <c r="FM30" s="331"/>
      <c r="FN30" s="331"/>
      <c r="FO30" s="331"/>
      <c r="FP30" s="331"/>
      <c r="FQ30" s="331"/>
      <c r="FR30" s="331"/>
      <c r="FS30" s="331"/>
      <c r="FT30" s="331"/>
      <c r="FU30" s="331"/>
      <c r="FV30" s="331"/>
      <c r="FW30" s="331"/>
      <c r="FX30" s="331"/>
      <c r="FY30" s="331"/>
      <c r="FZ30" s="331"/>
      <c r="GA30" s="331"/>
      <c r="GB30" s="331"/>
      <c r="GC30" s="331"/>
      <c r="GD30" s="331"/>
      <c r="GE30" s="331"/>
      <c r="GF30" s="331"/>
      <c r="GG30" s="331"/>
      <c r="GH30" s="331"/>
      <c r="GI30" s="331"/>
      <c r="GJ30" s="331"/>
      <c r="GK30" s="331"/>
      <c r="GL30" s="331"/>
      <c r="GM30" s="331"/>
      <c r="GN30" s="331"/>
      <c r="GO30" s="331"/>
      <c r="GP30" s="331"/>
      <c r="GQ30" s="331"/>
      <c r="GR30" s="331"/>
      <c r="GS30" s="331"/>
      <c r="GT30" s="331"/>
      <c r="GU30" s="331"/>
      <c r="GV30" s="331"/>
      <c r="GW30" s="331"/>
      <c r="GX30" s="331"/>
      <c r="GY30" s="331"/>
      <c r="GZ30" s="331"/>
      <c r="HA30" s="331"/>
      <c r="HB30" s="331"/>
      <c r="HC30" s="331"/>
      <c r="HD30" s="331"/>
      <c r="HE30" s="331"/>
      <c r="HF30" s="331"/>
      <c r="HG30" s="331"/>
      <c r="HH30" s="331"/>
      <c r="HI30" s="331"/>
      <c r="HJ30" s="331"/>
      <c r="HK30" s="331"/>
      <c r="HL30" s="331"/>
      <c r="HM30" s="331"/>
      <c r="HN30" s="331"/>
      <c r="HO30" s="331"/>
      <c r="HP30" s="331"/>
      <c r="HQ30" s="331"/>
      <c r="HR30" s="331"/>
      <c r="HS30" s="331"/>
      <c r="HT30" s="331"/>
      <c r="HU30" s="331"/>
      <c r="HV30" s="331"/>
      <c r="HW30" s="331"/>
      <c r="HX30" s="331"/>
      <c r="HY30" s="331"/>
      <c r="HZ30" s="331"/>
      <c r="IA30" s="331"/>
      <c r="IB30" s="331"/>
      <c r="IC30" s="331"/>
      <c r="ID30" s="331"/>
      <c r="IE30" s="331"/>
      <c r="IF30" s="331"/>
      <c r="IG30" s="331"/>
      <c r="IH30" s="331"/>
      <c r="II30" s="331"/>
      <c r="IJ30" s="331"/>
      <c r="IK30" s="331"/>
      <c r="IL30" s="331"/>
      <c r="IM30" s="331"/>
      <c r="IN30" s="331"/>
      <c r="IO30" s="331"/>
      <c r="IP30" s="331"/>
      <c r="IQ30" s="331"/>
      <c r="IR30" s="331"/>
      <c r="IS30" s="331"/>
      <c r="IT30" s="331"/>
      <c r="IU30" s="331"/>
      <c r="IV30" s="331"/>
      <c r="IW30" s="331"/>
      <c r="IX30" s="331"/>
      <c r="IY30" s="331"/>
    </row>
    <row r="31" spans="1:259" s="918" customFormat="1" ht="15.75" customHeight="1" x14ac:dyDescent="0.25">
      <c r="A31" s="329"/>
      <c r="B31" s="1256" t="s">
        <v>0</v>
      </c>
      <c r="C31" s="1257">
        <f>SUM(C11:C28)</f>
        <v>48619695</v>
      </c>
      <c r="D31" s="1258">
        <f>SUM(D11:D28)</f>
        <v>99.999999999999986</v>
      </c>
      <c r="E31" s="320"/>
      <c r="F31" s="1257">
        <f>SUM(F11:F28)</f>
        <v>6523955</v>
      </c>
      <c r="G31" s="1258">
        <f>SUM(G11:G28)</f>
        <v>100</v>
      </c>
      <c r="H31" s="320"/>
      <c r="I31" s="1257">
        <f>SUM(I11:I30)</f>
        <v>1659164</v>
      </c>
      <c r="J31" s="1259">
        <f>I31*100/C31</f>
        <v>3.412534776287675</v>
      </c>
      <c r="K31" s="1258">
        <f>I31*100/F31</f>
        <v>25.431873763690891</v>
      </c>
      <c r="L31" s="329"/>
      <c r="M31" s="329">
        <f t="shared" si="3"/>
        <v>7</v>
      </c>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329"/>
      <c r="AL31" s="329"/>
      <c r="AM31" s="329"/>
      <c r="AN31" s="329"/>
      <c r="AO31" s="329"/>
      <c r="AP31" s="329"/>
      <c r="AQ31" s="329"/>
      <c r="AR31" s="329"/>
      <c r="AS31" s="329"/>
      <c r="AT31" s="329"/>
      <c r="AU31" s="329"/>
      <c r="AV31" s="329"/>
      <c r="AW31" s="329"/>
      <c r="AX31" s="329"/>
      <c r="AY31" s="329"/>
      <c r="AZ31" s="329"/>
      <c r="BA31" s="329"/>
      <c r="BB31" s="329"/>
      <c r="BC31" s="329"/>
      <c r="BD31" s="329"/>
      <c r="BE31" s="329"/>
      <c r="BF31" s="329"/>
      <c r="BG31" s="329"/>
      <c r="BH31" s="329"/>
      <c r="BI31" s="329"/>
      <c r="BJ31" s="329"/>
      <c r="BK31" s="329"/>
      <c r="BL31" s="329"/>
      <c r="BM31" s="329"/>
      <c r="BN31" s="329"/>
      <c r="BO31" s="329"/>
      <c r="BP31" s="329"/>
      <c r="BQ31" s="329"/>
      <c r="BR31" s="329"/>
      <c r="BS31" s="329"/>
      <c r="BT31" s="329"/>
      <c r="BU31" s="329"/>
      <c r="BV31" s="329"/>
      <c r="BW31" s="329"/>
      <c r="BX31" s="329"/>
      <c r="BY31" s="329"/>
      <c r="BZ31" s="329"/>
      <c r="CA31" s="329"/>
      <c r="CB31" s="329"/>
      <c r="CC31" s="329"/>
      <c r="CD31" s="329"/>
      <c r="CE31" s="329"/>
      <c r="CF31" s="329"/>
      <c r="CG31" s="329"/>
      <c r="CH31" s="329"/>
      <c r="CI31" s="329"/>
      <c r="CJ31" s="329"/>
      <c r="CK31" s="329"/>
      <c r="CL31" s="329"/>
      <c r="CM31" s="329"/>
      <c r="CN31" s="329"/>
      <c r="CO31" s="329"/>
      <c r="CP31" s="329"/>
      <c r="CQ31" s="329"/>
      <c r="CR31" s="329"/>
      <c r="CS31" s="329"/>
      <c r="CT31" s="329"/>
      <c r="CU31" s="329"/>
      <c r="CV31" s="329"/>
      <c r="CW31" s="329"/>
      <c r="CX31" s="329"/>
      <c r="CY31" s="329"/>
      <c r="CZ31" s="329"/>
      <c r="DA31" s="329"/>
      <c r="DB31" s="329"/>
      <c r="DC31" s="329"/>
      <c r="DD31" s="329"/>
      <c r="DE31" s="329"/>
      <c r="DF31" s="329"/>
      <c r="DG31" s="329"/>
      <c r="DH31" s="329"/>
      <c r="DI31" s="329"/>
      <c r="DJ31" s="329"/>
      <c r="DK31" s="329"/>
      <c r="DL31" s="329"/>
      <c r="DM31" s="329"/>
      <c r="DN31" s="329"/>
      <c r="DO31" s="329"/>
      <c r="DP31" s="329"/>
      <c r="DQ31" s="329"/>
      <c r="DR31" s="329"/>
      <c r="DS31" s="329"/>
      <c r="DT31" s="329"/>
      <c r="DU31" s="329"/>
      <c r="DV31" s="329"/>
      <c r="DW31" s="329"/>
      <c r="DX31" s="329"/>
      <c r="DY31" s="329"/>
      <c r="DZ31" s="329"/>
      <c r="EA31" s="329"/>
      <c r="EB31" s="329"/>
      <c r="EC31" s="329"/>
      <c r="ED31" s="329"/>
      <c r="EE31" s="329"/>
      <c r="EF31" s="329"/>
      <c r="EG31" s="329"/>
      <c r="EH31" s="329"/>
      <c r="EI31" s="329"/>
      <c r="EJ31" s="329"/>
      <c r="EK31" s="329"/>
      <c r="EL31" s="329"/>
      <c r="EM31" s="329"/>
      <c r="EN31" s="329"/>
      <c r="EO31" s="329"/>
      <c r="EP31" s="329"/>
      <c r="EQ31" s="329"/>
      <c r="ER31" s="329"/>
      <c r="ES31" s="329"/>
      <c r="ET31" s="329"/>
      <c r="EU31" s="329"/>
      <c r="EV31" s="329"/>
      <c r="EW31" s="329"/>
      <c r="EX31" s="329"/>
      <c r="EY31" s="329"/>
      <c r="EZ31" s="329"/>
      <c r="FA31" s="329"/>
      <c r="FB31" s="329"/>
      <c r="FC31" s="329"/>
      <c r="FD31" s="329"/>
      <c r="FE31" s="329"/>
      <c r="FF31" s="329"/>
      <c r="FG31" s="329"/>
      <c r="FH31" s="329"/>
      <c r="FI31" s="329"/>
      <c r="FJ31" s="329"/>
      <c r="FK31" s="329"/>
      <c r="FL31" s="329"/>
      <c r="FM31" s="329"/>
      <c r="FN31" s="329"/>
      <c r="FO31" s="329"/>
      <c r="FP31" s="329"/>
      <c r="FQ31" s="329"/>
      <c r="FR31" s="329"/>
      <c r="FS31" s="329"/>
      <c r="FT31" s="329"/>
      <c r="FU31" s="329"/>
      <c r="FV31" s="329"/>
      <c r="FW31" s="329"/>
      <c r="FX31" s="329"/>
      <c r="FY31" s="329"/>
      <c r="FZ31" s="329"/>
      <c r="GA31" s="329"/>
      <c r="GB31" s="329"/>
      <c r="GC31" s="329"/>
      <c r="GD31" s="329"/>
      <c r="GE31" s="329"/>
      <c r="GF31" s="329"/>
      <c r="GG31" s="329"/>
      <c r="GH31" s="329"/>
      <c r="GI31" s="329"/>
      <c r="GJ31" s="329"/>
      <c r="GK31" s="329"/>
      <c r="GL31" s="329"/>
      <c r="GM31" s="329"/>
      <c r="GN31" s="329"/>
      <c r="GO31" s="329"/>
      <c r="GP31" s="329"/>
      <c r="GQ31" s="329"/>
      <c r="GR31" s="329"/>
      <c r="GS31" s="329"/>
      <c r="GT31" s="329"/>
      <c r="GU31" s="329"/>
      <c r="GV31" s="329"/>
      <c r="GW31" s="329"/>
      <c r="GX31" s="329"/>
      <c r="GY31" s="329"/>
      <c r="GZ31" s="329"/>
      <c r="HA31" s="329"/>
      <c r="HB31" s="329"/>
      <c r="HC31" s="329"/>
      <c r="HD31" s="329"/>
      <c r="HE31" s="329"/>
      <c r="HF31" s="329"/>
      <c r="HG31" s="329"/>
      <c r="HH31" s="329"/>
      <c r="HI31" s="329"/>
      <c r="HJ31" s="329"/>
      <c r="HK31" s="329"/>
      <c r="HL31" s="329"/>
      <c r="HM31" s="329"/>
      <c r="HN31" s="329"/>
      <c r="HO31" s="329"/>
      <c r="HP31" s="329"/>
      <c r="HQ31" s="329"/>
      <c r="HR31" s="329"/>
      <c r="HS31" s="329"/>
      <c r="HT31" s="329"/>
      <c r="HU31" s="329"/>
      <c r="HV31" s="329"/>
      <c r="HW31" s="329"/>
      <c r="HX31" s="329"/>
      <c r="HY31" s="329"/>
      <c r="HZ31" s="329"/>
      <c r="IA31" s="329"/>
      <c r="IB31" s="329"/>
      <c r="IC31" s="329"/>
      <c r="ID31" s="329"/>
      <c r="IE31" s="329"/>
      <c r="IF31" s="329"/>
      <c r="IG31" s="329"/>
      <c r="IH31" s="329"/>
      <c r="II31" s="329"/>
      <c r="IJ31" s="329"/>
      <c r="IK31" s="329"/>
      <c r="IL31" s="329"/>
      <c r="IM31" s="329"/>
      <c r="IN31" s="329"/>
      <c r="IO31" s="329"/>
      <c r="IP31" s="329"/>
      <c r="IQ31" s="329"/>
      <c r="IR31" s="329"/>
      <c r="IS31" s="329"/>
      <c r="IT31" s="329"/>
      <c r="IU31" s="329"/>
      <c r="IV31" s="329"/>
      <c r="IW31" s="329"/>
      <c r="IX31" s="329"/>
      <c r="IY31" s="329"/>
    </row>
    <row r="32" spans="1:259" s="631" customFormat="1" ht="4.5" customHeight="1" x14ac:dyDescent="0.25">
      <c r="A32" s="328"/>
      <c r="B32" s="783"/>
      <c r="C32" s="783"/>
      <c r="D32" s="783"/>
      <c r="E32" s="322"/>
      <c r="F32" s="746"/>
      <c r="G32" s="747"/>
      <c r="H32" s="322"/>
      <c r="I32" s="746"/>
      <c r="J32" s="746"/>
      <c r="K32" s="747"/>
      <c r="L32" s="396"/>
      <c r="M32" s="396"/>
      <c r="N32" s="396"/>
      <c r="O32" s="396"/>
      <c r="P32" s="396"/>
      <c r="Q32" s="396"/>
      <c r="R32" s="333"/>
      <c r="S32" s="333"/>
      <c r="T32" s="328"/>
      <c r="U32" s="328"/>
      <c r="V32" s="328"/>
      <c r="W32" s="328"/>
      <c r="X32" s="328"/>
      <c r="Y32" s="328"/>
      <c r="Z32" s="328"/>
      <c r="AA32" s="328"/>
      <c r="AB32" s="328"/>
      <c r="AC32" s="328"/>
      <c r="AD32" s="328"/>
      <c r="AE32" s="328"/>
      <c r="AF32" s="328"/>
      <c r="AG32" s="328"/>
      <c r="AH32" s="328"/>
      <c r="AI32" s="328"/>
      <c r="AJ32" s="328"/>
      <c r="AK32" s="328"/>
      <c r="AL32" s="328"/>
      <c r="AM32" s="328"/>
      <c r="AN32" s="328"/>
      <c r="AO32" s="328"/>
      <c r="AP32" s="328"/>
      <c r="AQ32" s="328"/>
      <c r="AR32" s="328"/>
      <c r="AS32" s="328"/>
      <c r="AT32" s="328"/>
      <c r="AU32" s="328"/>
      <c r="AV32" s="328"/>
      <c r="AW32" s="328"/>
      <c r="AX32" s="328"/>
      <c r="AY32" s="328"/>
      <c r="AZ32" s="328"/>
      <c r="BA32" s="328"/>
      <c r="BB32" s="328"/>
      <c r="BC32" s="328"/>
      <c r="BD32" s="328"/>
      <c r="BE32" s="328"/>
      <c r="BF32" s="328"/>
      <c r="BG32" s="328"/>
      <c r="BH32" s="328"/>
      <c r="BI32" s="328"/>
      <c r="BJ32" s="328"/>
      <c r="BK32" s="328"/>
      <c r="BL32" s="328"/>
      <c r="BM32" s="328"/>
      <c r="BN32" s="328"/>
      <c r="BO32" s="328"/>
      <c r="BP32" s="328"/>
      <c r="BQ32" s="328"/>
      <c r="BR32" s="328"/>
      <c r="BS32" s="328"/>
      <c r="BT32" s="328"/>
      <c r="BU32" s="328"/>
      <c r="BV32" s="328"/>
      <c r="BW32" s="328"/>
      <c r="BX32" s="328"/>
      <c r="BY32" s="328"/>
      <c r="BZ32" s="328"/>
      <c r="CA32" s="328"/>
      <c r="CB32" s="328"/>
      <c r="CC32" s="328"/>
      <c r="CD32" s="328"/>
      <c r="CE32" s="328"/>
      <c r="CF32" s="328"/>
      <c r="CG32" s="328"/>
      <c r="CH32" s="328"/>
      <c r="CI32" s="328"/>
      <c r="CJ32" s="328"/>
      <c r="CK32" s="328"/>
      <c r="CL32" s="328"/>
      <c r="CM32" s="328"/>
      <c r="CN32" s="328"/>
      <c r="CO32" s="328"/>
      <c r="CP32" s="328"/>
      <c r="CQ32" s="328"/>
      <c r="CR32" s="328"/>
      <c r="CS32" s="328"/>
      <c r="CT32" s="328"/>
      <c r="CU32" s="328"/>
      <c r="CV32" s="328"/>
      <c r="CW32" s="328"/>
      <c r="CX32" s="328"/>
      <c r="CY32" s="328"/>
      <c r="CZ32" s="328"/>
      <c r="DA32" s="328"/>
      <c r="DB32" s="328"/>
      <c r="DC32" s="328"/>
      <c r="DD32" s="328"/>
      <c r="DE32" s="328"/>
      <c r="DF32" s="328"/>
      <c r="DG32" s="328"/>
      <c r="DH32" s="328"/>
      <c r="DI32" s="328"/>
      <c r="DJ32" s="328"/>
      <c r="DK32" s="328"/>
      <c r="DL32" s="328"/>
      <c r="DM32" s="328"/>
      <c r="DN32" s="328"/>
      <c r="DO32" s="328"/>
      <c r="DP32" s="328"/>
      <c r="DQ32" s="328"/>
      <c r="DR32" s="328"/>
      <c r="DS32" s="328"/>
      <c r="DT32" s="328"/>
      <c r="DU32" s="328"/>
      <c r="DV32" s="328"/>
      <c r="DW32" s="328"/>
      <c r="DX32" s="328"/>
      <c r="DY32" s="328"/>
      <c r="DZ32" s="328"/>
      <c r="EA32" s="328"/>
      <c r="EB32" s="328"/>
      <c r="EC32" s="328"/>
      <c r="ED32" s="328"/>
      <c r="EE32" s="328"/>
      <c r="EF32" s="328"/>
      <c r="EG32" s="328"/>
      <c r="EH32" s="328"/>
      <c r="EI32" s="328"/>
      <c r="EJ32" s="328"/>
      <c r="EK32" s="328"/>
      <c r="EL32" s="328"/>
      <c r="EM32" s="328"/>
      <c r="EN32" s="328"/>
      <c r="EO32" s="328"/>
      <c r="EP32" s="328"/>
      <c r="EQ32" s="328"/>
      <c r="ER32" s="328"/>
      <c r="ES32" s="328"/>
      <c r="ET32" s="328"/>
      <c r="EU32" s="328"/>
      <c r="EV32" s="328"/>
      <c r="EW32" s="328"/>
      <c r="EX32" s="328"/>
      <c r="EY32" s="328"/>
      <c r="EZ32" s="328"/>
      <c r="FA32" s="328"/>
      <c r="FB32" s="328"/>
      <c r="FC32" s="328"/>
      <c r="FD32" s="328"/>
      <c r="FE32" s="328"/>
      <c r="FF32" s="328"/>
      <c r="FG32" s="328"/>
      <c r="FH32" s="328"/>
      <c r="FI32" s="328"/>
      <c r="FJ32" s="328"/>
      <c r="FK32" s="328"/>
      <c r="FL32" s="328"/>
      <c r="FM32" s="328"/>
      <c r="FN32" s="328"/>
      <c r="FO32" s="328"/>
      <c r="FP32" s="328"/>
      <c r="FQ32" s="328"/>
      <c r="FR32" s="328"/>
      <c r="FS32" s="328"/>
      <c r="FT32" s="328"/>
      <c r="FU32" s="328"/>
      <c r="FV32" s="328"/>
      <c r="FW32" s="328"/>
      <c r="FX32" s="328"/>
      <c r="FY32" s="328"/>
      <c r="FZ32" s="328"/>
      <c r="GA32" s="328"/>
      <c r="GB32" s="328"/>
      <c r="GC32" s="328"/>
      <c r="GD32" s="328"/>
      <c r="GE32" s="328"/>
      <c r="GF32" s="328"/>
      <c r="GG32" s="328"/>
      <c r="GH32" s="328"/>
      <c r="GI32" s="328"/>
      <c r="GJ32" s="328"/>
      <c r="GK32" s="328"/>
      <c r="GL32" s="328"/>
      <c r="GM32" s="328"/>
      <c r="GN32" s="328"/>
      <c r="GO32" s="328"/>
      <c r="GP32" s="328"/>
      <c r="GQ32" s="328"/>
      <c r="GR32" s="328"/>
      <c r="GS32" s="328"/>
      <c r="GT32" s="328"/>
      <c r="GU32" s="328"/>
      <c r="GV32" s="328"/>
      <c r="GW32" s="328"/>
      <c r="GX32" s="328"/>
      <c r="GY32" s="328"/>
      <c r="GZ32" s="328"/>
      <c r="HA32" s="328"/>
      <c r="HB32" s="328"/>
      <c r="HC32" s="328"/>
      <c r="HD32" s="328"/>
      <c r="HE32" s="328"/>
      <c r="HF32" s="328"/>
      <c r="HG32" s="328"/>
      <c r="HH32" s="328"/>
      <c r="HI32" s="328"/>
      <c r="HJ32" s="328"/>
      <c r="HK32" s="328"/>
      <c r="HL32" s="328"/>
      <c r="HM32" s="328"/>
      <c r="HN32" s="328"/>
      <c r="HO32" s="328"/>
      <c r="HP32" s="328"/>
      <c r="HQ32" s="328"/>
      <c r="HR32" s="328"/>
      <c r="HS32" s="328"/>
      <c r="HT32" s="328"/>
      <c r="HU32" s="328"/>
      <c r="HV32" s="328"/>
      <c r="HW32" s="328"/>
      <c r="HX32" s="328"/>
      <c r="HY32" s="328"/>
      <c r="HZ32" s="328"/>
      <c r="IA32" s="328"/>
      <c r="IB32" s="328"/>
      <c r="IC32" s="328"/>
      <c r="ID32" s="328"/>
      <c r="IE32" s="328"/>
      <c r="IF32" s="328"/>
      <c r="IG32" s="328"/>
      <c r="IH32" s="328"/>
      <c r="II32" s="328"/>
      <c r="IJ32" s="328"/>
      <c r="IK32" s="328"/>
      <c r="IL32" s="328"/>
      <c r="IM32" s="328"/>
      <c r="IN32" s="328"/>
      <c r="IO32" s="328"/>
      <c r="IP32" s="328"/>
      <c r="IQ32" s="328"/>
      <c r="IR32" s="328"/>
      <c r="IS32" s="328"/>
      <c r="IT32" s="328"/>
      <c r="IU32" s="328"/>
      <c r="IV32" s="328"/>
      <c r="IW32" s="328"/>
      <c r="IX32" s="328"/>
      <c r="IY32" s="328"/>
    </row>
    <row r="33" spans="1:259" s="650" customFormat="1" x14ac:dyDescent="0.35">
      <c r="A33" s="394"/>
      <c r="B33" s="1482" t="str">
        <f>'22solcasaadpot'!B32:M32</f>
        <v>(1) Cifras INE de población referidas al 01/01/2024. Real Decreto 1210/2024, de 28 de noviembre BOE 12.12.24.</v>
      </c>
      <c r="C33" s="1482"/>
      <c r="D33" s="1482"/>
      <c r="E33" s="1482"/>
      <c r="F33" s="1482"/>
      <c r="G33" s="1482"/>
      <c r="H33" s="1482"/>
      <c r="I33" s="1482"/>
      <c r="J33" s="1482"/>
      <c r="K33" s="1482"/>
      <c r="L33" s="1223"/>
      <c r="M33" s="1223"/>
      <c r="N33" s="1223"/>
      <c r="O33" s="1223"/>
      <c r="P33" s="496"/>
      <c r="Q33" s="333"/>
      <c r="R33" s="748"/>
      <c r="S33" s="748"/>
      <c r="T33" s="394"/>
      <c r="U33" s="394"/>
      <c r="V33" s="394"/>
      <c r="W33" s="394"/>
      <c r="X33" s="394"/>
      <c r="Y33" s="394"/>
      <c r="Z33" s="394"/>
      <c r="AA33" s="394"/>
      <c r="AB33" s="394"/>
      <c r="AC33" s="394"/>
      <c r="AD33" s="394"/>
      <c r="AE33" s="394"/>
      <c r="AF33" s="394"/>
      <c r="AG33" s="394"/>
      <c r="AH33" s="394"/>
      <c r="AI33" s="394"/>
      <c r="AJ33" s="394"/>
      <c r="AK33" s="394"/>
      <c r="AL33" s="394"/>
      <c r="AM33" s="394"/>
      <c r="AN33" s="394"/>
      <c r="AO33" s="394"/>
      <c r="AP33" s="394"/>
      <c r="AQ33" s="394"/>
      <c r="AR33" s="394"/>
      <c r="AS33" s="394"/>
      <c r="AT33" s="394"/>
      <c r="AU33" s="394"/>
      <c r="AV33" s="394"/>
      <c r="AW33" s="394"/>
      <c r="AX33" s="394"/>
      <c r="AY33" s="394"/>
      <c r="AZ33" s="394"/>
      <c r="BA33" s="394"/>
      <c r="BB33" s="394"/>
      <c r="BC33" s="394"/>
      <c r="BD33" s="394"/>
      <c r="BE33" s="394"/>
      <c r="BF33" s="394"/>
      <c r="BG33" s="394"/>
      <c r="BH33" s="394"/>
      <c r="BI33" s="394"/>
      <c r="BJ33" s="394"/>
      <c r="BK33" s="394"/>
      <c r="BL33" s="394"/>
      <c r="BM33" s="394"/>
      <c r="BN33" s="394"/>
      <c r="BO33" s="394"/>
      <c r="BP33" s="394"/>
      <c r="BQ33" s="394"/>
      <c r="BR33" s="394"/>
      <c r="BS33" s="394"/>
      <c r="BT33" s="394"/>
      <c r="BU33" s="394"/>
      <c r="BV33" s="394"/>
      <c r="BW33" s="394"/>
      <c r="BX33" s="394"/>
      <c r="BY33" s="394"/>
      <c r="BZ33" s="394"/>
      <c r="CA33" s="394"/>
      <c r="CB33" s="394"/>
      <c r="CC33" s="394"/>
      <c r="CD33" s="394"/>
      <c r="CE33" s="394"/>
      <c r="CF33" s="394"/>
      <c r="CG33" s="394"/>
      <c r="CH33" s="394"/>
      <c r="CI33" s="394"/>
      <c r="CJ33" s="394"/>
      <c r="CK33" s="394"/>
      <c r="CL33" s="394"/>
      <c r="CM33" s="394"/>
      <c r="CN33" s="394"/>
      <c r="CO33" s="394"/>
      <c r="CP33" s="394"/>
      <c r="CQ33" s="394"/>
      <c r="CR33" s="394"/>
      <c r="CS33" s="394"/>
      <c r="CT33" s="394"/>
      <c r="CU33" s="394"/>
      <c r="CV33" s="394"/>
      <c r="CW33" s="394"/>
      <c r="CX33" s="394"/>
      <c r="CY33" s="394"/>
      <c r="CZ33" s="394"/>
      <c r="DA33" s="394"/>
      <c r="DB33" s="394"/>
      <c r="DC33" s="394"/>
      <c r="DD33" s="394"/>
      <c r="DE33" s="394"/>
      <c r="DF33" s="394"/>
      <c r="DG33" s="394"/>
      <c r="DH33" s="394"/>
      <c r="DI33" s="394"/>
      <c r="DJ33" s="394"/>
      <c r="DK33" s="394"/>
      <c r="DL33" s="394"/>
      <c r="DM33" s="394"/>
      <c r="DN33" s="394"/>
      <c r="DO33" s="394"/>
      <c r="DP33" s="394"/>
      <c r="DQ33" s="394"/>
      <c r="DR33" s="394"/>
      <c r="DS33" s="394"/>
      <c r="DT33" s="394"/>
      <c r="DU33" s="394"/>
      <c r="DV33" s="394"/>
      <c r="DW33" s="394"/>
      <c r="DX33" s="394"/>
      <c r="DY33" s="394"/>
      <c r="DZ33" s="394"/>
      <c r="EA33" s="394"/>
      <c r="EB33" s="394"/>
      <c r="EC33" s="394"/>
      <c r="ED33" s="394"/>
      <c r="EE33" s="394"/>
      <c r="EF33" s="394"/>
      <c r="EG33" s="394"/>
      <c r="EH33" s="394"/>
      <c r="EI33" s="394"/>
      <c r="EJ33" s="394"/>
      <c r="EK33" s="394"/>
      <c r="EL33" s="394"/>
      <c r="EM33" s="394"/>
      <c r="EN33" s="394"/>
      <c r="EO33" s="394"/>
      <c r="EP33" s="394"/>
      <c r="EQ33" s="394"/>
      <c r="ER33" s="394"/>
      <c r="ES33" s="394"/>
      <c r="ET33" s="394"/>
      <c r="EU33" s="394"/>
      <c r="EV33" s="394"/>
      <c r="EW33" s="394"/>
      <c r="EX33" s="394"/>
      <c r="EY33" s="394"/>
      <c r="EZ33" s="394"/>
      <c r="FA33" s="394"/>
      <c r="FB33" s="394"/>
      <c r="FC33" s="394"/>
      <c r="FD33" s="394"/>
      <c r="FE33" s="394"/>
      <c r="FF33" s="394"/>
      <c r="FG33" s="394"/>
      <c r="FH33" s="394"/>
      <c r="FI33" s="394"/>
      <c r="FJ33" s="394"/>
      <c r="FK33" s="394"/>
      <c r="FL33" s="394"/>
      <c r="FM33" s="394"/>
      <c r="FN33" s="394"/>
      <c r="FO33" s="394"/>
      <c r="FP33" s="394"/>
      <c r="FQ33" s="394"/>
      <c r="FR33" s="394"/>
      <c r="FS33" s="394"/>
      <c r="FT33" s="394"/>
      <c r="FU33" s="394"/>
      <c r="FV33" s="394"/>
      <c r="FW33" s="394"/>
      <c r="FX33" s="394"/>
      <c r="FY33" s="394"/>
      <c r="FZ33" s="394"/>
      <c r="GA33" s="394"/>
      <c r="GB33" s="394"/>
      <c r="GC33" s="394"/>
      <c r="GD33" s="394"/>
      <c r="GE33" s="394"/>
      <c r="GF33" s="394"/>
      <c r="GG33" s="394"/>
      <c r="GH33" s="394"/>
      <c r="GI33" s="394"/>
      <c r="GJ33" s="394"/>
      <c r="GK33" s="394"/>
      <c r="GL33" s="394"/>
      <c r="GM33" s="394"/>
      <c r="GN33" s="394"/>
      <c r="GO33" s="394"/>
      <c r="GP33" s="394"/>
      <c r="GQ33" s="394"/>
      <c r="GR33" s="394"/>
      <c r="GS33" s="394"/>
      <c r="GT33" s="394"/>
      <c r="GU33" s="394"/>
      <c r="GV33" s="394"/>
      <c r="GW33" s="394"/>
      <c r="GX33" s="394"/>
      <c r="GY33" s="394"/>
      <c r="GZ33" s="394"/>
      <c r="HA33" s="394"/>
      <c r="HB33" s="394"/>
      <c r="HC33" s="394"/>
      <c r="HD33" s="394"/>
      <c r="HE33" s="394"/>
      <c r="HF33" s="394"/>
      <c r="HG33" s="394"/>
      <c r="HH33" s="394"/>
      <c r="HI33" s="394"/>
      <c r="HJ33" s="394"/>
      <c r="HK33" s="394"/>
      <c r="HL33" s="394"/>
      <c r="HM33" s="394"/>
      <c r="HN33" s="394"/>
      <c r="HO33" s="394"/>
      <c r="HP33" s="394"/>
      <c r="HQ33" s="394"/>
      <c r="HR33" s="394"/>
      <c r="HS33" s="394"/>
      <c r="HT33" s="394"/>
      <c r="HU33" s="394"/>
      <c r="HV33" s="394"/>
      <c r="HW33" s="394"/>
      <c r="HX33" s="394"/>
      <c r="HY33" s="394"/>
      <c r="HZ33" s="394"/>
      <c r="IA33" s="394"/>
      <c r="IB33" s="394"/>
      <c r="IC33" s="394"/>
      <c r="ID33" s="394"/>
      <c r="IE33" s="394"/>
      <c r="IF33" s="394"/>
      <c r="IG33" s="394"/>
      <c r="IH33" s="394"/>
      <c r="II33" s="394"/>
      <c r="IJ33" s="394"/>
      <c r="IK33" s="394"/>
      <c r="IL33" s="394"/>
      <c r="IM33" s="394"/>
      <c r="IN33" s="394"/>
      <c r="IO33" s="394"/>
      <c r="IP33" s="394"/>
      <c r="IQ33" s="394"/>
      <c r="IR33" s="394"/>
      <c r="IS33" s="394"/>
      <c r="IT33" s="394"/>
      <c r="IU33" s="394"/>
      <c r="IV33" s="394"/>
      <c r="IW33" s="394"/>
      <c r="IX33" s="394"/>
      <c r="IY33" s="394"/>
    </row>
    <row r="34" spans="1:259" x14ac:dyDescent="0.25">
      <c r="B34" s="1483" t="str">
        <f>'22solcasaadpot'!B33:Q33</f>
        <v>(2) Cifras de Población Potencialmente Dependiente calculadas según lo explicado en la metodología</v>
      </c>
      <c r="C34" s="1483"/>
      <c r="D34" s="1483"/>
      <c r="E34" s="1483"/>
      <c r="F34" s="1483"/>
      <c r="G34" s="1483"/>
      <c r="H34" s="1483"/>
      <c r="I34" s="1483"/>
      <c r="J34" s="1483"/>
      <c r="K34" s="1483"/>
      <c r="L34" s="496"/>
      <c r="M34" s="496"/>
      <c r="N34" s="496"/>
      <c r="O34" s="496"/>
      <c r="P34" s="496"/>
    </row>
    <row r="35" spans="1:259" ht="15" customHeight="1" x14ac:dyDescent="0.35">
      <c r="B35" s="397" t="s">
        <v>47</v>
      </c>
      <c r="C35" s="397"/>
      <c r="D35" s="397"/>
      <c r="L35" s="447"/>
      <c r="M35" s="360"/>
      <c r="N35" s="360"/>
      <c r="O35" s="360"/>
      <c r="P35" s="361"/>
      <c r="Q35" s="786"/>
      <c r="R35" s="329"/>
    </row>
    <row r="36" spans="1:259" x14ac:dyDescent="0.35">
      <c r="L36" s="447"/>
      <c r="M36" s="360"/>
      <c r="N36" s="360"/>
      <c r="O36" s="360"/>
      <c r="P36" s="361"/>
      <c r="Q36" s="786"/>
      <c r="R36" s="329"/>
    </row>
    <row r="37" spans="1:259" x14ac:dyDescent="0.35">
      <c r="L37" s="447"/>
      <c r="M37" s="360"/>
      <c r="N37" s="360"/>
      <c r="O37" s="360"/>
      <c r="P37" s="361"/>
      <c r="Q37" s="787"/>
      <c r="R37" s="329"/>
    </row>
    <row r="38" spans="1:259" x14ac:dyDescent="0.35">
      <c r="L38" s="447"/>
      <c r="M38" s="360"/>
      <c r="N38" s="360"/>
      <c r="O38" s="360"/>
      <c r="P38" s="361"/>
      <c r="Q38" s="786"/>
      <c r="R38" s="329"/>
    </row>
    <row r="39" spans="1:259" x14ac:dyDescent="0.35">
      <c r="L39" s="447"/>
      <c r="M39" s="360"/>
      <c r="N39" s="360"/>
      <c r="O39" s="360"/>
      <c r="P39" s="361"/>
      <c r="Q39" s="786"/>
      <c r="R39" s="329"/>
    </row>
    <row r="40" spans="1:259" x14ac:dyDescent="0.35">
      <c r="L40" s="447"/>
      <c r="M40" s="360"/>
      <c r="N40" s="360"/>
      <c r="O40" s="360"/>
      <c r="P40" s="361"/>
      <c r="Q40" s="786"/>
      <c r="R40" s="329"/>
    </row>
    <row r="41" spans="1:259" x14ac:dyDescent="0.35">
      <c r="L41" s="447"/>
      <c r="M41" s="360"/>
      <c r="N41" s="360"/>
      <c r="O41" s="360"/>
      <c r="P41" s="361"/>
      <c r="Q41" s="786"/>
      <c r="R41" s="329"/>
    </row>
    <row r="42" spans="1:259" x14ac:dyDescent="0.35">
      <c r="L42" s="447"/>
      <c r="M42" s="360"/>
      <c r="N42" s="360"/>
      <c r="O42" s="360"/>
      <c r="P42" s="361"/>
      <c r="Q42" s="786"/>
      <c r="R42" s="329"/>
    </row>
    <row r="43" spans="1:259" x14ac:dyDescent="0.35">
      <c r="L43" s="447"/>
      <c r="M43" s="360"/>
      <c r="N43" s="360"/>
      <c r="O43" s="360"/>
      <c r="P43" s="361"/>
      <c r="Q43" s="786"/>
      <c r="R43" s="329"/>
    </row>
    <row r="44" spans="1:259" x14ac:dyDescent="0.35">
      <c r="L44" s="447"/>
      <c r="M44" s="360"/>
      <c r="N44" s="360"/>
      <c r="O44" s="360"/>
      <c r="P44" s="361"/>
      <c r="Q44" s="787"/>
      <c r="R44" s="329"/>
    </row>
    <row r="45" spans="1:259" x14ac:dyDescent="0.35">
      <c r="L45" s="447"/>
      <c r="M45" s="360"/>
      <c r="N45" s="360"/>
      <c r="O45" s="360"/>
      <c r="P45" s="361"/>
      <c r="Q45" s="786"/>
      <c r="R45" s="329"/>
    </row>
    <row r="46" spans="1:259" x14ac:dyDescent="0.35">
      <c r="L46" s="447"/>
      <c r="M46" s="360"/>
      <c r="N46" s="360"/>
      <c r="O46" s="360"/>
      <c r="P46" s="361"/>
      <c r="Q46" s="786"/>
      <c r="R46" s="329"/>
    </row>
    <row r="47" spans="1:259" x14ac:dyDescent="0.35">
      <c r="L47" s="447"/>
      <c r="M47" s="360"/>
      <c r="N47" s="360"/>
      <c r="O47" s="360"/>
      <c r="P47" s="361"/>
      <c r="Q47" s="786"/>
      <c r="R47" s="329"/>
    </row>
    <row r="48" spans="1:259" x14ac:dyDescent="0.35">
      <c r="L48" s="447"/>
      <c r="M48" s="360"/>
      <c r="N48" s="360"/>
      <c r="O48" s="360"/>
      <c r="P48" s="361"/>
      <c r="Q48" s="786"/>
      <c r="R48" s="329"/>
    </row>
    <row r="49" spans="12:18" x14ac:dyDescent="0.35">
      <c r="L49" s="447"/>
      <c r="M49" s="360"/>
      <c r="N49" s="360"/>
      <c r="O49" s="360"/>
      <c r="P49" s="361"/>
      <c r="Q49" s="786"/>
      <c r="R49" s="329"/>
    </row>
    <row r="50" spans="12:18" x14ac:dyDescent="0.35">
      <c r="L50" s="447"/>
      <c r="M50" s="360"/>
      <c r="N50" s="360"/>
      <c r="O50" s="360"/>
      <c r="P50" s="361"/>
      <c r="Q50" s="787"/>
      <c r="R50" s="329"/>
    </row>
    <row r="51" spans="12:18" x14ac:dyDescent="0.35">
      <c r="L51" s="447"/>
      <c r="M51" s="360"/>
      <c r="N51" s="360"/>
      <c r="O51" s="360"/>
      <c r="P51" s="361"/>
      <c r="Q51" s="786"/>
      <c r="R51" s="329"/>
    </row>
    <row r="52" spans="12:18" x14ac:dyDescent="0.35">
      <c r="L52" s="447"/>
      <c r="M52" s="360"/>
      <c r="N52" s="360"/>
      <c r="O52" s="360"/>
      <c r="P52" s="361"/>
      <c r="Q52" s="786"/>
      <c r="R52" s="329"/>
    </row>
    <row r="53" spans="12:18" x14ac:dyDescent="0.35">
      <c r="L53" s="447"/>
      <c r="M53" s="329"/>
      <c r="N53" s="329"/>
      <c r="O53" s="360"/>
      <c r="P53" s="361"/>
      <c r="Q53" s="786"/>
      <c r="R53" s="329"/>
    </row>
  </sheetData>
  <mergeCells count="9">
    <mergeCell ref="B33:K33"/>
    <mergeCell ref="B34:K34"/>
    <mergeCell ref="B3:H3"/>
    <mergeCell ref="A4:Q4"/>
    <mergeCell ref="B5:Q5"/>
    <mergeCell ref="F8:G8"/>
    <mergeCell ref="I8:K8"/>
    <mergeCell ref="C8:D8"/>
    <mergeCell ref="B8:B9"/>
  </mergeCells>
  <printOptions horizontalCentered="1"/>
  <pageMargins left="0" right="0" top="0.43307086614173229" bottom="0.43307086614173229" header="0" footer="0"/>
  <pageSetup paperSize="9" scale="85" orientation="landscape"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Hoja97">
    <tabColor theme="0"/>
    <pageSetUpPr fitToPage="1"/>
  </sheetPr>
  <dimension ref="A1:BA46"/>
  <sheetViews>
    <sheetView showGridLines="0" zoomScale="85" zoomScaleNormal="85"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439"/>
      <c r="C2" s="1439"/>
    </row>
    <row r="3" spans="1:53" s="345" customFormat="1" ht="4.5" customHeight="1" x14ac:dyDescent="0.25">
      <c r="B3" s="1440"/>
      <c r="C3" s="1440"/>
    </row>
    <row r="4" spans="1:53" s="345" customFormat="1" ht="17.25" customHeight="1" x14ac:dyDescent="0.25">
      <c r="A4" s="1441" t="s">
        <v>424</v>
      </c>
      <c r="B4" s="1441"/>
      <c r="C4" s="1441"/>
      <c r="D4" s="1441"/>
      <c r="E4" s="1441"/>
      <c r="F4" s="1441"/>
      <c r="G4" s="1441"/>
      <c r="H4" s="1441"/>
      <c r="I4" s="1441"/>
      <c r="J4" s="1441"/>
      <c r="K4" s="1441"/>
      <c r="L4" s="1441"/>
      <c r="M4" s="1441"/>
      <c r="N4" s="1441"/>
      <c r="O4" s="1441"/>
      <c r="P4" s="1441"/>
      <c r="Q4" s="1441"/>
      <c r="R4" s="1441"/>
      <c r="S4" s="1441"/>
      <c r="T4" s="1441"/>
      <c r="U4" s="1441"/>
      <c r="V4" s="1441"/>
      <c r="W4" s="1441"/>
      <c r="X4" s="1441"/>
      <c r="Y4" s="1441"/>
      <c r="Z4" s="1441"/>
      <c r="AA4" s="1441"/>
      <c r="AB4" s="1441"/>
      <c r="AC4" s="1441"/>
    </row>
    <row r="5" spans="1:53" s="345" customFormat="1" ht="17.25" customHeight="1" x14ac:dyDescent="0.25">
      <c r="B5" s="1442" t="str">
        <f>porsaad!$B$6</f>
        <v>Situación a 30 de noviembre de 2025</v>
      </c>
      <c r="C5" s="1442"/>
      <c r="D5" s="1442"/>
      <c r="E5" s="1442"/>
      <c r="F5" s="1442"/>
      <c r="G5" s="1442"/>
      <c r="H5" s="1442"/>
      <c r="I5" s="1442"/>
      <c r="J5" s="1442"/>
      <c r="K5" s="1442"/>
      <c r="L5" s="1442"/>
      <c r="M5" s="1442"/>
      <c r="N5" s="1442"/>
      <c r="O5" s="1442"/>
      <c r="P5" s="1442"/>
      <c r="Q5" s="1442"/>
      <c r="R5" s="1442"/>
      <c r="S5" s="1442"/>
      <c r="T5" s="1442"/>
      <c r="U5" s="1442"/>
      <c r="V5" s="1442"/>
      <c r="W5" s="1442"/>
      <c r="X5" s="1442"/>
      <c r="Y5" s="1442"/>
      <c r="Z5" s="1442"/>
      <c r="AA5" s="1442"/>
      <c r="AB5" s="1442"/>
      <c r="AC5" s="1442"/>
    </row>
    <row r="6" spans="1:53" s="345" customFormat="1" ht="6" customHeight="1" x14ac:dyDescent="0.25"/>
    <row r="7" spans="1:53" s="322" customFormat="1" ht="12.75" customHeight="1" x14ac:dyDescent="0.25">
      <c r="A7" s="316"/>
      <c r="B7" s="1443" t="s">
        <v>12</v>
      </c>
      <c r="C7" s="317"/>
      <c r="D7" s="1446" t="s">
        <v>250</v>
      </c>
      <c r="E7" s="1447"/>
      <c r="F7" s="1447"/>
      <c r="G7" s="1447"/>
      <c r="H7" s="1447"/>
      <c r="I7" s="318"/>
      <c r="J7" s="1450"/>
      <c r="K7" s="1450"/>
      <c r="L7" s="1450"/>
      <c r="M7" s="1450"/>
      <c r="N7" s="1450"/>
      <c r="O7" s="1450"/>
      <c r="P7" s="318"/>
      <c r="Q7" s="1450"/>
      <c r="R7" s="1450"/>
      <c r="S7" s="1450"/>
      <c r="T7" s="1450"/>
      <c r="U7" s="1450"/>
      <c r="V7" s="1450"/>
      <c r="W7" s="318"/>
      <c r="X7" s="1450"/>
      <c r="Y7" s="1450"/>
      <c r="Z7" s="1450"/>
      <c r="AA7" s="1450"/>
      <c r="AB7" s="1450"/>
      <c r="AC7" s="1451"/>
      <c r="AD7" s="319"/>
      <c r="AE7" s="319"/>
      <c r="AF7" s="320"/>
      <c r="AG7" s="320"/>
      <c r="AH7" s="320"/>
      <c r="AI7" s="320"/>
      <c r="AJ7" s="320"/>
      <c r="AK7" s="320"/>
      <c r="AL7" s="321"/>
    </row>
    <row r="8" spans="1:53" s="322" customFormat="1" ht="33.75" customHeight="1" x14ac:dyDescent="0.25">
      <c r="A8" s="316"/>
      <c r="B8" s="1444"/>
      <c r="C8" s="317"/>
      <c r="D8" s="1448"/>
      <c r="E8" s="1449"/>
      <c r="F8" s="1449"/>
      <c r="G8" s="1449"/>
      <c r="H8" s="1449"/>
      <c r="I8" s="323"/>
      <c r="J8" s="1452" t="s">
        <v>251</v>
      </c>
      <c r="K8" s="1453"/>
      <c r="L8" s="1453"/>
      <c r="M8" s="1453"/>
      <c r="N8" s="1453"/>
      <c r="O8" s="1454"/>
      <c r="P8" s="317"/>
      <c r="Q8" s="1452" t="s">
        <v>252</v>
      </c>
      <c r="R8" s="1453"/>
      <c r="S8" s="1453"/>
      <c r="T8" s="1453"/>
      <c r="U8" s="1453"/>
      <c r="V8" s="1454"/>
      <c r="W8" s="317"/>
      <c r="X8" s="1452" t="s">
        <v>253</v>
      </c>
      <c r="Y8" s="1453"/>
      <c r="Z8" s="1453"/>
      <c r="AA8" s="1453"/>
      <c r="AB8" s="1453"/>
      <c r="AC8" s="1454"/>
      <c r="AD8" s="319"/>
      <c r="AE8" s="319"/>
      <c r="AF8" s="320"/>
      <c r="AG8" s="320"/>
      <c r="AH8" s="320"/>
      <c r="AI8" s="320"/>
      <c r="AJ8" s="320"/>
      <c r="AK8" s="320"/>
      <c r="AL8" s="321"/>
    </row>
    <row r="9" spans="1:53" s="322" customFormat="1" ht="21.75" customHeight="1" x14ac:dyDescent="0.25">
      <c r="A9" s="316"/>
      <c r="B9" s="1444"/>
      <c r="C9" s="317"/>
      <c r="D9" s="1455" t="s">
        <v>9</v>
      </c>
      <c r="E9" s="1457" t="s">
        <v>24</v>
      </c>
      <c r="F9" s="1458"/>
      <c r="G9" s="1457" t="s">
        <v>23</v>
      </c>
      <c r="H9" s="1459"/>
      <c r="I9" s="323"/>
      <c r="J9" s="1460" t="s">
        <v>9</v>
      </c>
      <c r="K9" s="1463" t="s">
        <v>222</v>
      </c>
      <c r="L9" s="1465" t="s">
        <v>24</v>
      </c>
      <c r="M9" s="1466"/>
      <c r="N9" s="1461" t="s">
        <v>23</v>
      </c>
      <c r="O9" s="1462"/>
      <c r="P9" s="317"/>
      <c r="Q9" s="1460" t="s">
        <v>9</v>
      </c>
      <c r="R9" s="1463" t="s">
        <v>222</v>
      </c>
      <c r="S9" s="1465" t="s">
        <v>24</v>
      </c>
      <c r="T9" s="1466"/>
      <c r="U9" s="1461" t="s">
        <v>23</v>
      </c>
      <c r="V9" s="1462"/>
      <c r="W9" s="317"/>
      <c r="X9" s="1460" t="s">
        <v>9</v>
      </c>
      <c r="Y9" s="1463" t="s">
        <v>222</v>
      </c>
      <c r="Z9" s="1465" t="s">
        <v>24</v>
      </c>
      <c r="AA9" s="1466"/>
      <c r="AB9" s="1461" t="s">
        <v>23</v>
      </c>
      <c r="AC9" s="1462"/>
      <c r="AD9" s="319"/>
      <c r="AE9" s="319"/>
      <c r="AF9" s="320"/>
      <c r="AG9" s="320"/>
      <c r="AH9" s="320"/>
      <c r="AI9" s="320"/>
      <c r="AJ9" s="320"/>
      <c r="AK9" s="320"/>
      <c r="AL9" s="321"/>
    </row>
    <row r="10" spans="1:53" s="322" customFormat="1" ht="36.75" customHeight="1" x14ac:dyDescent="0.25">
      <c r="A10" s="316"/>
      <c r="B10" s="1445"/>
      <c r="C10" s="317"/>
      <c r="D10" s="1456"/>
      <c r="E10" s="407" t="s">
        <v>9</v>
      </c>
      <c r="F10" s="403" t="s">
        <v>222</v>
      </c>
      <c r="G10" s="406" t="s">
        <v>9</v>
      </c>
      <c r="H10" s="886" t="s">
        <v>222</v>
      </c>
      <c r="I10" s="346"/>
      <c r="J10" s="1456"/>
      <c r="K10" s="1464"/>
      <c r="L10" s="404" t="s">
        <v>9</v>
      </c>
      <c r="M10" s="403" t="s">
        <v>222</v>
      </c>
      <c r="N10" s="407" t="s">
        <v>9</v>
      </c>
      <c r="O10" s="402" t="s">
        <v>222</v>
      </c>
      <c r="P10" s="347"/>
      <c r="Q10" s="1456"/>
      <c r="R10" s="1464"/>
      <c r="S10" s="404" t="s">
        <v>9</v>
      </c>
      <c r="T10" s="403" t="s">
        <v>222</v>
      </c>
      <c r="U10" s="407" t="s">
        <v>9</v>
      </c>
      <c r="V10" s="402" t="s">
        <v>222</v>
      </c>
      <c r="W10" s="347"/>
      <c r="X10" s="1456"/>
      <c r="Y10" s="1464"/>
      <c r="Z10" s="404" t="s">
        <v>9</v>
      </c>
      <c r="AA10" s="403" t="s">
        <v>222</v>
      </c>
      <c r="AB10" s="407" t="s">
        <v>9</v>
      </c>
      <c r="AC10" s="402" t="s">
        <v>222</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332828</v>
      </c>
      <c r="E12" s="352">
        <f>L12+S12+Z12</f>
        <v>207441</v>
      </c>
      <c r="F12" s="353">
        <f>E12/$D12*100</f>
        <v>62.326787409713127</v>
      </c>
      <c r="G12" s="352">
        <f>N12+U12+AB12</f>
        <v>125387</v>
      </c>
      <c r="H12" s="354">
        <f>G12/$D12*100</f>
        <v>37.673212590286873</v>
      </c>
      <c r="I12" s="350"/>
      <c r="J12" s="355">
        <v>95879</v>
      </c>
      <c r="K12" s="356">
        <v>28.807371975915487</v>
      </c>
      <c r="L12" s="357">
        <v>38925</v>
      </c>
      <c r="M12" s="353">
        <v>40.598045453123206</v>
      </c>
      <c r="N12" s="357">
        <v>56954</v>
      </c>
      <c r="O12" s="358">
        <v>59.401954546876787</v>
      </c>
      <c r="P12" s="350"/>
      <c r="Q12" s="355">
        <v>72473</v>
      </c>
      <c r="R12" s="356">
        <v>21.774910764719316</v>
      </c>
      <c r="S12" s="357">
        <v>47234</v>
      </c>
      <c r="T12" s="353">
        <v>65.174616753825561</v>
      </c>
      <c r="U12" s="357">
        <v>25239</v>
      </c>
      <c r="V12" s="358">
        <v>34.825383246174432</v>
      </c>
      <c r="W12" s="350"/>
      <c r="X12" s="355">
        <v>164476</v>
      </c>
      <c r="Y12" s="356">
        <v>49.417717259365197</v>
      </c>
      <c r="Z12" s="357">
        <v>121282</v>
      </c>
      <c r="AA12" s="353">
        <v>73.738417763077905</v>
      </c>
      <c r="AB12" s="357">
        <v>43194</v>
      </c>
      <c r="AC12" s="358">
        <f t="shared" ref="AC12:AC29" si="0">AB12/$X12*100</f>
        <v>26.261582236922106</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48921</v>
      </c>
      <c r="E13" s="365">
        <f t="shared" ref="E13:E29" si="2">L13+S13+Z13</f>
        <v>31466</v>
      </c>
      <c r="F13" s="366">
        <f t="shared" ref="F13:H29" si="3">E13/$D13*100</f>
        <v>64.320026164632765</v>
      </c>
      <c r="G13" s="365">
        <f t="shared" ref="G13:G29" si="4">N13+U13+AB13</f>
        <v>17455</v>
      </c>
      <c r="H13" s="367">
        <f t="shared" si="3"/>
        <v>35.679973835367221</v>
      </c>
      <c r="I13" s="350"/>
      <c r="J13" s="368">
        <v>9478</v>
      </c>
      <c r="K13" s="369">
        <v>19.37409292532859</v>
      </c>
      <c r="L13" s="370">
        <v>3949</v>
      </c>
      <c r="M13" s="371">
        <v>41.664908208482807</v>
      </c>
      <c r="N13" s="370">
        <v>5529</v>
      </c>
      <c r="O13" s="372">
        <v>58.3350917915172</v>
      </c>
      <c r="P13" s="350"/>
      <c r="Q13" s="368">
        <v>9112</v>
      </c>
      <c r="R13" s="369">
        <v>18.625947956910121</v>
      </c>
      <c r="S13" s="370">
        <v>5511</v>
      </c>
      <c r="T13" s="371">
        <v>60.480684811237928</v>
      </c>
      <c r="U13" s="370">
        <v>3601</v>
      </c>
      <c r="V13" s="372">
        <v>39.519315188762072</v>
      </c>
      <c r="W13" s="350"/>
      <c r="X13" s="368">
        <v>30331</v>
      </c>
      <c r="Y13" s="369">
        <v>61.999959117761293</v>
      </c>
      <c r="Z13" s="370">
        <v>22006</v>
      </c>
      <c r="AA13" s="371">
        <v>72.552833734463093</v>
      </c>
      <c r="AB13" s="370">
        <v>8325</v>
      </c>
      <c r="AC13" s="372">
        <f t="shared" si="0"/>
        <v>27.447166265536911</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33860</v>
      </c>
      <c r="E14" s="365">
        <f t="shared" si="2"/>
        <v>21893</v>
      </c>
      <c r="F14" s="366">
        <f t="shared" si="3"/>
        <v>64.657412876550495</v>
      </c>
      <c r="G14" s="365">
        <f t="shared" si="4"/>
        <v>11967</v>
      </c>
      <c r="H14" s="367">
        <f t="shared" si="3"/>
        <v>35.342587123449498</v>
      </c>
      <c r="I14" s="350"/>
      <c r="J14" s="368">
        <v>8021</v>
      </c>
      <c r="K14" s="369">
        <v>23.688718251624337</v>
      </c>
      <c r="L14" s="370">
        <v>3302</v>
      </c>
      <c r="M14" s="371">
        <v>41.166936790923828</v>
      </c>
      <c r="N14" s="370">
        <v>4719</v>
      </c>
      <c r="O14" s="372">
        <v>58.833063209076172</v>
      </c>
      <c r="P14" s="350"/>
      <c r="Q14" s="368">
        <v>7071</v>
      </c>
      <c r="R14" s="369">
        <v>20.883047844063793</v>
      </c>
      <c r="S14" s="370">
        <v>4143</v>
      </c>
      <c r="T14" s="371">
        <v>58.591429783623248</v>
      </c>
      <c r="U14" s="370">
        <v>2928</v>
      </c>
      <c r="V14" s="372">
        <v>41.408570216376752</v>
      </c>
      <c r="W14" s="350"/>
      <c r="X14" s="368">
        <v>18768</v>
      </c>
      <c r="Y14" s="369">
        <v>55.428233904311874</v>
      </c>
      <c r="Z14" s="370">
        <v>14448</v>
      </c>
      <c r="AA14" s="371">
        <v>76.98209718670077</v>
      </c>
      <c r="AB14" s="370">
        <v>4320</v>
      </c>
      <c r="AC14" s="372">
        <f t="shared" si="0"/>
        <v>23.017902813299234</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34163</v>
      </c>
      <c r="E15" s="365">
        <f t="shared" si="2"/>
        <v>20929</v>
      </c>
      <c r="F15" s="366">
        <f t="shared" si="3"/>
        <v>61.262184234405645</v>
      </c>
      <c r="G15" s="365">
        <f t="shared" si="4"/>
        <v>13234</v>
      </c>
      <c r="H15" s="367">
        <f t="shared" si="3"/>
        <v>38.737815765594355</v>
      </c>
      <c r="I15" s="350"/>
      <c r="J15" s="368">
        <v>9387</v>
      </c>
      <c r="K15" s="369">
        <v>27.477095102889095</v>
      </c>
      <c r="L15" s="370">
        <v>3900</v>
      </c>
      <c r="M15" s="371">
        <v>41.546820070310005</v>
      </c>
      <c r="N15" s="370">
        <v>5487</v>
      </c>
      <c r="O15" s="372">
        <v>58.453179929690002</v>
      </c>
      <c r="P15" s="350"/>
      <c r="Q15" s="368">
        <v>7337</v>
      </c>
      <c r="R15" s="369">
        <v>21.476451131340923</v>
      </c>
      <c r="S15" s="370">
        <v>4379</v>
      </c>
      <c r="T15" s="371">
        <v>59.683794466403164</v>
      </c>
      <c r="U15" s="370">
        <v>2958</v>
      </c>
      <c r="V15" s="372">
        <v>40.316205533596836</v>
      </c>
      <c r="W15" s="350"/>
      <c r="X15" s="368">
        <v>17439</v>
      </c>
      <c r="Y15" s="369">
        <v>51.046453765769982</v>
      </c>
      <c r="Z15" s="370">
        <v>12650</v>
      </c>
      <c r="AA15" s="371">
        <v>72.538562990997193</v>
      </c>
      <c r="AB15" s="370">
        <v>4789</v>
      </c>
      <c r="AC15" s="372">
        <f t="shared" si="0"/>
        <v>27.461437009002807</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63684</v>
      </c>
      <c r="E16" s="365">
        <f t="shared" si="2"/>
        <v>37518</v>
      </c>
      <c r="F16" s="366">
        <f t="shared" si="3"/>
        <v>58.912756736385909</v>
      </c>
      <c r="G16" s="365">
        <f t="shared" si="4"/>
        <v>26166</v>
      </c>
      <c r="H16" s="367">
        <f t="shared" si="3"/>
        <v>41.087243263614091</v>
      </c>
      <c r="I16" s="350"/>
      <c r="J16" s="368">
        <v>22592</v>
      </c>
      <c r="K16" s="369">
        <v>35.475158595565603</v>
      </c>
      <c r="L16" s="370">
        <v>9336</v>
      </c>
      <c r="M16" s="371">
        <v>41.324362606232299</v>
      </c>
      <c r="N16" s="370">
        <v>13256</v>
      </c>
      <c r="O16" s="372">
        <v>58.675637393767708</v>
      </c>
      <c r="P16" s="350"/>
      <c r="Q16" s="368">
        <v>14187</v>
      </c>
      <c r="R16" s="369">
        <v>22.277181081590353</v>
      </c>
      <c r="S16" s="370">
        <v>8646</v>
      </c>
      <c r="T16" s="371">
        <v>60.943116938041875</v>
      </c>
      <c r="U16" s="370">
        <v>5541</v>
      </c>
      <c r="V16" s="372">
        <v>39.056883061958132</v>
      </c>
      <c r="W16" s="350"/>
      <c r="X16" s="368">
        <v>26905</v>
      </c>
      <c r="Y16" s="369">
        <v>42.247660322844041</v>
      </c>
      <c r="Z16" s="370">
        <v>19536</v>
      </c>
      <c r="AA16" s="371">
        <v>72.611038840364245</v>
      </c>
      <c r="AB16" s="370">
        <v>7369</v>
      </c>
      <c r="AC16" s="372">
        <f t="shared" si="0"/>
        <v>27.388961159635755</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18310</v>
      </c>
      <c r="E17" s="375">
        <f t="shared" si="2"/>
        <v>11375</v>
      </c>
      <c r="F17" s="376">
        <f t="shared" si="3"/>
        <v>62.124522119060622</v>
      </c>
      <c r="G17" s="375">
        <f t="shared" si="4"/>
        <v>6935</v>
      </c>
      <c r="H17" s="367">
        <f t="shared" si="3"/>
        <v>37.875477880939378</v>
      </c>
      <c r="I17" s="350"/>
      <c r="J17" s="377">
        <v>4718</v>
      </c>
      <c r="K17" s="378">
        <v>25.767340251228838</v>
      </c>
      <c r="L17" s="375">
        <v>1944</v>
      </c>
      <c r="M17" s="376">
        <v>41.20389995760916</v>
      </c>
      <c r="N17" s="375">
        <v>2774</v>
      </c>
      <c r="O17" s="372">
        <v>58.79610004239084</v>
      </c>
      <c r="P17" s="350"/>
      <c r="Q17" s="377">
        <v>3864</v>
      </c>
      <c r="R17" s="378">
        <v>21.103222282905516</v>
      </c>
      <c r="S17" s="375">
        <v>2138</v>
      </c>
      <c r="T17" s="376">
        <v>55.331262939958592</v>
      </c>
      <c r="U17" s="375">
        <v>1726</v>
      </c>
      <c r="V17" s="372">
        <v>44.668737060041408</v>
      </c>
      <c r="W17" s="350"/>
      <c r="X17" s="377">
        <v>9728</v>
      </c>
      <c r="Y17" s="378">
        <v>53.129437465865649</v>
      </c>
      <c r="Z17" s="375">
        <v>7293</v>
      </c>
      <c r="AA17" s="376">
        <v>74.969161184210535</v>
      </c>
      <c r="AB17" s="375">
        <v>2435</v>
      </c>
      <c r="AC17" s="372">
        <f t="shared" si="0"/>
        <v>25.030838815789476</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128107</v>
      </c>
      <c r="E18" s="365">
        <f t="shared" si="2"/>
        <v>81045</v>
      </c>
      <c r="F18" s="366">
        <f t="shared" si="3"/>
        <v>63.263521899662003</v>
      </c>
      <c r="G18" s="365">
        <f t="shared" si="4"/>
        <v>47062</v>
      </c>
      <c r="H18" s="367">
        <f t="shared" si="3"/>
        <v>36.736478100337997</v>
      </c>
      <c r="I18" s="350"/>
      <c r="J18" s="368">
        <v>26703</v>
      </c>
      <c r="K18" s="369">
        <v>20.84429422279813</v>
      </c>
      <c r="L18" s="370">
        <v>11126</v>
      </c>
      <c r="M18" s="371">
        <v>41.665730442272405</v>
      </c>
      <c r="N18" s="370">
        <v>15577</v>
      </c>
      <c r="O18" s="372">
        <v>58.334269557727595</v>
      </c>
      <c r="P18" s="350"/>
      <c r="Q18" s="368">
        <v>22169</v>
      </c>
      <c r="R18" s="369">
        <v>17.305065296978306</v>
      </c>
      <c r="S18" s="370">
        <v>12471</v>
      </c>
      <c r="T18" s="371">
        <v>56.254228878163204</v>
      </c>
      <c r="U18" s="370">
        <v>9698</v>
      </c>
      <c r="V18" s="372">
        <v>43.745771121836803</v>
      </c>
      <c r="W18" s="350"/>
      <c r="X18" s="368">
        <v>79235</v>
      </c>
      <c r="Y18" s="369">
        <v>61.850640480223561</v>
      </c>
      <c r="Z18" s="370">
        <v>57448</v>
      </c>
      <c r="AA18" s="371">
        <v>72.50331292989209</v>
      </c>
      <c r="AB18" s="370">
        <v>21787</v>
      </c>
      <c r="AC18" s="372">
        <f t="shared" si="0"/>
        <v>27.496687070107907</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81366</v>
      </c>
      <c r="E19" s="365">
        <f t="shared" si="2"/>
        <v>51233</v>
      </c>
      <c r="F19" s="366">
        <f t="shared" si="3"/>
        <v>62.96610377799081</v>
      </c>
      <c r="G19" s="365">
        <f t="shared" si="4"/>
        <v>30133</v>
      </c>
      <c r="H19" s="367">
        <f t="shared" si="3"/>
        <v>37.033896222009197</v>
      </c>
      <c r="I19" s="350"/>
      <c r="J19" s="368">
        <v>18372</v>
      </c>
      <c r="K19" s="369">
        <v>22.579455792345698</v>
      </c>
      <c r="L19" s="370">
        <v>7358</v>
      </c>
      <c r="M19" s="371">
        <v>40.050076202917481</v>
      </c>
      <c r="N19" s="370">
        <v>11014</v>
      </c>
      <c r="O19" s="372">
        <v>59.949923797082519</v>
      </c>
      <c r="P19" s="350"/>
      <c r="Q19" s="368">
        <v>14754</v>
      </c>
      <c r="R19" s="369">
        <v>18.132881055969325</v>
      </c>
      <c r="S19" s="370">
        <v>9021</v>
      </c>
      <c r="T19" s="371">
        <v>61.142740951606342</v>
      </c>
      <c r="U19" s="370">
        <v>5733</v>
      </c>
      <c r="V19" s="372">
        <v>38.857259048393658</v>
      </c>
      <c r="W19" s="350"/>
      <c r="X19" s="368">
        <v>48240</v>
      </c>
      <c r="Y19" s="369">
        <v>59.287663151684974</v>
      </c>
      <c r="Z19" s="370">
        <v>34854</v>
      </c>
      <c r="AA19" s="371">
        <v>72.25124378109453</v>
      </c>
      <c r="AB19" s="370">
        <v>13386</v>
      </c>
      <c r="AC19" s="372">
        <f t="shared" si="0"/>
        <v>27.748756218905474</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245776</v>
      </c>
      <c r="E20" s="365">
        <f t="shared" si="2"/>
        <v>155126</v>
      </c>
      <c r="F20" s="366">
        <f t="shared" si="3"/>
        <v>63.116821821495996</v>
      </c>
      <c r="G20" s="365">
        <f t="shared" si="4"/>
        <v>90650</v>
      </c>
      <c r="H20" s="367">
        <f t="shared" si="3"/>
        <v>36.883178178504004</v>
      </c>
      <c r="I20" s="350"/>
      <c r="J20" s="368">
        <v>64417</v>
      </c>
      <c r="K20" s="369">
        <v>26.209638044398154</v>
      </c>
      <c r="L20" s="370">
        <v>27077</v>
      </c>
      <c r="M20" s="371">
        <v>42.033935141344678</v>
      </c>
      <c r="N20" s="370">
        <v>37340</v>
      </c>
      <c r="O20" s="372">
        <v>57.966064858655322</v>
      </c>
      <c r="P20" s="350"/>
      <c r="Q20" s="368">
        <v>48641</v>
      </c>
      <c r="R20" s="369">
        <v>19.790785105136386</v>
      </c>
      <c r="S20" s="370">
        <v>29696</v>
      </c>
      <c r="T20" s="371">
        <v>61.051376410846814</v>
      </c>
      <c r="U20" s="370">
        <v>18945</v>
      </c>
      <c r="V20" s="372">
        <v>38.948623589153186</v>
      </c>
      <c r="W20" s="350"/>
      <c r="X20" s="368">
        <v>132718</v>
      </c>
      <c r="Y20" s="369">
        <v>53.999576850465466</v>
      </c>
      <c r="Z20" s="370">
        <v>98353</v>
      </c>
      <c r="AA20" s="371">
        <v>74.106752663542252</v>
      </c>
      <c r="AB20" s="370">
        <v>34365</v>
      </c>
      <c r="AC20" s="372">
        <f t="shared" si="0"/>
        <v>25.893247336457755</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178555</v>
      </c>
      <c r="E21" s="365">
        <f t="shared" si="2"/>
        <v>111463</v>
      </c>
      <c r="F21" s="366">
        <f t="shared" si="3"/>
        <v>62.425023102125401</v>
      </c>
      <c r="G21" s="365">
        <f t="shared" si="4"/>
        <v>67092</v>
      </c>
      <c r="H21" s="367">
        <f t="shared" si="3"/>
        <v>37.574976897874606</v>
      </c>
      <c r="I21" s="350"/>
      <c r="J21" s="368">
        <v>45645</v>
      </c>
      <c r="K21" s="369">
        <v>25.563551846769904</v>
      </c>
      <c r="L21" s="370">
        <v>18433</v>
      </c>
      <c r="M21" s="371">
        <v>40.38339358089604</v>
      </c>
      <c r="N21" s="370">
        <v>27212</v>
      </c>
      <c r="O21" s="372">
        <v>59.61660641910396</v>
      </c>
      <c r="P21" s="350"/>
      <c r="Q21" s="368">
        <v>36647</v>
      </c>
      <c r="R21" s="369">
        <v>20.524208227156898</v>
      </c>
      <c r="S21" s="370">
        <v>22294</v>
      </c>
      <c r="T21" s="371">
        <v>60.834447567331573</v>
      </c>
      <c r="U21" s="370">
        <v>14353</v>
      </c>
      <c r="V21" s="372">
        <v>39.165552432668434</v>
      </c>
      <c r="W21" s="350"/>
      <c r="X21" s="368">
        <v>96263</v>
      </c>
      <c r="Y21" s="369">
        <v>53.912239926073205</v>
      </c>
      <c r="Z21" s="370">
        <v>70736</v>
      </c>
      <c r="AA21" s="371">
        <v>73.482023207255125</v>
      </c>
      <c r="AB21" s="370">
        <v>25527</v>
      </c>
      <c r="AC21" s="372">
        <f t="shared" si="0"/>
        <v>26.517976792744875</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37544</v>
      </c>
      <c r="E22" s="365">
        <f t="shared" si="2"/>
        <v>24073</v>
      </c>
      <c r="F22" s="366">
        <f t="shared" si="3"/>
        <v>64.119433198380577</v>
      </c>
      <c r="G22" s="365">
        <f t="shared" si="4"/>
        <v>13471</v>
      </c>
      <c r="H22" s="367">
        <f t="shared" si="3"/>
        <v>35.880566801619437</v>
      </c>
      <c r="I22" s="350"/>
      <c r="J22" s="368">
        <v>9397</v>
      </c>
      <c r="K22" s="369">
        <v>25.029298955891754</v>
      </c>
      <c r="L22" s="370">
        <v>3923</v>
      </c>
      <c r="M22" s="371">
        <v>41.747366180695963</v>
      </c>
      <c r="N22" s="370">
        <v>5474</v>
      </c>
      <c r="O22" s="372">
        <v>58.252633819304037</v>
      </c>
      <c r="P22" s="350"/>
      <c r="Q22" s="368">
        <v>6826</v>
      </c>
      <c r="R22" s="369">
        <v>18.181333901555508</v>
      </c>
      <c r="S22" s="370">
        <v>4180</v>
      </c>
      <c r="T22" s="371">
        <v>61.23644887196015</v>
      </c>
      <c r="U22" s="370">
        <v>2646</v>
      </c>
      <c r="V22" s="372">
        <v>38.76355112803985</v>
      </c>
      <c r="W22" s="350"/>
      <c r="X22" s="368">
        <v>21321</v>
      </c>
      <c r="Y22" s="369">
        <v>56.789367142552734</v>
      </c>
      <c r="Z22" s="370">
        <v>15970</v>
      </c>
      <c r="AA22" s="371">
        <v>74.902678110782801</v>
      </c>
      <c r="AB22" s="370">
        <v>5351</v>
      </c>
      <c r="AC22" s="372">
        <f t="shared" si="0"/>
        <v>25.097321889217206</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92589</v>
      </c>
      <c r="E23" s="365">
        <f t="shared" si="2"/>
        <v>57586</v>
      </c>
      <c r="F23" s="366">
        <f t="shared" si="3"/>
        <v>62.195293177375277</v>
      </c>
      <c r="G23" s="365">
        <f t="shared" si="4"/>
        <v>35003</v>
      </c>
      <c r="H23" s="367">
        <f t="shared" si="3"/>
        <v>37.804706822624716</v>
      </c>
      <c r="I23" s="350"/>
      <c r="J23" s="368">
        <v>24573</v>
      </c>
      <c r="K23" s="369">
        <v>26.539869746946181</v>
      </c>
      <c r="L23" s="370">
        <v>9561</v>
      </c>
      <c r="M23" s="371">
        <v>38.908558173605179</v>
      </c>
      <c r="N23" s="370">
        <v>15012</v>
      </c>
      <c r="O23" s="372">
        <v>61.091441826394821</v>
      </c>
      <c r="P23" s="350"/>
      <c r="Q23" s="368">
        <v>16382</v>
      </c>
      <c r="R23" s="369">
        <v>17.693246497964122</v>
      </c>
      <c r="S23" s="370">
        <v>9433</v>
      </c>
      <c r="T23" s="371">
        <v>57.581491881333172</v>
      </c>
      <c r="U23" s="370">
        <v>6949</v>
      </c>
      <c r="V23" s="372">
        <v>42.418508118666828</v>
      </c>
      <c r="W23" s="350"/>
      <c r="X23" s="368">
        <v>51634</v>
      </c>
      <c r="Y23" s="369">
        <v>55.766883755089701</v>
      </c>
      <c r="Z23" s="370">
        <v>38592</v>
      </c>
      <c r="AA23" s="371">
        <v>74.741449432544442</v>
      </c>
      <c r="AB23" s="370">
        <v>13042</v>
      </c>
      <c r="AC23" s="372">
        <f t="shared" si="0"/>
        <v>25.258550567455551</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208749</v>
      </c>
      <c r="E24" s="365">
        <f t="shared" si="2"/>
        <v>135401</v>
      </c>
      <c r="F24" s="366">
        <f t="shared" si="3"/>
        <v>64.863065212288433</v>
      </c>
      <c r="G24" s="365">
        <f t="shared" si="4"/>
        <v>73348</v>
      </c>
      <c r="H24" s="367">
        <f t="shared" si="3"/>
        <v>35.13693478771156</v>
      </c>
      <c r="I24" s="350"/>
      <c r="J24" s="368">
        <v>53928</v>
      </c>
      <c r="K24" s="369">
        <v>25.833896210281249</v>
      </c>
      <c r="L24" s="370">
        <v>24523</v>
      </c>
      <c r="M24" s="371">
        <v>45.473594422192555</v>
      </c>
      <c r="N24" s="370">
        <v>29405</v>
      </c>
      <c r="O24" s="372">
        <v>54.526405577807445</v>
      </c>
      <c r="P24" s="350"/>
      <c r="Q24" s="368">
        <v>37355</v>
      </c>
      <c r="R24" s="369">
        <v>17.894696501540128</v>
      </c>
      <c r="S24" s="370">
        <v>23481</v>
      </c>
      <c r="T24" s="371">
        <v>62.859055012715835</v>
      </c>
      <c r="U24" s="370">
        <v>13874</v>
      </c>
      <c r="V24" s="372">
        <v>37.140944987284165</v>
      </c>
      <c r="W24" s="350"/>
      <c r="X24" s="368">
        <v>117466</v>
      </c>
      <c r="Y24" s="369">
        <v>56.271407288178622</v>
      </c>
      <c r="Z24" s="370">
        <v>87397</v>
      </c>
      <c r="AA24" s="371">
        <v>74.401954608141935</v>
      </c>
      <c r="AB24" s="370">
        <v>30069</v>
      </c>
      <c r="AC24" s="372">
        <f t="shared" si="0"/>
        <v>25.598045391858072</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49151</v>
      </c>
      <c r="E25" s="365">
        <f t="shared" si="2"/>
        <v>28259</v>
      </c>
      <c r="F25" s="366">
        <f t="shared" si="3"/>
        <v>57.494252405851356</v>
      </c>
      <c r="G25" s="365">
        <f t="shared" si="4"/>
        <v>20892</v>
      </c>
      <c r="H25" s="367">
        <f t="shared" si="3"/>
        <v>42.505747594148644</v>
      </c>
      <c r="I25" s="350"/>
      <c r="J25" s="368">
        <v>17520</v>
      </c>
      <c r="K25" s="369">
        <v>35.645256454599092</v>
      </c>
      <c r="L25" s="370">
        <v>6441</v>
      </c>
      <c r="M25" s="371">
        <v>36.763698630136986</v>
      </c>
      <c r="N25" s="370">
        <v>11079</v>
      </c>
      <c r="O25" s="372">
        <v>63.236301369863014</v>
      </c>
      <c r="P25" s="350"/>
      <c r="Q25" s="368">
        <v>9663</v>
      </c>
      <c r="R25" s="369">
        <v>19.659823808264328</v>
      </c>
      <c r="S25" s="370">
        <v>5858</v>
      </c>
      <c r="T25" s="371">
        <v>60.622994929111037</v>
      </c>
      <c r="U25" s="370">
        <v>3805</v>
      </c>
      <c r="V25" s="372">
        <v>39.377005070888963</v>
      </c>
      <c r="W25" s="350"/>
      <c r="X25" s="368">
        <v>21968</v>
      </c>
      <c r="Y25" s="369">
        <v>44.69491973713658</v>
      </c>
      <c r="Z25" s="370">
        <v>15960</v>
      </c>
      <c r="AA25" s="371">
        <v>72.651128914785147</v>
      </c>
      <c r="AB25" s="370">
        <v>6008</v>
      </c>
      <c r="AC25" s="372">
        <f t="shared" si="0"/>
        <v>27.34887108521486</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17626</v>
      </c>
      <c r="E26" s="380">
        <f t="shared" si="2"/>
        <v>11119</v>
      </c>
      <c r="F26" s="381">
        <f t="shared" si="3"/>
        <v>63.082945648473846</v>
      </c>
      <c r="G26" s="380">
        <f t="shared" si="4"/>
        <v>6507</v>
      </c>
      <c r="H26" s="367">
        <f t="shared" si="3"/>
        <v>36.917054351526154</v>
      </c>
      <c r="I26" s="350"/>
      <c r="J26" s="377">
        <v>3613</v>
      </c>
      <c r="K26" s="378">
        <v>20.498127765800522</v>
      </c>
      <c r="L26" s="375">
        <v>1484</v>
      </c>
      <c r="M26" s="376">
        <v>41.073899806255184</v>
      </c>
      <c r="N26" s="375">
        <v>2129</v>
      </c>
      <c r="O26" s="372">
        <v>58.926100193744816</v>
      </c>
      <c r="P26" s="350"/>
      <c r="Q26" s="377">
        <v>2903</v>
      </c>
      <c r="R26" s="378">
        <v>16.469987518438671</v>
      </c>
      <c r="S26" s="375">
        <v>1605</v>
      </c>
      <c r="T26" s="376">
        <v>55.287633482604207</v>
      </c>
      <c r="U26" s="375">
        <v>1298</v>
      </c>
      <c r="V26" s="372">
        <v>44.712366517395793</v>
      </c>
      <c r="W26" s="350"/>
      <c r="X26" s="377">
        <v>11110</v>
      </c>
      <c r="Y26" s="378">
        <v>63.03188471576081</v>
      </c>
      <c r="Z26" s="375">
        <v>8030</v>
      </c>
      <c r="AA26" s="376">
        <v>72.277227722772281</v>
      </c>
      <c r="AB26" s="375">
        <v>3080</v>
      </c>
      <c r="AC26" s="372">
        <f t="shared" si="0"/>
        <v>27.722772277227726</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74626</v>
      </c>
      <c r="E27" s="380">
        <f t="shared" si="2"/>
        <v>45978</v>
      </c>
      <c r="F27" s="381">
        <f t="shared" si="3"/>
        <v>61.611234690322405</v>
      </c>
      <c r="G27" s="380">
        <f t="shared" si="4"/>
        <v>28648</v>
      </c>
      <c r="H27" s="367">
        <f t="shared" si="3"/>
        <v>38.388765309677595</v>
      </c>
      <c r="I27" s="350"/>
      <c r="J27" s="377">
        <v>18231</v>
      </c>
      <c r="K27" s="378">
        <v>24.429823385951277</v>
      </c>
      <c r="L27" s="375">
        <v>7141</v>
      </c>
      <c r="M27" s="376">
        <v>39.169546377050082</v>
      </c>
      <c r="N27" s="375">
        <v>11090</v>
      </c>
      <c r="O27" s="372">
        <v>60.830453622949918</v>
      </c>
      <c r="P27" s="350"/>
      <c r="Q27" s="377">
        <v>13652</v>
      </c>
      <c r="R27" s="378">
        <v>18.293892209149625</v>
      </c>
      <c r="S27" s="375">
        <v>7593</v>
      </c>
      <c r="T27" s="376">
        <v>55.618224435980082</v>
      </c>
      <c r="U27" s="375">
        <v>6059</v>
      </c>
      <c r="V27" s="372">
        <v>44.381775564019925</v>
      </c>
      <c r="W27" s="350"/>
      <c r="X27" s="377">
        <v>42743</v>
      </c>
      <c r="Y27" s="378">
        <v>57.276284404899094</v>
      </c>
      <c r="Z27" s="375">
        <v>31244</v>
      </c>
      <c r="AA27" s="376">
        <v>73.097349273565257</v>
      </c>
      <c r="AB27" s="375">
        <v>11499</v>
      </c>
      <c r="AC27" s="372">
        <f t="shared" si="0"/>
        <v>26.902650726434739</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9412</v>
      </c>
      <c r="E28" s="380">
        <f t="shared" si="2"/>
        <v>6128</v>
      </c>
      <c r="F28" s="381">
        <f t="shared" si="3"/>
        <v>65.108372290692728</v>
      </c>
      <c r="G28" s="380">
        <f t="shared" si="4"/>
        <v>3284</v>
      </c>
      <c r="H28" s="382">
        <f t="shared" si="3"/>
        <v>34.891627709307265</v>
      </c>
      <c r="I28" s="350"/>
      <c r="J28" s="377">
        <v>1598</v>
      </c>
      <c r="K28" s="378">
        <v>16.978325541861452</v>
      </c>
      <c r="L28" s="375">
        <v>670</v>
      </c>
      <c r="M28" s="376">
        <v>41.927409261576969</v>
      </c>
      <c r="N28" s="375">
        <v>928</v>
      </c>
      <c r="O28" s="383">
        <v>58.072590738423024</v>
      </c>
      <c r="P28" s="350"/>
      <c r="Q28" s="377">
        <v>1657</v>
      </c>
      <c r="R28" s="378">
        <v>17.605184870378242</v>
      </c>
      <c r="S28" s="375">
        <v>960</v>
      </c>
      <c r="T28" s="376">
        <v>57.936028968014483</v>
      </c>
      <c r="U28" s="375">
        <v>697</v>
      </c>
      <c r="V28" s="383">
        <v>42.063971031985517</v>
      </c>
      <c r="W28" s="350"/>
      <c r="X28" s="377">
        <v>6157</v>
      </c>
      <c r="Y28" s="378">
        <v>65.41648958776031</v>
      </c>
      <c r="Z28" s="375">
        <v>4498</v>
      </c>
      <c r="AA28" s="376">
        <v>73.055059282117924</v>
      </c>
      <c r="AB28" s="375">
        <v>1659</v>
      </c>
      <c r="AC28" s="383">
        <f t="shared" si="0"/>
        <v>26.944940717882087</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3897</v>
      </c>
      <c r="E29" s="386">
        <f t="shared" si="2"/>
        <v>2090</v>
      </c>
      <c r="F29" s="387">
        <f t="shared" si="3"/>
        <v>53.630998203746472</v>
      </c>
      <c r="G29" s="386">
        <f t="shared" si="4"/>
        <v>1807</v>
      </c>
      <c r="H29" s="388">
        <f t="shared" si="3"/>
        <v>46.369001796253528</v>
      </c>
      <c r="I29" s="350"/>
      <c r="J29" s="389">
        <v>2152</v>
      </c>
      <c r="K29" s="390">
        <v>55.221965614575318</v>
      </c>
      <c r="L29" s="391">
        <v>785</v>
      </c>
      <c r="M29" s="392">
        <v>36.477695167286242</v>
      </c>
      <c r="N29" s="391">
        <v>1367</v>
      </c>
      <c r="O29" s="393">
        <v>63.52230483271375</v>
      </c>
      <c r="P29" s="350"/>
      <c r="Q29" s="389">
        <v>617</v>
      </c>
      <c r="R29" s="390">
        <v>15.832691814216062</v>
      </c>
      <c r="S29" s="391">
        <v>422</v>
      </c>
      <c r="T29" s="392">
        <v>68.395461912479732</v>
      </c>
      <c r="U29" s="391">
        <v>195</v>
      </c>
      <c r="V29" s="393">
        <v>31.604538087520261</v>
      </c>
      <c r="W29" s="350"/>
      <c r="X29" s="389">
        <v>1128</v>
      </c>
      <c r="Y29" s="390">
        <v>28.94534257120862</v>
      </c>
      <c r="Z29" s="391">
        <v>883</v>
      </c>
      <c r="AA29" s="392">
        <v>78.280141843971634</v>
      </c>
      <c r="AB29" s="391">
        <v>245</v>
      </c>
      <c r="AC29" s="393">
        <f t="shared" si="0"/>
        <v>21.719858156028369</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0" customFormat="1" ht="18" customHeight="1" x14ac:dyDescent="0.35">
      <c r="B31" s="1228" t="s">
        <v>0</v>
      </c>
      <c r="D31" s="1229">
        <f>J31+Q31+X31</f>
        <v>1659164</v>
      </c>
      <c r="E31" s="1230">
        <f>L31+S31+Z31</f>
        <v>1040123</v>
      </c>
      <c r="F31" s="1231">
        <f>E31/$D31*100</f>
        <v>62.689583428762916</v>
      </c>
      <c r="G31" s="1230">
        <f>N31+U31+AB31</f>
        <v>619041</v>
      </c>
      <c r="H31" s="1232">
        <f>G31/$D31*100</f>
        <v>37.310416571237084</v>
      </c>
      <c r="J31" s="1233">
        <f>SUM(J12:J29)</f>
        <v>436224</v>
      </c>
      <c r="K31" s="1234">
        <f>J31/$D31*100</f>
        <v>26.291795145024842</v>
      </c>
      <c r="L31" s="1230">
        <f>SUM(L12:L29)</f>
        <v>179878</v>
      </c>
      <c r="M31" s="1231">
        <f>L31/$J31*100</f>
        <v>41.235236942488264</v>
      </c>
      <c r="N31" s="1230">
        <f>SUM(N12:N29)</f>
        <v>256346</v>
      </c>
      <c r="O31" s="1235">
        <f>N31/$J31*100</f>
        <v>58.764763057511736</v>
      </c>
      <c r="Q31" s="1233">
        <f>SUM(Q12:Q29)</f>
        <v>325310</v>
      </c>
      <c r="R31" s="1234">
        <f>Q31/$D31*100</f>
        <v>19.606862251109593</v>
      </c>
      <c r="S31" s="1230">
        <f>SUM(S12:S29)</f>
        <v>199065</v>
      </c>
      <c r="T31" s="1231">
        <f>S31/$Q31*100</f>
        <v>61.192401094340788</v>
      </c>
      <c r="U31" s="1230">
        <f>SUM(U12:U29)</f>
        <v>126245</v>
      </c>
      <c r="V31" s="1235">
        <f>U31/$Q31*100</f>
        <v>38.807598905659219</v>
      </c>
      <c r="X31" s="1233">
        <f>SUM(X12:X29)</f>
        <v>897630</v>
      </c>
      <c r="Y31" s="1234">
        <f>X31/$D31*100</f>
        <v>54.101342603865568</v>
      </c>
      <c r="Z31" s="1230">
        <f>SUM(Z12:Z29)</f>
        <v>661180</v>
      </c>
      <c r="AA31" s="1231">
        <f>Z31/$X31*100</f>
        <v>73.658411594977892</v>
      </c>
      <c r="AB31" s="1230">
        <f>SUM(AB12:AB29)</f>
        <v>236450</v>
      </c>
      <c r="AC31" s="1235">
        <f>AB31/$X31*100</f>
        <v>26.341588405022115</v>
      </c>
      <c r="AD31" s="1272"/>
      <c r="AE31" s="1264"/>
      <c r="AF31" s="1264"/>
      <c r="AI31" s="591"/>
      <c r="AK31" s="1264"/>
      <c r="AL31" s="1264"/>
      <c r="AO31" s="591"/>
      <c r="AQ31" s="1264"/>
      <c r="AR31" s="1264"/>
      <c r="AU31" s="591"/>
      <c r="AW31" s="1264"/>
      <c r="AX31" s="1264"/>
      <c r="BA31" s="591"/>
    </row>
    <row r="32" spans="1:53" s="396" customFormat="1" ht="5.25" customHeight="1" x14ac:dyDescent="0.25">
      <c r="B32" s="397" t="s">
        <v>39</v>
      </c>
      <c r="C32" s="398"/>
      <c r="I32" s="398"/>
    </row>
    <row r="33" spans="2:15" s="396" customFormat="1" ht="5.25" customHeight="1" x14ac:dyDescent="0.25">
      <c r="B33" s="397" t="s">
        <v>47</v>
      </c>
      <c r="C33" s="398"/>
      <c r="I33" s="398"/>
    </row>
    <row r="34" spans="2:15" s="394" customFormat="1" ht="13.5" customHeight="1" x14ac:dyDescent="0.25">
      <c r="B34" s="1468"/>
      <c r="C34" s="1468"/>
      <c r="D34" s="1468"/>
      <c r="E34" s="1468"/>
      <c r="F34" s="1468"/>
      <c r="G34" s="1468"/>
      <c r="H34" s="1468"/>
      <c r="I34" s="1468"/>
      <c r="J34" s="1468"/>
      <c r="K34" s="1468"/>
      <c r="L34" s="1468"/>
      <c r="M34" s="1468"/>
      <c r="N34" s="1468"/>
      <c r="O34" s="1468"/>
    </row>
    <row r="35" spans="2:15" s="329" customFormat="1" ht="29.25" customHeight="1" x14ac:dyDescent="0.25">
      <c r="B35" s="1469"/>
      <c r="C35" s="1469"/>
      <c r="D35" s="1469"/>
      <c r="E35" s="1469"/>
      <c r="F35" s="1469"/>
      <c r="G35" s="1469"/>
      <c r="H35" s="1469"/>
      <c r="I35" s="1469"/>
      <c r="J35" s="1469"/>
      <c r="K35" s="1469"/>
      <c r="L35" s="1469"/>
      <c r="M35" s="1469"/>
    </row>
    <row r="36" spans="2:15" s="329" customFormat="1" ht="4.5" customHeight="1" x14ac:dyDescent="0.25">
      <c r="B36" s="1467"/>
      <c r="C36" s="1467"/>
      <c r="D36" s="1467"/>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6:D36"/>
    <mergeCell ref="R9:R10"/>
    <mergeCell ref="S9:T9"/>
    <mergeCell ref="K9:K10"/>
    <mergeCell ref="L9:M9"/>
    <mergeCell ref="N9:O9"/>
    <mergeCell ref="Q9:Q10"/>
    <mergeCell ref="B34:O34"/>
    <mergeCell ref="B35:M35"/>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Hoja98">
    <tabColor theme="0"/>
    <pageSetUpPr fitToPage="1"/>
  </sheetPr>
  <dimension ref="A1:BA46"/>
  <sheetViews>
    <sheetView showGridLines="0" zoomScale="84" zoomScaleNormal="84"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A1" s="340" t="s">
        <v>31</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439"/>
      <c r="C2" s="1439"/>
    </row>
    <row r="3" spans="1:53" s="345" customFormat="1" ht="4.5" customHeight="1" x14ac:dyDescent="0.25">
      <c r="B3" s="1440"/>
      <c r="C3" s="1440"/>
    </row>
    <row r="4" spans="1:53" s="345" customFormat="1" ht="17.25" customHeight="1" x14ac:dyDescent="0.25">
      <c r="A4" s="1441" t="s">
        <v>423</v>
      </c>
      <c r="B4" s="1441"/>
      <c r="C4" s="1441"/>
      <c r="D4" s="1441"/>
      <c r="E4" s="1441"/>
      <c r="F4" s="1441"/>
      <c r="G4" s="1441"/>
      <c r="H4" s="1441"/>
      <c r="I4" s="1441"/>
      <c r="J4" s="1441"/>
      <c r="K4" s="1441"/>
      <c r="L4" s="1441"/>
      <c r="M4" s="1441"/>
      <c r="N4" s="1441"/>
      <c r="O4" s="1441"/>
      <c r="P4" s="1441"/>
      <c r="Q4" s="1441"/>
      <c r="R4" s="1441"/>
      <c r="S4" s="1441"/>
      <c r="T4" s="1441"/>
      <c r="U4" s="1441"/>
      <c r="V4" s="1441"/>
      <c r="W4" s="1441"/>
      <c r="X4" s="1441"/>
      <c r="Y4" s="1441"/>
      <c r="Z4" s="1441"/>
      <c r="AA4" s="1441"/>
      <c r="AB4" s="1441"/>
      <c r="AC4" s="1441"/>
    </row>
    <row r="5" spans="1:53" s="345" customFormat="1" ht="17.25" customHeight="1" x14ac:dyDescent="0.25">
      <c r="B5" s="1442" t="str">
        <f>porsaad!$B$6</f>
        <v>Situación a 30 de noviembre de 2025</v>
      </c>
      <c r="C5" s="1442"/>
      <c r="D5" s="1442"/>
      <c r="E5" s="1442"/>
      <c r="F5" s="1442"/>
      <c r="G5" s="1442"/>
      <c r="H5" s="1442"/>
      <c r="I5" s="1442"/>
      <c r="J5" s="1442"/>
      <c r="K5" s="1442"/>
      <c r="L5" s="1442"/>
      <c r="M5" s="1442"/>
      <c r="N5" s="1442"/>
      <c r="O5" s="1442"/>
      <c r="P5" s="1442"/>
      <c r="Q5" s="1442"/>
      <c r="R5" s="1442"/>
      <c r="S5" s="1442"/>
      <c r="T5" s="1442"/>
      <c r="U5" s="1442"/>
      <c r="V5" s="1442"/>
      <c r="W5" s="1442"/>
      <c r="X5" s="1442"/>
      <c r="Y5" s="1442"/>
      <c r="Z5" s="1442"/>
      <c r="AA5" s="1442"/>
      <c r="AB5" s="1442"/>
      <c r="AC5" s="1442"/>
    </row>
    <row r="6" spans="1:53" s="345" customFormat="1" ht="6" customHeight="1" x14ac:dyDescent="0.25"/>
    <row r="7" spans="1:53" s="322" customFormat="1" ht="12.75" customHeight="1" x14ac:dyDescent="0.25">
      <c r="A7" s="316"/>
      <c r="B7" s="1443" t="s">
        <v>12</v>
      </c>
      <c r="C7" s="317"/>
      <c r="D7" s="1446" t="s">
        <v>254</v>
      </c>
      <c r="E7" s="1447"/>
      <c r="F7" s="1447"/>
      <c r="G7" s="1447"/>
      <c r="H7" s="1447"/>
      <c r="I7" s="318"/>
      <c r="J7" s="1450"/>
      <c r="K7" s="1450"/>
      <c r="L7" s="1450"/>
      <c r="M7" s="1450"/>
      <c r="N7" s="1450"/>
      <c r="O7" s="1450"/>
      <c r="P7" s="318"/>
      <c r="Q7" s="1450"/>
      <c r="R7" s="1450"/>
      <c r="S7" s="1450"/>
      <c r="T7" s="1450"/>
      <c r="U7" s="1450"/>
      <c r="V7" s="1450"/>
      <c r="W7" s="318"/>
      <c r="X7" s="1450"/>
      <c r="Y7" s="1450"/>
      <c r="Z7" s="1450"/>
      <c r="AA7" s="1450"/>
      <c r="AB7" s="1450"/>
      <c r="AC7" s="1451"/>
      <c r="AD7" s="319"/>
      <c r="AE7" s="319"/>
      <c r="AF7" s="320"/>
      <c r="AG7" s="320"/>
      <c r="AH7" s="320"/>
      <c r="AI7" s="320"/>
      <c r="AJ7" s="320"/>
      <c r="AK7" s="320"/>
      <c r="AL7" s="321"/>
    </row>
    <row r="8" spans="1:53" s="322" customFormat="1" ht="33.75" customHeight="1" x14ac:dyDescent="0.25">
      <c r="A8" s="316"/>
      <c r="B8" s="1444"/>
      <c r="C8" s="317"/>
      <c r="D8" s="1448"/>
      <c r="E8" s="1449"/>
      <c r="F8" s="1449"/>
      <c r="G8" s="1449"/>
      <c r="H8" s="1449"/>
      <c r="I8" s="323"/>
      <c r="J8" s="1452" t="s">
        <v>255</v>
      </c>
      <c r="K8" s="1453"/>
      <c r="L8" s="1453"/>
      <c r="M8" s="1453"/>
      <c r="N8" s="1453"/>
      <c r="O8" s="1454"/>
      <c r="P8" s="317"/>
      <c r="Q8" s="1452" t="s">
        <v>256</v>
      </c>
      <c r="R8" s="1453"/>
      <c r="S8" s="1453"/>
      <c r="T8" s="1453"/>
      <c r="U8" s="1453"/>
      <c r="V8" s="1454"/>
      <c r="W8" s="317"/>
      <c r="X8" s="1452" t="s">
        <v>257</v>
      </c>
      <c r="Y8" s="1453"/>
      <c r="Z8" s="1453"/>
      <c r="AA8" s="1453"/>
      <c r="AB8" s="1453"/>
      <c r="AC8" s="1454"/>
      <c r="AD8" s="319"/>
      <c r="AE8" s="319"/>
      <c r="AF8" s="320"/>
      <c r="AG8" s="320"/>
      <c r="AH8" s="320"/>
      <c r="AI8" s="320"/>
      <c r="AJ8" s="320"/>
      <c r="AK8" s="320"/>
      <c r="AL8" s="321"/>
    </row>
    <row r="9" spans="1:53" s="322" customFormat="1" ht="21.75" customHeight="1" x14ac:dyDescent="0.25">
      <c r="A9" s="316"/>
      <c r="B9" s="1444"/>
      <c r="C9" s="317"/>
      <c r="D9" s="1455" t="s">
        <v>9</v>
      </c>
      <c r="E9" s="1457" t="s">
        <v>24</v>
      </c>
      <c r="F9" s="1458"/>
      <c r="G9" s="1457" t="s">
        <v>23</v>
      </c>
      <c r="H9" s="1459"/>
      <c r="I9" s="323"/>
      <c r="J9" s="1460" t="s">
        <v>9</v>
      </c>
      <c r="K9" s="1463" t="s">
        <v>266</v>
      </c>
      <c r="L9" s="1465" t="s">
        <v>24</v>
      </c>
      <c r="M9" s="1466"/>
      <c r="N9" s="1461" t="s">
        <v>23</v>
      </c>
      <c r="O9" s="1462"/>
      <c r="P9" s="317"/>
      <c r="Q9" s="1460" t="s">
        <v>9</v>
      </c>
      <c r="R9" s="1463" t="s">
        <v>266</v>
      </c>
      <c r="S9" s="1465" t="s">
        <v>24</v>
      </c>
      <c r="T9" s="1466"/>
      <c r="U9" s="1461" t="s">
        <v>23</v>
      </c>
      <c r="V9" s="1462"/>
      <c r="W9" s="317"/>
      <c r="X9" s="1460" t="s">
        <v>9</v>
      </c>
      <c r="Y9" s="1463" t="s">
        <v>266</v>
      </c>
      <c r="Z9" s="1465" t="s">
        <v>24</v>
      </c>
      <c r="AA9" s="1466"/>
      <c r="AB9" s="1461" t="s">
        <v>23</v>
      </c>
      <c r="AC9" s="1462"/>
      <c r="AD9" s="319"/>
      <c r="AE9" s="319"/>
      <c r="AF9" s="320"/>
      <c r="AG9" s="320"/>
      <c r="AH9" s="320"/>
      <c r="AI9" s="320"/>
      <c r="AJ9" s="320"/>
      <c r="AK9" s="320"/>
      <c r="AL9" s="321"/>
    </row>
    <row r="10" spans="1:53" s="322" customFormat="1" ht="36.75" customHeight="1" x14ac:dyDescent="0.25">
      <c r="A10" s="316"/>
      <c r="B10" s="1445"/>
      <c r="C10" s="317"/>
      <c r="D10" s="1456"/>
      <c r="E10" s="407" t="s">
        <v>9</v>
      </c>
      <c r="F10" s="403" t="s">
        <v>266</v>
      </c>
      <c r="G10" s="406" t="s">
        <v>9</v>
      </c>
      <c r="H10" s="886" t="s">
        <v>266</v>
      </c>
      <c r="I10" s="346"/>
      <c r="J10" s="1456"/>
      <c r="K10" s="1464"/>
      <c r="L10" s="404" t="s">
        <v>9</v>
      </c>
      <c r="M10" s="403" t="s">
        <v>266</v>
      </c>
      <c r="N10" s="407" t="s">
        <v>9</v>
      </c>
      <c r="O10" s="402" t="s">
        <v>266</v>
      </c>
      <c r="P10" s="347"/>
      <c r="Q10" s="1456"/>
      <c r="R10" s="1464"/>
      <c r="S10" s="404" t="s">
        <v>9</v>
      </c>
      <c r="T10" s="403" t="s">
        <v>266</v>
      </c>
      <c r="U10" s="407" t="s">
        <v>9</v>
      </c>
      <c r="V10" s="402" t="s">
        <v>266</v>
      </c>
      <c r="W10" s="347"/>
      <c r="X10" s="1456"/>
      <c r="Y10" s="1464"/>
      <c r="Z10" s="404" t="s">
        <v>9</v>
      </c>
      <c r="AA10" s="403" t="s">
        <v>266</v>
      </c>
      <c r="AB10" s="407" t="s">
        <v>9</v>
      </c>
      <c r="AC10" s="402" t="s">
        <v>266</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79007</v>
      </c>
      <c r="E12" s="352">
        <f>L12+S12+Z12</f>
        <v>45984</v>
      </c>
      <c r="F12" s="353">
        <f>E12/$D12*100</f>
        <v>58.202437758679615</v>
      </c>
      <c r="G12" s="352">
        <f>N12+U12+AB12</f>
        <v>33023</v>
      </c>
      <c r="H12" s="354">
        <f>G12/$D12*100</f>
        <v>41.797562241320392</v>
      </c>
      <c r="I12" s="350"/>
      <c r="J12" s="355">
        <f>L12+N12</f>
        <v>29249</v>
      </c>
      <c r="K12" s="356">
        <f>J12/$D12*100</f>
        <v>37.020770311491383</v>
      </c>
      <c r="L12" s="357">
        <v>11303</v>
      </c>
      <c r="M12" s="353">
        <v>38.644056207049815</v>
      </c>
      <c r="N12" s="357">
        <v>17946</v>
      </c>
      <c r="O12" s="358">
        <v>61.355943792950185</v>
      </c>
      <c r="P12" s="350"/>
      <c r="Q12" s="355">
        <v>14005</v>
      </c>
      <c r="R12" s="356">
        <v>17.726277418456593</v>
      </c>
      <c r="S12" s="357">
        <v>7916</v>
      </c>
      <c r="T12" s="353">
        <v>56.52267047483042</v>
      </c>
      <c r="U12" s="357">
        <v>6089</v>
      </c>
      <c r="V12" s="358">
        <v>43.47732952516958</v>
      </c>
      <c r="W12" s="350"/>
      <c r="X12" s="355">
        <v>35753</v>
      </c>
      <c r="Y12" s="356">
        <v>45.25295227005202</v>
      </c>
      <c r="Z12" s="357">
        <v>26765</v>
      </c>
      <c r="AA12" s="353">
        <v>74.860850837691942</v>
      </c>
      <c r="AB12" s="357">
        <v>8988</v>
      </c>
      <c r="AC12" s="358">
        <f t="shared" ref="AC12:AC29" si="0">AB12/$X12*100</f>
        <v>25.139149162308055</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14220</v>
      </c>
      <c r="E13" s="365">
        <f t="shared" ref="E13:E29" si="2">L13+S13+Z13</f>
        <v>9457</v>
      </c>
      <c r="F13" s="366">
        <f t="shared" ref="F13:H29" si="3">E13/$D13*100</f>
        <v>66.504922644163159</v>
      </c>
      <c r="G13" s="365">
        <f t="shared" ref="G13:G29" si="4">N13+U13+AB13</f>
        <v>4763</v>
      </c>
      <c r="H13" s="367">
        <f t="shared" si="3"/>
        <v>33.495077355836848</v>
      </c>
      <c r="I13" s="350"/>
      <c r="J13" s="368">
        <f t="shared" ref="J13:J29" si="5">L13+N13</f>
        <v>2563</v>
      </c>
      <c r="K13" s="369">
        <f t="shared" ref="K13:K29" si="6">J13/$D13*100</f>
        <v>18.023909985935301</v>
      </c>
      <c r="L13" s="370">
        <v>1043</v>
      </c>
      <c r="M13" s="371">
        <v>40.694498634412795</v>
      </c>
      <c r="N13" s="370">
        <v>1520</v>
      </c>
      <c r="O13" s="372">
        <v>59.305501365587197</v>
      </c>
      <c r="P13" s="350"/>
      <c r="Q13" s="368">
        <v>2131</v>
      </c>
      <c r="R13" s="369">
        <v>14.985935302390999</v>
      </c>
      <c r="S13" s="370">
        <v>1223</v>
      </c>
      <c r="T13" s="371">
        <v>57.390896292820273</v>
      </c>
      <c r="U13" s="370">
        <v>908</v>
      </c>
      <c r="V13" s="372">
        <v>42.609103707179727</v>
      </c>
      <c r="W13" s="350"/>
      <c r="X13" s="368">
        <v>9526</v>
      </c>
      <c r="Y13" s="369">
        <v>66.990154711673696</v>
      </c>
      <c r="Z13" s="370">
        <v>7191</v>
      </c>
      <c r="AA13" s="371">
        <v>75.488137728322485</v>
      </c>
      <c r="AB13" s="370">
        <v>2335</v>
      </c>
      <c r="AC13" s="372">
        <f t="shared" si="0"/>
        <v>24.511862271677515</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7630</v>
      </c>
      <c r="E14" s="365">
        <f t="shared" si="2"/>
        <v>5058</v>
      </c>
      <c r="F14" s="366">
        <f t="shared" si="3"/>
        <v>66.290956749672347</v>
      </c>
      <c r="G14" s="365">
        <f t="shared" si="4"/>
        <v>2572</v>
      </c>
      <c r="H14" s="367">
        <f t="shared" si="3"/>
        <v>33.709043250327653</v>
      </c>
      <c r="I14" s="350"/>
      <c r="J14" s="368">
        <f t="shared" si="5"/>
        <v>1788</v>
      </c>
      <c r="K14" s="369">
        <f t="shared" si="6"/>
        <v>23.433813892529489</v>
      </c>
      <c r="L14" s="370">
        <v>735</v>
      </c>
      <c r="M14" s="371">
        <v>41.107382550335572</v>
      </c>
      <c r="N14" s="370">
        <v>1053</v>
      </c>
      <c r="O14" s="372">
        <v>58.892617449664428</v>
      </c>
      <c r="P14" s="350"/>
      <c r="Q14" s="368">
        <v>1405</v>
      </c>
      <c r="R14" s="369">
        <v>18.414154652686761</v>
      </c>
      <c r="S14" s="370">
        <v>808</v>
      </c>
      <c r="T14" s="371">
        <v>57.508896797153021</v>
      </c>
      <c r="U14" s="370">
        <v>597</v>
      </c>
      <c r="V14" s="372">
        <v>42.491103202846972</v>
      </c>
      <c r="W14" s="350"/>
      <c r="X14" s="368">
        <v>4437</v>
      </c>
      <c r="Y14" s="369">
        <v>58.152031454783746</v>
      </c>
      <c r="Z14" s="370">
        <v>3515</v>
      </c>
      <c r="AA14" s="371">
        <v>79.220193824656306</v>
      </c>
      <c r="AB14" s="370">
        <v>922</v>
      </c>
      <c r="AC14" s="372">
        <f t="shared" si="0"/>
        <v>20.779806175343701</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8348</v>
      </c>
      <c r="E15" s="365">
        <f t="shared" si="2"/>
        <v>5291</v>
      </c>
      <c r="F15" s="366">
        <f t="shared" si="3"/>
        <v>63.380450407283185</v>
      </c>
      <c r="G15" s="365">
        <f t="shared" si="4"/>
        <v>3057</v>
      </c>
      <c r="H15" s="367">
        <f t="shared" si="3"/>
        <v>36.619549592716815</v>
      </c>
      <c r="I15" s="350"/>
      <c r="J15" s="368">
        <f t="shared" si="5"/>
        <v>1939</v>
      </c>
      <c r="K15" s="369">
        <f t="shared" si="6"/>
        <v>23.227120268327745</v>
      </c>
      <c r="L15" s="370">
        <v>747</v>
      </c>
      <c r="M15" s="371">
        <v>38.52501289324394</v>
      </c>
      <c r="N15" s="370">
        <v>1192</v>
      </c>
      <c r="O15" s="372">
        <v>61.47498710675606</v>
      </c>
      <c r="P15" s="350"/>
      <c r="Q15" s="368">
        <v>1430</v>
      </c>
      <c r="R15" s="369">
        <v>17.129851461427887</v>
      </c>
      <c r="S15" s="370">
        <v>821</v>
      </c>
      <c r="T15" s="371">
        <v>57.412587412587413</v>
      </c>
      <c r="U15" s="370">
        <v>609</v>
      </c>
      <c r="V15" s="372">
        <v>42.587412587412587</v>
      </c>
      <c r="W15" s="350"/>
      <c r="X15" s="368">
        <v>4979</v>
      </c>
      <c r="Y15" s="369">
        <v>59.643028270244372</v>
      </c>
      <c r="Z15" s="370">
        <v>3723</v>
      </c>
      <c r="AA15" s="371">
        <v>74.774051014259896</v>
      </c>
      <c r="AB15" s="370">
        <v>1256</v>
      </c>
      <c r="AC15" s="372">
        <f t="shared" si="0"/>
        <v>25.225948985740111</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22292</v>
      </c>
      <c r="E16" s="365">
        <f t="shared" si="2"/>
        <v>13547</v>
      </c>
      <c r="F16" s="366">
        <f t="shared" si="3"/>
        <v>60.770680064597158</v>
      </c>
      <c r="G16" s="365">
        <f t="shared" si="4"/>
        <v>8745</v>
      </c>
      <c r="H16" s="367">
        <f t="shared" si="3"/>
        <v>39.229319935402835</v>
      </c>
      <c r="I16" s="350"/>
      <c r="J16" s="368">
        <f t="shared" si="5"/>
        <v>6636</v>
      </c>
      <c r="K16" s="369">
        <f t="shared" si="6"/>
        <v>29.76852682576709</v>
      </c>
      <c r="L16" s="370">
        <v>2687</v>
      </c>
      <c r="M16" s="371">
        <v>40.491259795057267</v>
      </c>
      <c r="N16" s="370">
        <v>3949</v>
      </c>
      <c r="O16" s="372">
        <v>59.508740204942733</v>
      </c>
      <c r="P16" s="350"/>
      <c r="Q16" s="368">
        <v>4294</v>
      </c>
      <c r="R16" s="369">
        <v>19.262515700699804</v>
      </c>
      <c r="S16" s="370">
        <v>2468</v>
      </c>
      <c r="T16" s="371">
        <v>57.475547275267814</v>
      </c>
      <c r="U16" s="370">
        <v>1826</v>
      </c>
      <c r="V16" s="372">
        <v>42.524452724732186</v>
      </c>
      <c r="W16" s="350"/>
      <c r="X16" s="368">
        <v>11362</v>
      </c>
      <c r="Y16" s="369">
        <v>50.968957473533102</v>
      </c>
      <c r="Z16" s="370">
        <v>8392</v>
      </c>
      <c r="AA16" s="371">
        <v>73.860235873965848</v>
      </c>
      <c r="AB16" s="370">
        <v>2970</v>
      </c>
      <c r="AC16" s="372">
        <f t="shared" si="0"/>
        <v>26.139764126034148</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5170</v>
      </c>
      <c r="E17" s="375">
        <f t="shared" si="2"/>
        <v>3291</v>
      </c>
      <c r="F17" s="376">
        <f t="shared" si="3"/>
        <v>63.65570599613153</v>
      </c>
      <c r="G17" s="375">
        <f t="shared" si="4"/>
        <v>1879</v>
      </c>
      <c r="H17" s="367">
        <f t="shared" si="3"/>
        <v>36.34429400386847</v>
      </c>
      <c r="I17" s="350"/>
      <c r="J17" s="377">
        <f t="shared" si="5"/>
        <v>1305</v>
      </c>
      <c r="K17" s="378">
        <f t="shared" si="6"/>
        <v>25.241779497098648</v>
      </c>
      <c r="L17" s="375">
        <v>520</v>
      </c>
      <c r="M17" s="376">
        <v>39.846743295019152</v>
      </c>
      <c r="N17" s="375">
        <v>785</v>
      </c>
      <c r="O17" s="372">
        <v>60.153256704980841</v>
      </c>
      <c r="P17" s="350"/>
      <c r="Q17" s="377">
        <v>923</v>
      </c>
      <c r="R17" s="378">
        <v>17.852998065764023</v>
      </c>
      <c r="S17" s="375">
        <v>501</v>
      </c>
      <c r="T17" s="376">
        <v>54.279523293607802</v>
      </c>
      <c r="U17" s="375">
        <v>422</v>
      </c>
      <c r="V17" s="372">
        <v>45.720476706392198</v>
      </c>
      <c r="W17" s="350"/>
      <c r="X17" s="377">
        <v>2942</v>
      </c>
      <c r="Y17" s="378">
        <v>56.905222437137326</v>
      </c>
      <c r="Z17" s="375">
        <v>2270</v>
      </c>
      <c r="AA17" s="376">
        <v>77.158395649218221</v>
      </c>
      <c r="AB17" s="375">
        <v>672</v>
      </c>
      <c r="AC17" s="372">
        <f t="shared" si="0"/>
        <v>22.841604350781779</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34765</v>
      </c>
      <c r="E18" s="365">
        <f t="shared" si="2"/>
        <v>22765</v>
      </c>
      <c r="F18" s="366">
        <f t="shared" si="3"/>
        <v>65.482525528548834</v>
      </c>
      <c r="G18" s="365">
        <f t="shared" si="4"/>
        <v>12000</v>
      </c>
      <c r="H18" s="367">
        <f t="shared" si="3"/>
        <v>34.517474471451173</v>
      </c>
      <c r="I18" s="350"/>
      <c r="J18" s="368">
        <f t="shared" si="5"/>
        <v>6717</v>
      </c>
      <c r="K18" s="369">
        <f t="shared" si="6"/>
        <v>19.321156335394793</v>
      </c>
      <c r="L18" s="370">
        <v>2741</v>
      </c>
      <c r="M18" s="371">
        <v>40.806907845764478</v>
      </c>
      <c r="N18" s="370">
        <v>3976</v>
      </c>
      <c r="O18" s="372">
        <v>59.193092154235529</v>
      </c>
      <c r="P18" s="350"/>
      <c r="Q18" s="368">
        <v>5120</v>
      </c>
      <c r="R18" s="369">
        <v>14.727455774485835</v>
      </c>
      <c r="S18" s="370">
        <v>2802</v>
      </c>
      <c r="T18" s="371">
        <v>54.7265625</v>
      </c>
      <c r="U18" s="370">
        <v>2318</v>
      </c>
      <c r="V18" s="372">
        <v>45.2734375</v>
      </c>
      <c r="W18" s="350"/>
      <c r="X18" s="368">
        <v>22928</v>
      </c>
      <c r="Y18" s="369">
        <v>65.951387890119378</v>
      </c>
      <c r="Z18" s="370">
        <v>17222</v>
      </c>
      <c r="AA18" s="371">
        <v>75.113398464759257</v>
      </c>
      <c r="AB18" s="370">
        <v>5706</v>
      </c>
      <c r="AC18" s="372">
        <f t="shared" si="0"/>
        <v>24.886601535240754</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24420</v>
      </c>
      <c r="E19" s="365">
        <f t="shared" si="2"/>
        <v>15559</v>
      </c>
      <c r="F19" s="366">
        <f t="shared" si="3"/>
        <v>63.714168714168714</v>
      </c>
      <c r="G19" s="365">
        <f t="shared" si="4"/>
        <v>8861</v>
      </c>
      <c r="H19" s="367">
        <f t="shared" si="3"/>
        <v>36.285831285831286</v>
      </c>
      <c r="I19" s="350"/>
      <c r="J19" s="368">
        <f t="shared" si="5"/>
        <v>5503</v>
      </c>
      <c r="K19" s="369">
        <f t="shared" si="6"/>
        <v>22.534807534807534</v>
      </c>
      <c r="L19" s="370">
        <v>2101</v>
      </c>
      <c r="M19" s="371">
        <v>38.179174995457018</v>
      </c>
      <c r="N19" s="370">
        <v>3402</v>
      </c>
      <c r="O19" s="372">
        <v>61.820825004542982</v>
      </c>
      <c r="P19" s="350"/>
      <c r="Q19" s="368">
        <v>3480</v>
      </c>
      <c r="R19" s="369">
        <v>14.250614250614252</v>
      </c>
      <c r="S19" s="370">
        <v>2007</v>
      </c>
      <c r="T19" s="371">
        <v>57.672413793103452</v>
      </c>
      <c r="U19" s="370">
        <v>1473</v>
      </c>
      <c r="V19" s="372">
        <v>42.327586206896548</v>
      </c>
      <c r="W19" s="350"/>
      <c r="X19" s="368">
        <v>15437</v>
      </c>
      <c r="Y19" s="369">
        <v>63.214578214578211</v>
      </c>
      <c r="Z19" s="370">
        <v>11451</v>
      </c>
      <c r="AA19" s="371">
        <v>74.178920774761934</v>
      </c>
      <c r="AB19" s="370">
        <v>3986</v>
      </c>
      <c r="AC19" s="372">
        <f t="shared" si="0"/>
        <v>25.821079225238066</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46281</v>
      </c>
      <c r="E20" s="365">
        <f t="shared" si="2"/>
        <v>29046</v>
      </c>
      <c r="F20" s="366">
        <f t="shared" si="3"/>
        <v>62.760095935697159</v>
      </c>
      <c r="G20" s="365">
        <f t="shared" si="4"/>
        <v>17235</v>
      </c>
      <c r="H20" s="367">
        <f t="shared" si="3"/>
        <v>37.239904064302848</v>
      </c>
      <c r="I20" s="350"/>
      <c r="J20" s="368">
        <f t="shared" si="5"/>
        <v>13261</v>
      </c>
      <c r="K20" s="369">
        <f t="shared" si="6"/>
        <v>28.653227026209461</v>
      </c>
      <c r="L20" s="370">
        <v>5362</v>
      </c>
      <c r="M20" s="371">
        <v>40.434356383379836</v>
      </c>
      <c r="N20" s="370">
        <v>7899</v>
      </c>
      <c r="O20" s="372">
        <v>59.565643616620164</v>
      </c>
      <c r="P20" s="350"/>
      <c r="Q20" s="368">
        <v>7275</v>
      </c>
      <c r="R20" s="369">
        <v>15.719193621572566</v>
      </c>
      <c r="S20" s="370">
        <v>4108</v>
      </c>
      <c r="T20" s="371">
        <v>56.467353951890033</v>
      </c>
      <c r="U20" s="370">
        <v>3167</v>
      </c>
      <c r="V20" s="372">
        <v>43.53264604810996</v>
      </c>
      <c r="W20" s="350"/>
      <c r="X20" s="368">
        <v>25745</v>
      </c>
      <c r="Y20" s="369">
        <v>55.627579352217971</v>
      </c>
      <c r="Z20" s="370">
        <v>19576</v>
      </c>
      <c r="AA20" s="371">
        <v>76.038065643814335</v>
      </c>
      <c r="AB20" s="370">
        <v>6169</v>
      </c>
      <c r="AC20" s="372">
        <f t="shared" si="0"/>
        <v>23.961934356185669</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48338</v>
      </c>
      <c r="E21" s="365">
        <f t="shared" si="2"/>
        <v>31397</v>
      </c>
      <c r="F21" s="366">
        <f t="shared" si="3"/>
        <v>64.953039016922503</v>
      </c>
      <c r="G21" s="365">
        <f t="shared" si="4"/>
        <v>16941</v>
      </c>
      <c r="H21" s="367">
        <f t="shared" si="3"/>
        <v>35.046960983077497</v>
      </c>
      <c r="I21" s="350"/>
      <c r="J21" s="368">
        <f t="shared" si="5"/>
        <v>10168</v>
      </c>
      <c r="K21" s="369">
        <f t="shared" si="6"/>
        <v>21.03521039347925</v>
      </c>
      <c r="L21" s="370">
        <v>4157</v>
      </c>
      <c r="M21" s="371">
        <v>40.883162863886703</v>
      </c>
      <c r="N21" s="370">
        <v>6011</v>
      </c>
      <c r="O21" s="372">
        <v>59.116837136113297</v>
      </c>
      <c r="P21" s="350"/>
      <c r="Q21" s="368">
        <v>8487</v>
      </c>
      <c r="R21" s="369">
        <v>17.557615126815342</v>
      </c>
      <c r="S21" s="370">
        <v>4818</v>
      </c>
      <c r="T21" s="371">
        <v>56.769176387416046</v>
      </c>
      <c r="U21" s="370">
        <v>3669</v>
      </c>
      <c r="V21" s="372">
        <v>43.230823612583954</v>
      </c>
      <c r="W21" s="350"/>
      <c r="X21" s="368">
        <v>29683</v>
      </c>
      <c r="Y21" s="369">
        <v>61.407174479705404</v>
      </c>
      <c r="Z21" s="370">
        <v>22422</v>
      </c>
      <c r="AA21" s="371">
        <v>75.538186840952733</v>
      </c>
      <c r="AB21" s="370">
        <v>7261</v>
      </c>
      <c r="AC21" s="372">
        <f t="shared" si="0"/>
        <v>24.461813159047267</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12347</v>
      </c>
      <c r="E22" s="365">
        <f t="shared" si="2"/>
        <v>8070</v>
      </c>
      <c r="F22" s="366">
        <f t="shared" si="3"/>
        <v>65.360006479306705</v>
      </c>
      <c r="G22" s="365">
        <f t="shared" si="4"/>
        <v>4277</v>
      </c>
      <c r="H22" s="367">
        <f t="shared" si="3"/>
        <v>34.639993520693288</v>
      </c>
      <c r="I22" s="350"/>
      <c r="J22" s="368">
        <f t="shared" si="5"/>
        <v>2669</v>
      </c>
      <c r="K22" s="369">
        <f t="shared" si="6"/>
        <v>21.616587025188306</v>
      </c>
      <c r="L22" s="370">
        <v>1069</v>
      </c>
      <c r="M22" s="371">
        <v>40.052454102660171</v>
      </c>
      <c r="N22" s="370">
        <v>1600</v>
      </c>
      <c r="O22" s="372">
        <v>59.947545897339829</v>
      </c>
      <c r="P22" s="350"/>
      <c r="Q22" s="368">
        <v>1876</v>
      </c>
      <c r="R22" s="369">
        <v>15.193974244755811</v>
      </c>
      <c r="S22" s="370">
        <v>1057</v>
      </c>
      <c r="T22" s="371">
        <v>56.343283582089555</v>
      </c>
      <c r="U22" s="370">
        <v>819</v>
      </c>
      <c r="V22" s="372">
        <v>43.656716417910445</v>
      </c>
      <c r="W22" s="350"/>
      <c r="X22" s="368">
        <v>7802</v>
      </c>
      <c r="Y22" s="369">
        <v>63.189438730055883</v>
      </c>
      <c r="Z22" s="370">
        <v>5944</v>
      </c>
      <c r="AA22" s="371">
        <v>76.18559343758011</v>
      </c>
      <c r="AB22" s="370">
        <v>1858</v>
      </c>
      <c r="AC22" s="372">
        <f t="shared" si="0"/>
        <v>23.814406562419894</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28540</v>
      </c>
      <c r="E23" s="365">
        <f t="shared" si="2"/>
        <v>19235</v>
      </c>
      <c r="F23" s="366">
        <f t="shared" si="3"/>
        <v>67.396636299929924</v>
      </c>
      <c r="G23" s="365">
        <f t="shared" si="4"/>
        <v>9305</v>
      </c>
      <c r="H23" s="367">
        <f t="shared" si="3"/>
        <v>32.603363700070076</v>
      </c>
      <c r="I23" s="350"/>
      <c r="J23" s="368">
        <f t="shared" si="5"/>
        <v>5313</v>
      </c>
      <c r="K23" s="369">
        <f t="shared" si="6"/>
        <v>18.615977575332863</v>
      </c>
      <c r="L23" s="370">
        <v>2276</v>
      </c>
      <c r="M23" s="371">
        <v>42.838321099190665</v>
      </c>
      <c r="N23" s="370">
        <v>3037</v>
      </c>
      <c r="O23" s="372">
        <v>57.161678900809335</v>
      </c>
      <c r="P23" s="350"/>
      <c r="Q23" s="368">
        <v>4490</v>
      </c>
      <c r="R23" s="369">
        <v>15.732305536089699</v>
      </c>
      <c r="S23" s="370">
        <v>2490</v>
      </c>
      <c r="T23" s="371">
        <v>55.456570155902007</v>
      </c>
      <c r="U23" s="370">
        <v>2000</v>
      </c>
      <c r="V23" s="372">
        <v>44.543429844098</v>
      </c>
      <c r="W23" s="350"/>
      <c r="X23" s="368">
        <v>18737</v>
      </c>
      <c r="Y23" s="369">
        <v>65.65171688857744</v>
      </c>
      <c r="Z23" s="370">
        <v>14469</v>
      </c>
      <c r="AA23" s="371">
        <v>77.221540267919082</v>
      </c>
      <c r="AB23" s="370">
        <v>4268</v>
      </c>
      <c r="AC23" s="372">
        <f t="shared" si="0"/>
        <v>22.778459732080911</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68004</v>
      </c>
      <c r="E24" s="365">
        <f t="shared" si="2"/>
        <v>44834</v>
      </c>
      <c r="F24" s="366">
        <f t="shared" si="3"/>
        <v>65.928474795600252</v>
      </c>
      <c r="G24" s="365">
        <f t="shared" si="4"/>
        <v>23170</v>
      </c>
      <c r="H24" s="367">
        <f t="shared" si="3"/>
        <v>34.071525204399741</v>
      </c>
      <c r="I24" s="350"/>
      <c r="J24" s="368">
        <f t="shared" si="5"/>
        <v>16510</v>
      </c>
      <c r="K24" s="369">
        <f t="shared" si="6"/>
        <v>24.277983648020705</v>
      </c>
      <c r="L24" s="370">
        <v>7802</v>
      </c>
      <c r="M24" s="371">
        <v>47.256208358570561</v>
      </c>
      <c r="N24" s="370">
        <v>8708</v>
      </c>
      <c r="O24" s="372">
        <v>52.743791641429439</v>
      </c>
      <c r="P24" s="350"/>
      <c r="Q24" s="368">
        <v>10140</v>
      </c>
      <c r="R24" s="369">
        <v>14.910887594847361</v>
      </c>
      <c r="S24" s="370">
        <v>5905</v>
      </c>
      <c r="T24" s="371">
        <v>58.234714003944774</v>
      </c>
      <c r="U24" s="370">
        <v>4235</v>
      </c>
      <c r="V24" s="372">
        <v>41.765285996055226</v>
      </c>
      <c r="W24" s="350"/>
      <c r="X24" s="368">
        <v>41354</v>
      </c>
      <c r="Y24" s="369">
        <v>60.811128757131939</v>
      </c>
      <c r="Z24" s="370">
        <v>31127</v>
      </c>
      <c r="AA24" s="371">
        <v>75.269623252889687</v>
      </c>
      <c r="AB24" s="370">
        <v>10227</v>
      </c>
      <c r="AC24" s="372">
        <f t="shared" si="0"/>
        <v>24.730376747110316</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14614</v>
      </c>
      <c r="E25" s="365">
        <f t="shared" si="2"/>
        <v>8216</v>
      </c>
      <c r="F25" s="366">
        <f t="shared" si="3"/>
        <v>56.220062953332416</v>
      </c>
      <c r="G25" s="365">
        <f t="shared" si="4"/>
        <v>6398</v>
      </c>
      <c r="H25" s="367">
        <f t="shared" si="3"/>
        <v>43.779937046667577</v>
      </c>
      <c r="I25" s="350"/>
      <c r="J25" s="368">
        <f t="shared" si="5"/>
        <v>5449</v>
      </c>
      <c r="K25" s="369">
        <f t="shared" si="6"/>
        <v>37.286163952374437</v>
      </c>
      <c r="L25" s="370">
        <v>1925</v>
      </c>
      <c r="M25" s="371">
        <v>35.327583042760139</v>
      </c>
      <c r="N25" s="370">
        <v>3524</v>
      </c>
      <c r="O25" s="372">
        <v>64.672416957239861</v>
      </c>
      <c r="P25" s="350"/>
      <c r="Q25" s="368">
        <v>2173</v>
      </c>
      <c r="R25" s="369">
        <v>14.869303407691255</v>
      </c>
      <c r="S25" s="370">
        <v>1170</v>
      </c>
      <c r="T25" s="371">
        <v>53.84261389783709</v>
      </c>
      <c r="U25" s="370">
        <v>1003</v>
      </c>
      <c r="V25" s="372">
        <v>46.157386102162903</v>
      </c>
      <c r="W25" s="350"/>
      <c r="X25" s="368">
        <v>6992</v>
      </c>
      <c r="Y25" s="369">
        <v>47.844532639934314</v>
      </c>
      <c r="Z25" s="370">
        <v>5121</v>
      </c>
      <c r="AA25" s="371">
        <v>73.240846681922207</v>
      </c>
      <c r="AB25" s="370">
        <v>1871</v>
      </c>
      <c r="AC25" s="372">
        <f t="shared" si="0"/>
        <v>26.759153318077804</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3385</v>
      </c>
      <c r="E26" s="380">
        <f t="shared" si="2"/>
        <v>2280</v>
      </c>
      <c r="F26" s="381">
        <f t="shared" si="3"/>
        <v>67.355982274741507</v>
      </c>
      <c r="G26" s="380">
        <f t="shared" si="4"/>
        <v>1105</v>
      </c>
      <c r="H26" s="367">
        <f t="shared" si="3"/>
        <v>32.644017725258493</v>
      </c>
      <c r="I26" s="350"/>
      <c r="J26" s="377">
        <f t="shared" si="5"/>
        <v>661</v>
      </c>
      <c r="K26" s="378">
        <f t="shared" si="6"/>
        <v>19.527326440177255</v>
      </c>
      <c r="L26" s="375">
        <v>308</v>
      </c>
      <c r="M26" s="376">
        <v>46.59606656580938</v>
      </c>
      <c r="N26" s="375">
        <v>353</v>
      </c>
      <c r="O26" s="372">
        <v>53.40393343419062</v>
      </c>
      <c r="P26" s="350"/>
      <c r="Q26" s="377">
        <v>499</v>
      </c>
      <c r="R26" s="378">
        <v>14.741506646971935</v>
      </c>
      <c r="S26" s="375">
        <v>283</v>
      </c>
      <c r="T26" s="376">
        <v>56.713426853707418</v>
      </c>
      <c r="U26" s="375">
        <v>216</v>
      </c>
      <c r="V26" s="372">
        <v>43.286573146292582</v>
      </c>
      <c r="W26" s="350"/>
      <c r="X26" s="377">
        <v>2225</v>
      </c>
      <c r="Y26" s="378">
        <v>65.73116691285081</v>
      </c>
      <c r="Z26" s="375">
        <v>1689</v>
      </c>
      <c r="AA26" s="376">
        <v>75.910112359550567</v>
      </c>
      <c r="AB26" s="375">
        <v>536</v>
      </c>
      <c r="AC26" s="372">
        <f t="shared" si="0"/>
        <v>24.08988764044944</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17426</v>
      </c>
      <c r="E27" s="380">
        <f t="shared" si="2"/>
        <v>11597</v>
      </c>
      <c r="F27" s="381">
        <f t="shared" si="3"/>
        <v>66.549982784345232</v>
      </c>
      <c r="G27" s="380">
        <f t="shared" si="4"/>
        <v>5829</v>
      </c>
      <c r="H27" s="367">
        <f t="shared" si="3"/>
        <v>33.450017215654768</v>
      </c>
      <c r="I27" s="350"/>
      <c r="J27" s="377">
        <f t="shared" si="5"/>
        <v>3302</v>
      </c>
      <c r="K27" s="378">
        <f t="shared" si="6"/>
        <v>18.948697348789164</v>
      </c>
      <c r="L27" s="375">
        <v>1356</v>
      </c>
      <c r="M27" s="376">
        <v>41.066020593579651</v>
      </c>
      <c r="N27" s="375">
        <v>1946</v>
      </c>
      <c r="O27" s="372">
        <v>58.933979406420356</v>
      </c>
      <c r="P27" s="350"/>
      <c r="Q27" s="377">
        <v>2620</v>
      </c>
      <c r="R27" s="378">
        <v>15.035005164696431</v>
      </c>
      <c r="S27" s="375">
        <v>1470</v>
      </c>
      <c r="T27" s="376">
        <v>56.106870229007633</v>
      </c>
      <c r="U27" s="375">
        <v>1150</v>
      </c>
      <c r="V27" s="372">
        <v>43.893129770992367</v>
      </c>
      <c r="W27" s="350"/>
      <c r="X27" s="377">
        <v>11504</v>
      </c>
      <c r="Y27" s="378">
        <v>66.016297486514404</v>
      </c>
      <c r="Z27" s="375">
        <v>8771</v>
      </c>
      <c r="AA27" s="376">
        <v>76.24304589707927</v>
      </c>
      <c r="AB27" s="375">
        <v>2733</v>
      </c>
      <c r="AC27" s="372">
        <f t="shared" si="0"/>
        <v>23.756954102920723</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2182</v>
      </c>
      <c r="E28" s="380">
        <f t="shared" si="2"/>
        <v>1397</v>
      </c>
      <c r="F28" s="381">
        <f t="shared" si="3"/>
        <v>64.023831347387713</v>
      </c>
      <c r="G28" s="380">
        <f t="shared" si="4"/>
        <v>785</v>
      </c>
      <c r="H28" s="382">
        <f t="shared" si="3"/>
        <v>35.976168652612287</v>
      </c>
      <c r="I28" s="350"/>
      <c r="J28" s="377">
        <f t="shared" si="5"/>
        <v>504</v>
      </c>
      <c r="K28" s="378">
        <f t="shared" si="6"/>
        <v>23.098075160403301</v>
      </c>
      <c r="L28" s="375">
        <v>215</v>
      </c>
      <c r="M28" s="376">
        <v>42.658730158730158</v>
      </c>
      <c r="N28" s="375">
        <v>289</v>
      </c>
      <c r="O28" s="383">
        <v>57.341269841269835</v>
      </c>
      <c r="P28" s="350"/>
      <c r="Q28" s="377">
        <v>322</v>
      </c>
      <c r="R28" s="378">
        <v>14.757103574702107</v>
      </c>
      <c r="S28" s="375">
        <v>175</v>
      </c>
      <c r="T28" s="376">
        <v>54.347826086956516</v>
      </c>
      <c r="U28" s="375">
        <v>147</v>
      </c>
      <c r="V28" s="383">
        <v>45.652173913043477</v>
      </c>
      <c r="W28" s="350"/>
      <c r="X28" s="377">
        <v>1356</v>
      </c>
      <c r="Y28" s="378">
        <v>62.144821264894588</v>
      </c>
      <c r="Z28" s="375">
        <v>1007</v>
      </c>
      <c r="AA28" s="376">
        <v>74.262536873156336</v>
      </c>
      <c r="AB28" s="375">
        <v>349</v>
      </c>
      <c r="AC28" s="383">
        <f t="shared" si="0"/>
        <v>25.737463126843657</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1201</v>
      </c>
      <c r="E29" s="386">
        <f t="shared" si="2"/>
        <v>649</v>
      </c>
      <c r="F29" s="387">
        <f t="shared" si="3"/>
        <v>54.038301415487091</v>
      </c>
      <c r="G29" s="386">
        <f t="shared" si="4"/>
        <v>552</v>
      </c>
      <c r="H29" s="388">
        <f t="shared" si="3"/>
        <v>45.961698584512902</v>
      </c>
      <c r="I29" s="350"/>
      <c r="J29" s="389">
        <f t="shared" si="5"/>
        <v>639</v>
      </c>
      <c r="K29" s="390">
        <f t="shared" si="6"/>
        <v>53.205661948376346</v>
      </c>
      <c r="L29" s="391">
        <v>242</v>
      </c>
      <c r="M29" s="392">
        <v>37.871674491392803</v>
      </c>
      <c r="N29" s="391">
        <v>397</v>
      </c>
      <c r="O29" s="393">
        <v>62.128325508607197</v>
      </c>
      <c r="P29" s="350"/>
      <c r="Q29" s="389">
        <v>175</v>
      </c>
      <c r="R29" s="390">
        <v>14.571190674437966</v>
      </c>
      <c r="S29" s="391">
        <v>107</v>
      </c>
      <c r="T29" s="392">
        <v>61.142857142857146</v>
      </c>
      <c r="U29" s="391">
        <v>68</v>
      </c>
      <c r="V29" s="393">
        <v>38.857142857142854</v>
      </c>
      <c r="W29" s="350"/>
      <c r="X29" s="389">
        <v>387</v>
      </c>
      <c r="Y29" s="390">
        <v>32.223147377185683</v>
      </c>
      <c r="Z29" s="391">
        <v>300</v>
      </c>
      <c r="AA29" s="392">
        <v>77.51937984496125</v>
      </c>
      <c r="AB29" s="391">
        <v>87</v>
      </c>
      <c r="AC29" s="393">
        <f t="shared" si="0"/>
        <v>22.480620155038761</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28" t="s">
        <v>0</v>
      </c>
      <c r="C31" s="320"/>
      <c r="D31" s="1229">
        <f>J31+Q31+X31</f>
        <v>438170</v>
      </c>
      <c r="E31" s="1230">
        <f>L31+S31+Z31</f>
        <v>277673</v>
      </c>
      <c r="F31" s="1231">
        <f>E31/$D31*100</f>
        <v>63.371066024602321</v>
      </c>
      <c r="G31" s="1230">
        <f>N31+U31+AB31</f>
        <v>160497</v>
      </c>
      <c r="H31" s="1232">
        <f>G31/$D31*100</f>
        <v>36.628933975397679</v>
      </c>
      <c r="I31" s="320"/>
      <c r="J31" s="1233">
        <f>SUM(J12:J29)</f>
        <v>114176</v>
      </c>
      <c r="K31" s="1234">
        <f>J31/$D31*100</f>
        <v>26.057466280210878</v>
      </c>
      <c r="L31" s="1230">
        <f>SUM(L12:L29)</f>
        <v>46589</v>
      </c>
      <c r="M31" s="1231">
        <f>L31/$J31*100</f>
        <v>40.804547365470853</v>
      </c>
      <c r="N31" s="1230">
        <f>SUM(N12:N29)</f>
        <v>67587</v>
      </c>
      <c r="O31" s="1235">
        <f>N31/$J31*100</f>
        <v>59.195452634529147</v>
      </c>
      <c r="P31" s="320"/>
      <c r="Q31" s="1233">
        <f>SUM(Q12:Q29)</f>
        <v>70845</v>
      </c>
      <c r="R31" s="1234">
        <f>Q31/$D31*100</f>
        <v>16.168382134787869</v>
      </c>
      <c r="S31" s="1230">
        <f>SUM(S12:S29)</f>
        <v>40129</v>
      </c>
      <c r="T31" s="1231">
        <f>S31/$Q31*100</f>
        <v>56.643376385065991</v>
      </c>
      <c r="U31" s="1230">
        <f>SUM(U12:U29)</f>
        <v>30716</v>
      </c>
      <c r="V31" s="1235">
        <f>U31/$Q31*100</f>
        <v>43.356623614934009</v>
      </c>
      <c r="W31" s="320"/>
      <c r="X31" s="1233">
        <f>SUM(X12:X29)</f>
        <v>253149</v>
      </c>
      <c r="Y31" s="1234">
        <f>X31/$D31*100</f>
        <v>57.774151585001256</v>
      </c>
      <c r="Z31" s="1230">
        <f>SUM(Z12:Z29)</f>
        <v>190955</v>
      </c>
      <c r="AA31" s="1231">
        <f>Z31/$X31*100</f>
        <v>75.431860287814686</v>
      </c>
      <c r="AB31" s="1230">
        <f>SUM(AB12:AB29)</f>
        <v>62194</v>
      </c>
      <c r="AC31" s="1235">
        <f>AB31/$X31*100</f>
        <v>24.568139712185314</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15" s="396" customFormat="1" ht="5.25" customHeight="1" x14ac:dyDescent="0.25">
      <c r="B33" s="397" t="s">
        <v>47</v>
      </c>
      <c r="C33" s="398"/>
      <c r="I33" s="398"/>
    </row>
    <row r="34" spans="2:15" s="394" customFormat="1" ht="13.5" customHeight="1" x14ac:dyDescent="0.25">
      <c r="B34" s="1468"/>
      <c r="C34" s="1468"/>
      <c r="D34" s="1468"/>
      <c r="E34" s="1468"/>
      <c r="F34" s="1468"/>
      <c r="G34" s="1468"/>
      <c r="H34" s="1468"/>
      <c r="I34" s="1468"/>
      <c r="J34" s="1468"/>
      <c r="K34" s="1468"/>
      <c r="L34" s="1468"/>
      <c r="M34" s="1468"/>
      <c r="N34" s="1468"/>
      <c r="O34" s="1468"/>
    </row>
    <row r="35" spans="2:15" s="329" customFormat="1" ht="29.25" customHeight="1" x14ac:dyDescent="0.25">
      <c r="B35" s="1469"/>
      <c r="C35" s="1469"/>
      <c r="D35" s="1469"/>
      <c r="E35" s="1469"/>
      <c r="F35" s="1469"/>
      <c r="G35" s="1469"/>
      <c r="H35" s="1469"/>
      <c r="I35" s="1469"/>
      <c r="J35" s="1469"/>
      <c r="K35" s="1469"/>
      <c r="L35" s="1469"/>
      <c r="M35" s="1469"/>
    </row>
    <row r="36" spans="2:15" s="329" customFormat="1" ht="4.5" customHeight="1" x14ac:dyDescent="0.25">
      <c r="B36" s="1467"/>
      <c r="C36" s="1467"/>
      <c r="D36" s="1467"/>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6:D36"/>
    <mergeCell ref="R9:R10"/>
    <mergeCell ref="S9:T9"/>
    <mergeCell ref="K9:K10"/>
    <mergeCell ref="L9:M9"/>
    <mergeCell ref="N9:O9"/>
    <mergeCell ref="Q9:Q10"/>
    <mergeCell ref="B34:O34"/>
    <mergeCell ref="B35:M35"/>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Hoja99">
    <tabColor theme="0"/>
    <pageSetUpPr fitToPage="1"/>
  </sheetPr>
  <dimension ref="A1:BA46"/>
  <sheetViews>
    <sheetView showGridLines="0" zoomScaleNormal="100"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A1" s="340" t="s">
        <v>49</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439"/>
      <c r="C2" s="1439"/>
    </row>
    <row r="3" spans="1:53" s="345" customFormat="1" ht="4.5" customHeight="1" x14ac:dyDescent="0.25">
      <c r="B3" s="1440"/>
      <c r="C3" s="1440"/>
    </row>
    <row r="4" spans="1:53" s="345" customFormat="1" ht="17.25" customHeight="1" x14ac:dyDescent="0.25">
      <c r="A4" s="1441" t="s">
        <v>422</v>
      </c>
      <c r="B4" s="1441"/>
      <c r="C4" s="1441"/>
      <c r="D4" s="1441"/>
      <c r="E4" s="1441"/>
      <c r="F4" s="1441"/>
      <c r="G4" s="1441"/>
      <c r="H4" s="1441"/>
      <c r="I4" s="1441"/>
      <c r="J4" s="1441"/>
      <c r="K4" s="1441"/>
      <c r="L4" s="1441"/>
      <c r="M4" s="1441"/>
      <c r="N4" s="1441"/>
      <c r="O4" s="1441"/>
      <c r="P4" s="1441"/>
      <c r="Q4" s="1441"/>
      <c r="R4" s="1441"/>
      <c r="S4" s="1441"/>
      <c r="T4" s="1441"/>
      <c r="U4" s="1441"/>
      <c r="V4" s="1441"/>
      <c r="W4" s="1441"/>
      <c r="X4" s="1441"/>
      <c r="Y4" s="1441"/>
      <c r="Z4" s="1441"/>
      <c r="AA4" s="1441"/>
      <c r="AB4" s="1441"/>
      <c r="AC4" s="1441"/>
    </row>
    <row r="5" spans="1:53" s="345" customFormat="1" ht="17.25" customHeight="1" x14ac:dyDescent="0.25">
      <c r="B5" s="1442" t="str">
        <f>porsaad!$B$6</f>
        <v>Situación a 30 de noviembre de 2025</v>
      </c>
      <c r="C5" s="1442"/>
      <c r="D5" s="1442"/>
      <c r="E5" s="1442"/>
      <c r="F5" s="1442"/>
      <c r="G5" s="1442"/>
      <c r="H5" s="1442"/>
      <c r="I5" s="1442"/>
      <c r="J5" s="1442"/>
      <c r="K5" s="1442"/>
      <c r="L5" s="1442"/>
      <c r="M5" s="1442"/>
      <c r="N5" s="1442"/>
      <c r="O5" s="1442"/>
      <c r="P5" s="1442"/>
      <c r="Q5" s="1442"/>
      <c r="R5" s="1442"/>
      <c r="S5" s="1442"/>
      <c r="T5" s="1442"/>
      <c r="U5" s="1442"/>
      <c r="V5" s="1442"/>
      <c r="W5" s="1442"/>
      <c r="X5" s="1442"/>
      <c r="Y5" s="1442"/>
      <c r="Z5" s="1442"/>
      <c r="AA5" s="1442"/>
      <c r="AB5" s="1442"/>
      <c r="AC5" s="1442"/>
    </row>
    <row r="6" spans="1:53" s="345" customFormat="1" ht="6" customHeight="1" x14ac:dyDescent="0.25"/>
    <row r="7" spans="1:53" s="322" customFormat="1" ht="12.75" customHeight="1" x14ac:dyDescent="0.25">
      <c r="A7" s="316"/>
      <c r="B7" s="1443" t="s">
        <v>12</v>
      </c>
      <c r="C7" s="317"/>
      <c r="D7" s="1446" t="s">
        <v>258</v>
      </c>
      <c r="E7" s="1447"/>
      <c r="F7" s="1447"/>
      <c r="G7" s="1447"/>
      <c r="H7" s="1447"/>
      <c r="I7" s="318"/>
      <c r="J7" s="1450"/>
      <c r="K7" s="1450"/>
      <c r="L7" s="1450"/>
      <c r="M7" s="1450"/>
      <c r="N7" s="1450"/>
      <c r="O7" s="1450"/>
      <c r="P7" s="318"/>
      <c r="Q7" s="1450"/>
      <c r="R7" s="1450"/>
      <c r="S7" s="1450"/>
      <c r="T7" s="1450"/>
      <c r="U7" s="1450"/>
      <c r="V7" s="1450"/>
      <c r="W7" s="318"/>
      <c r="X7" s="1450"/>
      <c r="Y7" s="1450"/>
      <c r="Z7" s="1450"/>
      <c r="AA7" s="1450"/>
      <c r="AB7" s="1450"/>
      <c r="AC7" s="1451"/>
      <c r="AD7" s="319"/>
      <c r="AE7" s="319"/>
      <c r="AF7" s="320"/>
      <c r="AG7" s="320"/>
      <c r="AH7" s="320"/>
      <c r="AI7" s="320"/>
      <c r="AJ7" s="320"/>
      <c r="AK7" s="320"/>
      <c r="AL7" s="321"/>
    </row>
    <row r="8" spans="1:53" s="322" customFormat="1" ht="33.75" customHeight="1" x14ac:dyDescent="0.25">
      <c r="A8" s="316"/>
      <c r="B8" s="1444"/>
      <c r="C8" s="317"/>
      <c r="D8" s="1448"/>
      <c r="E8" s="1449"/>
      <c r="F8" s="1449"/>
      <c r="G8" s="1449"/>
      <c r="H8" s="1449"/>
      <c r="I8" s="323"/>
      <c r="J8" s="1452" t="s">
        <v>259</v>
      </c>
      <c r="K8" s="1453"/>
      <c r="L8" s="1453"/>
      <c r="M8" s="1453"/>
      <c r="N8" s="1453"/>
      <c r="O8" s="1454"/>
      <c r="P8" s="317"/>
      <c r="Q8" s="1452" t="s">
        <v>260</v>
      </c>
      <c r="R8" s="1453"/>
      <c r="S8" s="1453"/>
      <c r="T8" s="1453"/>
      <c r="U8" s="1453"/>
      <c r="V8" s="1454"/>
      <c r="W8" s="317"/>
      <c r="X8" s="1452" t="s">
        <v>261</v>
      </c>
      <c r="Y8" s="1453"/>
      <c r="Z8" s="1453"/>
      <c r="AA8" s="1453"/>
      <c r="AB8" s="1453"/>
      <c r="AC8" s="1454"/>
      <c r="AD8" s="319"/>
      <c r="AE8" s="319"/>
      <c r="AF8" s="320"/>
      <c r="AG8" s="320"/>
      <c r="AH8" s="320"/>
      <c r="AI8" s="320"/>
      <c r="AJ8" s="320"/>
      <c r="AK8" s="320"/>
      <c r="AL8" s="321"/>
    </row>
    <row r="9" spans="1:53" s="322" customFormat="1" ht="21.75" customHeight="1" x14ac:dyDescent="0.25">
      <c r="A9" s="316"/>
      <c r="B9" s="1444"/>
      <c r="C9" s="317"/>
      <c r="D9" s="1455" t="s">
        <v>9</v>
      </c>
      <c r="E9" s="1457" t="s">
        <v>24</v>
      </c>
      <c r="F9" s="1458"/>
      <c r="G9" s="1457" t="s">
        <v>23</v>
      </c>
      <c r="H9" s="1459"/>
      <c r="I9" s="323"/>
      <c r="J9" s="1460" t="s">
        <v>9</v>
      </c>
      <c r="K9" s="1463" t="s">
        <v>266</v>
      </c>
      <c r="L9" s="1465" t="s">
        <v>24</v>
      </c>
      <c r="M9" s="1466"/>
      <c r="N9" s="1461" t="s">
        <v>23</v>
      </c>
      <c r="O9" s="1462"/>
      <c r="P9" s="317"/>
      <c r="Q9" s="1460" t="s">
        <v>9</v>
      </c>
      <c r="R9" s="1463" t="s">
        <v>266</v>
      </c>
      <c r="S9" s="1465" t="s">
        <v>24</v>
      </c>
      <c r="T9" s="1466"/>
      <c r="U9" s="1461" t="s">
        <v>23</v>
      </c>
      <c r="V9" s="1462"/>
      <c r="W9" s="317"/>
      <c r="X9" s="1460" t="s">
        <v>9</v>
      </c>
      <c r="Y9" s="1463" t="s">
        <v>266</v>
      </c>
      <c r="Z9" s="1465" t="s">
        <v>24</v>
      </c>
      <c r="AA9" s="1466"/>
      <c r="AB9" s="1461" t="s">
        <v>23</v>
      </c>
      <c r="AC9" s="1462"/>
      <c r="AD9" s="319"/>
      <c r="AE9" s="319"/>
      <c r="AF9" s="320"/>
      <c r="AG9" s="320"/>
      <c r="AH9" s="320"/>
      <c r="AI9" s="320"/>
      <c r="AJ9" s="320"/>
      <c r="AK9" s="320"/>
      <c r="AL9" s="321"/>
    </row>
    <row r="10" spans="1:53" s="322" customFormat="1" ht="36.75" customHeight="1" x14ac:dyDescent="0.25">
      <c r="A10" s="316"/>
      <c r="B10" s="1445"/>
      <c r="C10" s="317"/>
      <c r="D10" s="1456"/>
      <c r="E10" s="407" t="s">
        <v>9</v>
      </c>
      <c r="F10" s="403" t="s">
        <v>266</v>
      </c>
      <c r="G10" s="406" t="s">
        <v>9</v>
      </c>
      <c r="H10" s="886" t="s">
        <v>266</v>
      </c>
      <c r="I10" s="346"/>
      <c r="J10" s="1456"/>
      <c r="K10" s="1464"/>
      <c r="L10" s="404" t="s">
        <v>9</v>
      </c>
      <c r="M10" s="403" t="s">
        <v>266</v>
      </c>
      <c r="N10" s="407" t="s">
        <v>9</v>
      </c>
      <c r="O10" s="402" t="s">
        <v>266</v>
      </c>
      <c r="P10" s="347"/>
      <c r="Q10" s="1456"/>
      <c r="R10" s="1464"/>
      <c r="S10" s="404" t="s">
        <v>9</v>
      </c>
      <c r="T10" s="403" t="s">
        <v>266</v>
      </c>
      <c r="U10" s="407" t="s">
        <v>9</v>
      </c>
      <c r="V10" s="402" t="s">
        <v>266</v>
      </c>
      <c r="W10" s="347"/>
      <c r="X10" s="1456"/>
      <c r="Y10" s="1464"/>
      <c r="Z10" s="404" t="s">
        <v>9</v>
      </c>
      <c r="AA10" s="403" t="s">
        <v>266</v>
      </c>
      <c r="AB10" s="407" t="s">
        <v>9</v>
      </c>
      <c r="AC10" s="402" t="s">
        <v>266</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142885</v>
      </c>
      <c r="E12" s="352">
        <f>L12+S12+Z12</f>
        <v>89027</v>
      </c>
      <c r="F12" s="353">
        <f>E12/$D12*100</f>
        <v>62.306750183714179</v>
      </c>
      <c r="G12" s="352">
        <f>N12+U12+AB12</f>
        <v>53858</v>
      </c>
      <c r="H12" s="354">
        <f>G12/$D12*100</f>
        <v>37.693249816285821</v>
      </c>
      <c r="I12" s="350"/>
      <c r="J12" s="355">
        <f>L12+N12</f>
        <v>42800</v>
      </c>
      <c r="K12" s="356">
        <f>J12/$D12*100</f>
        <v>29.954158939006891</v>
      </c>
      <c r="L12" s="357">
        <v>17193</v>
      </c>
      <c r="M12" s="353">
        <v>40.170560747663551</v>
      </c>
      <c r="N12" s="357">
        <v>25607</v>
      </c>
      <c r="O12" s="358">
        <v>59.829439252336449</v>
      </c>
      <c r="P12" s="350"/>
      <c r="Q12" s="355">
        <v>29383</v>
      </c>
      <c r="R12" s="356">
        <v>20.564090002449522</v>
      </c>
      <c r="S12" s="357">
        <v>18469</v>
      </c>
      <c r="T12" s="353">
        <v>62.856073239628351</v>
      </c>
      <c r="U12" s="357">
        <v>10914</v>
      </c>
      <c r="V12" s="358">
        <v>37.143926760371642</v>
      </c>
      <c r="W12" s="350"/>
      <c r="X12" s="355">
        <v>70702</v>
      </c>
      <c r="Y12" s="356">
        <v>49.48175105854358</v>
      </c>
      <c r="Z12" s="357">
        <v>53365</v>
      </c>
      <c r="AA12" s="353">
        <v>75.47877004893779</v>
      </c>
      <c r="AB12" s="357">
        <v>17337</v>
      </c>
      <c r="AC12" s="358">
        <f t="shared" ref="AC12:AC29" si="0">AB12/$X12*100</f>
        <v>24.521229951062203</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17469</v>
      </c>
      <c r="E13" s="365">
        <f t="shared" ref="E13:E29" si="2">L13+S13+Z13</f>
        <v>10977</v>
      </c>
      <c r="F13" s="366">
        <f t="shared" ref="F13:H29" si="3">E13/$D13*100</f>
        <v>62.83702558818478</v>
      </c>
      <c r="G13" s="365">
        <f t="shared" ref="G13:G29" si="4">N13+U13+AB13</f>
        <v>6492</v>
      </c>
      <c r="H13" s="367">
        <f t="shared" si="3"/>
        <v>37.162974411815213</v>
      </c>
      <c r="I13" s="350"/>
      <c r="J13" s="368">
        <f t="shared" ref="J13:J29" si="5">L13+N13</f>
        <v>3693</v>
      </c>
      <c r="K13" s="369">
        <f t="shared" ref="K13:K29" si="6">J13/$D13*100</f>
        <v>21.140305684355141</v>
      </c>
      <c r="L13" s="370">
        <v>1493</v>
      </c>
      <c r="M13" s="371">
        <v>40.427836447332794</v>
      </c>
      <c r="N13" s="370">
        <v>2200</v>
      </c>
      <c r="O13" s="372">
        <v>59.572163552667213</v>
      </c>
      <c r="P13" s="350"/>
      <c r="Q13" s="368">
        <v>3103</v>
      </c>
      <c r="R13" s="369">
        <v>17.762894269849447</v>
      </c>
      <c r="S13" s="370">
        <v>1813</v>
      </c>
      <c r="T13" s="371">
        <v>58.427328391878831</v>
      </c>
      <c r="U13" s="370">
        <v>1290</v>
      </c>
      <c r="V13" s="372">
        <v>41.572671608121176</v>
      </c>
      <c r="W13" s="350"/>
      <c r="X13" s="368">
        <v>10673</v>
      </c>
      <c r="Y13" s="369">
        <v>61.096800045795405</v>
      </c>
      <c r="Z13" s="370">
        <v>7671</v>
      </c>
      <c r="AA13" s="371">
        <v>71.872950435678817</v>
      </c>
      <c r="AB13" s="370">
        <v>3002</v>
      </c>
      <c r="AC13" s="372">
        <f t="shared" si="0"/>
        <v>28.127049564321183</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11102</v>
      </c>
      <c r="E14" s="365">
        <f t="shared" si="2"/>
        <v>7118</v>
      </c>
      <c r="F14" s="366">
        <f t="shared" si="3"/>
        <v>64.114573950639524</v>
      </c>
      <c r="G14" s="365">
        <f t="shared" si="4"/>
        <v>3984</v>
      </c>
      <c r="H14" s="367">
        <f t="shared" si="3"/>
        <v>35.885426049360476</v>
      </c>
      <c r="I14" s="350"/>
      <c r="J14" s="368">
        <f t="shared" si="5"/>
        <v>2754</v>
      </c>
      <c r="K14" s="369">
        <f t="shared" si="6"/>
        <v>24.806341199783823</v>
      </c>
      <c r="L14" s="370">
        <v>1070</v>
      </c>
      <c r="M14" s="371">
        <v>38.852578068264343</v>
      </c>
      <c r="N14" s="370">
        <v>1684</v>
      </c>
      <c r="O14" s="372">
        <v>61.147421931735657</v>
      </c>
      <c r="P14" s="350"/>
      <c r="Q14" s="368">
        <v>2239</v>
      </c>
      <c r="R14" s="369">
        <v>20.167537380652135</v>
      </c>
      <c r="S14" s="370">
        <v>1306</v>
      </c>
      <c r="T14" s="371">
        <v>58.329611433675744</v>
      </c>
      <c r="U14" s="370">
        <v>933</v>
      </c>
      <c r="V14" s="372">
        <v>41.670388566324249</v>
      </c>
      <c r="W14" s="350"/>
      <c r="X14" s="368">
        <v>6109</v>
      </c>
      <c r="Y14" s="369">
        <v>55.026121419564042</v>
      </c>
      <c r="Z14" s="370">
        <v>4742</v>
      </c>
      <c r="AA14" s="371">
        <v>77.623178916352913</v>
      </c>
      <c r="AB14" s="370">
        <v>1367</v>
      </c>
      <c r="AC14" s="372">
        <f t="shared" si="0"/>
        <v>22.376821083647076</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11057</v>
      </c>
      <c r="E15" s="365">
        <f t="shared" si="2"/>
        <v>6505</v>
      </c>
      <c r="F15" s="366">
        <f t="shared" si="3"/>
        <v>58.831509451026498</v>
      </c>
      <c r="G15" s="365">
        <f t="shared" si="4"/>
        <v>4552</v>
      </c>
      <c r="H15" s="367">
        <f t="shared" si="3"/>
        <v>41.168490548973502</v>
      </c>
      <c r="I15" s="350"/>
      <c r="J15" s="368">
        <f t="shared" si="5"/>
        <v>3358</v>
      </c>
      <c r="K15" s="369">
        <f t="shared" si="6"/>
        <v>30.369901419914985</v>
      </c>
      <c r="L15" s="370">
        <v>1296</v>
      </c>
      <c r="M15" s="371">
        <v>38.594401429422277</v>
      </c>
      <c r="N15" s="370">
        <v>2062</v>
      </c>
      <c r="O15" s="372">
        <v>61.405598570577723</v>
      </c>
      <c r="P15" s="350"/>
      <c r="Q15" s="368">
        <v>2233</v>
      </c>
      <c r="R15" s="369">
        <v>20.195351361128697</v>
      </c>
      <c r="S15" s="370">
        <v>1238</v>
      </c>
      <c r="T15" s="371">
        <v>55.441110613524401</v>
      </c>
      <c r="U15" s="370">
        <v>995</v>
      </c>
      <c r="V15" s="372">
        <v>44.558889386475592</v>
      </c>
      <c r="W15" s="350"/>
      <c r="X15" s="368">
        <v>5466</v>
      </c>
      <c r="Y15" s="369">
        <v>49.434747218956318</v>
      </c>
      <c r="Z15" s="370">
        <v>3971</v>
      </c>
      <c r="AA15" s="371">
        <v>72.649103549213322</v>
      </c>
      <c r="AB15" s="370">
        <v>1495</v>
      </c>
      <c r="AC15" s="372">
        <f t="shared" si="0"/>
        <v>27.350896450786681</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22731</v>
      </c>
      <c r="E16" s="365">
        <f t="shared" si="2"/>
        <v>13148</v>
      </c>
      <c r="F16" s="366">
        <f t="shared" si="3"/>
        <v>57.841713958910731</v>
      </c>
      <c r="G16" s="365">
        <f t="shared" si="4"/>
        <v>9583</v>
      </c>
      <c r="H16" s="367">
        <f t="shared" si="3"/>
        <v>42.158286041089262</v>
      </c>
      <c r="I16" s="350"/>
      <c r="J16" s="368">
        <f t="shared" si="5"/>
        <v>8583</v>
      </c>
      <c r="K16" s="369">
        <f t="shared" si="6"/>
        <v>37.759007522766261</v>
      </c>
      <c r="L16" s="370">
        <v>3496</v>
      </c>
      <c r="M16" s="371">
        <v>40.731678900151465</v>
      </c>
      <c r="N16" s="370">
        <v>5087</v>
      </c>
      <c r="O16" s="372">
        <v>59.268321099848542</v>
      </c>
      <c r="P16" s="350"/>
      <c r="Q16" s="368">
        <v>5092</v>
      </c>
      <c r="R16" s="369">
        <v>22.401126215300689</v>
      </c>
      <c r="S16" s="370">
        <v>3088</v>
      </c>
      <c r="T16" s="371">
        <v>60.644147682639435</v>
      </c>
      <c r="U16" s="370">
        <v>2004</v>
      </c>
      <c r="V16" s="372">
        <v>39.355852317360565</v>
      </c>
      <c r="W16" s="350"/>
      <c r="X16" s="368">
        <v>9056</v>
      </c>
      <c r="Y16" s="369">
        <v>39.839866261933047</v>
      </c>
      <c r="Z16" s="370">
        <v>6564</v>
      </c>
      <c r="AA16" s="371">
        <v>72.482332155477039</v>
      </c>
      <c r="AB16" s="370">
        <v>2492</v>
      </c>
      <c r="AC16" s="372">
        <f t="shared" si="0"/>
        <v>27.517667844522968</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7990</v>
      </c>
      <c r="E17" s="375">
        <f t="shared" si="2"/>
        <v>5037</v>
      </c>
      <c r="F17" s="376">
        <f t="shared" si="3"/>
        <v>63.041301627033796</v>
      </c>
      <c r="G17" s="375">
        <f t="shared" si="4"/>
        <v>2953</v>
      </c>
      <c r="H17" s="367">
        <f t="shared" si="3"/>
        <v>36.958698372966211</v>
      </c>
      <c r="I17" s="350"/>
      <c r="J17" s="377">
        <f t="shared" si="5"/>
        <v>1915</v>
      </c>
      <c r="K17" s="378">
        <f t="shared" si="6"/>
        <v>23.967459324155193</v>
      </c>
      <c r="L17" s="375">
        <v>770</v>
      </c>
      <c r="M17" s="376">
        <v>40.208877284595303</v>
      </c>
      <c r="N17" s="375">
        <v>1145</v>
      </c>
      <c r="O17" s="372">
        <v>59.791122715404697</v>
      </c>
      <c r="P17" s="350"/>
      <c r="Q17" s="377">
        <v>1692</v>
      </c>
      <c r="R17" s="378">
        <v>21.176470588235293</v>
      </c>
      <c r="S17" s="375">
        <v>939</v>
      </c>
      <c r="T17" s="376">
        <v>55.49645390070922</v>
      </c>
      <c r="U17" s="375">
        <v>753</v>
      </c>
      <c r="V17" s="372">
        <v>44.50354609929078</v>
      </c>
      <c r="W17" s="350"/>
      <c r="X17" s="377">
        <v>4383</v>
      </c>
      <c r="Y17" s="378">
        <v>54.85607008760951</v>
      </c>
      <c r="Z17" s="375">
        <v>3328</v>
      </c>
      <c r="AA17" s="376">
        <v>75.929728496463611</v>
      </c>
      <c r="AB17" s="375">
        <v>1055</v>
      </c>
      <c r="AC17" s="372">
        <f t="shared" si="0"/>
        <v>24.070271503536393</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42354</v>
      </c>
      <c r="E18" s="365">
        <f t="shared" si="2"/>
        <v>26536</v>
      </c>
      <c r="F18" s="366">
        <f t="shared" si="3"/>
        <v>62.652878122491387</v>
      </c>
      <c r="G18" s="365">
        <f t="shared" si="4"/>
        <v>15818</v>
      </c>
      <c r="H18" s="367">
        <f t="shared" si="3"/>
        <v>37.347121877508613</v>
      </c>
      <c r="I18" s="350"/>
      <c r="J18" s="368">
        <f t="shared" si="5"/>
        <v>9893</v>
      </c>
      <c r="K18" s="369">
        <f t="shared" si="6"/>
        <v>23.357888275015345</v>
      </c>
      <c r="L18" s="370">
        <v>4105</v>
      </c>
      <c r="M18" s="371">
        <v>41.493985646416661</v>
      </c>
      <c r="N18" s="370">
        <v>5788</v>
      </c>
      <c r="O18" s="372">
        <v>58.506014353583346</v>
      </c>
      <c r="P18" s="350"/>
      <c r="Q18" s="368">
        <v>7189</v>
      </c>
      <c r="R18" s="369">
        <v>16.973603437691835</v>
      </c>
      <c r="S18" s="370">
        <v>4000</v>
      </c>
      <c r="T18" s="371">
        <v>55.640561969675893</v>
      </c>
      <c r="U18" s="370">
        <v>3189</v>
      </c>
      <c r="V18" s="372">
        <v>44.359438030324107</v>
      </c>
      <c r="W18" s="350"/>
      <c r="X18" s="368">
        <v>25272</v>
      </c>
      <c r="Y18" s="369">
        <v>59.668508287292823</v>
      </c>
      <c r="Z18" s="370">
        <v>18431</v>
      </c>
      <c r="AA18" s="371">
        <v>72.930515986071541</v>
      </c>
      <c r="AB18" s="370">
        <v>6841</v>
      </c>
      <c r="AC18" s="372">
        <f t="shared" si="0"/>
        <v>27.069484013928459</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26476</v>
      </c>
      <c r="E19" s="365">
        <f t="shared" si="2"/>
        <v>16082</v>
      </c>
      <c r="F19" s="366">
        <f t="shared" si="3"/>
        <v>60.741803897869772</v>
      </c>
      <c r="G19" s="365">
        <f t="shared" si="4"/>
        <v>10394</v>
      </c>
      <c r="H19" s="367">
        <f t="shared" si="3"/>
        <v>39.258196102130235</v>
      </c>
      <c r="I19" s="350"/>
      <c r="J19" s="368">
        <f t="shared" si="5"/>
        <v>6803</v>
      </c>
      <c r="K19" s="369">
        <f t="shared" si="6"/>
        <v>25.694969028554159</v>
      </c>
      <c r="L19" s="370">
        <v>2688</v>
      </c>
      <c r="M19" s="371">
        <v>39.511980008819634</v>
      </c>
      <c r="N19" s="370">
        <v>4115</v>
      </c>
      <c r="O19" s="372">
        <v>60.488019991180366</v>
      </c>
      <c r="P19" s="350"/>
      <c r="Q19" s="368">
        <v>4734</v>
      </c>
      <c r="R19" s="369">
        <v>17.880344462909807</v>
      </c>
      <c r="S19" s="370">
        <v>2733</v>
      </c>
      <c r="T19" s="371">
        <v>57.731305449936634</v>
      </c>
      <c r="U19" s="370">
        <v>2001</v>
      </c>
      <c r="V19" s="372">
        <v>42.268694550063373</v>
      </c>
      <c r="W19" s="350"/>
      <c r="X19" s="368">
        <v>14939</v>
      </c>
      <c r="Y19" s="369">
        <v>56.424686508536034</v>
      </c>
      <c r="Z19" s="370">
        <v>10661</v>
      </c>
      <c r="AA19" s="371">
        <v>71.363545083338906</v>
      </c>
      <c r="AB19" s="370">
        <v>4278</v>
      </c>
      <c r="AC19" s="372">
        <f t="shared" si="0"/>
        <v>28.636454916661087</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95594</v>
      </c>
      <c r="E20" s="365">
        <f t="shared" si="2"/>
        <v>60609</v>
      </c>
      <c r="F20" s="366">
        <f t="shared" si="3"/>
        <v>63.402514802184243</v>
      </c>
      <c r="G20" s="365">
        <f t="shared" si="4"/>
        <v>34985</v>
      </c>
      <c r="H20" s="367">
        <f t="shared" si="3"/>
        <v>36.597485197815757</v>
      </c>
      <c r="I20" s="350"/>
      <c r="J20" s="368">
        <f t="shared" si="5"/>
        <v>21934</v>
      </c>
      <c r="K20" s="369">
        <f t="shared" si="6"/>
        <v>22.944954704270142</v>
      </c>
      <c r="L20" s="370">
        <v>8768</v>
      </c>
      <c r="M20" s="371">
        <v>39.974468861128841</v>
      </c>
      <c r="N20" s="370">
        <v>13166</v>
      </c>
      <c r="O20" s="372">
        <v>60.025531138871159</v>
      </c>
      <c r="P20" s="350"/>
      <c r="Q20" s="368">
        <v>17593</v>
      </c>
      <c r="R20" s="369">
        <v>18.40387472017072</v>
      </c>
      <c r="S20" s="370">
        <v>10112</v>
      </c>
      <c r="T20" s="371">
        <v>57.47740578639231</v>
      </c>
      <c r="U20" s="370">
        <v>7481</v>
      </c>
      <c r="V20" s="372">
        <v>42.522594213607682</v>
      </c>
      <c r="W20" s="350"/>
      <c r="X20" s="368">
        <v>56067</v>
      </c>
      <c r="Y20" s="369">
        <v>58.651170575559128</v>
      </c>
      <c r="Z20" s="370">
        <v>41729</v>
      </c>
      <c r="AA20" s="371">
        <v>74.427024809602798</v>
      </c>
      <c r="AB20" s="370">
        <v>14338</v>
      </c>
      <c r="AC20" s="372">
        <f t="shared" si="0"/>
        <v>25.572975190397202</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67214</v>
      </c>
      <c r="E21" s="365">
        <f t="shared" si="2"/>
        <v>41810</v>
      </c>
      <c r="F21" s="366">
        <f t="shared" si="3"/>
        <v>62.204302675037937</v>
      </c>
      <c r="G21" s="365">
        <f t="shared" si="4"/>
        <v>25404</v>
      </c>
      <c r="H21" s="367">
        <f t="shared" si="3"/>
        <v>37.795697324962063</v>
      </c>
      <c r="I21" s="350"/>
      <c r="J21" s="368">
        <f t="shared" si="5"/>
        <v>16705</v>
      </c>
      <c r="K21" s="369">
        <f t="shared" si="6"/>
        <v>24.853453149641442</v>
      </c>
      <c r="L21" s="370">
        <v>6861</v>
      </c>
      <c r="M21" s="371">
        <v>41.071535468422624</v>
      </c>
      <c r="N21" s="370">
        <v>9844</v>
      </c>
      <c r="O21" s="372">
        <v>58.928464531577376</v>
      </c>
      <c r="P21" s="350"/>
      <c r="Q21" s="368">
        <v>13810</v>
      </c>
      <c r="R21" s="369">
        <v>20.546314755854436</v>
      </c>
      <c r="S21" s="370">
        <v>8133</v>
      </c>
      <c r="T21" s="371">
        <v>58.892107168718319</v>
      </c>
      <c r="U21" s="370">
        <v>5677</v>
      </c>
      <c r="V21" s="372">
        <v>41.107892831281681</v>
      </c>
      <c r="W21" s="350"/>
      <c r="X21" s="368">
        <v>36699</v>
      </c>
      <c r="Y21" s="369">
        <v>54.600232094504122</v>
      </c>
      <c r="Z21" s="370">
        <v>26816</v>
      </c>
      <c r="AA21" s="371">
        <v>73.070110902204419</v>
      </c>
      <c r="AB21" s="370">
        <v>9883</v>
      </c>
      <c r="AC21" s="372">
        <f t="shared" si="0"/>
        <v>26.929889097795577</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12698</v>
      </c>
      <c r="E22" s="365">
        <f t="shared" si="2"/>
        <v>8052</v>
      </c>
      <c r="F22" s="366">
        <f t="shared" si="3"/>
        <v>63.411560875728455</v>
      </c>
      <c r="G22" s="365">
        <f t="shared" si="4"/>
        <v>4646</v>
      </c>
      <c r="H22" s="367">
        <f t="shared" si="3"/>
        <v>36.588439124271538</v>
      </c>
      <c r="I22" s="350"/>
      <c r="J22" s="368">
        <f t="shared" si="5"/>
        <v>3381</v>
      </c>
      <c r="K22" s="369">
        <f t="shared" si="6"/>
        <v>26.626240352811465</v>
      </c>
      <c r="L22" s="370">
        <v>1409</v>
      </c>
      <c r="M22" s="371">
        <v>41.674060928719314</v>
      </c>
      <c r="N22" s="370">
        <v>1972</v>
      </c>
      <c r="O22" s="372">
        <v>58.325939071280686</v>
      </c>
      <c r="P22" s="350"/>
      <c r="Q22" s="368">
        <v>2276</v>
      </c>
      <c r="R22" s="369">
        <v>17.924082532682313</v>
      </c>
      <c r="S22" s="370">
        <v>1351</v>
      </c>
      <c r="T22" s="371">
        <v>59.3585237258348</v>
      </c>
      <c r="U22" s="370">
        <v>925</v>
      </c>
      <c r="V22" s="372">
        <v>40.6414762741652</v>
      </c>
      <c r="W22" s="350"/>
      <c r="X22" s="368">
        <v>7041</v>
      </c>
      <c r="Y22" s="369">
        <v>55.449677114506223</v>
      </c>
      <c r="Z22" s="370">
        <v>5292</v>
      </c>
      <c r="AA22" s="371">
        <v>75.15977844056242</v>
      </c>
      <c r="AB22" s="370">
        <v>1749</v>
      </c>
      <c r="AC22" s="372">
        <f t="shared" si="0"/>
        <v>24.84022155943758</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30959</v>
      </c>
      <c r="E23" s="365">
        <f t="shared" si="2"/>
        <v>19189</v>
      </c>
      <c r="F23" s="366">
        <f t="shared" si="3"/>
        <v>61.981976162020736</v>
      </c>
      <c r="G23" s="365">
        <f t="shared" si="4"/>
        <v>11770</v>
      </c>
      <c r="H23" s="367">
        <f t="shared" si="3"/>
        <v>38.018023837979264</v>
      </c>
      <c r="I23" s="350"/>
      <c r="J23" s="368">
        <f t="shared" si="5"/>
        <v>8382</v>
      </c>
      <c r="K23" s="369">
        <f t="shared" si="6"/>
        <v>27.074517910785232</v>
      </c>
      <c r="L23" s="370">
        <v>3245</v>
      </c>
      <c r="M23" s="371">
        <v>38.713910761154857</v>
      </c>
      <c r="N23" s="370">
        <v>5137</v>
      </c>
      <c r="O23" s="372">
        <v>61.286089238845143</v>
      </c>
      <c r="P23" s="350"/>
      <c r="Q23" s="368">
        <v>5613</v>
      </c>
      <c r="R23" s="369">
        <v>18.130430569462838</v>
      </c>
      <c r="S23" s="370">
        <v>3261</v>
      </c>
      <c r="T23" s="371">
        <v>58.097274184927848</v>
      </c>
      <c r="U23" s="370">
        <v>2352</v>
      </c>
      <c r="V23" s="372">
        <v>41.902725815072159</v>
      </c>
      <c r="W23" s="350"/>
      <c r="X23" s="368">
        <v>16964</v>
      </c>
      <c r="Y23" s="369">
        <v>54.795051519751922</v>
      </c>
      <c r="Z23" s="370">
        <v>12683</v>
      </c>
      <c r="AA23" s="371">
        <v>74.764206555057768</v>
      </c>
      <c r="AB23" s="370">
        <v>4281</v>
      </c>
      <c r="AC23" s="372">
        <f t="shared" si="0"/>
        <v>25.235793444942228</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78721</v>
      </c>
      <c r="E24" s="365">
        <f t="shared" si="2"/>
        <v>50083</v>
      </c>
      <c r="F24" s="366">
        <f t="shared" si="3"/>
        <v>63.620888962284525</v>
      </c>
      <c r="G24" s="365">
        <f t="shared" si="4"/>
        <v>28638</v>
      </c>
      <c r="H24" s="367">
        <f t="shared" si="3"/>
        <v>36.379111037715475</v>
      </c>
      <c r="I24" s="350"/>
      <c r="J24" s="368">
        <f t="shared" si="5"/>
        <v>22251</v>
      </c>
      <c r="K24" s="369">
        <f t="shared" si="6"/>
        <v>28.265647031922867</v>
      </c>
      <c r="L24" s="370">
        <v>9805</v>
      </c>
      <c r="M24" s="371">
        <v>44.065435261336575</v>
      </c>
      <c r="N24" s="370">
        <v>12446</v>
      </c>
      <c r="O24" s="372">
        <v>55.934564738663425</v>
      </c>
      <c r="P24" s="350"/>
      <c r="Q24" s="368">
        <v>13879</v>
      </c>
      <c r="R24" s="369">
        <v>17.630619529731582</v>
      </c>
      <c r="S24" s="370">
        <v>8518</v>
      </c>
      <c r="T24" s="371">
        <v>61.37329778802507</v>
      </c>
      <c r="U24" s="370">
        <v>5361</v>
      </c>
      <c r="V24" s="372">
        <v>38.62670221197493</v>
      </c>
      <c r="W24" s="350"/>
      <c r="X24" s="368">
        <v>42591</v>
      </c>
      <c r="Y24" s="369">
        <v>54.10373343834555</v>
      </c>
      <c r="Z24" s="370">
        <v>31760</v>
      </c>
      <c r="AA24" s="371">
        <v>74.569744781761401</v>
      </c>
      <c r="AB24" s="370">
        <v>10831</v>
      </c>
      <c r="AC24" s="372">
        <f t="shared" si="0"/>
        <v>25.430255218238596</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18293</v>
      </c>
      <c r="E25" s="365">
        <f t="shared" si="2"/>
        <v>9897</v>
      </c>
      <c r="F25" s="366">
        <f t="shared" si="3"/>
        <v>54.102662220521516</v>
      </c>
      <c r="G25" s="365">
        <f t="shared" si="4"/>
        <v>8396</v>
      </c>
      <c r="H25" s="367">
        <f t="shared" si="3"/>
        <v>45.897337779478484</v>
      </c>
      <c r="I25" s="350"/>
      <c r="J25" s="368">
        <f t="shared" si="5"/>
        <v>7652</v>
      </c>
      <c r="K25" s="369">
        <f t="shared" si="6"/>
        <v>41.830208276389875</v>
      </c>
      <c r="L25" s="370">
        <v>2769</v>
      </c>
      <c r="M25" s="371">
        <v>36.186617877679041</v>
      </c>
      <c r="N25" s="370">
        <v>4883</v>
      </c>
      <c r="O25" s="372">
        <v>63.813382122320959</v>
      </c>
      <c r="P25" s="350"/>
      <c r="Q25" s="368">
        <v>3352</v>
      </c>
      <c r="R25" s="369">
        <v>18.323949051549775</v>
      </c>
      <c r="S25" s="370">
        <v>1817</v>
      </c>
      <c r="T25" s="371">
        <v>54.206443914081149</v>
      </c>
      <c r="U25" s="370">
        <v>1535</v>
      </c>
      <c r="V25" s="372">
        <v>45.793556085918851</v>
      </c>
      <c r="W25" s="350"/>
      <c r="X25" s="368">
        <v>7289</v>
      </c>
      <c r="Y25" s="369">
        <v>39.84584267206035</v>
      </c>
      <c r="Z25" s="370">
        <v>5311</v>
      </c>
      <c r="AA25" s="371">
        <v>72.863218548497727</v>
      </c>
      <c r="AB25" s="370">
        <v>1978</v>
      </c>
      <c r="AC25" s="372">
        <f t="shared" si="0"/>
        <v>27.136781451502262</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6538</v>
      </c>
      <c r="E26" s="380">
        <f t="shared" si="2"/>
        <v>4120</v>
      </c>
      <c r="F26" s="381">
        <f t="shared" si="3"/>
        <v>63.016212909146532</v>
      </c>
      <c r="G26" s="380">
        <f t="shared" si="4"/>
        <v>2418</v>
      </c>
      <c r="H26" s="367">
        <f t="shared" si="3"/>
        <v>36.983787090853468</v>
      </c>
      <c r="I26" s="350"/>
      <c r="J26" s="377">
        <f t="shared" si="5"/>
        <v>1204</v>
      </c>
      <c r="K26" s="378">
        <f t="shared" si="6"/>
        <v>18.41541755888651</v>
      </c>
      <c r="L26" s="375">
        <v>457</v>
      </c>
      <c r="M26" s="376">
        <v>37.956810631229239</v>
      </c>
      <c r="N26" s="375">
        <v>747</v>
      </c>
      <c r="O26" s="372">
        <v>62.043189368770769</v>
      </c>
      <c r="P26" s="350"/>
      <c r="Q26" s="377">
        <v>878</v>
      </c>
      <c r="R26" s="378">
        <v>13.429183236463752</v>
      </c>
      <c r="S26" s="375">
        <v>457</v>
      </c>
      <c r="T26" s="376">
        <v>52.050113895216398</v>
      </c>
      <c r="U26" s="375">
        <v>421</v>
      </c>
      <c r="V26" s="372">
        <v>47.949886104783602</v>
      </c>
      <c r="W26" s="350"/>
      <c r="X26" s="377">
        <v>4456</v>
      </c>
      <c r="Y26" s="378">
        <v>68.15539920464974</v>
      </c>
      <c r="Z26" s="375">
        <v>3206</v>
      </c>
      <c r="AA26" s="376">
        <v>71.94793536804309</v>
      </c>
      <c r="AB26" s="375">
        <v>1250</v>
      </c>
      <c r="AC26" s="372">
        <f t="shared" si="0"/>
        <v>28.052064631956913</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24487</v>
      </c>
      <c r="E27" s="380">
        <f t="shared" si="2"/>
        <v>14950</v>
      </c>
      <c r="F27" s="381">
        <f t="shared" si="3"/>
        <v>61.052803528402819</v>
      </c>
      <c r="G27" s="380">
        <f t="shared" si="4"/>
        <v>9537</v>
      </c>
      <c r="H27" s="367">
        <f t="shared" si="3"/>
        <v>38.947196471597174</v>
      </c>
      <c r="I27" s="350"/>
      <c r="J27" s="377">
        <f t="shared" si="5"/>
        <v>5969</v>
      </c>
      <c r="K27" s="378">
        <f t="shared" si="6"/>
        <v>24.37619961612284</v>
      </c>
      <c r="L27" s="375">
        <v>2293</v>
      </c>
      <c r="M27" s="376">
        <v>38.415144915396212</v>
      </c>
      <c r="N27" s="375">
        <v>3676</v>
      </c>
      <c r="O27" s="372">
        <v>61.584855084603788</v>
      </c>
      <c r="P27" s="350"/>
      <c r="Q27" s="377">
        <v>4371</v>
      </c>
      <c r="R27" s="378">
        <v>17.850287907869479</v>
      </c>
      <c r="S27" s="375">
        <v>2369</v>
      </c>
      <c r="T27" s="376">
        <v>54.198123999084878</v>
      </c>
      <c r="U27" s="375">
        <v>2002</v>
      </c>
      <c r="V27" s="372">
        <v>45.801876000915122</v>
      </c>
      <c r="W27" s="350"/>
      <c r="X27" s="377">
        <v>14147</v>
      </c>
      <c r="Y27" s="378">
        <v>57.773512476007681</v>
      </c>
      <c r="Z27" s="375">
        <v>10288</v>
      </c>
      <c r="AA27" s="376">
        <v>72.722131900756352</v>
      </c>
      <c r="AB27" s="375">
        <v>3859</v>
      </c>
      <c r="AC27" s="372">
        <f t="shared" si="0"/>
        <v>27.277868099243658</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4166</v>
      </c>
      <c r="E28" s="380">
        <f t="shared" si="2"/>
        <v>2668</v>
      </c>
      <c r="F28" s="381">
        <f t="shared" si="3"/>
        <v>64.042246759481515</v>
      </c>
      <c r="G28" s="380">
        <f t="shared" si="4"/>
        <v>1498</v>
      </c>
      <c r="H28" s="382">
        <f t="shared" si="3"/>
        <v>35.957753240518478</v>
      </c>
      <c r="I28" s="350"/>
      <c r="J28" s="377">
        <f t="shared" si="5"/>
        <v>707</v>
      </c>
      <c r="K28" s="378">
        <f t="shared" si="6"/>
        <v>16.970715314450313</v>
      </c>
      <c r="L28" s="375">
        <v>279</v>
      </c>
      <c r="M28" s="376">
        <v>39.462517680339467</v>
      </c>
      <c r="N28" s="375">
        <v>428</v>
      </c>
      <c r="O28" s="383">
        <v>60.53748231966054</v>
      </c>
      <c r="P28" s="350"/>
      <c r="Q28" s="377">
        <v>713</v>
      </c>
      <c r="R28" s="378">
        <v>17.114738358137302</v>
      </c>
      <c r="S28" s="375">
        <v>383</v>
      </c>
      <c r="T28" s="376">
        <v>53.716690042075733</v>
      </c>
      <c r="U28" s="375">
        <v>330</v>
      </c>
      <c r="V28" s="383">
        <v>46.28330995792426</v>
      </c>
      <c r="W28" s="350"/>
      <c r="X28" s="377">
        <v>2746</v>
      </c>
      <c r="Y28" s="378">
        <v>65.914546327412381</v>
      </c>
      <c r="Z28" s="375">
        <v>2006</v>
      </c>
      <c r="AA28" s="376">
        <v>73.051711580480699</v>
      </c>
      <c r="AB28" s="375">
        <v>740</v>
      </c>
      <c r="AC28" s="383">
        <f t="shared" si="0"/>
        <v>26.948288419519301</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1456</v>
      </c>
      <c r="E29" s="386">
        <f t="shared" si="2"/>
        <v>770</v>
      </c>
      <c r="F29" s="387">
        <f t="shared" si="3"/>
        <v>52.884615384615387</v>
      </c>
      <c r="G29" s="386">
        <f t="shared" si="4"/>
        <v>686</v>
      </c>
      <c r="H29" s="388">
        <f t="shared" si="3"/>
        <v>47.115384615384613</v>
      </c>
      <c r="I29" s="350"/>
      <c r="J29" s="389">
        <f t="shared" si="5"/>
        <v>841</v>
      </c>
      <c r="K29" s="390">
        <f t="shared" si="6"/>
        <v>57.760989010989007</v>
      </c>
      <c r="L29" s="391">
        <v>302</v>
      </c>
      <c r="M29" s="392">
        <v>35.909631391200953</v>
      </c>
      <c r="N29" s="391">
        <v>539</v>
      </c>
      <c r="O29" s="393">
        <v>64.090368608799054</v>
      </c>
      <c r="P29" s="350"/>
      <c r="Q29" s="389">
        <v>214</v>
      </c>
      <c r="R29" s="390">
        <v>14.697802197802199</v>
      </c>
      <c r="S29" s="391">
        <v>152</v>
      </c>
      <c r="T29" s="392">
        <v>71.028037383177562</v>
      </c>
      <c r="U29" s="391">
        <v>62</v>
      </c>
      <c r="V29" s="393">
        <v>28.971962616822427</v>
      </c>
      <c r="W29" s="350"/>
      <c r="X29" s="389">
        <v>401</v>
      </c>
      <c r="Y29" s="390">
        <v>27.541208791208792</v>
      </c>
      <c r="Z29" s="391">
        <v>316</v>
      </c>
      <c r="AA29" s="392">
        <v>78.802992518703235</v>
      </c>
      <c r="AB29" s="391">
        <v>85</v>
      </c>
      <c r="AC29" s="393">
        <f t="shared" si="0"/>
        <v>21.197007481296758</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28" t="s">
        <v>0</v>
      </c>
      <c r="C31" s="320"/>
      <c r="D31" s="1229">
        <f>J31+Q31+X31</f>
        <v>622190</v>
      </c>
      <c r="E31" s="1230">
        <f>L31+S31+Z31</f>
        <v>386578</v>
      </c>
      <c r="F31" s="1231">
        <f>E31/$D31*100</f>
        <v>62.13182468377827</v>
      </c>
      <c r="G31" s="1230">
        <f>N31+U31+AB31</f>
        <v>235612</v>
      </c>
      <c r="H31" s="1232">
        <f>G31/$D31*100</f>
        <v>37.86817531622173</v>
      </c>
      <c r="I31" s="320"/>
      <c r="J31" s="1233">
        <f>SUM(J12:J29)</f>
        <v>168825</v>
      </c>
      <c r="K31" s="1234">
        <f>J31/$D31*100</f>
        <v>27.133994438997732</v>
      </c>
      <c r="L31" s="1230">
        <f>SUM(L12:L29)</f>
        <v>68299</v>
      </c>
      <c r="M31" s="1231">
        <f>L31/$J31*100</f>
        <v>40.45550125869984</v>
      </c>
      <c r="N31" s="1230">
        <f>SUM(N12:N29)</f>
        <v>100526</v>
      </c>
      <c r="O31" s="1235">
        <f>N31/$J31*100</f>
        <v>59.544498741300167</v>
      </c>
      <c r="P31" s="320"/>
      <c r="Q31" s="1233">
        <f>SUM(Q12:Q29)</f>
        <v>118364</v>
      </c>
      <c r="R31" s="1234">
        <f>Q31/$D31*100</f>
        <v>19.023770873848825</v>
      </c>
      <c r="S31" s="1230">
        <f>SUM(S12:S29)</f>
        <v>70139</v>
      </c>
      <c r="T31" s="1231">
        <f>S31/$Q31*100</f>
        <v>59.257037612787677</v>
      </c>
      <c r="U31" s="1230">
        <f>SUM(U12:U29)</f>
        <v>48225</v>
      </c>
      <c r="V31" s="1235">
        <f>U31/$Q31*100</f>
        <v>40.74296238721233</v>
      </c>
      <c r="W31" s="320"/>
      <c r="X31" s="1233">
        <f>SUM(X12:X29)</f>
        <v>335001</v>
      </c>
      <c r="Y31" s="1234">
        <f>X31/$D31*100</f>
        <v>53.842234687153443</v>
      </c>
      <c r="Z31" s="1230">
        <f>SUM(Z12:Z29)</f>
        <v>248140</v>
      </c>
      <c r="AA31" s="1231">
        <f>Z31/$X31*100</f>
        <v>74.07142068232632</v>
      </c>
      <c r="AB31" s="1230">
        <f>SUM(AB12:AB29)</f>
        <v>86861</v>
      </c>
      <c r="AC31" s="1235">
        <f>AB31/$X31*100</f>
        <v>25.928579317673677</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15" s="396" customFormat="1" ht="5.25" customHeight="1" x14ac:dyDescent="0.25">
      <c r="B33" s="397" t="s">
        <v>47</v>
      </c>
      <c r="C33" s="398"/>
      <c r="I33" s="398"/>
    </row>
    <row r="34" spans="2:15" s="394" customFormat="1" ht="13.5" customHeight="1" x14ac:dyDescent="0.25">
      <c r="B34" s="1468"/>
      <c r="C34" s="1468"/>
      <c r="D34" s="1468"/>
      <c r="E34" s="1468"/>
      <c r="F34" s="1468"/>
      <c r="G34" s="1468"/>
      <c r="H34" s="1468"/>
      <c r="I34" s="1468"/>
      <c r="J34" s="1468"/>
      <c r="K34" s="1468"/>
      <c r="L34" s="1468"/>
      <c r="M34" s="1468"/>
      <c r="N34" s="1468"/>
      <c r="O34" s="1468"/>
    </row>
    <row r="35" spans="2:15" s="329" customFormat="1" ht="29.25" customHeight="1" x14ac:dyDescent="0.25">
      <c r="B35" s="1469"/>
      <c r="C35" s="1469"/>
      <c r="D35" s="1469"/>
      <c r="E35" s="1469"/>
      <c r="F35" s="1469"/>
      <c r="G35" s="1469"/>
      <c r="H35" s="1469"/>
      <c r="I35" s="1469"/>
      <c r="J35" s="1469"/>
      <c r="K35" s="1469"/>
      <c r="L35" s="1469"/>
      <c r="M35" s="1469"/>
    </row>
    <row r="36" spans="2:15" s="329" customFormat="1" ht="4.5" customHeight="1" x14ac:dyDescent="0.25">
      <c r="B36" s="1467"/>
      <c r="C36" s="1467"/>
      <c r="D36" s="1467"/>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6:D36"/>
    <mergeCell ref="R9:R10"/>
    <mergeCell ref="S9:T9"/>
    <mergeCell ref="K9:K10"/>
    <mergeCell ref="L9:M9"/>
    <mergeCell ref="N9:O9"/>
    <mergeCell ref="Q9:Q10"/>
    <mergeCell ref="B34:O34"/>
    <mergeCell ref="B35:M35"/>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Hoja100">
    <tabColor theme="0"/>
    <pageSetUpPr fitToPage="1"/>
  </sheetPr>
  <dimension ref="A1:BA46"/>
  <sheetViews>
    <sheetView showGridLines="0" zoomScaleNormal="100"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A1" s="340" t="s">
        <v>50</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439"/>
      <c r="C2" s="1439"/>
    </row>
    <row r="3" spans="1:53" s="345" customFormat="1" ht="4.5" customHeight="1" x14ac:dyDescent="0.25">
      <c r="B3" s="1440"/>
      <c r="C3" s="1440"/>
    </row>
    <row r="4" spans="1:53" s="345" customFormat="1" ht="17.25" customHeight="1" x14ac:dyDescent="0.25">
      <c r="A4" s="1441" t="s">
        <v>421</v>
      </c>
      <c r="B4" s="1441"/>
      <c r="C4" s="1441"/>
      <c r="D4" s="1441"/>
      <c r="E4" s="1441"/>
      <c r="F4" s="1441"/>
      <c r="G4" s="1441"/>
      <c r="H4" s="1441"/>
      <c r="I4" s="1441"/>
      <c r="J4" s="1441"/>
      <c r="K4" s="1441"/>
      <c r="L4" s="1441"/>
      <c r="M4" s="1441"/>
      <c r="N4" s="1441"/>
      <c r="O4" s="1441"/>
      <c r="P4" s="1441"/>
      <c r="Q4" s="1441"/>
      <c r="R4" s="1441"/>
      <c r="S4" s="1441"/>
      <c r="T4" s="1441"/>
      <c r="U4" s="1441"/>
      <c r="V4" s="1441"/>
      <c r="W4" s="1441"/>
      <c r="X4" s="1441"/>
      <c r="Y4" s="1441"/>
      <c r="Z4" s="1441"/>
      <c r="AA4" s="1441"/>
      <c r="AB4" s="1441"/>
      <c r="AC4" s="1441"/>
    </row>
    <row r="5" spans="1:53" s="345" customFormat="1" ht="17.25" customHeight="1" x14ac:dyDescent="0.25">
      <c r="B5" s="1442" t="str">
        <f>porsaad!$B$6</f>
        <v>Situación a 30 de noviembre de 2025</v>
      </c>
      <c r="C5" s="1442"/>
      <c r="D5" s="1442"/>
      <c r="E5" s="1442"/>
      <c r="F5" s="1442"/>
      <c r="G5" s="1442"/>
      <c r="H5" s="1442"/>
      <c r="I5" s="1442"/>
      <c r="J5" s="1442"/>
      <c r="K5" s="1442"/>
      <c r="L5" s="1442"/>
      <c r="M5" s="1442"/>
      <c r="N5" s="1442"/>
      <c r="O5" s="1442"/>
      <c r="P5" s="1442"/>
      <c r="Q5" s="1442"/>
      <c r="R5" s="1442"/>
      <c r="S5" s="1442"/>
      <c r="T5" s="1442"/>
      <c r="U5" s="1442"/>
      <c r="V5" s="1442"/>
      <c r="W5" s="1442"/>
      <c r="X5" s="1442"/>
      <c r="Y5" s="1442"/>
      <c r="Z5" s="1442"/>
      <c r="AA5" s="1442"/>
      <c r="AB5" s="1442"/>
      <c r="AC5" s="1442"/>
    </row>
    <row r="6" spans="1:53" s="345" customFormat="1" ht="6" customHeight="1" x14ac:dyDescent="0.25"/>
    <row r="7" spans="1:53" s="322" customFormat="1" ht="12.75" customHeight="1" x14ac:dyDescent="0.25">
      <c r="A7" s="316"/>
      <c r="B7" s="1443" t="s">
        <v>12</v>
      </c>
      <c r="C7" s="317"/>
      <c r="D7" s="1446" t="s">
        <v>262</v>
      </c>
      <c r="E7" s="1447"/>
      <c r="F7" s="1447"/>
      <c r="G7" s="1447"/>
      <c r="H7" s="1447"/>
      <c r="I7" s="318"/>
      <c r="J7" s="1450"/>
      <c r="K7" s="1450"/>
      <c r="L7" s="1450"/>
      <c r="M7" s="1450"/>
      <c r="N7" s="1450"/>
      <c r="O7" s="1450"/>
      <c r="P7" s="318"/>
      <c r="Q7" s="1450"/>
      <c r="R7" s="1450"/>
      <c r="S7" s="1450"/>
      <c r="T7" s="1450"/>
      <c r="U7" s="1450"/>
      <c r="V7" s="1450"/>
      <c r="W7" s="318"/>
      <c r="X7" s="1450"/>
      <c r="Y7" s="1450"/>
      <c r="Z7" s="1450"/>
      <c r="AA7" s="1450"/>
      <c r="AB7" s="1450"/>
      <c r="AC7" s="1451"/>
      <c r="AD7" s="319"/>
      <c r="AE7" s="319"/>
      <c r="AF7" s="320"/>
      <c r="AG7" s="320"/>
      <c r="AH7" s="320"/>
      <c r="AI7" s="320"/>
      <c r="AJ7" s="320"/>
      <c r="AK7" s="320"/>
      <c r="AL7" s="321"/>
    </row>
    <row r="8" spans="1:53" s="322" customFormat="1" ht="33.75" customHeight="1" x14ac:dyDescent="0.25">
      <c r="A8" s="316"/>
      <c r="B8" s="1444"/>
      <c r="C8" s="317"/>
      <c r="D8" s="1448"/>
      <c r="E8" s="1449"/>
      <c r="F8" s="1449"/>
      <c r="G8" s="1449"/>
      <c r="H8" s="1449"/>
      <c r="I8" s="323"/>
      <c r="J8" s="1452" t="s">
        <v>263</v>
      </c>
      <c r="K8" s="1453"/>
      <c r="L8" s="1453"/>
      <c r="M8" s="1453"/>
      <c r="N8" s="1453"/>
      <c r="O8" s="1454"/>
      <c r="P8" s="317"/>
      <c r="Q8" s="1452" t="s">
        <v>264</v>
      </c>
      <c r="R8" s="1453"/>
      <c r="S8" s="1453"/>
      <c r="T8" s="1453"/>
      <c r="U8" s="1453"/>
      <c r="V8" s="1454"/>
      <c r="W8" s="317"/>
      <c r="X8" s="1452" t="s">
        <v>265</v>
      </c>
      <c r="Y8" s="1453"/>
      <c r="Z8" s="1453"/>
      <c r="AA8" s="1453"/>
      <c r="AB8" s="1453"/>
      <c r="AC8" s="1454"/>
      <c r="AD8" s="319"/>
      <c r="AE8" s="319"/>
      <c r="AF8" s="320"/>
      <c r="AG8" s="320"/>
      <c r="AH8" s="320"/>
      <c r="AI8" s="320"/>
      <c r="AJ8" s="320"/>
      <c r="AK8" s="320"/>
      <c r="AL8" s="321"/>
    </row>
    <row r="9" spans="1:53" s="322" customFormat="1" ht="21.75" customHeight="1" x14ac:dyDescent="0.25">
      <c r="A9" s="316"/>
      <c r="B9" s="1444"/>
      <c r="C9" s="317"/>
      <c r="D9" s="1455" t="s">
        <v>9</v>
      </c>
      <c r="E9" s="1457" t="s">
        <v>24</v>
      </c>
      <c r="F9" s="1458"/>
      <c r="G9" s="1457" t="s">
        <v>23</v>
      </c>
      <c r="H9" s="1459"/>
      <c r="I9" s="323"/>
      <c r="J9" s="1460" t="s">
        <v>9</v>
      </c>
      <c r="K9" s="1463" t="s">
        <v>266</v>
      </c>
      <c r="L9" s="1465" t="s">
        <v>24</v>
      </c>
      <c r="M9" s="1466"/>
      <c r="N9" s="1461" t="s">
        <v>23</v>
      </c>
      <c r="O9" s="1462"/>
      <c r="P9" s="317"/>
      <c r="Q9" s="1460" t="s">
        <v>9</v>
      </c>
      <c r="R9" s="1463" t="s">
        <v>266</v>
      </c>
      <c r="S9" s="1465" t="s">
        <v>24</v>
      </c>
      <c r="T9" s="1466"/>
      <c r="U9" s="1461" t="s">
        <v>23</v>
      </c>
      <c r="V9" s="1462"/>
      <c r="W9" s="317"/>
      <c r="X9" s="1460" t="s">
        <v>9</v>
      </c>
      <c r="Y9" s="1463" t="s">
        <v>266</v>
      </c>
      <c r="Z9" s="1465" t="s">
        <v>24</v>
      </c>
      <c r="AA9" s="1466"/>
      <c r="AB9" s="1461" t="s">
        <v>23</v>
      </c>
      <c r="AC9" s="1462"/>
      <c r="AD9" s="319"/>
      <c r="AE9" s="319"/>
      <c r="AF9" s="320"/>
      <c r="AG9" s="320"/>
      <c r="AH9" s="320"/>
      <c r="AI9" s="320"/>
      <c r="AJ9" s="320"/>
      <c r="AK9" s="320"/>
      <c r="AL9" s="321"/>
    </row>
    <row r="10" spans="1:53" s="322" customFormat="1" ht="36.75" customHeight="1" x14ac:dyDescent="0.25">
      <c r="A10" s="316"/>
      <c r="B10" s="1445"/>
      <c r="C10" s="317"/>
      <c r="D10" s="1456"/>
      <c r="E10" s="407" t="s">
        <v>9</v>
      </c>
      <c r="F10" s="403" t="s">
        <v>266</v>
      </c>
      <c r="G10" s="406" t="s">
        <v>9</v>
      </c>
      <c r="H10" s="886" t="s">
        <v>266</v>
      </c>
      <c r="I10" s="346"/>
      <c r="J10" s="1456"/>
      <c r="K10" s="1464"/>
      <c r="L10" s="404" t="s">
        <v>9</v>
      </c>
      <c r="M10" s="403" t="s">
        <v>266</v>
      </c>
      <c r="N10" s="407" t="s">
        <v>9</v>
      </c>
      <c r="O10" s="402" t="s">
        <v>266</v>
      </c>
      <c r="P10" s="347"/>
      <c r="Q10" s="1456"/>
      <c r="R10" s="1464"/>
      <c r="S10" s="404" t="s">
        <v>9</v>
      </c>
      <c r="T10" s="403" t="s">
        <v>266</v>
      </c>
      <c r="U10" s="407" t="s">
        <v>9</v>
      </c>
      <c r="V10" s="402" t="s">
        <v>266</v>
      </c>
      <c r="W10" s="347"/>
      <c r="X10" s="1456"/>
      <c r="Y10" s="1464"/>
      <c r="Z10" s="404" t="s">
        <v>9</v>
      </c>
      <c r="AA10" s="403" t="s">
        <v>266</v>
      </c>
      <c r="AB10" s="407" t="s">
        <v>9</v>
      </c>
      <c r="AC10" s="402" t="s">
        <v>266</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110936</v>
      </c>
      <c r="E12" s="352">
        <f>L12+S12+Z12</f>
        <v>72430</v>
      </c>
      <c r="F12" s="353">
        <f>E12/$D12*100</f>
        <v>65.28989687747891</v>
      </c>
      <c r="G12" s="352">
        <f>N12+U12+AB12</f>
        <v>38506</v>
      </c>
      <c r="H12" s="354">
        <f>G12/$D12*100</f>
        <v>34.71010312252109</v>
      </c>
      <c r="I12" s="350"/>
      <c r="J12" s="355">
        <f>L12+N12</f>
        <v>23830</v>
      </c>
      <c r="K12" s="356">
        <f>J12/$D12*100</f>
        <v>21.480853825629193</v>
      </c>
      <c r="L12" s="357">
        <v>10429</v>
      </c>
      <c r="M12" s="353">
        <v>43.764162819974821</v>
      </c>
      <c r="N12" s="357">
        <v>13401</v>
      </c>
      <c r="O12" s="358">
        <v>56.235837180025186</v>
      </c>
      <c r="P12" s="350"/>
      <c r="Q12" s="355">
        <v>29085</v>
      </c>
      <c r="R12" s="356">
        <v>26.217819283190309</v>
      </c>
      <c r="S12" s="357">
        <v>20849</v>
      </c>
      <c r="T12" s="353">
        <v>71.682998108990887</v>
      </c>
      <c r="U12" s="357">
        <v>8236</v>
      </c>
      <c r="V12" s="358">
        <v>28.317001891009113</v>
      </c>
      <c r="W12" s="350"/>
      <c r="X12" s="355">
        <v>58021</v>
      </c>
      <c r="Y12" s="356">
        <v>52.301326891180501</v>
      </c>
      <c r="Z12" s="357">
        <v>41152</v>
      </c>
      <c r="AA12" s="353">
        <v>70.926044018545014</v>
      </c>
      <c r="AB12" s="357">
        <v>16869</v>
      </c>
      <c r="AC12" s="358">
        <f t="shared" ref="AC12:AC29" si="0">AB12/$X12*100</f>
        <v>29.07395598145499</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17232</v>
      </c>
      <c r="E13" s="365">
        <f t="shared" ref="E13:E29" si="2">L13+S13+Z13</f>
        <v>11032</v>
      </c>
      <c r="F13" s="366">
        <f t="shared" ref="F13:H29" si="3">E13/$D13*100</f>
        <v>64.020427112349125</v>
      </c>
      <c r="G13" s="365">
        <f t="shared" ref="G13:G29" si="4">N13+U13+AB13</f>
        <v>6200</v>
      </c>
      <c r="H13" s="367">
        <f t="shared" si="3"/>
        <v>35.979572887650882</v>
      </c>
      <c r="I13" s="350"/>
      <c r="J13" s="368">
        <f t="shared" ref="J13:J29" si="5">L13+N13</f>
        <v>3222</v>
      </c>
      <c r="K13" s="369">
        <f t="shared" ref="K13:K29" si="6">J13/$D13*100</f>
        <v>18.697771587743734</v>
      </c>
      <c r="L13" s="370">
        <v>1413</v>
      </c>
      <c r="M13" s="371">
        <v>43.854748603351958</v>
      </c>
      <c r="N13" s="370">
        <v>1809</v>
      </c>
      <c r="O13" s="372">
        <v>56.145251396648042</v>
      </c>
      <c r="P13" s="350"/>
      <c r="Q13" s="368">
        <v>3878</v>
      </c>
      <c r="R13" s="369">
        <v>22.504642525533892</v>
      </c>
      <c r="S13" s="370">
        <v>2475</v>
      </c>
      <c r="T13" s="371">
        <v>63.821557503867979</v>
      </c>
      <c r="U13" s="370">
        <v>1403</v>
      </c>
      <c r="V13" s="372">
        <v>36.178442496132028</v>
      </c>
      <c r="W13" s="350"/>
      <c r="X13" s="368">
        <v>10132</v>
      </c>
      <c r="Y13" s="369">
        <v>58.797585886722381</v>
      </c>
      <c r="Z13" s="370">
        <v>7144</v>
      </c>
      <c r="AA13" s="371">
        <v>70.50927753651797</v>
      </c>
      <c r="AB13" s="370">
        <v>2988</v>
      </c>
      <c r="AC13" s="372">
        <f t="shared" si="0"/>
        <v>29.49072246348204</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15128</v>
      </c>
      <c r="E14" s="365">
        <f t="shared" si="2"/>
        <v>9717</v>
      </c>
      <c r="F14" s="366">
        <f t="shared" si="3"/>
        <v>64.231887890005297</v>
      </c>
      <c r="G14" s="365">
        <f t="shared" si="4"/>
        <v>5411</v>
      </c>
      <c r="H14" s="367">
        <f t="shared" si="3"/>
        <v>35.768112109994711</v>
      </c>
      <c r="I14" s="350"/>
      <c r="J14" s="368">
        <f t="shared" si="5"/>
        <v>3479</v>
      </c>
      <c r="K14" s="369">
        <f t="shared" si="6"/>
        <v>22.99709148598625</v>
      </c>
      <c r="L14" s="370">
        <v>1497</v>
      </c>
      <c r="M14" s="371">
        <v>43.029606208680654</v>
      </c>
      <c r="N14" s="370">
        <v>1982</v>
      </c>
      <c r="O14" s="372">
        <v>56.970393791319339</v>
      </c>
      <c r="P14" s="350"/>
      <c r="Q14" s="368">
        <v>3427</v>
      </c>
      <c r="R14" s="369">
        <v>22.653358011634054</v>
      </c>
      <c r="S14" s="370">
        <v>2029</v>
      </c>
      <c r="T14" s="371">
        <v>59.206302888824048</v>
      </c>
      <c r="U14" s="370">
        <v>1398</v>
      </c>
      <c r="V14" s="372">
        <v>40.793697111175959</v>
      </c>
      <c r="W14" s="350"/>
      <c r="X14" s="368">
        <v>8222</v>
      </c>
      <c r="Y14" s="369">
        <v>54.349550502379692</v>
      </c>
      <c r="Z14" s="370">
        <v>6191</v>
      </c>
      <c r="AA14" s="371">
        <v>75.297981026514222</v>
      </c>
      <c r="AB14" s="370">
        <v>2031</v>
      </c>
      <c r="AC14" s="372">
        <f t="shared" si="0"/>
        <v>24.702018973485771</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14758</v>
      </c>
      <c r="E15" s="365">
        <f t="shared" si="2"/>
        <v>9133</v>
      </c>
      <c r="F15" s="366">
        <f t="shared" si="3"/>
        <v>61.885079279035104</v>
      </c>
      <c r="G15" s="365">
        <f t="shared" si="4"/>
        <v>5625</v>
      </c>
      <c r="H15" s="367">
        <f t="shared" si="3"/>
        <v>38.114920720964903</v>
      </c>
      <c r="I15" s="350"/>
      <c r="J15" s="368">
        <f t="shared" si="5"/>
        <v>4090</v>
      </c>
      <c r="K15" s="369">
        <f t="shared" si="6"/>
        <v>27.7137823553327</v>
      </c>
      <c r="L15" s="370">
        <v>1857</v>
      </c>
      <c r="M15" s="371">
        <v>45.403422982885083</v>
      </c>
      <c r="N15" s="370">
        <v>2233</v>
      </c>
      <c r="O15" s="372">
        <v>54.59657701711491</v>
      </c>
      <c r="P15" s="350"/>
      <c r="Q15" s="368">
        <v>3674</v>
      </c>
      <c r="R15" s="369">
        <v>24.894972218457788</v>
      </c>
      <c r="S15" s="370">
        <v>2320</v>
      </c>
      <c r="T15" s="371">
        <v>63.146434403919436</v>
      </c>
      <c r="U15" s="370">
        <v>1354</v>
      </c>
      <c r="V15" s="372">
        <v>36.853565596080564</v>
      </c>
      <c r="W15" s="350"/>
      <c r="X15" s="368">
        <v>6994</v>
      </c>
      <c r="Y15" s="369">
        <v>47.391245426209515</v>
      </c>
      <c r="Z15" s="370">
        <v>4956</v>
      </c>
      <c r="AA15" s="371">
        <v>70.860737775235918</v>
      </c>
      <c r="AB15" s="370">
        <v>2038</v>
      </c>
      <c r="AC15" s="372">
        <f t="shared" si="0"/>
        <v>29.139262224764085</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18661</v>
      </c>
      <c r="E16" s="365">
        <f t="shared" si="2"/>
        <v>10823</v>
      </c>
      <c r="F16" s="366">
        <f t="shared" si="3"/>
        <v>57.997963667541931</v>
      </c>
      <c r="G16" s="365">
        <f t="shared" si="4"/>
        <v>7838</v>
      </c>
      <c r="H16" s="367">
        <f t="shared" si="3"/>
        <v>42.002036332458069</v>
      </c>
      <c r="I16" s="350"/>
      <c r="J16" s="368">
        <f t="shared" si="5"/>
        <v>7373</v>
      </c>
      <c r="K16" s="369">
        <f t="shared" si="6"/>
        <v>39.510208456138471</v>
      </c>
      <c r="L16" s="370">
        <v>3153</v>
      </c>
      <c r="M16" s="371">
        <v>42.764139427641396</v>
      </c>
      <c r="N16" s="370">
        <v>4220</v>
      </c>
      <c r="O16" s="372">
        <v>57.235860572358611</v>
      </c>
      <c r="P16" s="350"/>
      <c r="Q16" s="368">
        <v>4801</v>
      </c>
      <c r="R16" s="369">
        <v>25.727452976796528</v>
      </c>
      <c r="S16" s="370">
        <v>3090</v>
      </c>
      <c r="T16" s="371">
        <v>64.361591335138513</v>
      </c>
      <c r="U16" s="370">
        <v>1711</v>
      </c>
      <c r="V16" s="372">
        <v>35.638408664861487</v>
      </c>
      <c r="W16" s="350"/>
      <c r="X16" s="368">
        <v>6487</v>
      </c>
      <c r="Y16" s="369">
        <v>34.762338567065001</v>
      </c>
      <c r="Z16" s="370">
        <v>4580</v>
      </c>
      <c r="AA16" s="371">
        <v>70.60274394943734</v>
      </c>
      <c r="AB16" s="370">
        <v>1907</v>
      </c>
      <c r="AC16" s="372">
        <f t="shared" si="0"/>
        <v>29.397256050562664</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5150</v>
      </c>
      <c r="E17" s="375">
        <f t="shared" si="2"/>
        <v>3047</v>
      </c>
      <c r="F17" s="376">
        <f t="shared" si="3"/>
        <v>59.165048543689323</v>
      </c>
      <c r="G17" s="375">
        <f t="shared" si="4"/>
        <v>2103</v>
      </c>
      <c r="H17" s="367">
        <f t="shared" si="3"/>
        <v>40.834951456310684</v>
      </c>
      <c r="I17" s="350"/>
      <c r="J17" s="377">
        <f t="shared" si="5"/>
        <v>1498</v>
      </c>
      <c r="K17" s="378">
        <f t="shared" si="6"/>
        <v>29.087378640776702</v>
      </c>
      <c r="L17" s="375">
        <v>654</v>
      </c>
      <c r="M17" s="376">
        <v>43.658210947930577</v>
      </c>
      <c r="N17" s="375">
        <v>844</v>
      </c>
      <c r="O17" s="372">
        <v>56.341789052069423</v>
      </c>
      <c r="P17" s="350"/>
      <c r="Q17" s="377">
        <v>1249</v>
      </c>
      <c r="R17" s="378">
        <v>24.252427184466018</v>
      </c>
      <c r="S17" s="375">
        <v>698</v>
      </c>
      <c r="T17" s="376">
        <v>55.884707766212969</v>
      </c>
      <c r="U17" s="375">
        <v>551</v>
      </c>
      <c r="V17" s="372">
        <v>44.115292233787031</v>
      </c>
      <c r="W17" s="350"/>
      <c r="X17" s="377">
        <v>2403</v>
      </c>
      <c r="Y17" s="378">
        <v>46.660194174757279</v>
      </c>
      <c r="Z17" s="375">
        <v>1695</v>
      </c>
      <c r="AA17" s="376">
        <v>70.536828963795244</v>
      </c>
      <c r="AB17" s="375">
        <v>708</v>
      </c>
      <c r="AC17" s="372">
        <f t="shared" si="0"/>
        <v>29.463171036204745</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50988</v>
      </c>
      <c r="E18" s="365">
        <f t="shared" si="2"/>
        <v>31744</v>
      </c>
      <c r="F18" s="366">
        <f t="shared" si="3"/>
        <v>62.257786145759788</v>
      </c>
      <c r="G18" s="365">
        <f t="shared" si="4"/>
        <v>19244</v>
      </c>
      <c r="H18" s="367">
        <f t="shared" si="3"/>
        <v>37.742213854240212</v>
      </c>
      <c r="I18" s="350"/>
      <c r="J18" s="368">
        <f t="shared" si="5"/>
        <v>10093</v>
      </c>
      <c r="K18" s="369">
        <f t="shared" si="6"/>
        <v>19.794853691064564</v>
      </c>
      <c r="L18" s="370">
        <v>4280</v>
      </c>
      <c r="M18" s="371">
        <v>42.405627662736549</v>
      </c>
      <c r="N18" s="370">
        <v>5813</v>
      </c>
      <c r="O18" s="372">
        <v>57.594372337263458</v>
      </c>
      <c r="P18" s="350"/>
      <c r="Q18" s="368">
        <v>9860</v>
      </c>
      <c r="R18" s="369">
        <v>19.33788342355064</v>
      </c>
      <c r="S18" s="370">
        <v>5669</v>
      </c>
      <c r="T18" s="371">
        <v>57.494929006085194</v>
      </c>
      <c r="U18" s="370">
        <v>4191</v>
      </c>
      <c r="V18" s="372">
        <v>42.505070993914806</v>
      </c>
      <c r="W18" s="350"/>
      <c r="X18" s="368">
        <v>31035</v>
      </c>
      <c r="Y18" s="369">
        <v>60.867262885384797</v>
      </c>
      <c r="Z18" s="370">
        <v>21795</v>
      </c>
      <c r="AA18" s="371">
        <v>70.22716288061865</v>
      </c>
      <c r="AB18" s="370">
        <v>9240</v>
      </c>
      <c r="AC18" s="372">
        <f t="shared" si="0"/>
        <v>29.772837119381347</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30470</v>
      </c>
      <c r="E19" s="365">
        <f t="shared" si="2"/>
        <v>19592</v>
      </c>
      <c r="F19" s="366">
        <f t="shared" si="3"/>
        <v>64.299310797505754</v>
      </c>
      <c r="G19" s="365">
        <f t="shared" si="4"/>
        <v>10878</v>
      </c>
      <c r="H19" s="367">
        <f t="shared" si="3"/>
        <v>35.70068920249426</v>
      </c>
      <c r="I19" s="350"/>
      <c r="J19" s="368">
        <f t="shared" si="5"/>
        <v>6066</v>
      </c>
      <c r="K19" s="369">
        <f t="shared" si="6"/>
        <v>19.908106334099113</v>
      </c>
      <c r="L19" s="370">
        <v>2569</v>
      </c>
      <c r="M19" s="371">
        <v>42.350807781074842</v>
      </c>
      <c r="N19" s="370">
        <v>3497</v>
      </c>
      <c r="O19" s="372">
        <v>57.649192218925158</v>
      </c>
      <c r="P19" s="350"/>
      <c r="Q19" s="368">
        <v>6540</v>
      </c>
      <c r="R19" s="369">
        <v>21.463734821135542</v>
      </c>
      <c r="S19" s="370">
        <v>4281</v>
      </c>
      <c r="T19" s="371">
        <v>65.458715596330279</v>
      </c>
      <c r="U19" s="370">
        <v>2259</v>
      </c>
      <c r="V19" s="372">
        <v>34.541284403669728</v>
      </c>
      <c r="W19" s="350"/>
      <c r="X19" s="368">
        <v>17864</v>
      </c>
      <c r="Y19" s="369">
        <v>58.628158844765345</v>
      </c>
      <c r="Z19" s="370">
        <v>12742</v>
      </c>
      <c r="AA19" s="371">
        <v>71.327810120913568</v>
      </c>
      <c r="AB19" s="370">
        <v>5122</v>
      </c>
      <c r="AC19" s="372">
        <f t="shared" si="0"/>
        <v>28.672189879086428</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103901</v>
      </c>
      <c r="E20" s="365">
        <f t="shared" si="2"/>
        <v>65471</v>
      </c>
      <c r="F20" s="366">
        <f t="shared" si="3"/>
        <v>63.012868018594624</v>
      </c>
      <c r="G20" s="365">
        <f t="shared" si="4"/>
        <v>38430</v>
      </c>
      <c r="H20" s="367">
        <f t="shared" si="3"/>
        <v>36.987131981405376</v>
      </c>
      <c r="I20" s="350"/>
      <c r="J20" s="368">
        <f t="shared" si="5"/>
        <v>29222</v>
      </c>
      <c r="K20" s="369">
        <f t="shared" si="6"/>
        <v>28.124849616461823</v>
      </c>
      <c r="L20" s="370">
        <v>12947</v>
      </c>
      <c r="M20" s="371">
        <v>44.305660119088358</v>
      </c>
      <c r="N20" s="370">
        <v>16275</v>
      </c>
      <c r="O20" s="372">
        <v>55.694339880911649</v>
      </c>
      <c r="P20" s="350"/>
      <c r="Q20" s="368">
        <v>23773</v>
      </c>
      <c r="R20" s="369">
        <v>22.880434259535519</v>
      </c>
      <c r="S20" s="370">
        <v>15476</v>
      </c>
      <c r="T20" s="371">
        <v>65.09906196104825</v>
      </c>
      <c r="U20" s="370">
        <v>8297</v>
      </c>
      <c r="V20" s="372">
        <v>34.90093803895175</v>
      </c>
      <c r="W20" s="350"/>
      <c r="X20" s="368">
        <v>50906</v>
      </c>
      <c r="Y20" s="369">
        <v>48.994716124002657</v>
      </c>
      <c r="Z20" s="370">
        <v>37048</v>
      </c>
      <c r="AA20" s="371">
        <v>72.777275763171332</v>
      </c>
      <c r="AB20" s="370">
        <v>13858</v>
      </c>
      <c r="AC20" s="372">
        <f t="shared" si="0"/>
        <v>27.222724236828665</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63003</v>
      </c>
      <c r="E21" s="365">
        <f t="shared" si="2"/>
        <v>38256</v>
      </c>
      <c r="F21" s="366">
        <f t="shared" si="3"/>
        <v>60.720918051521352</v>
      </c>
      <c r="G21" s="365">
        <f t="shared" si="4"/>
        <v>24747</v>
      </c>
      <c r="H21" s="367">
        <f t="shared" si="3"/>
        <v>39.279081948478648</v>
      </c>
      <c r="I21" s="350"/>
      <c r="J21" s="368">
        <f t="shared" si="5"/>
        <v>18772</v>
      </c>
      <c r="K21" s="369">
        <f t="shared" si="6"/>
        <v>29.795406567941207</v>
      </c>
      <c r="L21" s="370">
        <v>7415</v>
      </c>
      <c r="M21" s="371">
        <v>39.500319624973365</v>
      </c>
      <c r="N21" s="370">
        <v>11357</v>
      </c>
      <c r="O21" s="372">
        <v>60.499680375026635</v>
      </c>
      <c r="P21" s="350"/>
      <c r="Q21" s="368">
        <v>14350</v>
      </c>
      <c r="R21" s="369">
        <v>22.776693173340952</v>
      </c>
      <c r="S21" s="370">
        <v>9343</v>
      </c>
      <c r="T21" s="371">
        <v>65.108013937282223</v>
      </c>
      <c r="U21" s="370">
        <v>5007</v>
      </c>
      <c r="V21" s="372">
        <v>34.89198606271777</v>
      </c>
      <c r="W21" s="350"/>
      <c r="X21" s="368">
        <v>29881</v>
      </c>
      <c r="Y21" s="369">
        <v>47.427900258717834</v>
      </c>
      <c r="Z21" s="370">
        <v>21498</v>
      </c>
      <c r="AA21" s="371">
        <v>71.945383353970755</v>
      </c>
      <c r="AB21" s="370">
        <v>8383</v>
      </c>
      <c r="AC21" s="372">
        <f t="shared" si="0"/>
        <v>28.054616646029253</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12499</v>
      </c>
      <c r="E22" s="365">
        <f t="shared" si="2"/>
        <v>7951</v>
      </c>
      <c r="F22" s="366">
        <f t="shared" si="3"/>
        <v>63.613089047123772</v>
      </c>
      <c r="G22" s="365">
        <f t="shared" si="4"/>
        <v>4548</v>
      </c>
      <c r="H22" s="367">
        <f t="shared" si="3"/>
        <v>36.386910952876228</v>
      </c>
      <c r="I22" s="350"/>
      <c r="J22" s="368">
        <f t="shared" si="5"/>
        <v>3347</v>
      </c>
      <c r="K22" s="369">
        <f t="shared" si="6"/>
        <v>26.77814225138011</v>
      </c>
      <c r="L22" s="370">
        <v>1445</v>
      </c>
      <c r="M22" s="371">
        <v>43.172990737974303</v>
      </c>
      <c r="N22" s="370">
        <v>1902</v>
      </c>
      <c r="O22" s="372">
        <v>56.827009262025697</v>
      </c>
      <c r="P22" s="350"/>
      <c r="Q22" s="368">
        <v>2674</v>
      </c>
      <c r="R22" s="369">
        <v>21.393711496919753</v>
      </c>
      <c r="S22" s="370">
        <v>1772</v>
      </c>
      <c r="T22" s="371">
        <v>66.267763649962603</v>
      </c>
      <c r="U22" s="370">
        <v>902</v>
      </c>
      <c r="V22" s="372">
        <v>33.732236350037397</v>
      </c>
      <c r="W22" s="350"/>
      <c r="X22" s="368">
        <v>6478</v>
      </c>
      <c r="Y22" s="369">
        <v>51.828146251700133</v>
      </c>
      <c r="Z22" s="370">
        <v>4734</v>
      </c>
      <c r="AA22" s="371">
        <v>73.078110527940723</v>
      </c>
      <c r="AB22" s="370">
        <v>1744</v>
      </c>
      <c r="AC22" s="372">
        <f t="shared" si="0"/>
        <v>26.921889472059281</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33090</v>
      </c>
      <c r="E23" s="365">
        <f t="shared" si="2"/>
        <v>19162</v>
      </c>
      <c r="F23" s="366">
        <f t="shared" si="3"/>
        <v>57.908733756421881</v>
      </c>
      <c r="G23" s="365">
        <f t="shared" si="4"/>
        <v>13928</v>
      </c>
      <c r="H23" s="367">
        <f t="shared" si="3"/>
        <v>42.091266243578119</v>
      </c>
      <c r="I23" s="350"/>
      <c r="J23" s="368">
        <f t="shared" si="5"/>
        <v>10878</v>
      </c>
      <c r="K23" s="369">
        <f t="shared" si="6"/>
        <v>32.873980054397101</v>
      </c>
      <c r="L23" s="370">
        <v>4040</v>
      </c>
      <c r="M23" s="371">
        <v>37.139179996322852</v>
      </c>
      <c r="N23" s="370">
        <v>6838</v>
      </c>
      <c r="O23" s="372">
        <v>62.860820003677141</v>
      </c>
      <c r="P23" s="350"/>
      <c r="Q23" s="368">
        <v>6279</v>
      </c>
      <c r="R23" s="369">
        <v>18.975521305530371</v>
      </c>
      <c r="S23" s="370">
        <v>3682</v>
      </c>
      <c r="T23" s="371">
        <v>58.63991081382386</v>
      </c>
      <c r="U23" s="370">
        <v>2597</v>
      </c>
      <c r="V23" s="372">
        <v>41.36008918617614</v>
      </c>
      <c r="W23" s="350"/>
      <c r="X23" s="368">
        <v>15933</v>
      </c>
      <c r="Y23" s="369">
        <v>48.150498640072534</v>
      </c>
      <c r="Z23" s="370">
        <v>11440</v>
      </c>
      <c r="AA23" s="371">
        <v>71.800665285884648</v>
      </c>
      <c r="AB23" s="370">
        <v>4493</v>
      </c>
      <c r="AC23" s="372">
        <f t="shared" si="0"/>
        <v>28.199334714115359</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62024</v>
      </c>
      <c r="E24" s="365">
        <f t="shared" si="2"/>
        <v>40484</v>
      </c>
      <c r="F24" s="366">
        <f t="shared" si="3"/>
        <v>65.271507803430922</v>
      </c>
      <c r="G24" s="365">
        <f t="shared" si="4"/>
        <v>21540</v>
      </c>
      <c r="H24" s="367">
        <f t="shared" si="3"/>
        <v>34.728492196569071</v>
      </c>
      <c r="I24" s="350"/>
      <c r="J24" s="368">
        <f t="shared" si="5"/>
        <v>15167</v>
      </c>
      <c r="K24" s="369">
        <f t="shared" si="6"/>
        <v>24.453437379079066</v>
      </c>
      <c r="L24" s="370">
        <v>6916</v>
      </c>
      <c r="M24" s="371">
        <v>45.598997824223645</v>
      </c>
      <c r="N24" s="370">
        <v>8251</v>
      </c>
      <c r="O24" s="372">
        <v>54.401002175776355</v>
      </c>
      <c r="P24" s="350"/>
      <c r="Q24" s="368">
        <v>13336</v>
      </c>
      <c r="R24" s="369">
        <v>21.501354314458922</v>
      </c>
      <c r="S24" s="370">
        <v>9058</v>
      </c>
      <c r="T24" s="371">
        <v>67.921415716856629</v>
      </c>
      <c r="U24" s="370">
        <v>4278</v>
      </c>
      <c r="V24" s="372">
        <v>32.078584283143371</v>
      </c>
      <c r="W24" s="350"/>
      <c r="X24" s="368">
        <v>33521</v>
      </c>
      <c r="Y24" s="369">
        <v>54.045208306462008</v>
      </c>
      <c r="Z24" s="370">
        <v>24510</v>
      </c>
      <c r="AA24" s="371">
        <v>73.118343724829217</v>
      </c>
      <c r="AB24" s="370">
        <v>9011</v>
      </c>
      <c r="AC24" s="372">
        <f t="shared" si="0"/>
        <v>26.881656275170791</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16244</v>
      </c>
      <c r="E25" s="365">
        <f t="shared" si="2"/>
        <v>10146</v>
      </c>
      <c r="F25" s="366">
        <f t="shared" si="3"/>
        <v>62.459985225313964</v>
      </c>
      <c r="G25" s="365">
        <f t="shared" si="4"/>
        <v>6098</v>
      </c>
      <c r="H25" s="367">
        <f t="shared" si="3"/>
        <v>37.540014774686036</v>
      </c>
      <c r="I25" s="350"/>
      <c r="J25" s="368">
        <f t="shared" si="5"/>
        <v>4419</v>
      </c>
      <c r="K25" s="369">
        <f t="shared" si="6"/>
        <v>27.203890667323321</v>
      </c>
      <c r="L25" s="370">
        <v>1747</v>
      </c>
      <c r="M25" s="371">
        <v>39.533831183525685</v>
      </c>
      <c r="N25" s="370">
        <v>2672</v>
      </c>
      <c r="O25" s="372">
        <v>60.466168816474323</v>
      </c>
      <c r="P25" s="350"/>
      <c r="Q25" s="368">
        <v>4138</v>
      </c>
      <c r="R25" s="369">
        <v>25.474021177049988</v>
      </c>
      <c r="S25" s="370">
        <v>2871</v>
      </c>
      <c r="T25" s="371">
        <v>69.38134364427259</v>
      </c>
      <c r="U25" s="370">
        <v>1267</v>
      </c>
      <c r="V25" s="372">
        <v>30.618656355727403</v>
      </c>
      <c r="W25" s="350"/>
      <c r="X25" s="368">
        <v>7687</v>
      </c>
      <c r="Y25" s="369">
        <v>47.322088155626687</v>
      </c>
      <c r="Z25" s="370">
        <v>5528</v>
      </c>
      <c r="AA25" s="371">
        <v>71.91362039807467</v>
      </c>
      <c r="AB25" s="370">
        <v>2159</v>
      </c>
      <c r="AC25" s="372">
        <f t="shared" si="0"/>
        <v>28.086379601925326</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7703</v>
      </c>
      <c r="E26" s="380">
        <f t="shared" si="2"/>
        <v>4719</v>
      </c>
      <c r="F26" s="381">
        <f t="shared" si="3"/>
        <v>61.26184603401272</v>
      </c>
      <c r="G26" s="380">
        <f t="shared" si="4"/>
        <v>2984</v>
      </c>
      <c r="H26" s="367">
        <f t="shared" si="3"/>
        <v>38.73815396598728</v>
      </c>
      <c r="I26" s="350"/>
      <c r="J26" s="377">
        <f t="shared" si="5"/>
        <v>1748</v>
      </c>
      <c r="K26" s="378">
        <f t="shared" si="6"/>
        <v>22.692457484097105</v>
      </c>
      <c r="L26" s="375">
        <v>719</v>
      </c>
      <c r="M26" s="376">
        <v>41.132723112128147</v>
      </c>
      <c r="N26" s="375">
        <v>1029</v>
      </c>
      <c r="O26" s="372">
        <v>58.867276887871853</v>
      </c>
      <c r="P26" s="350"/>
      <c r="Q26" s="377">
        <v>1526</v>
      </c>
      <c r="R26" s="378">
        <v>19.810463455796441</v>
      </c>
      <c r="S26" s="375">
        <v>865</v>
      </c>
      <c r="T26" s="376">
        <v>56.684141546526867</v>
      </c>
      <c r="U26" s="375">
        <v>661</v>
      </c>
      <c r="V26" s="372">
        <v>43.315858453473133</v>
      </c>
      <c r="W26" s="350"/>
      <c r="X26" s="377">
        <v>4429</v>
      </c>
      <c r="Y26" s="378">
        <v>57.497079060106451</v>
      </c>
      <c r="Z26" s="375">
        <v>3135</v>
      </c>
      <c r="AA26" s="376">
        <v>70.783472567170918</v>
      </c>
      <c r="AB26" s="375">
        <v>1294</v>
      </c>
      <c r="AC26" s="372">
        <f t="shared" si="0"/>
        <v>29.216527432829082</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32713</v>
      </c>
      <c r="E27" s="380">
        <f t="shared" si="2"/>
        <v>19431</v>
      </c>
      <c r="F27" s="381">
        <f t="shared" si="3"/>
        <v>59.398404304099287</v>
      </c>
      <c r="G27" s="380">
        <f t="shared" si="4"/>
        <v>13282</v>
      </c>
      <c r="H27" s="367">
        <f t="shared" si="3"/>
        <v>40.601595695900713</v>
      </c>
      <c r="I27" s="350"/>
      <c r="J27" s="377">
        <f t="shared" si="5"/>
        <v>8960</v>
      </c>
      <c r="K27" s="378">
        <f t="shared" si="6"/>
        <v>27.389722740195026</v>
      </c>
      <c r="L27" s="375">
        <v>3492</v>
      </c>
      <c r="M27" s="376">
        <v>38.973214285714285</v>
      </c>
      <c r="N27" s="375">
        <v>5468</v>
      </c>
      <c r="O27" s="372">
        <v>61.026785714285715</v>
      </c>
      <c r="P27" s="350"/>
      <c r="Q27" s="377">
        <v>6661</v>
      </c>
      <c r="R27" s="378">
        <v>20.361935621924005</v>
      </c>
      <c r="S27" s="375">
        <v>3754</v>
      </c>
      <c r="T27" s="376">
        <v>56.357904218585794</v>
      </c>
      <c r="U27" s="375">
        <v>2907</v>
      </c>
      <c r="V27" s="372">
        <v>43.642095781414206</v>
      </c>
      <c r="W27" s="350"/>
      <c r="X27" s="377">
        <v>17092</v>
      </c>
      <c r="Y27" s="378">
        <v>52.248341637880969</v>
      </c>
      <c r="Z27" s="375">
        <v>12185</v>
      </c>
      <c r="AA27" s="376">
        <v>71.29066229815119</v>
      </c>
      <c r="AB27" s="375">
        <v>4907</v>
      </c>
      <c r="AC27" s="372">
        <f t="shared" si="0"/>
        <v>28.709337701848821</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3064</v>
      </c>
      <c r="E28" s="380">
        <f t="shared" si="2"/>
        <v>2063</v>
      </c>
      <c r="F28" s="381">
        <f t="shared" si="3"/>
        <v>67.33028720626632</v>
      </c>
      <c r="G28" s="380">
        <f t="shared" si="4"/>
        <v>1001</v>
      </c>
      <c r="H28" s="382">
        <f t="shared" si="3"/>
        <v>32.66971279373368</v>
      </c>
      <c r="I28" s="350"/>
      <c r="J28" s="377">
        <f t="shared" si="5"/>
        <v>387</v>
      </c>
      <c r="K28" s="378">
        <f t="shared" si="6"/>
        <v>12.630548302872063</v>
      </c>
      <c r="L28" s="375">
        <v>176</v>
      </c>
      <c r="M28" s="376">
        <v>45.478036175710592</v>
      </c>
      <c r="N28" s="375">
        <v>211</v>
      </c>
      <c r="O28" s="383">
        <v>54.521963824289408</v>
      </c>
      <c r="P28" s="350"/>
      <c r="Q28" s="377">
        <v>622</v>
      </c>
      <c r="R28" s="378">
        <v>20.300261096605745</v>
      </c>
      <c r="S28" s="375">
        <v>402</v>
      </c>
      <c r="T28" s="376">
        <v>64.630225080385856</v>
      </c>
      <c r="U28" s="375">
        <v>220</v>
      </c>
      <c r="V28" s="383">
        <v>35.369774919614152</v>
      </c>
      <c r="W28" s="350"/>
      <c r="X28" s="377">
        <v>2055</v>
      </c>
      <c r="Y28" s="378">
        <v>67.069190600522191</v>
      </c>
      <c r="Z28" s="375">
        <v>1485</v>
      </c>
      <c r="AA28" s="376">
        <v>72.262773722627742</v>
      </c>
      <c r="AB28" s="375">
        <v>570</v>
      </c>
      <c r="AC28" s="383">
        <f t="shared" si="0"/>
        <v>27.737226277372262</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1240</v>
      </c>
      <c r="E29" s="386">
        <f t="shared" si="2"/>
        <v>671</v>
      </c>
      <c r="F29" s="387">
        <f t="shared" si="3"/>
        <v>54.112903225806456</v>
      </c>
      <c r="G29" s="386">
        <f t="shared" si="4"/>
        <v>569</v>
      </c>
      <c r="H29" s="388">
        <f t="shared" si="3"/>
        <v>45.887096774193544</v>
      </c>
      <c r="I29" s="350"/>
      <c r="J29" s="389">
        <f t="shared" si="5"/>
        <v>672</v>
      </c>
      <c r="K29" s="390">
        <f t="shared" si="6"/>
        <v>54.193548387096783</v>
      </c>
      <c r="L29" s="391">
        <v>241</v>
      </c>
      <c r="M29" s="392">
        <v>35.863095238095241</v>
      </c>
      <c r="N29" s="391">
        <v>431</v>
      </c>
      <c r="O29" s="393">
        <v>64.136904761904773</v>
      </c>
      <c r="P29" s="350"/>
      <c r="Q29" s="389">
        <v>228</v>
      </c>
      <c r="R29" s="390">
        <v>18.387096774193548</v>
      </c>
      <c r="S29" s="391">
        <v>163</v>
      </c>
      <c r="T29" s="392">
        <v>71.491228070175438</v>
      </c>
      <c r="U29" s="391">
        <v>65</v>
      </c>
      <c r="V29" s="393">
        <v>28.508771929824562</v>
      </c>
      <c r="W29" s="350"/>
      <c r="X29" s="389">
        <v>340</v>
      </c>
      <c r="Y29" s="390">
        <v>27.419354838709676</v>
      </c>
      <c r="Z29" s="391">
        <v>267</v>
      </c>
      <c r="AA29" s="392">
        <v>78.529411764705884</v>
      </c>
      <c r="AB29" s="391">
        <v>73</v>
      </c>
      <c r="AC29" s="393">
        <f t="shared" si="0"/>
        <v>21.470588235294116</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28" t="s">
        <v>0</v>
      </c>
      <c r="C31" s="320"/>
      <c r="D31" s="1229">
        <f>J31+Q31+X31</f>
        <v>598804</v>
      </c>
      <c r="E31" s="1230">
        <f>L31+S31+Z31</f>
        <v>375872</v>
      </c>
      <c r="F31" s="1231">
        <f>E31/$D31*100</f>
        <v>62.770455775178526</v>
      </c>
      <c r="G31" s="1230">
        <f>N31+U31+AB31</f>
        <v>222932</v>
      </c>
      <c r="H31" s="1232">
        <f>G31/$D31*100</f>
        <v>37.229544224821474</v>
      </c>
      <c r="I31" s="320"/>
      <c r="J31" s="1233">
        <f>SUM(J12:J29)</f>
        <v>153223</v>
      </c>
      <c r="K31" s="1234">
        <f>J31/$D31*100</f>
        <v>25.588172423697902</v>
      </c>
      <c r="L31" s="1230">
        <f>SUM(L12:L29)</f>
        <v>64990</v>
      </c>
      <c r="M31" s="1231">
        <f>L31/$J31*100</f>
        <v>42.415303185553086</v>
      </c>
      <c r="N31" s="1230">
        <f>SUM(N12:N29)</f>
        <v>88233</v>
      </c>
      <c r="O31" s="1235">
        <f>N31/$J31*100</f>
        <v>57.584696814446914</v>
      </c>
      <c r="P31" s="320"/>
      <c r="Q31" s="1233">
        <f>SUM(Q12:Q29)</f>
        <v>136101</v>
      </c>
      <c r="R31" s="1234">
        <f>Q31/$D31*100</f>
        <v>22.72880608679969</v>
      </c>
      <c r="S31" s="1230">
        <f>SUM(S12:S29)</f>
        <v>88797</v>
      </c>
      <c r="T31" s="1231">
        <f>S31/$Q31*100</f>
        <v>65.243458901844946</v>
      </c>
      <c r="U31" s="1230">
        <f>SUM(U12:U29)</f>
        <v>47304</v>
      </c>
      <c r="V31" s="1235">
        <f>U31/$Q31*100</f>
        <v>34.756541098155047</v>
      </c>
      <c r="W31" s="320"/>
      <c r="X31" s="1233">
        <f>SUM(X12:X29)</f>
        <v>309480</v>
      </c>
      <c r="Y31" s="1234">
        <f>X31/$D31*100</f>
        <v>51.683021489502408</v>
      </c>
      <c r="Z31" s="1230">
        <f>SUM(Z12:Z29)</f>
        <v>222085</v>
      </c>
      <c r="AA31" s="1231">
        <f>Z31/$X31*100</f>
        <v>71.760695359958632</v>
      </c>
      <c r="AB31" s="1230">
        <f>SUM(AB12:AB29)</f>
        <v>87395</v>
      </c>
      <c r="AC31" s="1235">
        <f>AB31/$X31*100</f>
        <v>28.239304640041357</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15" s="396" customFormat="1" ht="5.25" customHeight="1" x14ac:dyDescent="0.25">
      <c r="B33" s="397" t="s">
        <v>47</v>
      </c>
      <c r="C33" s="398"/>
      <c r="I33" s="398"/>
    </row>
    <row r="34" spans="2:15" s="394" customFormat="1" ht="13.5" customHeight="1" x14ac:dyDescent="0.25">
      <c r="B34" s="1468"/>
      <c r="C34" s="1468"/>
      <c r="D34" s="1468"/>
      <c r="E34" s="1468"/>
      <c r="F34" s="1468"/>
      <c r="G34" s="1468"/>
      <c r="H34" s="1468"/>
      <c r="I34" s="1468"/>
      <c r="J34" s="1468"/>
      <c r="K34" s="1468"/>
      <c r="L34" s="1468"/>
      <c r="M34" s="1468"/>
      <c r="N34" s="1468"/>
      <c r="O34" s="1468"/>
    </row>
    <row r="35" spans="2:15" s="329" customFormat="1" ht="29.25" customHeight="1" x14ac:dyDescent="0.25">
      <c r="B35" s="1469"/>
      <c r="C35" s="1469"/>
      <c r="D35" s="1469"/>
      <c r="E35" s="1469"/>
      <c r="F35" s="1469"/>
      <c r="G35" s="1469"/>
      <c r="H35" s="1469"/>
      <c r="I35" s="1469"/>
      <c r="J35" s="1469"/>
      <c r="K35" s="1469"/>
      <c r="L35" s="1469"/>
      <c r="M35" s="1469"/>
    </row>
    <row r="36" spans="2:15" s="329" customFormat="1" ht="4.5" customHeight="1" x14ac:dyDescent="0.25">
      <c r="B36" s="1467"/>
      <c r="C36" s="1467"/>
      <c r="D36" s="1467"/>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6:D36"/>
    <mergeCell ref="R9:R10"/>
    <mergeCell ref="S9:T9"/>
    <mergeCell ref="K9:K10"/>
    <mergeCell ref="L9:M9"/>
    <mergeCell ref="N9:O9"/>
    <mergeCell ref="Q9:Q10"/>
    <mergeCell ref="B34:O34"/>
    <mergeCell ref="B35:M35"/>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Hoja101">
    <tabColor theme="0"/>
    <pageSetUpPr fitToPage="1"/>
  </sheetPr>
  <dimension ref="A1:AL36"/>
  <sheetViews>
    <sheetView showGridLines="0" zoomScale="98" zoomScaleNormal="98"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4" width="16.1796875" style="333" customWidth="1"/>
    <col min="5" max="5" width="8.7265625" style="333" customWidth="1"/>
    <col min="6" max="6" width="0.453125" style="333" customWidth="1"/>
    <col min="7" max="7" width="16.1796875" style="333" customWidth="1"/>
    <col min="8" max="8" width="8.7265625" style="333" customWidth="1"/>
    <col min="9" max="9" width="0.453125" style="333" customWidth="1"/>
    <col min="10" max="10" width="16.1796875" style="333" customWidth="1"/>
    <col min="11" max="11" width="8.7265625" style="333" customWidth="1"/>
    <col min="12" max="12" width="0.453125" style="333" customWidth="1"/>
    <col min="13" max="13" width="16.1796875" style="333" customWidth="1"/>
    <col min="14" max="14" width="8.7265625" style="333" customWidth="1"/>
    <col min="15" max="15" width="11.453125" style="333"/>
    <col min="16" max="18" width="2.453125" style="333" bestFit="1" customWidth="1"/>
    <col min="19" max="19" width="13" style="333" bestFit="1" customWidth="1"/>
    <col min="20" max="20" width="3.453125" style="333" bestFit="1" customWidth="1"/>
    <col min="21" max="21" width="3.81640625" style="333" customWidth="1"/>
    <col min="22" max="24" width="2.453125" style="333" bestFit="1" customWidth="1"/>
    <col min="25" max="25" width="8.453125" style="333" bestFit="1" customWidth="1"/>
    <col min="26" max="26" width="3.453125" style="333" bestFit="1" customWidth="1"/>
    <col min="27" max="27" width="3.54296875" style="333" customWidth="1"/>
    <col min="28" max="30" width="2.453125" style="333" bestFit="1" customWidth="1"/>
    <col min="31" max="31" width="8.453125" style="333" bestFit="1" customWidth="1"/>
    <col min="32" max="32" width="4.1796875" style="333" bestFit="1" customWidth="1"/>
    <col min="33" max="33" width="3.26953125" style="333" customWidth="1"/>
    <col min="34" max="34" width="4.26953125" style="333" bestFit="1" customWidth="1"/>
    <col min="35" max="35" width="2.453125" style="333" bestFit="1" customWidth="1"/>
    <col min="36" max="36" width="4.26953125" style="333" bestFit="1" customWidth="1"/>
    <col min="37" max="37" width="8.453125" style="333" bestFit="1" customWidth="1"/>
    <col min="38" max="38" width="4.26953125" style="333" bestFit="1" customWidth="1"/>
    <col min="39" max="16384" width="11.453125" style="333"/>
  </cols>
  <sheetData>
    <row r="1" spans="1:38" s="340" customFormat="1" ht="15" customHeight="1" x14ac:dyDescent="0.25">
      <c r="B1" s="311"/>
      <c r="C1" s="341"/>
      <c r="F1" s="341"/>
      <c r="G1" s="342" t="s">
        <v>135</v>
      </c>
      <c r="H1" s="342"/>
      <c r="I1" s="342"/>
      <c r="J1" s="342" t="s">
        <v>16</v>
      </c>
      <c r="K1" s="342"/>
      <c r="L1" s="342"/>
      <c r="M1" s="342" t="s">
        <v>15</v>
      </c>
      <c r="N1" s="342"/>
    </row>
    <row r="2" spans="1:38" s="343" customFormat="1" ht="52.5" customHeight="1" x14ac:dyDescent="0.35">
      <c r="B2" s="1439"/>
      <c r="C2" s="1439"/>
    </row>
    <row r="3" spans="1:38" s="345" customFormat="1" ht="4.5" customHeight="1" x14ac:dyDescent="0.25">
      <c r="B3" s="1440"/>
      <c r="C3" s="1440"/>
    </row>
    <row r="4" spans="1:38" s="492" customFormat="1" ht="17.25" customHeight="1" x14ac:dyDescent="0.25">
      <c r="A4" s="1477" t="s">
        <v>426</v>
      </c>
      <c r="B4" s="1477"/>
      <c r="C4" s="1477"/>
      <c r="D4" s="1477"/>
      <c r="E4" s="1477"/>
      <c r="F4" s="1477"/>
      <c r="G4" s="1477"/>
      <c r="H4" s="1477"/>
      <c r="I4" s="1477"/>
      <c r="J4" s="1477"/>
      <c r="K4" s="1477"/>
      <c r="L4" s="1477"/>
      <c r="M4" s="1477"/>
      <c r="N4" s="1477"/>
    </row>
    <row r="5" spans="1:38" s="492" customFormat="1" ht="17.25" customHeight="1" x14ac:dyDescent="0.25">
      <c r="B5" s="1478" t="str">
        <f>porsaad!$B$6</f>
        <v>Situación a 30 de noviembre de 2025</v>
      </c>
      <c r="C5" s="1478"/>
      <c r="D5" s="1478"/>
      <c r="E5" s="1478"/>
      <c r="F5" s="1478"/>
      <c r="G5" s="1478"/>
      <c r="H5" s="1478"/>
      <c r="I5" s="1478"/>
      <c r="J5" s="1478"/>
      <c r="K5" s="1478"/>
      <c r="L5" s="1478"/>
      <c r="M5" s="1478"/>
      <c r="N5" s="1478"/>
    </row>
    <row r="6" spans="1:38" s="492" customFormat="1" ht="6" customHeight="1" x14ac:dyDescent="0.25"/>
    <row r="7" spans="1:38" s="437" customFormat="1" ht="12.75" customHeight="1" x14ac:dyDescent="0.25">
      <c r="A7" s="488"/>
      <c r="B7" s="1443" t="s">
        <v>12</v>
      </c>
      <c r="D7" s="1446" t="s">
        <v>250</v>
      </c>
      <c r="E7" s="1447"/>
      <c r="F7" s="489"/>
      <c r="G7" s="1496"/>
      <c r="H7" s="1496"/>
      <c r="I7" s="489"/>
      <c r="J7" s="1496"/>
      <c r="K7" s="1496"/>
      <c r="L7" s="489"/>
      <c r="M7" s="1496"/>
      <c r="N7" s="1497"/>
      <c r="O7" s="488"/>
      <c r="P7" s="488"/>
      <c r="W7" s="490"/>
    </row>
    <row r="8" spans="1:38" s="437" customFormat="1" ht="45.75" customHeight="1" x14ac:dyDescent="0.25">
      <c r="A8" s="488"/>
      <c r="B8" s="1444"/>
      <c r="D8" s="1494"/>
      <c r="E8" s="1495"/>
      <c r="F8" s="491"/>
      <c r="G8" s="1610" t="s">
        <v>267</v>
      </c>
      <c r="H8" s="1611"/>
      <c r="I8" s="744"/>
      <c r="J8" s="1610" t="s">
        <v>268</v>
      </c>
      <c r="K8" s="1611"/>
      <c r="L8" s="744"/>
      <c r="M8" s="1610" t="s">
        <v>269</v>
      </c>
      <c r="N8" s="1611"/>
      <c r="O8" s="488"/>
      <c r="P8" s="488"/>
      <c r="W8" s="490"/>
    </row>
    <row r="9" spans="1:38" s="437" customFormat="1" ht="6" customHeight="1" x14ac:dyDescent="0.25">
      <c r="A9" s="488"/>
      <c r="B9" s="1444"/>
      <c r="D9" s="1498" t="s">
        <v>9</v>
      </c>
      <c r="E9" s="1487" t="s">
        <v>217</v>
      </c>
      <c r="G9" s="1492" t="s">
        <v>9</v>
      </c>
      <c r="H9" s="1490" t="s">
        <v>217</v>
      </c>
      <c r="J9" s="1492" t="s">
        <v>9</v>
      </c>
      <c r="K9" s="1490" t="s">
        <v>217</v>
      </c>
      <c r="M9" s="1492" t="s">
        <v>9</v>
      </c>
      <c r="N9" s="1490" t="s">
        <v>217</v>
      </c>
      <c r="O9" s="488"/>
      <c r="P9" s="488"/>
      <c r="W9" s="490"/>
    </row>
    <row r="10" spans="1:38" s="437" customFormat="1" ht="27.75" customHeight="1" x14ac:dyDescent="0.25">
      <c r="A10" s="488"/>
      <c r="B10" s="1445"/>
      <c r="D10" s="1499"/>
      <c r="E10" s="1488"/>
      <c r="F10" s="493"/>
      <c r="G10" s="1493"/>
      <c r="H10" s="1491"/>
      <c r="I10" s="494"/>
      <c r="J10" s="1493"/>
      <c r="K10" s="1491"/>
      <c r="L10" s="494"/>
      <c r="M10" s="1493"/>
      <c r="N10" s="1491"/>
      <c r="O10" s="488"/>
      <c r="P10" s="495"/>
      <c r="Q10" s="496"/>
      <c r="R10" s="496"/>
      <c r="S10" s="496"/>
      <c r="T10" s="496"/>
    </row>
    <row r="11" spans="1:38" s="328" customFormat="1" ht="4.5" customHeight="1" x14ac:dyDescent="0.25">
      <c r="A11" s="326"/>
      <c r="B11" s="327"/>
      <c r="D11" s="327"/>
      <c r="E11" s="327"/>
      <c r="G11" s="327"/>
      <c r="H11" s="327"/>
      <c r="J11" s="327"/>
      <c r="K11" s="327"/>
      <c r="M11" s="327"/>
      <c r="N11" s="327"/>
      <c r="O11" s="319"/>
      <c r="P11" s="348"/>
      <c r="Q11" s="329"/>
      <c r="R11" s="329"/>
      <c r="S11" s="329"/>
      <c r="T11" s="329"/>
      <c r="U11" s="329"/>
      <c r="V11" s="329"/>
      <c r="W11" s="329"/>
    </row>
    <row r="12" spans="1:38" s="331" customFormat="1" ht="18" customHeight="1" x14ac:dyDescent="0.35">
      <c r="A12" s="330"/>
      <c r="B12" s="349" t="s">
        <v>8</v>
      </c>
      <c r="C12" s="350"/>
      <c r="D12" s="497">
        <f t="shared" ref="D12:D29" si="0">G12+J12+M12</f>
        <v>332828</v>
      </c>
      <c r="E12" s="498">
        <f>D12/'20pobl'!D12*100</f>
        <v>3.8558077040619976</v>
      </c>
      <c r="F12" s="350"/>
      <c r="G12" s="355">
        <v>95879</v>
      </c>
      <c r="H12" s="498">
        <v>1.3660606193585119</v>
      </c>
      <c r="I12" s="350"/>
      <c r="J12" s="355">
        <v>72473</v>
      </c>
      <c r="K12" s="498">
        <v>6.1606427136648056</v>
      </c>
      <c r="L12" s="350"/>
      <c r="M12" s="355">
        <v>164476</v>
      </c>
      <c r="N12" s="498">
        <f>M12/'20pobl'!X12*100</f>
        <v>37.652520683292664</v>
      </c>
      <c r="O12" s="359"/>
      <c r="P12" s="360"/>
      <c r="Q12" s="360"/>
      <c r="R12" s="360"/>
      <c r="S12" s="361"/>
      <c r="T12" s="362"/>
      <c r="U12" s="329"/>
      <c r="V12" s="360"/>
      <c r="W12" s="360"/>
      <c r="X12" s="360"/>
      <c r="Y12" s="361"/>
      <c r="Z12" s="362"/>
      <c r="AB12" s="360"/>
      <c r="AC12" s="360"/>
      <c r="AD12" s="360"/>
      <c r="AE12" s="361"/>
      <c r="AF12" s="362"/>
      <c r="AH12" s="360"/>
      <c r="AI12" s="360"/>
      <c r="AJ12" s="360"/>
      <c r="AK12" s="361"/>
      <c r="AL12" s="362"/>
    </row>
    <row r="13" spans="1:38" s="331" customFormat="1" ht="18" customHeight="1" x14ac:dyDescent="0.35">
      <c r="A13" s="330"/>
      <c r="B13" s="363" t="s">
        <v>7</v>
      </c>
      <c r="C13" s="350"/>
      <c r="D13" s="499">
        <f t="shared" si="0"/>
        <v>48921</v>
      </c>
      <c r="E13" s="500">
        <f>D13/'20pobl'!D13*100</f>
        <v>3.6195121157213981</v>
      </c>
      <c r="F13" s="350"/>
      <c r="G13" s="368">
        <v>9478</v>
      </c>
      <c r="H13" s="501">
        <v>0.90356506850620999</v>
      </c>
      <c r="I13" s="350"/>
      <c r="J13" s="368">
        <v>9112</v>
      </c>
      <c r="K13" s="501">
        <v>4.437215734779941</v>
      </c>
      <c r="L13" s="350"/>
      <c r="M13" s="368">
        <v>30331</v>
      </c>
      <c r="N13" s="501">
        <f>M13/'20pobl'!X13*100</f>
        <v>31.178750218439365</v>
      </c>
      <c r="O13" s="359"/>
      <c r="P13" s="360"/>
      <c r="Q13" s="360"/>
      <c r="R13" s="360"/>
      <c r="S13" s="361"/>
      <c r="T13" s="362"/>
      <c r="U13" s="329"/>
      <c r="V13" s="360"/>
      <c r="W13" s="360"/>
      <c r="X13" s="360"/>
      <c r="Y13" s="361"/>
      <c r="Z13" s="362"/>
      <c r="AB13" s="360"/>
      <c r="AC13" s="360"/>
      <c r="AD13" s="360"/>
      <c r="AE13" s="361"/>
      <c r="AF13" s="362"/>
      <c r="AH13" s="360"/>
      <c r="AI13" s="360"/>
      <c r="AJ13" s="360"/>
      <c r="AK13" s="361"/>
      <c r="AL13" s="362"/>
    </row>
    <row r="14" spans="1:38" s="331" customFormat="1" ht="18" customHeight="1" x14ac:dyDescent="0.35">
      <c r="A14" s="330"/>
      <c r="B14" s="363" t="s">
        <v>37</v>
      </c>
      <c r="C14" s="350"/>
      <c r="D14" s="499">
        <f t="shared" si="0"/>
        <v>33860</v>
      </c>
      <c r="E14" s="500">
        <f>D14/'20pobl'!D14*100</f>
        <v>3.3538068084457291</v>
      </c>
      <c r="F14" s="350"/>
      <c r="G14" s="368">
        <v>8021</v>
      </c>
      <c r="H14" s="501">
        <v>1.1031586012262513</v>
      </c>
      <c r="I14" s="350"/>
      <c r="J14" s="368">
        <v>7071</v>
      </c>
      <c r="K14" s="501">
        <v>3.5819035606279352</v>
      </c>
      <c r="L14" s="350"/>
      <c r="M14" s="368">
        <v>18768</v>
      </c>
      <c r="N14" s="501">
        <f>M14/'20pobl'!X14*100</f>
        <v>22.05509072106797</v>
      </c>
      <c r="O14" s="359"/>
      <c r="P14" s="360"/>
      <c r="Q14" s="360"/>
      <c r="R14" s="360"/>
      <c r="S14" s="361"/>
      <c r="T14" s="373"/>
      <c r="U14" s="329"/>
      <c r="V14" s="360"/>
      <c r="W14" s="360"/>
      <c r="X14" s="360"/>
      <c r="Y14" s="361"/>
      <c r="Z14" s="362"/>
      <c r="AB14" s="360"/>
      <c r="AC14" s="360"/>
      <c r="AD14" s="360"/>
      <c r="AE14" s="361"/>
      <c r="AF14" s="362"/>
      <c r="AH14" s="360"/>
      <c r="AI14" s="360"/>
      <c r="AJ14" s="360"/>
      <c r="AK14" s="361"/>
      <c r="AL14" s="362"/>
    </row>
    <row r="15" spans="1:38" s="331" customFormat="1" ht="18" customHeight="1" x14ac:dyDescent="0.35">
      <c r="A15" s="330"/>
      <c r="B15" s="363" t="s">
        <v>38</v>
      </c>
      <c r="C15" s="350"/>
      <c r="D15" s="499">
        <f t="shared" si="0"/>
        <v>34163</v>
      </c>
      <c r="E15" s="500">
        <f>D15/'20pobl'!D15*100</f>
        <v>2.7734930603815005</v>
      </c>
      <c r="F15" s="350"/>
      <c r="G15" s="368">
        <v>9387</v>
      </c>
      <c r="H15" s="501">
        <v>0.91448801530673884</v>
      </c>
      <c r="I15" s="350"/>
      <c r="J15" s="368">
        <v>7337</v>
      </c>
      <c r="K15" s="501">
        <v>4.8649007061631799</v>
      </c>
      <c r="L15" s="350"/>
      <c r="M15" s="368">
        <v>17439</v>
      </c>
      <c r="N15" s="501">
        <f>M15/'20pobl'!X15*100</f>
        <v>32.011674651687869</v>
      </c>
      <c r="O15" s="359"/>
      <c r="P15" s="360"/>
      <c r="Q15" s="360"/>
      <c r="R15" s="360"/>
      <c r="S15" s="361"/>
      <c r="T15" s="362"/>
      <c r="U15" s="329"/>
      <c r="V15" s="360"/>
      <c r="W15" s="360"/>
      <c r="X15" s="360"/>
      <c r="Y15" s="361"/>
      <c r="Z15" s="362"/>
      <c r="AB15" s="360"/>
      <c r="AC15" s="360"/>
      <c r="AD15" s="360"/>
      <c r="AE15" s="361"/>
      <c r="AF15" s="362"/>
      <c r="AH15" s="360"/>
      <c r="AI15" s="360"/>
      <c r="AJ15" s="360"/>
      <c r="AK15" s="361"/>
      <c r="AL15" s="362"/>
    </row>
    <row r="16" spans="1:38" s="331" customFormat="1" ht="18" customHeight="1" x14ac:dyDescent="0.35">
      <c r="A16" s="330"/>
      <c r="B16" s="363" t="s">
        <v>6</v>
      </c>
      <c r="C16" s="350"/>
      <c r="D16" s="499">
        <f t="shared" si="0"/>
        <v>63684</v>
      </c>
      <c r="E16" s="500">
        <f>D16/'20pobl'!D16*100</f>
        <v>2.8446180330666078</v>
      </c>
      <c r="F16" s="350"/>
      <c r="G16" s="368">
        <v>22592</v>
      </c>
      <c r="H16" s="501">
        <v>1.2276139232458738</v>
      </c>
      <c r="I16" s="350"/>
      <c r="J16" s="368">
        <v>14187</v>
      </c>
      <c r="K16" s="501">
        <v>4.7786662714479151</v>
      </c>
      <c r="L16" s="350"/>
      <c r="M16" s="368">
        <v>26905</v>
      </c>
      <c r="N16" s="501">
        <f>M16/'20pobl'!X16*100</f>
        <v>26.493294208007562</v>
      </c>
      <c r="O16" s="359"/>
      <c r="P16" s="360"/>
      <c r="Q16" s="360"/>
      <c r="R16" s="360"/>
      <c r="S16" s="361"/>
      <c r="T16" s="362"/>
      <c r="U16" s="329"/>
      <c r="V16" s="360"/>
      <c r="W16" s="360"/>
      <c r="X16" s="360"/>
      <c r="Y16" s="361"/>
      <c r="Z16" s="362"/>
      <c r="AB16" s="360"/>
      <c r="AC16" s="360"/>
      <c r="AD16" s="360"/>
      <c r="AE16" s="361"/>
      <c r="AF16" s="362"/>
      <c r="AH16" s="360"/>
      <c r="AI16" s="360"/>
      <c r="AJ16" s="360"/>
      <c r="AK16" s="361"/>
      <c r="AL16" s="362"/>
    </row>
    <row r="17" spans="1:38" s="331" customFormat="1" ht="18" customHeight="1" x14ac:dyDescent="0.35">
      <c r="A17" s="330"/>
      <c r="B17" s="363" t="s">
        <v>5</v>
      </c>
      <c r="C17" s="350"/>
      <c r="D17" s="377">
        <f t="shared" si="0"/>
        <v>18310</v>
      </c>
      <c r="E17" s="502">
        <f>D17/'20pobl'!D17*100</f>
        <v>3.0989200322924053</v>
      </c>
      <c r="F17" s="350"/>
      <c r="G17" s="377">
        <v>4718</v>
      </c>
      <c r="H17" s="502">
        <v>1.0509433541977591</v>
      </c>
      <c r="I17" s="350"/>
      <c r="J17" s="377">
        <v>3864</v>
      </c>
      <c r="K17" s="502">
        <v>3.8406106809529961</v>
      </c>
      <c r="L17" s="350"/>
      <c r="M17" s="377">
        <v>9728</v>
      </c>
      <c r="N17" s="502">
        <f>M17/'20pobl'!X17*100</f>
        <v>23.547637490317584</v>
      </c>
      <c r="O17" s="359"/>
      <c r="P17" s="360"/>
      <c r="Q17" s="360"/>
      <c r="R17" s="360"/>
      <c r="S17" s="361"/>
      <c r="T17" s="362"/>
      <c r="U17" s="329"/>
      <c r="V17" s="360"/>
      <c r="W17" s="360"/>
      <c r="X17" s="360"/>
      <c r="Y17" s="361"/>
      <c r="Z17" s="362"/>
      <c r="AB17" s="360"/>
      <c r="AC17" s="360"/>
      <c r="AD17" s="360"/>
      <c r="AE17" s="361"/>
      <c r="AF17" s="362"/>
      <c r="AH17" s="360"/>
      <c r="AI17" s="360"/>
      <c r="AJ17" s="360"/>
      <c r="AK17" s="361"/>
      <c r="AL17" s="362"/>
    </row>
    <row r="18" spans="1:38" s="331" customFormat="1" ht="18" customHeight="1" x14ac:dyDescent="0.35">
      <c r="A18" s="330"/>
      <c r="B18" s="363" t="s">
        <v>4</v>
      </c>
      <c r="C18" s="350"/>
      <c r="D18" s="499">
        <f t="shared" si="0"/>
        <v>128107</v>
      </c>
      <c r="E18" s="500">
        <f>D18/'20pobl'!D18*100</f>
        <v>5.3563559035022221</v>
      </c>
      <c r="F18" s="350"/>
      <c r="G18" s="368">
        <v>26703</v>
      </c>
      <c r="H18" s="501">
        <v>1.5269152914536659</v>
      </c>
      <c r="I18" s="350"/>
      <c r="J18" s="368">
        <v>22169</v>
      </c>
      <c r="K18" s="501">
        <v>5.2540396547392767</v>
      </c>
      <c r="L18" s="350"/>
      <c r="M18" s="368">
        <v>79235</v>
      </c>
      <c r="N18" s="501">
        <f>M18/'20pobl'!X18*100</f>
        <v>35.865924316494656</v>
      </c>
      <c r="O18" s="359"/>
      <c r="P18" s="360"/>
      <c r="Q18" s="360"/>
      <c r="R18" s="360"/>
      <c r="S18" s="361"/>
      <c r="T18" s="362"/>
      <c r="U18" s="329"/>
      <c r="V18" s="360"/>
      <c r="W18" s="360"/>
      <c r="X18" s="360"/>
      <c r="Y18" s="361"/>
      <c r="Z18" s="362"/>
      <c r="AB18" s="360"/>
      <c r="AC18" s="360"/>
      <c r="AD18" s="360"/>
      <c r="AE18" s="361"/>
      <c r="AF18" s="362"/>
      <c r="AH18" s="360"/>
      <c r="AI18" s="360"/>
      <c r="AJ18" s="360"/>
      <c r="AK18" s="361"/>
      <c r="AL18" s="362"/>
    </row>
    <row r="19" spans="1:38" s="331" customFormat="1" ht="18" customHeight="1" x14ac:dyDescent="0.35">
      <c r="A19" s="330"/>
      <c r="B19" s="363" t="s">
        <v>40</v>
      </c>
      <c r="C19" s="350"/>
      <c r="D19" s="499">
        <f t="shared" si="0"/>
        <v>81366</v>
      </c>
      <c r="E19" s="500">
        <f>D19/'20pobl'!D19*100</f>
        <v>3.866409621974185</v>
      </c>
      <c r="F19" s="350"/>
      <c r="G19" s="368">
        <v>18372</v>
      </c>
      <c r="H19" s="501">
        <v>1.0876585798750009</v>
      </c>
      <c r="I19" s="350"/>
      <c r="J19" s="368">
        <v>14754</v>
      </c>
      <c r="K19" s="501">
        <v>5.2275956390641776</v>
      </c>
      <c r="L19" s="350"/>
      <c r="M19" s="368">
        <v>48240</v>
      </c>
      <c r="N19" s="501">
        <f>M19/'20pobl'!X19*100</f>
        <v>36.252414197359222</v>
      </c>
      <c r="O19" s="359"/>
      <c r="P19" s="360"/>
      <c r="Q19" s="360"/>
      <c r="R19" s="360"/>
      <c r="S19" s="361"/>
      <c r="T19" s="362"/>
      <c r="U19" s="329"/>
      <c r="V19" s="360"/>
      <c r="W19" s="360"/>
      <c r="X19" s="360"/>
      <c r="Y19" s="361"/>
      <c r="Z19" s="362"/>
      <c r="AB19" s="360"/>
      <c r="AC19" s="360"/>
      <c r="AD19" s="360"/>
      <c r="AE19" s="361"/>
      <c r="AF19" s="362"/>
      <c r="AH19" s="360"/>
      <c r="AI19" s="360"/>
      <c r="AJ19" s="360"/>
      <c r="AK19" s="361"/>
      <c r="AL19" s="362"/>
    </row>
    <row r="20" spans="1:38" s="331" customFormat="1" ht="18" customHeight="1" x14ac:dyDescent="0.35">
      <c r="A20" s="330"/>
      <c r="B20" s="363" t="s">
        <v>41</v>
      </c>
      <c r="C20" s="350"/>
      <c r="D20" s="499">
        <f t="shared" si="0"/>
        <v>245776</v>
      </c>
      <c r="E20" s="500">
        <f>D20/'20pobl'!D20*100</f>
        <v>3.0675101604035131</v>
      </c>
      <c r="F20" s="350"/>
      <c r="G20" s="368">
        <v>64417</v>
      </c>
      <c r="H20" s="501">
        <v>0.99921929448605984</v>
      </c>
      <c r="I20" s="350"/>
      <c r="J20" s="368">
        <v>48641</v>
      </c>
      <c r="K20" s="501">
        <v>4.421527231739077</v>
      </c>
      <c r="L20" s="350"/>
      <c r="M20" s="368">
        <v>132718</v>
      </c>
      <c r="N20" s="501">
        <f>M20/'20pobl'!X20*100</f>
        <v>28.516790824296361</v>
      </c>
      <c r="O20" s="359"/>
      <c r="P20" s="360"/>
      <c r="Q20" s="360"/>
      <c r="R20" s="360"/>
      <c r="S20" s="361"/>
      <c r="T20" s="362"/>
      <c r="U20" s="329"/>
      <c r="V20" s="360"/>
      <c r="W20" s="360"/>
      <c r="X20" s="360"/>
      <c r="Y20" s="361"/>
      <c r="Z20" s="362"/>
      <c r="AB20" s="360"/>
      <c r="AC20" s="360"/>
      <c r="AD20" s="360"/>
      <c r="AE20" s="361"/>
      <c r="AF20" s="362"/>
      <c r="AH20" s="360"/>
      <c r="AI20" s="360"/>
      <c r="AJ20" s="360"/>
      <c r="AK20" s="361"/>
      <c r="AL20" s="362"/>
    </row>
    <row r="21" spans="1:38" s="331" customFormat="1" ht="18" customHeight="1" x14ac:dyDescent="0.35">
      <c r="A21" s="330"/>
      <c r="B21" s="363" t="s">
        <v>3</v>
      </c>
      <c r="C21" s="350"/>
      <c r="D21" s="499">
        <f t="shared" si="0"/>
        <v>178555</v>
      </c>
      <c r="E21" s="500">
        <f>D21/'20pobl'!D21*100</f>
        <v>3.3567481343827228</v>
      </c>
      <c r="F21" s="350"/>
      <c r="G21" s="368">
        <v>45645</v>
      </c>
      <c r="H21" s="501">
        <v>1.0752027091009566</v>
      </c>
      <c r="I21" s="350"/>
      <c r="J21" s="368">
        <v>36647</v>
      </c>
      <c r="K21" s="501">
        <v>4.7397269486851838</v>
      </c>
      <c r="L21" s="350"/>
      <c r="M21" s="368">
        <v>96263</v>
      </c>
      <c r="N21" s="501">
        <f>M21/'20pobl'!X21*100</f>
        <v>31.996902120983478</v>
      </c>
      <c r="O21" s="359"/>
      <c r="P21" s="360"/>
      <c r="Q21" s="360"/>
      <c r="R21" s="360"/>
      <c r="S21" s="361"/>
      <c r="T21" s="373"/>
      <c r="U21" s="329"/>
      <c r="V21" s="360"/>
      <c r="W21" s="360"/>
      <c r="X21" s="360"/>
      <c r="Y21" s="361"/>
      <c r="Z21" s="362"/>
      <c r="AB21" s="360"/>
      <c r="AC21" s="360"/>
      <c r="AD21" s="360"/>
      <c r="AE21" s="361"/>
      <c r="AF21" s="362"/>
      <c r="AH21" s="360"/>
      <c r="AI21" s="360"/>
      <c r="AJ21" s="360"/>
      <c r="AK21" s="361"/>
      <c r="AL21" s="362"/>
    </row>
    <row r="22" spans="1:38" s="331" customFormat="1" ht="18" customHeight="1" x14ac:dyDescent="0.35">
      <c r="A22" s="330"/>
      <c r="B22" s="363" t="s">
        <v>2</v>
      </c>
      <c r="C22" s="350"/>
      <c r="D22" s="499">
        <f t="shared" si="0"/>
        <v>37544</v>
      </c>
      <c r="E22" s="500">
        <f>D22/'20pobl'!D22*100</f>
        <v>3.5597493460107841</v>
      </c>
      <c r="F22" s="350"/>
      <c r="G22" s="368">
        <v>9397</v>
      </c>
      <c r="H22" s="501">
        <v>1.1477560313071007</v>
      </c>
      <c r="I22" s="350"/>
      <c r="J22" s="368">
        <v>6826</v>
      </c>
      <c r="K22" s="501">
        <v>4.2322859056074993</v>
      </c>
      <c r="L22" s="350"/>
      <c r="M22" s="368">
        <v>21321</v>
      </c>
      <c r="N22" s="501">
        <f>M22/'20pobl'!X22*100</f>
        <v>28.55401840121068</v>
      </c>
      <c r="O22" s="359"/>
      <c r="P22" s="360"/>
      <c r="Q22" s="360"/>
      <c r="R22" s="360"/>
      <c r="S22" s="361"/>
      <c r="T22" s="362"/>
      <c r="U22" s="329"/>
      <c r="V22" s="360"/>
      <c r="W22" s="360"/>
      <c r="X22" s="360"/>
      <c r="Y22" s="361"/>
      <c r="Z22" s="362"/>
      <c r="AB22" s="360"/>
      <c r="AC22" s="360"/>
      <c r="AD22" s="360"/>
      <c r="AE22" s="361"/>
      <c r="AF22" s="362"/>
      <c r="AH22" s="360"/>
      <c r="AI22" s="360"/>
      <c r="AJ22" s="360"/>
      <c r="AK22" s="361"/>
      <c r="AL22" s="362"/>
    </row>
    <row r="23" spans="1:38" s="331" customFormat="1" ht="18" customHeight="1" x14ac:dyDescent="0.35">
      <c r="A23" s="330"/>
      <c r="B23" s="363" t="s">
        <v>35</v>
      </c>
      <c r="C23" s="350"/>
      <c r="D23" s="499">
        <f t="shared" si="0"/>
        <v>92589</v>
      </c>
      <c r="E23" s="500">
        <f>D23/'20pobl'!D23*100</f>
        <v>3.4218298025044414</v>
      </c>
      <c r="F23" s="350"/>
      <c r="G23" s="368">
        <v>24573</v>
      </c>
      <c r="H23" s="501">
        <v>1.2373473142720182</v>
      </c>
      <c r="I23" s="350"/>
      <c r="J23" s="368">
        <v>16382</v>
      </c>
      <c r="K23" s="501">
        <v>3.422463914962782</v>
      </c>
      <c r="L23" s="350"/>
      <c r="M23" s="368">
        <v>51634</v>
      </c>
      <c r="N23" s="501">
        <f>M23/'20pobl'!X23*100</f>
        <v>21.404468764249888</v>
      </c>
      <c r="O23" s="359"/>
      <c r="P23" s="360"/>
      <c r="Q23" s="360"/>
      <c r="R23" s="360"/>
      <c r="S23" s="361"/>
      <c r="T23" s="362"/>
      <c r="U23" s="329"/>
      <c r="V23" s="360"/>
      <c r="W23" s="360"/>
      <c r="X23" s="360"/>
      <c r="Y23" s="361"/>
      <c r="Z23" s="362"/>
      <c r="AB23" s="360"/>
      <c r="AC23" s="360"/>
      <c r="AD23" s="360"/>
      <c r="AE23" s="361"/>
      <c r="AF23" s="362"/>
      <c r="AH23" s="360"/>
      <c r="AI23" s="360"/>
      <c r="AJ23" s="360"/>
      <c r="AK23" s="361"/>
      <c r="AL23" s="362"/>
    </row>
    <row r="24" spans="1:38" s="331" customFormat="1" ht="18" customHeight="1" x14ac:dyDescent="0.35">
      <c r="A24" s="330"/>
      <c r="B24" s="363" t="s">
        <v>42</v>
      </c>
      <c r="C24" s="350"/>
      <c r="D24" s="499">
        <f t="shared" si="0"/>
        <v>208749</v>
      </c>
      <c r="E24" s="500">
        <f>D24/'20pobl'!D24*100</f>
        <v>2.9781854538876242</v>
      </c>
      <c r="F24" s="350"/>
      <c r="G24" s="368">
        <v>53928</v>
      </c>
      <c r="H24" s="501">
        <v>0.9453972104050492</v>
      </c>
      <c r="I24" s="350"/>
      <c r="J24" s="368">
        <v>37355</v>
      </c>
      <c r="K24" s="501">
        <v>4.0924966694713225</v>
      </c>
      <c r="L24" s="350"/>
      <c r="M24" s="368">
        <v>117466</v>
      </c>
      <c r="N24" s="501">
        <f>M24/'20pobl'!X24*100</f>
        <v>29.948168298783116</v>
      </c>
      <c r="O24" s="359"/>
      <c r="P24" s="360"/>
      <c r="Q24" s="360"/>
      <c r="R24" s="360"/>
      <c r="S24" s="361"/>
      <c r="T24" s="362"/>
      <c r="U24" s="329"/>
      <c r="V24" s="360"/>
      <c r="W24" s="360"/>
      <c r="X24" s="360"/>
      <c r="Y24" s="361"/>
      <c r="Z24" s="362"/>
      <c r="AB24" s="360"/>
      <c r="AC24" s="360"/>
      <c r="AD24" s="360"/>
      <c r="AE24" s="361"/>
      <c r="AF24" s="362"/>
      <c r="AH24" s="360"/>
      <c r="AI24" s="360"/>
      <c r="AJ24" s="360"/>
      <c r="AK24" s="361"/>
      <c r="AL24" s="362"/>
    </row>
    <row r="25" spans="1:38" ht="18" customHeight="1" x14ac:dyDescent="0.35">
      <c r="A25" s="332"/>
      <c r="B25" s="363" t="s">
        <v>43</v>
      </c>
      <c r="C25" s="350"/>
      <c r="D25" s="499">
        <f t="shared" si="0"/>
        <v>49151</v>
      </c>
      <c r="E25" s="500">
        <f>D25/'20pobl'!D25*100</f>
        <v>3.1336468404046691</v>
      </c>
      <c r="F25" s="350"/>
      <c r="G25" s="368">
        <v>17520</v>
      </c>
      <c r="H25" s="501">
        <v>1.3404702663496055</v>
      </c>
      <c r="I25" s="350"/>
      <c r="J25" s="368">
        <v>9663</v>
      </c>
      <c r="K25" s="501">
        <v>5.1106973989020172</v>
      </c>
      <c r="L25" s="350"/>
      <c r="M25" s="368">
        <v>21968</v>
      </c>
      <c r="N25" s="501">
        <f>M25/'20pobl'!X25*100</f>
        <v>30.336675228546966</v>
      </c>
      <c r="O25" s="359"/>
      <c r="P25" s="360"/>
      <c r="Q25" s="360"/>
      <c r="R25" s="360"/>
      <c r="S25" s="361"/>
      <c r="T25" s="362"/>
      <c r="U25" s="329"/>
      <c r="V25" s="360"/>
      <c r="W25" s="360"/>
      <c r="X25" s="360"/>
      <c r="Y25" s="361"/>
      <c r="Z25" s="362"/>
      <c r="AB25" s="360"/>
      <c r="AC25" s="360"/>
      <c r="AD25" s="360"/>
      <c r="AE25" s="361"/>
      <c r="AF25" s="362"/>
      <c r="AH25" s="360"/>
      <c r="AI25" s="360"/>
      <c r="AJ25" s="360"/>
      <c r="AK25" s="361"/>
      <c r="AL25" s="362"/>
    </row>
    <row r="26" spans="1:38" s="331" customFormat="1" ht="18" customHeight="1" x14ac:dyDescent="0.35">
      <c r="B26" s="363" t="s">
        <v>44</v>
      </c>
      <c r="C26" s="350"/>
      <c r="D26" s="503">
        <f t="shared" si="0"/>
        <v>17626</v>
      </c>
      <c r="E26" s="504">
        <f>D26/'20pobl'!D26*100</f>
        <v>2.5984287952967056</v>
      </c>
      <c r="F26" s="350"/>
      <c r="G26" s="377">
        <v>3613</v>
      </c>
      <c r="H26" s="502">
        <v>0.67187604602899498</v>
      </c>
      <c r="I26" s="350"/>
      <c r="J26" s="377">
        <v>2903</v>
      </c>
      <c r="K26" s="502">
        <v>2.9711279642195545</v>
      </c>
      <c r="L26" s="350"/>
      <c r="M26" s="377">
        <v>11110</v>
      </c>
      <c r="N26" s="502">
        <f>M26/'20pobl'!X26*100</f>
        <v>25.910723447922013</v>
      </c>
      <c r="O26" s="359"/>
      <c r="P26" s="360"/>
      <c r="Q26" s="360"/>
      <c r="R26" s="360"/>
      <c r="S26" s="361"/>
      <c r="T26" s="362"/>
      <c r="U26" s="329"/>
      <c r="V26" s="360"/>
      <c r="W26" s="360"/>
      <c r="X26" s="360"/>
      <c r="Y26" s="361"/>
      <c r="Z26" s="362"/>
      <c r="AB26" s="360"/>
      <c r="AC26" s="360"/>
      <c r="AD26" s="360"/>
      <c r="AE26" s="361"/>
      <c r="AF26" s="362"/>
      <c r="AH26" s="360"/>
      <c r="AI26" s="360"/>
      <c r="AJ26" s="360"/>
      <c r="AK26" s="361"/>
      <c r="AL26" s="362"/>
    </row>
    <row r="27" spans="1:38" s="331" customFormat="1" ht="18" customHeight="1" x14ac:dyDescent="0.35">
      <c r="B27" s="363" t="s">
        <v>45</v>
      </c>
      <c r="C27" s="350"/>
      <c r="D27" s="503">
        <f t="shared" si="0"/>
        <v>74626</v>
      </c>
      <c r="E27" s="504">
        <f>D27/'20pobl'!D27*100</f>
        <v>3.3499365260063816</v>
      </c>
      <c r="F27" s="350"/>
      <c r="G27" s="377">
        <v>18231</v>
      </c>
      <c r="H27" s="502">
        <v>1.0742227779303226</v>
      </c>
      <c r="I27" s="350"/>
      <c r="J27" s="377">
        <v>13652</v>
      </c>
      <c r="K27" s="502">
        <v>3.7122641765963116</v>
      </c>
      <c r="L27" s="350"/>
      <c r="M27" s="377">
        <v>42743</v>
      </c>
      <c r="N27" s="502">
        <f>M27/'20pobl'!X27*100</f>
        <v>26.255559104646302</v>
      </c>
      <c r="O27" s="359"/>
      <c r="P27" s="360"/>
      <c r="Q27" s="360"/>
      <c r="R27" s="360"/>
      <c r="S27" s="361"/>
      <c r="T27" s="373"/>
      <c r="U27" s="329"/>
      <c r="V27" s="360"/>
      <c r="W27" s="360"/>
      <c r="X27" s="360"/>
      <c r="Y27" s="361"/>
      <c r="Z27" s="362"/>
      <c r="AB27" s="360"/>
      <c r="AC27" s="360"/>
      <c r="AD27" s="360"/>
      <c r="AE27" s="361"/>
      <c r="AF27" s="362"/>
      <c r="AH27" s="360"/>
      <c r="AI27" s="360"/>
      <c r="AJ27" s="360"/>
      <c r="AK27" s="361"/>
      <c r="AL27" s="362"/>
    </row>
    <row r="28" spans="1:38" s="331" customFormat="1" ht="18" customHeight="1" x14ac:dyDescent="0.35">
      <c r="B28" s="363" t="s">
        <v>46</v>
      </c>
      <c r="C28" s="350"/>
      <c r="D28" s="503">
        <f t="shared" si="0"/>
        <v>9412</v>
      </c>
      <c r="E28" s="504">
        <f>D28/'20pobl'!D28*100</f>
        <v>2.9032894899193051</v>
      </c>
      <c r="F28" s="350"/>
      <c r="G28" s="377">
        <v>1598</v>
      </c>
      <c r="H28" s="502">
        <v>0.63290136560945476</v>
      </c>
      <c r="I28" s="350"/>
      <c r="J28" s="377">
        <v>1657</v>
      </c>
      <c r="K28" s="502">
        <v>3.3693928179267156</v>
      </c>
      <c r="L28" s="350"/>
      <c r="M28" s="377">
        <v>6157</v>
      </c>
      <c r="N28" s="502">
        <f>M28/'20pobl'!X28*100</f>
        <v>27.342570388133936</v>
      </c>
      <c r="O28" s="359"/>
      <c r="P28" s="360"/>
      <c r="Q28" s="360"/>
      <c r="R28" s="360"/>
      <c r="S28" s="361"/>
      <c r="T28" s="362"/>
      <c r="U28" s="329"/>
      <c r="V28" s="360"/>
      <c r="W28" s="360"/>
      <c r="X28" s="360"/>
      <c r="Y28" s="361"/>
      <c r="Z28" s="362"/>
      <c r="AB28" s="360"/>
      <c r="AC28" s="360"/>
      <c r="AD28" s="360"/>
      <c r="AE28" s="361"/>
      <c r="AF28" s="362"/>
      <c r="AH28" s="360"/>
      <c r="AI28" s="360"/>
      <c r="AJ28" s="360"/>
      <c r="AK28" s="361"/>
      <c r="AL28" s="362"/>
    </row>
    <row r="29" spans="1:38" s="331" customFormat="1" ht="18" customHeight="1" x14ac:dyDescent="0.35">
      <c r="B29" s="384" t="s">
        <v>1</v>
      </c>
      <c r="C29" s="350"/>
      <c r="D29" s="505">
        <f t="shared" si="0"/>
        <v>3897</v>
      </c>
      <c r="E29" s="506">
        <f>D29/'20pobl'!D29*100</f>
        <v>2.3036816343902955</v>
      </c>
      <c r="F29" s="350"/>
      <c r="G29" s="389">
        <v>2152</v>
      </c>
      <c r="H29" s="507">
        <v>1.4574120101043622</v>
      </c>
      <c r="I29" s="350"/>
      <c r="J29" s="389">
        <v>617</v>
      </c>
      <c r="K29" s="507">
        <v>3.7182114017114616</v>
      </c>
      <c r="L29" s="350"/>
      <c r="M29" s="389">
        <v>1128</v>
      </c>
      <c r="N29" s="507">
        <f>M29/'20pobl'!X29*100</f>
        <v>22.968845448992059</v>
      </c>
      <c r="O29" s="359"/>
      <c r="P29" s="360"/>
      <c r="Q29" s="360"/>
      <c r="R29" s="360"/>
      <c r="S29" s="361"/>
      <c r="T29" s="362"/>
      <c r="U29" s="329"/>
      <c r="V29" s="360"/>
      <c r="W29" s="360"/>
      <c r="X29" s="360"/>
      <c r="Y29" s="361"/>
      <c r="Z29" s="362"/>
      <c r="AB29" s="360"/>
      <c r="AC29" s="360"/>
      <c r="AD29" s="360"/>
      <c r="AE29" s="361"/>
      <c r="AF29" s="362"/>
      <c r="AH29" s="360"/>
      <c r="AI29" s="360"/>
      <c r="AJ29" s="360"/>
      <c r="AK29" s="361"/>
      <c r="AL29" s="362"/>
    </row>
    <row r="30" spans="1:38" s="328" customFormat="1" ht="3.75" customHeight="1" x14ac:dyDescent="0.35">
      <c r="A30" s="326"/>
      <c r="B30" s="327"/>
      <c r="D30" s="327"/>
      <c r="E30" s="327"/>
      <c r="G30" s="327"/>
      <c r="H30" s="327"/>
      <c r="J30" s="327"/>
      <c r="K30" s="327"/>
      <c r="M30" s="327"/>
      <c r="N30" s="327"/>
      <c r="O30" s="359"/>
      <c r="P30" s="329"/>
      <c r="Q30" s="329"/>
      <c r="R30" s="360"/>
      <c r="S30" s="361"/>
      <c r="T30" s="362"/>
      <c r="U30" s="329"/>
      <c r="V30" s="329"/>
      <c r="W30" s="329"/>
      <c r="X30" s="360"/>
      <c r="Y30" s="361"/>
      <c r="Z30" s="362"/>
      <c r="AB30" s="329"/>
      <c r="AC30" s="329"/>
      <c r="AD30" s="360"/>
      <c r="AE30" s="361"/>
      <c r="AF30" s="362"/>
      <c r="AH30" s="329"/>
      <c r="AI30" s="329"/>
      <c r="AJ30" s="360"/>
      <c r="AK30" s="361"/>
      <c r="AL30" s="362"/>
    </row>
    <row r="31" spans="1:38" s="329" customFormat="1" ht="18" customHeight="1" x14ac:dyDescent="0.35">
      <c r="B31" s="1236" t="s">
        <v>0</v>
      </c>
      <c r="C31" s="320"/>
      <c r="D31" s="1242">
        <f>G31+J31+M31</f>
        <v>1659164</v>
      </c>
      <c r="E31" s="1243">
        <f>D31/'20pobl'!D31*100</f>
        <v>3.4125347762876754</v>
      </c>
      <c r="F31" s="320"/>
      <c r="G31" s="1242">
        <f>SUM(G12:G29)</f>
        <v>436224</v>
      </c>
      <c r="H31" s="1243">
        <f>G31/'20pobl'!J31*100</f>
        <v>1.1274464688171588</v>
      </c>
      <c r="I31" s="320"/>
      <c r="J31" s="1242">
        <f>SUM(J12:J29)</f>
        <v>325310</v>
      </c>
      <c r="K31" s="1243">
        <f>J31/'20pobl'!Q31*100</f>
        <v>4.6619816123225011</v>
      </c>
      <c r="L31" s="320"/>
      <c r="M31" s="1242">
        <f>SUM(M12:M29)</f>
        <v>897630</v>
      </c>
      <c r="N31" s="1243">
        <f>M31/'20pobl'!X31*100</f>
        <v>30.423659705656863</v>
      </c>
      <c r="O31" s="359"/>
      <c r="P31" s="360"/>
      <c r="Q31" s="360"/>
      <c r="T31" s="395"/>
      <c r="V31" s="360"/>
      <c r="W31" s="360"/>
      <c r="Z31" s="395"/>
      <c r="AB31" s="360"/>
      <c r="AC31" s="360"/>
      <c r="AF31" s="395"/>
      <c r="AH31" s="360"/>
      <c r="AI31" s="360"/>
      <c r="AL31" s="395"/>
    </row>
    <row r="32" spans="1:38" s="496" customFormat="1" ht="5.25" customHeight="1" x14ac:dyDescent="0.25">
      <c r="B32" s="397" t="s">
        <v>39</v>
      </c>
      <c r="C32" s="509"/>
      <c r="F32" s="509"/>
    </row>
    <row r="33" spans="2:14" s="496" customFormat="1" ht="5.25" customHeight="1" x14ac:dyDescent="0.25">
      <c r="B33" s="397" t="s">
        <v>47</v>
      </c>
      <c r="C33" s="509"/>
      <c r="F33" s="509"/>
    </row>
    <row r="34" spans="2:14" s="496" customFormat="1" ht="13.5" customHeight="1" x14ac:dyDescent="0.25">
      <c r="B34" s="1482" t="str">
        <f>'24solcasaad_pobl'!B34:N34</f>
        <v xml:space="preserve">(1) Cifras INE de población referidas al 01/01/2024. Publicado Censo de Población Anual el 19/12/2024 </v>
      </c>
      <c r="C34" s="1489"/>
      <c r="D34" s="1489"/>
      <c r="E34" s="1489"/>
      <c r="F34" s="1489"/>
      <c r="G34" s="1489"/>
      <c r="H34" s="1489"/>
      <c r="I34" s="1489"/>
      <c r="J34" s="1489"/>
      <c r="K34" s="1489"/>
      <c r="L34" s="1489"/>
      <c r="M34" s="1489"/>
      <c r="N34" s="1489"/>
    </row>
    <row r="35" spans="2:14" ht="29.25" customHeight="1" x14ac:dyDescent="0.25">
      <c r="B35" s="1486"/>
      <c r="C35" s="1486"/>
      <c r="D35" s="1486"/>
      <c r="E35" s="510"/>
    </row>
    <row r="36" spans="2:14" ht="4.5" customHeight="1" x14ac:dyDescent="0.25">
      <c r="B36" s="1476"/>
      <c r="C36" s="1476"/>
      <c r="D36" s="1476"/>
      <c r="E36" s="452"/>
    </row>
  </sheetData>
  <mergeCells count="23">
    <mergeCell ref="B2:C2"/>
    <mergeCell ref="B3:C3"/>
    <mergeCell ref="A4:N4"/>
    <mergeCell ref="B5:N5"/>
    <mergeCell ref="B7:B10"/>
    <mergeCell ref="D7:E8"/>
    <mergeCell ref="G7:H7"/>
    <mergeCell ref="J7:K7"/>
    <mergeCell ref="M7:N7"/>
    <mergeCell ref="G8:H8"/>
    <mergeCell ref="B34:N34"/>
    <mergeCell ref="B35:D35"/>
    <mergeCell ref="B36:D36"/>
    <mergeCell ref="J8:K8"/>
    <mergeCell ref="M8:N8"/>
    <mergeCell ref="D9:D10"/>
    <mergeCell ref="E9:E10"/>
    <mergeCell ref="G9:G10"/>
    <mergeCell ref="H9:H10"/>
    <mergeCell ref="J9:J10"/>
    <mergeCell ref="K9:K10"/>
    <mergeCell ref="M9:M10"/>
    <mergeCell ref="N9:N10"/>
  </mergeCells>
  <printOptions horizontalCentered="1"/>
  <pageMargins left="0" right="0" top="0.43307086614173229" bottom="0.43307086614173229" header="0" footer="0"/>
  <pageSetup paperSize="9" scale="92" orientation="landscape" r:id="rId1"/>
  <headerFooter alignWithMargins="0"/>
  <rowBreaks count="2" manualBreakCount="2">
    <brk id="34" max="25" man="1"/>
    <brk id="3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08">
    <tabColor theme="0"/>
    <pageSetUpPr fitToPage="1"/>
  </sheetPr>
  <dimension ref="A1:AE28"/>
  <sheetViews>
    <sheetView zoomScaleNormal="100" workbookViewId="0"/>
  </sheetViews>
  <sheetFormatPr baseColWidth="10" defaultColWidth="11.453125" defaultRowHeight="14.5" x14ac:dyDescent="0.35"/>
  <cols>
    <col min="1" max="1" width="1.81640625" style="220" customWidth="1"/>
    <col min="2" max="2" width="24.54296875" style="220" customWidth="1"/>
    <col min="3" max="3" width="1" style="220" customWidth="1"/>
    <col min="4" max="11" width="10.81640625" style="220" customWidth="1"/>
    <col min="12" max="12" width="7.1796875" style="220" customWidth="1"/>
    <col min="13" max="13" width="1.1796875" style="220" customWidth="1"/>
    <col min="14" max="14" width="7.1796875" style="220" customWidth="1"/>
    <col min="15" max="15" width="7.7265625" style="220" customWidth="1"/>
    <col min="16" max="23" width="8.26953125" style="220" customWidth="1"/>
    <col min="24" max="24" width="8.54296875" style="220" customWidth="1"/>
    <col min="25" max="25" width="7.7265625" style="220" customWidth="1"/>
    <col min="26" max="26" width="8.54296875" style="220" customWidth="1"/>
    <col min="27" max="27" width="7.7265625" style="220" customWidth="1"/>
    <col min="28" max="28" width="11.453125" style="220" customWidth="1"/>
    <col min="29" max="29" width="11.453125" style="220"/>
    <col min="30" max="30" width="11.81640625" style="220" bestFit="1" customWidth="1"/>
    <col min="31" max="16384" width="11.453125" style="220"/>
  </cols>
  <sheetData>
    <row r="1" spans="1:29" x14ac:dyDescent="0.35">
      <c r="A1" s="219"/>
      <c r="B1" s="219"/>
      <c r="J1" s="221"/>
      <c r="K1" s="221"/>
      <c r="L1" s="221"/>
    </row>
    <row r="2" spans="1:29" ht="48.75" customHeight="1" x14ac:dyDescent="0.35">
      <c r="A2" s="219"/>
      <c r="B2" s="219"/>
      <c r="J2" s="221"/>
      <c r="K2" s="221"/>
      <c r="L2" s="221"/>
    </row>
    <row r="3" spans="1:29" ht="24" customHeight="1" x14ac:dyDescent="0.35">
      <c r="A3" s="219"/>
      <c r="B3" s="1429" t="s">
        <v>364</v>
      </c>
      <c r="C3" s="1429"/>
      <c r="D3" s="1429"/>
      <c r="E3" s="1429"/>
      <c r="F3" s="1429"/>
      <c r="G3" s="1429"/>
      <c r="H3" s="1429"/>
      <c r="I3" s="1429"/>
      <c r="J3" s="1429"/>
      <c r="K3" s="1429"/>
      <c r="L3" s="1429"/>
      <c r="M3" s="1429"/>
      <c r="N3" s="1429"/>
      <c r="O3" s="1429"/>
      <c r="P3" s="1429"/>
      <c r="Q3" s="1429"/>
      <c r="R3" s="1429"/>
      <c r="S3" s="1429"/>
      <c r="T3" s="1429"/>
      <c r="U3" s="1429"/>
      <c r="V3" s="1429"/>
      <c r="W3" s="1429"/>
      <c r="X3" s="1429"/>
    </row>
    <row r="5" spans="1:29" x14ac:dyDescent="0.35">
      <c r="B5" s="219"/>
      <c r="C5" s="219"/>
      <c r="D5" s="1430" t="s">
        <v>365</v>
      </c>
      <c r="E5" s="1430"/>
      <c r="F5" s="1430"/>
      <c r="G5" s="1430"/>
      <c r="H5" s="1430"/>
      <c r="I5" s="1430"/>
      <c r="J5" s="1430"/>
      <c r="K5" s="1430"/>
      <c r="L5" s="1430"/>
      <c r="M5" s="219"/>
      <c r="N5" s="1427" t="s">
        <v>339</v>
      </c>
      <c r="O5" s="1428"/>
      <c r="P5" s="1428"/>
      <c r="Q5" s="1428"/>
      <c r="R5" s="1428"/>
      <c r="S5" s="1428"/>
      <c r="T5" s="1428"/>
      <c r="U5" s="1428"/>
      <c r="V5" s="1428"/>
      <c r="W5" s="1428"/>
      <c r="X5" s="1428"/>
      <c r="Y5" s="1428"/>
      <c r="Z5" s="1428"/>
      <c r="AA5" s="1428"/>
    </row>
    <row r="6" spans="1:29" ht="21" customHeight="1" x14ac:dyDescent="0.35">
      <c r="B6" s="219"/>
      <c r="C6" s="219"/>
      <c r="D6" s="1431"/>
      <c r="E6" s="1431"/>
      <c r="F6" s="1431"/>
      <c r="G6" s="1431"/>
      <c r="H6" s="1431"/>
      <c r="I6" s="1431"/>
      <c r="J6" s="1431"/>
      <c r="K6" s="1431"/>
      <c r="L6" s="1431"/>
      <c r="M6" s="219"/>
      <c r="N6" s="1432">
        <v>43830</v>
      </c>
      <c r="O6" s="1433"/>
      <c r="P6" s="1420">
        <v>44196</v>
      </c>
      <c r="Q6" s="1421"/>
      <c r="R6" s="1420">
        <v>44561</v>
      </c>
      <c r="S6" s="1421"/>
      <c r="T6" s="1422">
        <v>44926</v>
      </c>
      <c r="U6" s="1423"/>
      <c r="V6" s="1424">
        <v>45291</v>
      </c>
      <c r="W6" s="1425"/>
      <c r="X6" s="1424">
        <v>45657</v>
      </c>
      <c r="Y6" s="1425"/>
      <c r="Z6" s="1424">
        <v>45991</v>
      </c>
      <c r="AA6" s="1426"/>
    </row>
    <row r="7" spans="1:29" x14ac:dyDescent="0.35">
      <c r="B7" s="225"/>
      <c r="C7" s="219"/>
      <c r="D7" s="226">
        <v>43465</v>
      </c>
      <c r="E7" s="227">
        <v>43830</v>
      </c>
      <c r="F7" s="228">
        <v>44196</v>
      </c>
      <c r="G7" s="228">
        <v>44561</v>
      </c>
      <c r="H7" s="228">
        <v>44926</v>
      </c>
      <c r="I7" s="228">
        <v>45291</v>
      </c>
      <c r="J7" s="228">
        <v>45657</v>
      </c>
      <c r="K7" s="228">
        <v>45991</v>
      </c>
      <c r="L7" s="229"/>
      <c r="M7" s="219"/>
      <c r="N7" s="230" t="s">
        <v>28</v>
      </c>
      <c r="O7" s="231" t="s">
        <v>340</v>
      </c>
      <c r="P7" s="232" t="s">
        <v>28</v>
      </c>
      <c r="Q7" s="233" t="s">
        <v>340</v>
      </c>
      <c r="R7" s="231" t="s">
        <v>28</v>
      </c>
      <c r="S7" s="232" t="s">
        <v>340</v>
      </c>
      <c r="T7" s="232" t="s">
        <v>28</v>
      </c>
      <c r="U7" s="232" t="s">
        <v>340</v>
      </c>
      <c r="V7" s="232" t="s">
        <v>28</v>
      </c>
      <c r="W7" s="227" t="s">
        <v>340</v>
      </c>
      <c r="X7" s="231" t="s">
        <v>28</v>
      </c>
      <c r="Y7" s="228" t="s">
        <v>340</v>
      </c>
      <c r="Z7" s="231" t="s">
        <v>28</v>
      </c>
      <c r="AA7" s="229" t="s">
        <v>340</v>
      </c>
    </row>
    <row r="8" spans="1:29" ht="8.25" customHeight="1" x14ac:dyDescent="0.35">
      <c r="B8" s="225"/>
      <c r="C8" s="219"/>
      <c r="D8" s="234"/>
      <c r="E8" s="234"/>
      <c r="F8" s="234"/>
      <c r="G8" s="297"/>
      <c r="H8" s="297"/>
      <c r="I8" s="297"/>
      <c r="J8" s="234"/>
      <c r="K8" s="234"/>
      <c r="L8" s="234"/>
      <c r="M8" s="219"/>
    </row>
    <row r="9" spans="1:29" ht="15" customHeight="1" x14ac:dyDescent="0.35">
      <c r="B9" s="298" t="s">
        <v>8</v>
      </c>
      <c r="C9" s="219"/>
      <c r="D9" s="299">
        <v>388846</v>
      </c>
      <c r="E9" s="300">
        <v>410355</v>
      </c>
      <c r="F9" s="300">
        <v>396745</v>
      </c>
      <c r="G9" s="254">
        <v>402114</v>
      </c>
      <c r="H9" s="254">
        <v>422621</v>
      </c>
      <c r="I9" s="254">
        <v>420976</v>
      </c>
      <c r="J9" s="276">
        <v>423377</v>
      </c>
      <c r="K9" s="279">
        <v>446477</v>
      </c>
      <c r="L9" s="302"/>
      <c r="M9" s="222"/>
      <c r="N9" s="278">
        <v>5.5314957592465852E-2</v>
      </c>
      <c r="O9" s="279">
        <v>21509</v>
      </c>
      <c r="P9" s="280">
        <v>-3.3166404698370955E-2</v>
      </c>
      <c r="Q9" s="279">
        <v>-13610</v>
      </c>
      <c r="R9" s="280">
        <v>1.3532621709158255E-2</v>
      </c>
      <c r="S9" s="279">
        <v>5369</v>
      </c>
      <c r="T9" s="280">
        <v>5.0997975698433784E-2</v>
      </c>
      <c r="U9" s="279">
        <v>20507</v>
      </c>
      <c r="V9" s="280">
        <v>-3.8923763845147841E-3</v>
      </c>
      <c r="W9" s="279">
        <v>-1645</v>
      </c>
      <c r="X9" s="280">
        <v>5.7034130211699452E-3</v>
      </c>
      <c r="Y9" s="279">
        <v>2401</v>
      </c>
      <c r="Z9" s="280">
        <v>5.9931344247350582E-2</v>
      </c>
      <c r="AA9" s="279">
        <v>25245</v>
      </c>
    </row>
    <row r="10" spans="1:29" x14ac:dyDescent="0.35">
      <c r="B10" s="303" t="s">
        <v>7</v>
      </c>
      <c r="C10" s="219"/>
      <c r="D10" s="253">
        <v>49707</v>
      </c>
      <c r="E10" s="254">
        <v>51252</v>
      </c>
      <c r="F10" s="254">
        <v>47953</v>
      </c>
      <c r="G10" s="254">
        <v>48669</v>
      </c>
      <c r="H10" s="254">
        <v>51170</v>
      </c>
      <c r="I10" s="254">
        <v>54128</v>
      </c>
      <c r="J10" s="254">
        <v>57909</v>
      </c>
      <c r="K10" s="257">
        <v>61070</v>
      </c>
      <c r="M10" s="222"/>
      <c r="N10" s="256">
        <v>3.1082141348301118E-2</v>
      </c>
      <c r="O10" s="257">
        <v>1545</v>
      </c>
      <c r="P10" s="258">
        <v>-6.4368219776789193E-2</v>
      </c>
      <c r="Q10" s="257">
        <v>-3299</v>
      </c>
      <c r="R10" s="258">
        <v>1.4931286885075057E-2</v>
      </c>
      <c r="S10" s="257">
        <v>716</v>
      </c>
      <c r="T10" s="258">
        <v>5.1387947153218594E-2</v>
      </c>
      <c r="U10" s="257">
        <v>2501</v>
      </c>
      <c r="V10" s="258">
        <v>5.7807308970099669E-2</v>
      </c>
      <c r="W10" s="257">
        <v>2958</v>
      </c>
      <c r="X10" s="258">
        <v>6.9852941176470562E-2</v>
      </c>
      <c r="Y10" s="257">
        <v>3781</v>
      </c>
      <c r="Z10" s="258">
        <v>5.6099332480199271E-2</v>
      </c>
      <c r="AA10" s="257">
        <v>3244</v>
      </c>
    </row>
    <row r="11" spans="1:29" x14ac:dyDescent="0.35">
      <c r="B11" s="303" t="s">
        <v>37</v>
      </c>
      <c r="C11" s="219"/>
      <c r="D11" s="253">
        <v>38844</v>
      </c>
      <c r="E11" s="254">
        <v>40697</v>
      </c>
      <c r="F11" s="254">
        <v>39355</v>
      </c>
      <c r="G11" s="254">
        <v>41002</v>
      </c>
      <c r="H11" s="254">
        <v>43882</v>
      </c>
      <c r="I11" s="254">
        <v>46871</v>
      </c>
      <c r="J11" s="254">
        <v>51282</v>
      </c>
      <c r="K11" s="257">
        <v>50331</v>
      </c>
      <c r="M11" s="222"/>
      <c r="N11" s="256">
        <v>4.7703635053032656E-2</v>
      </c>
      <c r="O11" s="257">
        <v>1853</v>
      </c>
      <c r="P11" s="258">
        <v>-3.2975403592402364E-2</v>
      </c>
      <c r="Q11" s="257">
        <v>-1342</v>
      </c>
      <c r="R11" s="258">
        <v>4.1849828484309404E-2</v>
      </c>
      <c r="S11" s="257">
        <v>1647</v>
      </c>
      <c r="T11" s="258">
        <v>7.024047607433781E-2</v>
      </c>
      <c r="U11" s="257">
        <v>2880</v>
      </c>
      <c r="V11" s="258">
        <v>6.8114488856478639E-2</v>
      </c>
      <c r="W11" s="257">
        <v>2989</v>
      </c>
      <c r="X11" s="258">
        <v>9.4109363999061335E-2</v>
      </c>
      <c r="Y11" s="257">
        <v>4411</v>
      </c>
      <c r="Z11" s="258">
        <v>-1.7202999297039723E-2</v>
      </c>
      <c r="AA11" s="257">
        <v>-881</v>
      </c>
    </row>
    <row r="12" spans="1:29" x14ac:dyDescent="0.35">
      <c r="B12" s="303" t="s">
        <v>38</v>
      </c>
      <c r="C12" s="219"/>
      <c r="D12" s="253">
        <v>27993</v>
      </c>
      <c r="E12" s="254">
        <v>32479</v>
      </c>
      <c r="F12" s="254">
        <v>32836</v>
      </c>
      <c r="G12" s="254">
        <v>35355</v>
      </c>
      <c r="H12" s="254">
        <v>39461</v>
      </c>
      <c r="I12" s="254">
        <v>43584</v>
      </c>
      <c r="J12" s="254">
        <v>46233</v>
      </c>
      <c r="K12" s="257">
        <v>50514</v>
      </c>
      <c r="M12" s="222"/>
      <c r="N12" s="256">
        <v>0.16025434930161109</v>
      </c>
      <c r="O12" s="257">
        <v>4486</v>
      </c>
      <c r="P12" s="258">
        <v>1.0991717725299388E-2</v>
      </c>
      <c r="Q12" s="257">
        <v>357</v>
      </c>
      <c r="R12" s="258">
        <v>7.6714581556827977E-2</v>
      </c>
      <c r="S12" s="257">
        <v>2519</v>
      </c>
      <c r="T12" s="258">
        <v>0.11613633149483804</v>
      </c>
      <c r="U12" s="257">
        <v>4106</v>
      </c>
      <c r="V12" s="258">
        <v>0.10448290717417197</v>
      </c>
      <c r="W12" s="257">
        <v>4123</v>
      </c>
      <c r="X12" s="258">
        <v>6.0779185022026505E-2</v>
      </c>
      <c r="Y12" s="257">
        <v>2649</v>
      </c>
      <c r="Z12" s="258">
        <v>9.2808930425752889E-2</v>
      </c>
      <c r="AA12" s="257">
        <v>4290</v>
      </c>
    </row>
    <row r="13" spans="1:29" x14ac:dyDescent="0.35">
      <c r="B13" s="303" t="s">
        <v>6</v>
      </c>
      <c r="C13" s="219"/>
      <c r="D13" s="253">
        <v>48834</v>
      </c>
      <c r="E13" s="254">
        <v>53168</v>
      </c>
      <c r="F13" s="254">
        <v>54714</v>
      </c>
      <c r="G13" s="254">
        <v>58012</v>
      </c>
      <c r="H13" s="254">
        <v>57712</v>
      </c>
      <c r="I13" s="254">
        <v>63120</v>
      </c>
      <c r="J13" s="254">
        <v>75761</v>
      </c>
      <c r="K13" s="257">
        <v>78692</v>
      </c>
      <c r="L13" s="304"/>
      <c r="M13" s="219"/>
      <c r="N13" s="256">
        <v>8.8749641643117494E-2</v>
      </c>
      <c r="O13" s="257">
        <v>4334</v>
      </c>
      <c r="P13" s="258">
        <v>2.907764068612706E-2</v>
      </c>
      <c r="Q13" s="257">
        <v>1546</v>
      </c>
      <c r="R13" s="258">
        <v>6.0277077164893722E-2</v>
      </c>
      <c r="S13" s="257">
        <v>3298</v>
      </c>
      <c r="T13" s="258">
        <v>-5.1713438598910422E-3</v>
      </c>
      <c r="U13" s="257">
        <v>-300</v>
      </c>
      <c r="V13" s="258">
        <v>9.3706681452730756E-2</v>
      </c>
      <c r="W13" s="257">
        <v>5408</v>
      </c>
      <c r="X13" s="258">
        <v>0.20026932826362476</v>
      </c>
      <c r="Y13" s="257">
        <v>12641</v>
      </c>
      <c r="Z13" s="258">
        <v>4.1078492333337824E-2</v>
      </c>
      <c r="AA13" s="257">
        <v>3105</v>
      </c>
      <c r="AC13" s="224"/>
    </row>
    <row r="14" spans="1:29" x14ac:dyDescent="0.35">
      <c r="B14" s="303" t="s">
        <v>5</v>
      </c>
      <c r="C14" s="219"/>
      <c r="D14" s="253">
        <v>24752</v>
      </c>
      <c r="E14" s="254">
        <v>25483</v>
      </c>
      <c r="F14" s="254">
        <v>25356</v>
      </c>
      <c r="G14" s="254">
        <v>23258</v>
      </c>
      <c r="H14" s="254">
        <v>23164</v>
      </c>
      <c r="I14" s="254">
        <v>23876</v>
      </c>
      <c r="J14" s="254">
        <v>23556</v>
      </c>
      <c r="K14" s="257">
        <v>23973</v>
      </c>
      <c r="L14" s="304"/>
      <c r="M14" s="219"/>
      <c r="N14" s="256">
        <v>2.9532967032966928E-2</v>
      </c>
      <c r="O14" s="257">
        <v>731</v>
      </c>
      <c r="P14" s="258">
        <v>-4.9837146332849525E-3</v>
      </c>
      <c r="Q14" s="257">
        <v>-127</v>
      </c>
      <c r="R14" s="258">
        <v>-8.274175737498024E-2</v>
      </c>
      <c r="S14" s="257">
        <v>-2098</v>
      </c>
      <c r="T14" s="258">
        <v>-4.0416200877118058E-3</v>
      </c>
      <c r="U14" s="257">
        <v>-94</v>
      </c>
      <c r="V14" s="258">
        <v>3.0737351061992824E-2</v>
      </c>
      <c r="W14" s="257">
        <v>712</v>
      </c>
      <c r="X14" s="258">
        <v>-1.34025799966494E-2</v>
      </c>
      <c r="Y14" s="257">
        <v>-320</v>
      </c>
      <c r="Z14" s="258">
        <v>1.5934228927406036E-2</v>
      </c>
      <c r="AA14" s="257">
        <v>376</v>
      </c>
      <c r="AC14" s="224"/>
    </row>
    <row r="15" spans="1:29" x14ac:dyDescent="0.35">
      <c r="B15" s="303" t="s">
        <v>4</v>
      </c>
      <c r="C15" s="219"/>
      <c r="D15" s="253">
        <v>129374</v>
      </c>
      <c r="E15" s="254">
        <v>146192</v>
      </c>
      <c r="F15" s="254">
        <v>140933</v>
      </c>
      <c r="G15" s="254">
        <v>142154</v>
      </c>
      <c r="H15" s="254">
        <v>146929</v>
      </c>
      <c r="I15" s="254">
        <v>156550</v>
      </c>
      <c r="J15" s="254">
        <v>160725</v>
      </c>
      <c r="K15" s="257">
        <v>162549</v>
      </c>
      <c r="L15" s="304"/>
      <c r="M15" s="219"/>
      <c r="N15" s="256">
        <v>0.12999520769242667</v>
      </c>
      <c r="O15" s="257">
        <v>16818</v>
      </c>
      <c r="P15" s="258">
        <v>-3.5973240669804118E-2</v>
      </c>
      <c r="Q15" s="257">
        <v>-5259</v>
      </c>
      <c r="R15" s="258">
        <v>8.6636912575479563E-3</v>
      </c>
      <c r="S15" s="257">
        <v>1221</v>
      </c>
      <c r="T15" s="258">
        <v>3.3590331612195268E-2</v>
      </c>
      <c r="U15" s="257">
        <v>4775</v>
      </c>
      <c r="V15" s="258">
        <v>6.5480606279223252E-2</v>
      </c>
      <c r="W15" s="257">
        <v>9621</v>
      </c>
      <c r="X15" s="258">
        <v>2.666879591184923E-2</v>
      </c>
      <c r="Y15" s="257">
        <v>4175</v>
      </c>
      <c r="Z15" s="258">
        <v>1.233114735721097E-2</v>
      </c>
      <c r="AA15" s="257">
        <v>1980</v>
      </c>
      <c r="AC15" s="224"/>
    </row>
    <row r="16" spans="1:29" x14ac:dyDescent="0.35">
      <c r="B16" s="303" t="s">
        <v>40</v>
      </c>
      <c r="C16" s="219"/>
      <c r="D16" s="253">
        <v>86579</v>
      </c>
      <c r="E16" s="254">
        <v>89837</v>
      </c>
      <c r="F16" s="254">
        <v>84968</v>
      </c>
      <c r="G16" s="254">
        <v>87354</v>
      </c>
      <c r="H16" s="254">
        <v>89947</v>
      </c>
      <c r="I16" s="254">
        <v>94676</v>
      </c>
      <c r="J16" s="254">
        <v>98880</v>
      </c>
      <c r="K16" s="257">
        <v>103200</v>
      </c>
      <c r="M16" s="222"/>
      <c r="N16" s="256">
        <v>3.763037226117194E-2</v>
      </c>
      <c r="O16" s="257">
        <v>3258</v>
      </c>
      <c r="P16" s="258">
        <v>-5.4198158887763359E-2</v>
      </c>
      <c r="Q16" s="257">
        <v>-4869</v>
      </c>
      <c r="R16" s="258">
        <v>2.8081159966104829E-2</v>
      </c>
      <c r="S16" s="257">
        <v>2386</v>
      </c>
      <c r="T16" s="258">
        <v>2.9683815280353576E-2</v>
      </c>
      <c r="U16" s="257">
        <v>2593</v>
      </c>
      <c r="V16" s="258">
        <v>5.2575405516581908E-2</v>
      </c>
      <c r="W16" s="257">
        <v>4729</v>
      </c>
      <c r="X16" s="258">
        <v>4.4404072837889164E-2</v>
      </c>
      <c r="Y16" s="257">
        <v>4204</v>
      </c>
      <c r="Z16" s="258">
        <v>4.1477444747199499E-2</v>
      </c>
      <c r="AA16" s="257">
        <v>4110</v>
      </c>
      <c r="AC16" s="224"/>
    </row>
    <row r="17" spans="2:31" x14ac:dyDescent="0.35">
      <c r="B17" s="303" t="s">
        <v>41</v>
      </c>
      <c r="C17" s="219"/>
      <c r="D17" s="253">
        <v>318602</v>
      </c>
      <c r="E17" s="254">
        <v>334206</v>
      </c>
      <c r="F17" s="254">
        <v>321411</v>
      </c>
      <c r="G17" s="254">
        <v>337967</v>
      </c>
      <c r="H17" s="254">
        <v>354754</v>
      </c>
      <c r="I17" s="254">
        <v>352939</v>
      </c>
      <c r="J17" s="254">
        <v>382242</v>
      </c>
      <c r="K17" s="257">
        <v>418807</v>
      </c>
      <c r="M17" s="222"/>
      <c r="N17" s="256">
        <v>4.8976465935556046E-2</v>
      </c>
      <c r="O17" s="257">
        <v>15604</v>
      </c>
      <c r="P17" s="258">
        <v>-3.828477047090717E-2</v>
      </c>
      <c r="Q17" s="257">
        <v>-12795</v>
      </c>
      <c r="R17" s="258">
        <v>5.1510371455861792E-2</v>
      </c>
      <c r="S17" s="257">
        <v>16556</v>
      </c>
      <c r="T17" s="258">
        <v>4.9670529962984489E-2</v>
      </c>
      <c r="U17" s="257">
        <v>16787</v>
      </c>
      <c r="V17" s="258">
        <v>-5.1162213815770796E-3</v>
      </c>
      <c r="W17" s="257">
        <v>-1815</v>
      </c>
      <c r="X17" s="258">
        <v>8.3025678658351643E-2</v>
      </c>
      <c r="Y17" s="257">
        <v>29303</v>
      </c>
      <c r="Z17" s="258">
        <v>0.10000761692638638</v>
      </c>
      <c r="AA17" s="257">
        <v>38076</v>
      </c>
      <c r="AC17" s="224"/>
    </row>
    <row r="18" spans="2:31" x14ac:dyDescent="0.35">
      <c r="B18" s="303" t="s">
        <v>3</v>
      </c>
      <c r="C18" s="219"/>
      <c r="D18" s="253">
        <v>116879</v>
      </c>
      <c r="E18" s="254">
        <v>144556</v>
      </c>
      <c r="F18" s="254">
        <v>155768</v>
      </c>
      <c r="G18" s="254">
        <v>166723</v>
      </c>
      <c r="H18" s="254">
        <v>185933</v>
      </c>
      <c r="I18" s="254">
        <v>205653</v>
      </c>
      <c r="J18" s="254">
        <v>218328</v>
      </c>
      <c r="K18" s="257">
        <v>236880</v>
      </c>
      <c r="M18" s="222"/>
      <c r="N18" s="256">
        <v>0.23680045174924502</v>
      </c>
      <c r="O18" s="257">
        <v>27677</v>
      </c>
      <c r="P18" s="258">
        <v>7.7561637012645512E-2</v>
      </c>
      <c r="Q18" s="257">
        <v>11212</v>
      </c>
      <c r="R18" s="258">
        <v>7.0328950747265084E-2</v>
      </c>
      <c r="S18" s="257">
        <v>10955</v>
      </c>
      <c r="T18" s="258">
        <v>0.11522105528331417</v>
      </c>
      <c r="U18" s="257">
        <v>19210</v>
      </c>
      <c r="V18" s="258">
        <v>0.10605970968036882</v>
      </c>
      <c r="W18" s="257">
        <v>19720</v>
      </c>
      <c r="X18" s="258">
        <v>6.1632944814809409E-2</v>
      </c>
      <c r="Y18" s="257">
        <v>12675</v>
      </c>
      <c r="Z18" s="258">
        <v>9.3921733428157017E-2</v>
      </c>
      <c r="AA18" s="257">
        <v>20338</v>
      </c>
      <c r="AC18" s="224"/>
    </row>
    <row r="19" spans="2:31" x14ac:dyDescent="0.35">
      <c r="B19" s="303" t="s">
        <v>2</v>
      </c>
      <c r="C19" s="219"/>
      <c r="D19" s="253">
        <v>54680</v>
      </c>
      <c r="E19" s="254">
        <v>56883</v>
      </c>
      <c r="F19" s="254">
        <v>52977</v>
      </c>
      <c r="G19" s="254">
        <v>54286</v>
      </c>
      <c r="H19" s="254">
        <v>56834</v>
      </c>
      <c r="I19" s="254">
        <v>58876</v>
      </c>
      <c r="J19" s="254">
        <v>59450</v>
      </c>
      <c r="K19" s="257">
        <v>62199</v>
      </c>
      <c r="M19" s="222"/>
      <c r="N19" s="256">
        <v>4.0288953913679482E-2</v>
      </c>
      <c r="O19" s="257">
        <v>2203</v>
      </c>
      <c r="P19" s="258">
        <v>-6.8667264384789872E-2</v>
      </c>
      <c r="Q19" s="257">
        <v>-3906</v>
      </c>
      <c r="R19" s="258">
        <v>2.4708835909923232E-2</v>
      </c>
      <c r="S19" s="257">
        <v>1309</v>
      </c>
      <c r="T19" s="258">
        <v>4.6936595070552256E-2</v>
      </c>
      <c r="U19" s="257">
        <v>2548</v>
      </c>
      <c r="V19" s="258">
        <v>3.5929197311468597E-2</v>
      </c>
      <c r="W19" s="257">
        <v>2042</v>
      </c>
      <c r="X19" s="258">
        <v>9.7493036211699913E-3</v>
      </c>
      <c r="Y19" s="257">
        <v>574</v>
      </c>
      <c r="Z19" s="258">
        <v>4.5484342695779389E-2</v>
      </c>
      <c r="AA19" s="257">
        <v>2706</v>
      </c>
      <c r="AC19" s="224"/>
    </row>
    <row r="20" spans="2:31" x14ac:dyDescent="0.35">
      <c r="B20" s="303" t="s">
        <v>35</v>
      </c>
      <c r="C20" s="219"/>
      <c r="D20" s="253">
        <v>80184</v>
      </c>
      <c r="E20" s="254">
        <v>80673</v>
      </c>
      <c r="F20" s="254">
        <v>77385</v>
      </c>
      <c r="G20" s="254">
        <v>77804</v>
      </c>
      <c r="H20" s="254">
        <v>79633</v>
      </c>
      <c r="I20" s="254">
        <v>83919</v>
      </c>
      <c r="J20" s="254">
        <v>85251</v>
      </c>
      <c r="K20" s="257">
        <v>99310</v>
      </c>
      <c r="M20" s="222"/>
      <c r="N20" s="256">
        <v>6.0984735109248511E-3</v>
      </c>
      <c r="O20" s="257">
        <v>489</v>
      </c>
      <c r="P20" s="258">
        <v>-4.0757130638503614E-2</v>
      </c>
      <c r="Q20" s="257">
        <v>-3288</v>
      </c>
      <c r="R20" s="258">
        <v>5.414486011500852E-3</v>
      </c>
      <c r="S20" s="257">
        <v>419</v>
      </c>
      <c r="T20" s="258">
        <v>2.3507788802632268E-2</v>
      </c>
      <c r="U20" s="257">
        <v>1829</v>
      </c>
      <c r="V20" s="258">
        <v>5.3821908002963603E-2</v>
      </c>
      <c r="W20" s="257">
        <v>4286</v>
      </c>
      <c r="X20" s="258">
        <v>1.5872448432416864E-2</v>
      </c>
      <c r="Y20" s="257">
        <v>1332</v>
      </c>
      <c r="Z20" s="258">
        <v>0.16599351899685333</v>
      </c>
      <c r="AA20" s="257">
        <v>14138</v>
      </c>
      <c r="AC20" s="224"/>
    </row>
    <row r="21" spans="2:31" x14ac:dyDescent="0.35">
      <c r="B21" s="303" t="s">
        <v>42</v>
      </c>
      <c r="C21" s="219"/>
      <c r="D21" s="253">
        <v>215222</v>
      </c>
      <c r="E21" s="254">
        <v>228990</v>
      </c>
      <c r="F21" s="254">
        <v>223671</v>
      </c>
      <c r="G21" s="254">
        <v>216089</v>
      </c>
      <c r="H21" s="254">
        <v>224953</v>
      </c>
      <c r="I21" s="254">
        <v>237216</v>
      </c>
      <c r="J21" s="254">
        <v>256424</v>
      </c>
      <c r="K21" s="257">
        <v>277873</v>
      </c>
      <c r="M21" s="222"/>
      <c r="N21" s="256">
        <v>6.397115536515785E-2</v>
      </c>
      <c r="O21" s="257">
        <v>13768</v>
      </c>
      <c r="P21" s="258">
        <v>-2.3228088562819327E-2</v>
      </c>
      <c r="Q21" s="257">
        <v>-5319</v>
      </c>
      <c r="R21" s="258">
        <v>-3.3898001976116698E-2</v>
      </c>
      <c r="S21" s="257">
        <v>-7582</v>
      </c>
      <c r="T21" s="258">
        <v>4.1020135222061382E-2</v>
      </c>
      <c r="U21" s="257">
        <v>8864</v>
      </c>
      <c r="V21" s="258">
        <v>5.4513609509541983E-2</v>
      </c>
      <c r="W21" s="257">
        <v>12263</v>
      </c>
      <c r="X21" s="258">
        <v>8.0972615675165338E-2</v>
      </c>
      <c r="Y21" s="257">
        <v>19208</v>
      </c>
      <c r="Z21" s="258">
        <v>7.8599043567369575E-2</v>
      </c>
      <c r="AA21" s="257">
        <v>20249</v>
      </c>
      <c r="AC21" s="224"/>
    </row>
    <row r="22" spans="2:31" x14ac:dyDescent="0.35">
      <c r="B22" s="303" t="s">
        <v>43</v>
      </c>
      <c r="C22" s="219"/>
      <c r="D22" s="253">
        <v>44249</v>
      </c>
      <c r="E22" s="254">
        <v>53719</v>
      </c>
      <c r="F22" s="254">
        <v>52094</v>
      </c>
      <c r="G22" s="254">
        <v>54205</v>
      </c>
      <c r="H22" s="254">
        <v>55440</v>
      </c>
      <c r="I22" s="254">
        <v>62760</v>
      </c>
      <c r="J22" s="254">
        <v>66811</v>
      </c>
      <c r="K22" s="257">
        <v>74523</v>
      </c>
      <c r="M22" s="222"/>
      <c r="N22" s="256">
        <v>0.21401613595787472</v>
      </c>
      <c r="O22" s="257">
        <v>9470</v>
      </c>
      <c r="P22" s="258">
        <v>-3.0250004653846863E-2</v>
      </c>
      <c r="Q22" s="257">
        <v>-1625</v>
      </c>
      <c r="R22" s="258">
        <v>4.0522900909893744E-2</v>
      </c>
      <c r="S22" s="257">
        <v>2111</v>
      </c>
      <c r="T22" s="258">
        <v>2.2783876026196914E-2</v>
      </c>
      <c r="U22" s="257">
        <v>1235</v>
      </c>
      <c r="V22" s="258">
        <v>0.13203463203463195</v>
      </c>
      <c r="W22" s="257">
        <v>7320</v>
      </c>
      <c r="X22" s="258">
        <v>6.4547482472912643E-2</v>
      </c>
      <c r="Y22" s="257">
        <v>4051</v>
      </c>
      <c r="Z22" s="258">
        <v>0.11160334720544141</v>
      </c>
      <c r="AA22" s="257">
        <v>7482</v>
      </c>
      <c r="AC22" s="224"/>
    </row>
    <row r="23" spans="2:31" x14ac:dyDescent="0.35">
      <c r="B23" s="303" t="s">
        <v>44</v>
      </c>
      <c r="C23" s="219"/>
      <c r="D23" s="253">
        <v>20012</v>
      </c>
      <c r="E23" s="254">
        <v>20052</v>
      </c>
      <c r="F23" s="254">
        <v>19700</v>
      </c>
      <c r="G23" s="254">
        <v>20426</v>
      </c>
      <c r="H23" s="254">
        <v>21291</v>
      </c>
      <c r="I23" s="254">
        <v>22108</v>
      </c>
      <c r="J23" s="254">
        <v>21514</v>
      </c>
      <c r="K23" s="257">
        <v>24172</v>
      </c>
      <c r="L23" s="304"/>
      <c r="M23" s="219"/>
      <c r="N23" s="256">
        <v>1.9988007195681501E-3</v>
      </c>
      <c r="O23" s="257">
        <v>40</v>
      </c>
      <c r="P23" s="258">
        <v>-1.7554358667464576E-2</v>
      </c>
      <c r="Q23" s="257">
        <v>-352</v>
      </c>
      <c r="R23" s="258">
        <v>3.6852791878172697E-2</v>
      </c>
      <c r="S23" s="257">
        <v>726</v>
      </c>
      <c r="T23" s="258">
        <v>4.2347987858611491E-2</v>
      </c>
      <c r="U23" s="257">
        <v>865</v>
      </c>
      <c r="V23" s="258">
        <v>3.8373021464468637E-2</v>
      </c>
      <c r="W23" s="257">
        <v>817</v>
      </c>
      <c r="X23" s="258">
        <v>-2.6868102044508735E-2</v>
      </c>
      <c r="Y23" s="257">
        <v>-594</v>
      </c>
      <c r="Z23" s="258">
        <v>0.14040384978297782</v>
      </c>
      <c r="AA23" s="257">
        <v>2976</v>
      </c>
      <c r="AC23" s="224"/>
    </row>
    <row r="24" spans="2:31" x14ac:dyDescent="0.35">
      <c r="B24" s="303" t="s">
        <v>45</v>
      </c>
      <c r="C24" s="219"/>
      <c r="D24" s="253">
        <v>102813</v>
      </c>
      <c r="E24" s="254">
        <v>106366</v>
      </c>
      <c r="F24" s="254">
        <v>105906</v>
      </c>
      <c r="G24" s="254">
        <v>107110</v>
      </c>
      <c r="H24" s="254">
        <v>108983</v>
      </c>
      <c r="I24" s="254">
        <v>114252</v>
      </c>
      <c r="J24" s="254">
        <v>117575</v>
      </c>
      <c r="K24" s="257">
        <v>121661</v>
      </c>
      <c r="L24" s="304"/>
      <c r="M24" s="219"/>
      <c r="N24" s="256">
        <v>3.455788664857562E-2</v>
      </c>
      <c r="O24" s="257">
        <v>3553</v>
      </c>
      <c r="P24" s="258">
        <v>-4.3246902205591464E-3</v>
      </c>
      <c r="Q24" s="257">
        <v>-460</v>
      </c>
      <c r="R24" s="258">
        <v>1.1368572130002086E-2</v>
      </c>
      <c r="S24" s="257">
        <v>1204</v>
      </c>
      <c r="T24" s="258">
        <v>1.7486695920082118E-2</v>
      </c>
      <c r="U24" s="257">
        <v>1873</v>
      </c>
      <c r="V24" s="258">
        <v>4.8346989897506853E-2</v>
      </c>
      <c r="W24" s="257">
        <v>5269</v>
      </c>
      <c r="X24" s="258">
        <v>2.90848300248574E-2</v>
      </c>
      <c r="Y24" s="257">
        <v>3323</v>
      </c>
      <c r="Z24" s="258">
        <v>3.4250884113166569E-2</v>
      </c>
      <c r="AA24" s="257">
        <v>4029</v>
      </c>
      <c r="AC24" s="224"/>
    </row>
    <row r="25" spans="2:31" x14ac:dyDescent="0.35">
      <c r="B25" s="303" t="s">
        <v>46</v>
      </c>
      <c r="C25" s="219"/>
      <c r="D25" s="253">
        <v>15257</v>
      </c>
      <c r="E25" s="254">
        <v>15375</v>
      </c>
      <c r="F25" s="254">
        <v>14687</v>
      </c>
      <c r="G25" s="254">
        <v>15454</v>
      </c>
      <c r="H25" s="254">
        <v>14358</v>
      </c>
      <c r="I25" s="254">
        <v>14631</v>
      </c>
      <c r="J25" s="254">
        <v>14722</v>
      </c>
      <c r="K25" s="257">
        <v>15053</v>
      </c>
      <c r="M25" s="222"/>
      <c r="N25" s="256">
        <v>7.7341548141836025E-3</v>
      </c>
      <c r="O25" s="257">
        <v>118</v>
      </c>
      <c r="P25" s="258">
        <v>-4.4747967479674799E-2</v>
      </c>
      <c r="Q25" s="257">
        <v>-688</v>
      </c>
      <c r="R25" s="258">
        <v>5.2223054401852043E-2</v>
      </c>
      <c r="S25" s="257">
        <v>767</v>
      </c>
      <c r="T25" s="258">
        <v>-7.0920150122945502E-2</v>
      </c>
      <c r="U25" s="257">
        <v>-1096</v>
      </c>
      <c r="V25" s="258">
        <v>1.901379022147931E-2</v>
      </c>
      <c r="W25" s="257">
        <v>273</v>
      </c>
      <c r="X25" s="258">
        <v>6.2196705625041648E-3</v>
      </c>
      <c r="Y25" s="257">
        <v>91</v>
      </c>
      <c r="Z25" s="258">
        <v>1.8470906630581929E-2</v>
      </c>
      <c r="AA25" s="257">
        <v>273</v>
      </c>
      <c r="AC25" s="224"/>
    </row>
    <row r="26" spans="2:31" x14ac:dyDescent="0.35">
      <c r="B26" s="305" t="s">
        <v>1</v>
      </c>
      <c r="C26" s="219"/>
      <c r="D26" s="260">
        <v>4359</v>
      </c>
      <c r="E26" s="261">
        <v>4461</v>
      </c>
      <c r="F26" s="261">
        <v>4491</v>
      </c>
      <c r="G26" s="261">
        <v>4622</v>
      </c>
      <c r="H26" s="261">
        <v>4953</v>
      </c>
      <c r="I26" s="261">
        <v>5237</v>
      </c>
      <c r="J26" s="261">
        <v>5608</v>
      </c>
      <c r="K26" s="265">
        <v>5917</v>
      </c>
      <c r="M26" s="222"/>
      <c r="N26" s="264">
        <v>2.33998623537508E-2</v>
      </c>
      <c r="O26" s="265">
        <v>102</v>
      </c>
      <c r="P26" s="266">
        <v>6.7249495628782796E-3</v>
      </c>
      <c r="Q26" s="265">
        <v>30</v>
      </c>
      <c r="R26" s="266">
        <v>2.9169450011133469E-2</v>
      </c>
      <c r="S26" s="265">
        <v>131</v>
      </c>
      <c r="T26" s="266">
        <v>7.1614019904803206E-2</v>
      </c>
      <c r="U26" s="265">
        <v>331</v>
      </c>
      <c r="V26" s="266">
        <v>5.7338986472844633E-2</v>
      </c>
      <c r="W26" s="265">
        <v>284</v>
      </c>
      <c r="X26" s="266">
        <v>7.0842085163261403E-2</v>
      </c>
      <c r="Y26" s="265">
        <v>371</v>
      </c>
      <c r="Z26" s="266">
        <v>5.5099857346647685E-2</v>
      </c>
      <c r="AA26" s="265">
        <v>309</v>
      </c>
      <c r="AC26" s="224"/>
      <c r="AD26" s="224"/>
      <c r="AE26" s="286"/>
    </row>
    <row r="27" spans="2:31" x14ac:dyDescent="0.35">
      <c r="B27" s="235" t="s">
        <v>0</v>
      </c>
      <c r="C27" s="219"/>
      <c r="D27" s="1222">
        <f>SUM(D9:D26)</f>
        <v>1767186</v>
      </c>
      <c r="E27" s="306">
        <f>SUM(E9:E26)</f>
        <v>1894744</v>
      </c>
      <c r="F27" s="307">
        <f>SUM(F9:F26)</f>
        <v>1850950</v>
      </c>
      <c r="G27" s="306">
        <v>1892604</v>
      </c>
      <c r="H27" s="307">
        <v>1982018</v>
      </c>
      <c r="I27" s="306">
        <v>2061372</v>
      </c>
      <c r="J27" s="306">
        <v>2165648</v>
      </c>
      <c r="K27" s="1345">
        <f>SUM(K9:K26)</f>
        <v>2313201</v>
      </c>
      <c r="L27" s="308"/>
      <c r="M27" s="222"/>
      <c r="N27" s="240">
        <f>E27/D27-1</f>
        <v>7.2181422894930236E-2</v>
      </c>
      <c r="O27" s="241">
        <f>E27-D27</f>
        <v>127558</v>
      </c>
      <c r="P27" s="242">
        <f>F27/E27-1</f>
        <v>-2.3113412682663204E-2</v>
      </c>
      <c r="Q27" s="243">
        <f>F27-E27</f>
        <v>-43794</v>
      </c>
      <c r="R27" s="242">
        <f t="shared" ref="R27" si="0">G27/F27-1</f>
        <v>2.250411950619946E-2</v>
      </c>
      <c r="S27" s="237">
        <f t="shared" ref="S27" si="1">G27-F27</f>
        <v>41654</v>
      </c>
      <c r="T27" s="242">
        <f>H27/G27-1</f>
        <v>4.7243903109155383E-2</v>
      </c>
      <c r="U27" s="243">
        <f>H27-G27</f>
        <v>89414</v>
      </c>
      <c r="V27" s="309">
        <f t="shared" ref="V27" si="2">I27/H27-1</f>
        <v>4.003697241901949E-2</v>
      </c>
      <c r="W27" s="237">
        <f t="shared" ref="W27" si="3">I27-H27</f>
        <v>79354</v>
      </c>
      <c r="X27" s="242">
        <v>5.0585726399698938E-2</v>
      </c>
      <c r="Y27" s="243">
        <v>104276</v>
      </c>
      <c r="Z27" s="242">
        <v>7.0353551525202285E-2</v>
      </c>
      <c r="AA27" s="243">
        <v>152045</v>
      </c>
    </row>
    <row r="28" spans="2:31" x14ac:dyDescent="0.35">
      <c r="D28" s="296"/>
      <c r="F28" s="296"/>
      <c r="H28" s="296"/>
      <c r="I28" s="296"/>
      <c r="L28" s="296"/>
    </row>
  </sheetData>
  <mergeCells count="10">
    <mergeCell ref="Z6:AA6"/>
    <mergeCell ref="N5:AA5"/>
    <mergeCell ref="B3:X3"/>
    <mergeCell ref="D5:L6"/>
    <mergeCell ref="N6:O6"/>
    <mergeCell ref="P6:Q6"/>
    <mergeCell ref="X6:Y6"/>
    <mergeCell ref="R6:S6"/>
    <mergeCell ref="T6:U6"/>
    <mergeCell ref="V6:W6"/>
  </mergeCells>
  <pageMargins left="0.7" right="0.7" top="0.75" bottom="0.75" header="0.3" footer="0.3"/>
  <pageSetup paperSize="9" scale="56"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200-000002000000}">
          <x14:colorSeries rgb="FF376092"/>
          <x14:colorNegative rgb="FFD00000"/>
          <x14:colorAxis rgb="FF000000"/>
          <x14:colorMarkers rgb="FFD00000"/>
          <x14:colorFirst rgb="FFD00000"/>
          <x14:colorLast rgb="FFD00000"/>
          <x14:colorHigh rgb="FFD00000"/>
          <x14:colorLow rgb="FFD00000"/>
          <x14:sparklines>
            <x14:sparkline>
              <xm:f>EVO_sol!D9:J9</xm:f>
              <xm:sqref>L9</xm:sqref>
            </x14:sparkline>
            <x14:sparkline>
              <xm:f>EVO_sol!D10:J10</xm:f>
              <xm:sqref>L10</xm:sqref>
            </x14:sparkline>
            <x14:sparkline>
              <xm:f>EVO_sol!D11:J11</xm:f>
              <xm:sqref>L11</xm:sqref>
            </x14:sparkline>
            <x14:sparkline>
              <xm:f>EVO_sol!D12:J12</xm:f>
              <xm:sqref>L12</xm:sqref>
            </x14:sparkline>
            <x14:sparkline>
              <xm:f>EVO_sol!D13:J13</xm:f>
              <xm:sqref>L13</xm:sqref>
            </x14:sparkline>
            <x14:sparkline>
              <xm:f>EVO_sol!D14:J14</xm:f>
              <xm:sqref>L14</xm:sqref>
            </x14:sparkline>
            <x14:sparkline>
              <xm:f>EVO_sol!D15:J15</xm:f>
              <xm:sqref>L15</xm:sqref>
            </x14:sparkline>
            <x14:sparkline>
              <xm:f>EVO_sol!D16:J16</xm:f>
              <xm:sqref>L16</xm:sqref>
            </x14:sparkline>
            <x14:sparkline>
              <xm:f>EVO_sol!D17:J17</xm:f>
              <xm:sqref>L17</xm:sqref>
            </x14:sparkline>
            <x14:sparkline>
              <xm:f>EVO_sol!D18:J18</xm:f>
              <xm:sqref>L18</xm:sqref>
            </x14:sparkline>
            <x14:sparkline>
              <xm:f>EVO_sol!D19:J19</xm:f>
              <xm:sqref>L19</xm:sqref>
            </x14:sparkline>
            <x14:sparkline>
              <xm:f>EVO_sol!D20:J20</xm:f>
              <xm:sqref>L20</xm:sqref>
            </x14:sparkline>
            <x14:sparkline>
              <xm:f>EVO_sol!D21:J21</xm:f>
              <xm:sqref>L21</xm:sqref>
            </x14:sparkline>
            <x14:sparkline>
              <xm:f>EVO_sol!D22:J22</xm:f>
              <xm:sqref>L22</xm:sqref>
            </x14:sparkline>
            <x14:sparkline>
              <xm:f>EVO_sol!D23:J23</xm:f>
              <xm:sqref>L23</xm:sqref>
            </x14:sparkline>
            <x14:sparkline>
              <xm:f>EVO_sol!D24:J24</xm:f>
              <xm:sqref>L24</xm:sqref>
            </x14:sparkline>
            <x14:sparkline>
              <xm:f>EVO_sol!D25:J25</xm:f>
              <xm:sqref>L25</xm:sqref>
            </x14:sparkline>
            <x14:sparkline>
              <xm:f>EVO_sol!D26:J26</xm:f>
              <xm:sqref>L26</xm:sqref>
            </x14:sparkline>
            <x14:sparkline>
              <xm:f>EVO_sol!D27:J27</xm:f>
              <xm:sqref>L27</xm:sqref>
            </x14:sparkline>
          </x14:sparklines>
        </x14:sparklineGroup>
      </x14:sparklineGroups>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Hoja53">
    <tabColor theme="0"/>
    <pageSetUpPr fitToPage="1"/>
  </sheetPr>
  <dimension ref="A1:AX48"/>
  <sheetViews>
    <sheetView showGridLines="0" topLeftCell="A11" zoomScale="84" zoomScaleNormal="84" workbookViewId="0">
      <selection activeCell="AK38" sqref="AK38"/>
    </sheetView>
  </sheetViews>
  <sheetFormatPr baseColWidth="10" defaultColWidth="11.453125" defaultRowHeight="15.5" x14ac:dyDescent="0.25"/>
  <cols>
    <col min="1" max="1" width="1.1796875" style="339" customWidth="1"/>
    <col min="2" max="2" width="28.7265625" style="339" customWidth="1"/>
    <col min="3" max="3" width="0.54296875" style="339" customWidth="1"/>
    <col min="4" max="4" width="11.81640625" style="339" customWidth="1"/>
    <col min="5" max="5" width="7.7265625" style="339" customWidth="1"/>
    <col min="6" max="6" width="0.453125" style="339" customWidth="1"/>
    <col min="7" max="7" width="12.453125" style="339" customWidth="1"/>
    <col min="8" max="8" width="6.26953125" style="339" customWidth="1"/>
    <col min="9" max="9" width="0.453125" style="339" customWidth="1"/>
    <col min="10" max="10" width="10.81640625" style="339" customWidth="1"/>
    <col min="11" max="11" width="6.26953125" style="339" customWidth="1"/>
    <col min="12" max="12" width="0.453125" style="339" customWidth="1"/>
    <col min="13" max="13" width="11.81640625" style="339" customWidth="1"/>
    <col min="14" max="14" width="6.26953125" style="339" customWidth="1"/>
    <col min="15" max="15" width="0.7265625" style="442" customWidth="1"/>
    <col min="16" max="16" width="10.1796875" style="339" bestFit="1" customWidth="1"/>
    <col min="17" max="17" width="8.54296875" style="339" customWidth="1"/>
    <col min="18" max="18" width="0.453125" style="339" customWidth="1"/>
    <col min="19" max="19" width="8.453125" style="339" bestFit="1" customWidth="1"/>
    <col min="20" max="20" width="7.81640625" style="339" bestFit="1" customWidth="1"/>
    <col min="21" max="21" width="0.453125" style="339" customWidth="1"/>
    <col min="22" max="22" width="8.453125" style="339" bestFit="1" customWidth="1"/>
    <col min="23" max="23" width="7.7265625" style="339" bestFit="1" customWidth="1"/>
    <col min="24" max="24" width="0.453125" style="339" customWidth="1"/>
    <col min="25" max="25" width="8.453125" style="339" bestFit="1" customWidth="1"/>
    <col min="26" max="26" width="7.7265625" style="337" bestFit="1" customWidth="1"/>
    <col min="27" max="27" width="11.453125" style="337"/>
    <col min="28" max="30" width="2.453125" style="337" bestFit="1" customWidth="1"/>
    <col min="31" max="31" width="13" style="337" bestFit="1" customWidth="1"/>
    <col min="32" max="32" width="3.453125" style="337" bestFit="1" customWidth="1"/>
    <col min="33" max="33" width="3.81640625" style="337" customWidth="1"/>
    <col min="34" max="36" width="2.453125" style="337" bestFit="1" customWidth="1"/>
    <col min="37" max="37" width="8.453125" style="337" bestFit="1" customWidth="1"/>
    <col min="38" max="38" width="3.453125" style="337" bestFit="1" customWidth="1"/>
    <col min="39" max="39" width="3.54296875" style="337" customWidth="1"/>
    <col min="40" max="42" width="2.453125" style="337" bestFit="1" customWidth="1"/>
    <col min="43" max="43" width="8.453125" style="337" bestFit="1" customWidth="1"/>
    <col min="44" max="44" width="4.1796875" style="337" bestFit="1" customWidth="1"/>
    <col min="45" max="45" width="3.26953125" style="337" customWidth="1"/>
    <col min="46" max="46" width="4.26953125" style="337" bestFit="1" customWidth="1"/>
    <col min="47" max="47" width="2.453125" style="337" bestFit="1" customWidth="1"/>
    <col min="48" max="48" width="4.26953125" style="337" bestFit="1" customWidth="1"/>
    <col min="49" max="49" width="8.453125" style="337" bestFit="1" customWidth="1"/>
    <col min="50" max="50" width="4.26953125" style="337" bestFit="1" customWidth="1"/>
    <col min="51" max="16384" width="11.453125" style="339"/>
  </cols>
  <sheetData>
    <row r="1" spans="1:50" s="310" customFormat="1" ht="15" customHeight="1" x14ac:dyDescent="0.25">
      <c r="B1" s="311"/>
      <c r="C1" s="312"/>
      <c r="F1" s="312"/>
      <c r="I1" s="312"/>
      <c r="O1" s="435"/>
      <c r="R1" s="312"/>
      <c r="Z1" s="313"/>
      <c r="AA1" s="313"/>
      <c r="AB1" s="313"/>
      <c r="AC1" s="313"/>
      <c r="AD1" s="313"/>
      <c r="AE1" s="313"/>
      <c r="AF1" s="313"/>
      <c r="AG1" s="313"/>
      <c r="AH1" s="313"/>
      <c r="AI1" s="313"/>
      <c r="AJ1" s="313"/>
      <c r="AK1" s="313"/>
      <c r="AL1" s="313"/>
      <c r="AM1" s="313"/>
      <c r="AN1" s="313"/>
      <c r="AO1" s="313"/>
      <c r="AP1" s="313"/>
      <c r="AQ1" s="313"/>
      <c r="AR1" s="313"/>
      <c r="AS1" s="313"/>
      <c r="AT1" s="313"/>
      <c r="AU1" s="313"/>
      <c r="AV1" s="313"/>
      <c r="AW1" s="313"/>
      <c r="AX1" s="313"/>
    </row>
    <row r="2" spans="1:50" s="314" customFormat="1" ht="43.5" customHeight="1" x14ac:dyDescent="0.3">
      <c r="B2" s="1612"/>
      <c r="C2" s="1612"/>
      <c r="D2" s="1612"/>
      <c r="E2" s="1612"/>
      <c r="F2" s="1612"/>
      <c r="G2" s="1612"/>
      <c r="H2" s="1612"/>
      <c r="I2" s="1612"/>
      <c r="O2" s="436"/>
      <c r="Z2" s="511"/>
      <c r="AA2" s="511"/>
      <c r="AB2" s="511"/>
      <c r="AC2" s="511"/>
      <c r="AD2" s="511"/>
      <c r="AE2" s="511"/>
      <c r="AF2" s="511"/>
      <c r="AG2" s="511"/>
      <c r="AH2" s="511"/>
      <c r="AI2" s="511"/>
      <c r="AJ2" s="511"/>
      <c r="AK2" s="511"/>
      <c r="AL2" s="511"/>
      <c r="AM2" s="511"/>
      <c r="AN2" s="511"/>
      <c r="AO2" s="511"/>
      <c r="AP2" s="511"/>
      <c r="AQ2" s="511"/>
      <c r="AR2" s="511"/>
      <c r="AS2" s="511"/>
      <c r="AT2" s="511"/>
      <c r="AU2" s="511"/>
      <c r="AV2" s="511"/>
      <c r="AW2" s="511"/>
      <c r="AX2" s="511"/>
    </row>
    <row r="3" spans="1:50" s="315" customFormat="1" ht="4.5" customHeight="1" x14ac:dyDescent="0.25">
      <c r="B3" s="1613"/>
      <c r="C3" s="1613"/>
      <c r="D3" s="1613"/>
      <c r="E3" s="1613"/>
      <c r="F3" s="1613"/>
      <c r="G3" s="1613"/>
      <c r="H3" s="1613"/>
      <c r="I3" s="1613"/>
      <c r="O3" s="436"/>
      <c r="Z3" s="511"/>
      <c r="AA3" s="511"/>
      <c r="AB3" s="511"/>
      <c r="AC3" s="511"/>
      <c r="AD3" s="511"/>
      <c r="AE3" s="511"/>
      <c r="AF3" s="511"/>
      <c r="AG3" s="511"/>
      <c r="AH3" s="511"/>
      <c r="AI3" s="511"/>
      <c r="AJ3" s="511"/>
      <c r="AK3" s="511"/>
      <c r="AL3" s="511"/>
      <c r="AM3" s="511"/>
      <c r="AN3" s="511"/>
      <c r="AO3" s="511"/>
      <c r="AP3" s="511"/>
      <c r="AQ3" s="511"/>
      <c r="AR3" s="511"/>
      <c r="AS3" s="511"/>
      <c r="AT3" s="511"/>
      <c r="AU3" s="511"/>
      <c r="AV3" s="511"/>
      <c r="AW3" s="511"/>
      <c r="AX3" s="511"/>
    </row>
    <row r="4" spans="1:50" s="315" customFormat="1" ht="37.5" customHeight="1" x14ac:dyDescent="0.25">
      <c r="A4" s="1535" t="s">
        <v>425</v>
      </c>
      <c r="B4" s="1535"/>
      <c r="C4" s="1535"/>
      <c r="D4" s="1535"/>
      <c r="E4" s="1535"/>
      <c r="F4" s="1535"/>
      <c r="G4" s="1535"/>
      <c r="H4" s="1535"/>
      <c r="I4" s="1535"/>
      <c r="J4" s="1535"/>
      <c r="K4" s="1535"/>
      <c r="L4" s="1535"/>
      <c r="M4" s="1535"/>
      <c r="N4" s="1535"/>
      <c r="O4" s="1535"/>
      <c r="P4" s="1535"/>
      <c r="Q4" s="1535"/>
      <c r="R4" s="1535"/>
      <c r="S4" s="1535"/>
      <c r="T4" s="1535"/>
      <c r="U4" s="1535"/>
      <c r="V4" s="1535"/>
      <c r="W4" s="1535"/>
      <c r="X4" s="1535"/>
      <c r="Y4" s="1535"/>
      <c r="Z4" s="1535"/>
      <c r="AA4" s="511"/>
      <c r="AB4" s="511"/>
      <c r="AC4" s="511"/>
      <c r="AD4" s="511"/>
      <c r="AE4" s="511"/>
      <c r="AF4" s="511"/>
      <c r="AG4" s="511"/>
      <c r="AH4" s="511"/>
      <c r="AI4" s="511"/>
      <c r="AJ4" s="511"/>
      <c r="AK4" s="511"/>
      <c r="AL4" s="511"/>
      <c r="AM4" s="511"/>
      <c r="AN4" s="511"/>
      <c r="AO4" s="511"/>
      <c r="AP4" s="511"/>
      <c r="AQ4" s="511"/>
      <c r="AR4" s="511"/>
      <c r="AS4" s="511"/>
      <c r="AT4" s="511"/>
      <c r="AU4" s="511"/>
      <c r="AV4" s="511"/>
      <c r="AW4" s="511"/>
      <c r="AX4" s="511"/>
    </row>
    <row r="5" spans="1:50" s="315" customFormat="1" ht="17.25" customHeight="1" x14ac:dyDescent="0.25">
      <c r="B5" s="1478" t="str">
        <f>porsaad!$B$6</f>
        <v>Situación a 30 de noviembre de 2025</v>
      </c>
      <c r="C5" s="1478"/>
      <c r="D5" s="1478"/>
      <c r="E5" s="1478"/>
      <c r="F5" s="1478"/>
      <c r="G5" s="1478"/>
      <c r="H5" s="1478"/>
      <c r="I5" s="1478"/>
      <c r="J5" s="1478"/>
      <c r="K5" s="1478"/>
      <c r="L5" s="1478"/>
      <c r="M5" s="1478"/>
      <c r="N5" s="1478"/>
      <c r="O5" s="1478"/>
      <c r="P5" s="1478"/>
      <c r="Q5" s="1478"/>
      <c r="R5" s="1478"/>
      <c r="S5" s="1478"/>
      <c r="T5" s="1478"/>
      <c r="U5" s="1478"/>
      <c r="V5" s="1478"/>
      <c r="W5" s="1478"/>
      <c r="X5" s="1478"/>
      <c r="Y5" s="1478"/>
      <c r="Z5" s="1478"/>
      <c r="AA5" s="511"/>
      <c r="AB5" s="511"/>
      <c r="AC5" s="511"/>
      <c r="AD5" s="511"/>
      <c r="AE5" s="511"/>
      <c r="AF5" s="511"/>
      <c r="AG5" s="511"/>
      <c r="AH5" s="511"/>
      <c r="AI5" s="511"/>
      <c r="AJ5" s="511"/>
      <c r="AK5" s="511"/>
      <c r="AL5" s="511"/>
      <c r="AM5" s="511"/>
      <c r="AN5" s="511"/>
      <c r="AO5" s="511"/>
      <c r="AP5" s="511"/>
      <c r="AQ5" s="511"/>
      <c r="AR5" s="511"/>
      <c r="AS5" s="511"/>
      <c r="AT5" s="511"/>
      <c r="AU5" s="511"/>
      <c r="AV5" s="511"/>
      <c r="AW5" s="511"/>
      <c r="AX5" s="511"/>
    </row>
    <row r="6" spans="1:50" s="511" customFormat="1" ht="6" customHeight="1" x14ac:dyDescent="0.25"/>
    <row r="7" spans="1:50" s="513" customFormat="1" ht="12.75" customHeight="1" x14ac:dyDescent="0.25">
      <c r="A7" s="512"/>
      <c r="B7" s="1614" t="s">
        <v>12</v>
      </c>
      <c r="D7" s="1615" t="s">
        <v>475</v>
      </c>
      <c r="E7" s="1615"/>
      <c r="G7" s="1615"/>
      <c r="H7" s="1615"/>
      <c r="J7" s="1615"/>
      <c r="K7" s="1615"/>
      <c r="M7" s="1615"/>
      <c r="N7" s="1615"/>
      <c r="P7" s="1615" t="s">
        <v>178</v>
      </c>
      <c r="Q7" s="1615"/>
      <c r="S7" s="1615"/>
      <c r="T7" s="1615"/>
      <c r="V7" s="1615"/>
      <c r="W7" s="1615"/>
      <c r="Y7" s="1615"/>
      <c r="Z7" s="1615"/>
      <c r="AA7" s="512"/>
      <c r="AB7" s="512"/>
      <c r="AI7" s="514"/>
    </row>
    <row r="8" spans="1:50" s="513" customFormat="1" ht="37.5" customHeight="1" x14ac:dyDescent="0.25">
      <c r="A8" s="512"/>
      <c r="B8" s="1614"/>
      <c r="D8" s="1615"/>
      <c r="E8" s="1615"/>
      <c r="G8" s="1615" t="s">
        <v>168</v>
      </c>
      <c r="H8" s="1615"/>
      <c r="J8" s="1615" t="s">
        <v>174</v>
      </c>
      <c r="K8" s="1615"/>
      <c r="M8" s="1615" t="s">
        <v>169</v>
      </c>
      <c r="N8" s="1615"/>
      <c r="P8" s="1615"/>
      <c r="Q8" s="1615"/>
      <c r="S8" s="1615" t="s">
        <v>179</v>
      </c>
      <c r="T8" s="1615"/>
      <c r="V8" s="1615" t="s">
        <v>180</v>
      </c>
      <c r="W8" s="1615"/>
      <c r="Y8" s="1615" t="s">
        <v>181</v>
      </c>
      <c r="Z8" s="1615"/>
      <c r="AA8" s="512"/>
      <c r="AB8" s="512"/>
      <c r="AI8" s="514"/>
    </row>
    <row r="9" spans="1:50" s="325" customFormat="1" ht="36.75" customHeight="1" x14ac:dyDescent="0.25">
      <c r="A9" s="887"/>
      <c r="B9" s="1614"/>
      <c r="D9" s="887" t="s">
        <v>9</v>
      </c>
      <c r="E9" s="887" t="s">
        <v>10</v>
      </c>
      <c r="G9" s="887" t="s">
        <v>9</v>
      </c>
      <c r="H9" s="324" t="s">
        <v>10</v>
      </c>
      <c r="J9" s="887" t="s">
        <v>9</v>
      </c>
      <c r="K9" s="324" t="s">
        <v>10</v>
      </c>
      <c r="M9" s="887" t="s">
        <v>9</v>
      </c>
      <c r="N9" s="324" t="s">
        <v>10</v>
      </c>
      <c r="P9" s="887" t="s">
        <v>9</v>
      </c>
      <c r="Q9" s="887" t="s">
        <v>111</v>
      </c>
      <c r="S9" s="887" t="s">
        <v>9</v>
      </c>
      <c r="T9" s="324" t="s">
        <v>111</v>
      </c>
      <c r="V9" s="887" t="s">
        <v>9</v>
      </c>
      <c r="W9" s="324" t="s">
        <v>10</v>
      </c>
      <c r="Y9" s="887" t="s">
        <v>9</v>
      </c>
      <c r="Z9" s="516" t="s">
        <v>10</v>
      </c>
      <c r="AA9" s="516"/>
      <c r="AB9" s="517"/>
      <c r="AC9" s="518"/>
      <c r="AD9" s="518"/>
      <c r="AE9" s="518"/>
      <c r="AF9" s="518"/>
      <c r="AG9" s="515"/>
      <c r="AH9" s="515"/>
      <c r="AI9" s="515"/>
      <c r="AJ9" s="515"/>
      <c r="AK9" s="515"/>
      <c r="AL9" s="515"/>
      <c r="AM9" s="515"/>
      <c r="AN9" s="515"/>
      <c r="AO9" s="515"/>
      <c r="AP9" s="515"/>
      <c r="AQ9" s="515"/>
      <c r="AR9" s="515"/>
      <c r="AS9" s="515"/>
      <c r="AT9" s="515"/>
      <c r="AU9" s="515"/>
      <c r="AV9" s="515"/>
      <c r="AW9" s="515"/>
      <c r="AX9" s="515"/>
    </row>
    <row r="10" spans="1:50" s="329" customFormat="1" ht="4.5" customHeight="1" x14ac:dyDescent="0.25">
      <c r="A10" s="348"/>
      <c r="B10" s="319"/>
      <c r="D10" s="319"/>
      <c r="E10" s="319"/>
      <c r="G10" s="319"/>
      <c r="H10" s="319"/>
      <c r="J10" s="319"/>
      <c r="K10" s="319"/>
      <c r="M10" s="319"/>
      <c r="N10" s="319"/>
      <c r="P10" s="319"/>
      <c r="Q10" s="319"/>
      <c r="S10" s="319"/>
      <c r="T10" s="319"/>
      <c r="V10" s="319"/>
      <c r="W10" s="319"/>
      <c r="Y10" s="319"/>
      <c r="Z10" s="512"/>
      <c r="AA10" s="512"/>
      <c r="AB10" s="517"/>
      <c r="AC10" s="518"/>
      <c r="AD10" s="518"/>
      <c r="AE10" s="518"/>
      <c r="AF10" s="518"/>
      <c r="AG10" s="396"/>
      <c r="AH10" s="396"/>
      <c r="AI10" s="396"/>
      <c r="AJ10" s="396"/>
      <c r="AK10" s="396"/>
      <c r="AL10" s="396"/>
      <c r="AM10" s="396"/>
      <c r="AN10" s="396"/>
      <c r="AO10" s="396"/>
      <c r="AP10" s="396"/>
      <c r="AQ10" s="396"/>
      <c r="AR10" s="396"/>
      <c r="AS10" s="396"/>
      <c r="AT10" s="396"/>
      <c r="AU10" s="396"/>
      <c r="AV10" s="396"/>
      <c r="AW10" s="396"/>
      <c r="AX10" s="396"/>
    </row>
    <row r="11" spans="1:50" s="329" customFormat="1" ht="18" customHeight="1" x14ac:dyDescent="0.25">
      <c r="A11" s="348"/>
      <c r="B11" s="526" t="s">
        <v>8</v>
      </c>
      <c r="C11" s="527"/>
      <c r="D11" s="528">
        <f>G11+J11+M11</f>
        <v>8631862</v>
      </c>
      <c r="E11" s="529">
        <f t="shared" ref="E11:E28" si="0">D11*100/$D$30</f>
        <v>17.753838233662304</v>
      </c>
      <c r="F11" s="527"/>
      <c r="G11" s="530">
        <f>'20pobl'!J12</f>
        <v>7018649</v>
      </c>
      <c r="H11" s="531">
        <f>G11*100/$G$30</f>
        <v>18.140109280821513</v>
      </c>
      <c r="I11" s="527"/>
      <c r="J11" s="530">
        <f>'20pobl'!Q12</f>
        <v>1176387</v>
      </c>
      <c r="K11" s="531">
        <f>J11*100/$J$30</f>
        <v>16.858671922090405</v>
      </c>
      <c r="L11" s="527"/>
      <c r="M11" s="530">
        <f>'20pobl'!X12</f>
        <v>436826</v>
      </c>
      <c r="N11" s="531">
        <f t="shared" ref="N11:N28" si="1">M11*100/$M$30</f>
        <v>14.805482854386845</v>
      </c>
      <c r="O11" s="527"/>
      <c r="P11" s="532">
        <f>S11+V11+Y11</f>
        <v>332828</v>
      </c>
      <c r="Q11" s="533">
        <f>P11*100/D11</f>
        <v>3.8558077040619971</v>
      </c>
      <c r="R11" s="527"/>
      <c r="S11" s="530">
        <f>'44apbpcasaad'!G12</f>
        <v>95879</v>
      </c>
      <c r="T11" s="534">
        <f>S11*100/G11</f>
        <v>1.3660606193585119</v>
      </c>
      <c r="U11" s="527"/>
      <c r="V11" s="530">
        <f>'44apbpcasaad'!J12</f>
        <v>72473</v>
      </c>
      <c r="W11" s="534">
        <f>V11*100/J11</f>
        <v>6.1606427136648056</v>
      </c>
      <c r="X11" s="527"/>
      <c r="Y11" s="530">
        <f>'44apbpcasaad'!M12</f>
        <v>164476</v>
      </c>
      <c r="Z11" s="520">
        <f>Y11*100/M11</f>
        <v>37.652520683292664</v>
      </c>
      <c r="AA11" s="521"/>
      <c r="AB11" s="522">
        <f t="shared" ref="AB11:AB28" si="2">_xlfn.RANK.EQ(Q11,Q$11:Q$30,0)</f>
        <v>3</v>
      </c>
      <c r="AC11" s="522">
        <v>1</v>
      </c>
      <c r="AD11" s="522">
        <f>MATCH(AC11,AB$11:AB$30,0)</f>
        <v>7</v>
      </c>
      <c r="AE11" s="523" t="str">
        <f t="shared" ref="AE11:AE29" si="3">INDEX(B$11:B$30,AD11,1)</f>
        <v>Castilla y León</v>
      </c>
      <c r="AF11" s="524">
        <f t="shared" ref="AF11:AF29" si="4">INDEX(Q$11:Q$30,AD11,1)</f>
        <v>5.3563559035022212</v>
      </c>
      <c r="AG11" s="396"/>
      <c r="AH11" s="522">
        <f>_xlfn.RANK.EQ(T11,T$11:T$30,0)</f>
        <v>3</v>
      </c>
      <c r="AI11" s="522">
        <v>1</v>
      </c>
      <c r="AJ11" s="522">
        <f>MATCH(AI11,AH$11:AH$30,0)</f>
        <v>7</v>
      </c>
      <c r="AK11" s="523" t="str">
        <f>INDEX(B$11:B$30,AJ11,1)</f>
        <v>Castilla y León</v>
      </c>
      <c r="AL11" s="524">
        <f>INDEX(T$11:T$30,AJ11,1)</f>
        <v>1.5269152914536659</v>
      </c>
      <c r="AM11" s="396"/>
      <c r="AN11" s="522">
        <f>_xlfn.RANK.EQ(W11,W$11:W$30,0)</f>
        <v>1</v>
      </c>
      <c r="AO11" s="522">
        <v>1</v>
      </c>
      <c r="AP11" s="522">
        <f>MATCH(AO11,AN$11:AN$30,0)</f>
        <v>1</v>
      </c>
      <c r="AQ11" s="523" t="str">
        <f>INDEX(B$11:B$30,AP11,1)</f>
        <v>Andalucía</v>
      </c>
      <c r="AR11" s="524">
        <f>INDEX(W$11:W$30,AP11,1)</f>
        <v>6.1606427136648056</v>
      </c>
      <c r="AS11" s="396"/>
      <c r="AT11" s="522">
        <f>_xlfn.RANK.EQ(Z11,Z$11:Z$30,0)</f>
        <v>1</v>
      </c>
      <c r="AU11" s="522">
        <v>1</v>
      </c>
      <c r="AV11" s="522">
        <f>MATCH(AU11,AT$11:AT$30,0)</f>
        <v>1</v>
      </c>
      <c r="AW11" s="523" t="str">
        <f>INDEX(B$11:B$30,AV11,1)</f>
        <v>Andalucía</v>
      </c>
      <c r="AX11" s="524">
        <f>INDEX(Z$11:Z$30,AV11,1)</f>
        <v>37.652520683292664</v>
      </c>
    </row>
    <row r="12" spans="1:50" s="329" customFormat="1" ht="18" customHeight="1" x14ac:dyDescent="0.25">
      <c r="A12" s="348"/>
      <c r="B12" s="526" t="s">
        <v>7</v>
      </c>
      <c r="C12" s="527"/>
      <c r="D12" s="528">
        <f t="shared" ref="D12:D28" si="5">G12+J12+M12</f>
        <v>1351591</v>
      </c>
      <c r="E12" s="529">
        <f t="shared" si="0"/>
        <v>2.7799248843498505</v>
      </c>
      <c r="F12" s="527"/>
      <c r="G12" s="530">
        <f>'20pobl'!J13</f>
        <v>1048956</v>
      </c>
      <c r="H12" s="531">
        <f t="shared" ref="H12:H28" si="6">G12*100/$G$30</f>
        <v>2.7110881981380479</v>
      </c>
      <c r="I12" s="527"/>
      <c r="J12" s="530">
        <f>'20pobl'!Q13</f>
        <v>205354</v>
      </c>
      <c r="K12" s="531">
        <f t="shared" ref="K12:K28" si="7">J12*100/$J$30</f>
        <v>2.9429054502378498</v>
      </c>
      <c r="L12" s="527"/>
      <c r="M12" s="530">
        <f>'20pobl'!X13</f>
        <v>97281</v>
      </c>
      <c r="N12" s="531">
        <f t="shared" si="1"/>
        <v>3.2971759408954751</v>
      </c>
      <c r="O12" s="527"/>
      <c r="P12" s="532">
        <f t="shared" ref="P12:P28" si="8">S12+V12+Y12</f>
        <v>48921</v>
      </c>
      <c r="Q12" s="533">
        <f t="shared" ref="Q12:Q28" si="9">P12*100/D12</f>
        <v>3.6195121157213981</v>
      </c>
      <c r="R12" s="527"/>
      <c r="S12" s="530">
        <f>'44apbpcasaad'!G13</f>
        <v>9478</v>
      </c>
      <c r="T12" s="534">
        <f t="shared" ref="T12:T28" si="10">S12*100/G12</f>
        <v>0.90356506850620999</v>
      </c>
      <c r="U12" s="527"/>
      <c r="V12" s="530">
        <f>'44apbpcasaad'!J13</f>
        <v>9112</v>
      </c>
      <c r="W12" s="534">
        <f t="shared" ref="W12:W28" si="11">V12*100/J12</f>
        <v>4.437215734779941</v>
      </c>
      <c r="X12" s="527"/>
      <c r="Y12" s="530">
        <f>'44apbpcasaad'!M13</f>
        <v>30331</v>
      </c>
      <c r="Z12" s="520">
        <f t="shared" ref="Z12:Z28" si="12">Y12*100/M12</f>
        <v>31.178750218439365</v>
      </c>
      <c r="AA12" s="521"/>
      <c r="AB12" s="522">
        <f t="shared" si="2"/>
        <v>4</v>
      </c>
      <c r="AC12" s="522">
        <v>2</v>
      </c>
      <c r="AD12" s="522">
        <f t="shared" ref="AD12:AD28" si="13">MATCH(AC12,AB$11:AB$30,0)</f>
        <v>8</v>
      </c>
      <c r="AE12" s="523" t="str">
        <f t="shared" si="3"/>
        <v>Castilla - La Mancha</v>
      </c>
      <c r="AF12" s="524">
        <f t="shared" si="4"/>
        <v>3.866409621974185</v>
      </c>
      <c r="AG12" s="396"/>
      <c r="AH12" s="522">
        <f t="shared" ref="AH12:AH30" si="14">_xlfn.RANK.EQ(T12,T$11:T$30,0)</f>
        <v>17</v>
      </c>
      <c r="AI12" s="522">
        <v>2</v>
      </c>
      <c r="AJ12" s="522">
        <f t="shared" ref="AJ12:AJ28" si="15">MATCH(AI12,AH$11:AH$30,0)</f>
        <v>18</v>
      </c>
      <c r="AK12" s="523" t="str">
        <f t="shared" ref="AK12:AK29" si="16">INDEX(B$11:B$30,AJ12,1)</f>
        <v>Ceuta y Melilla</v>
      </c>
      <c r="AL12" s="524">
        <f t="shared" ref="AL12:AL29" si="17">INDEX(T$11:T$30,AJ12,1)</f>
        <v>1.4574120101043622</v>
      </c>
      <c r="AM12" s="396"/>
      <c r="AN12" s="522">
        <f t="shared" ref="AN12:AN30" si="18">_xlfn.RANK.EQ(W12,W$11:W$30,0)</f>
        <v>9</v>
      </c>
      <c r="AO12" s="522">
        <v>2</v>
      </c>
      <c r="AP12" s="522">
        <f t="shared" ref="AP12:AP28" si="19">MATCH(AO12,AN$11:AN$30,0)</f>
        <v>7</v>
      </c>
      <c r="AQ12" s="523" t="str">
        <f t="shared" ref="AQ12:AQ29" si="20">INDEX(B$11:B$30,AP12,1)</f>
        <v>Castilla y León</v>
      </c>
      <c r="AR12" s="524">
        <f t="shared" ref="AR12:AR28" si="21">INDEX(W$11:W$30,AP12,1)</f>
        <v>5.2540396547392767</v>
      </c>
      <c r="AS12" s="396"/>
      <c r="AT12" s="522">
        <f t="shared" ref="AT12:AT30" si="22">_xlfn.RANK.EQ(Z12,Z$11:Z$30,0)</f>
        <v>6</v>
      </c>
      <c r="AU12" s="522">
        <v>2</v>
      </c>
      <c r="AV12" s="522">
        <f t="shared" ref="AV12:AV28" si="23">MATCH(AU12,AT$11:AT$30,0)</f>
        <v>8</v>
      </c>
      <c r="AW12" s="523" t="str">
        <f t="shared" ref="AW12:AW29" si="24">INDEX(B$11:B$30,AV12,1)</f>
        <v>Castilla - La Mancha</v>
      </c>
      <c r="AX12" s="524">
        <f t="shared" ref="AX12:AX29" si="25">INDEX(Z$11:Z$30,AV12,1)</f>
        <v>36.252414197359222</v>
      </c>
    </row>
    <row r="13" spans="1:50" s="329" customFormat="1" ht="18" customHeight="1" x14ac:dyDescent="0.25">
      <c r="A13" s="348"/>
      <c r="B13" s="526" t="s">
        <v>37</v>
      </c>
      <c r="C13" s="527"/>
      <c r="D13" s="528">
        <f t="shared" si="5"/>
        <v>1009599</v>
      </c>
      <c r="E13" s="529">
        <f t="shared" si="0"/>
        <v>2.0765226931184988</v>
      </c>
      <c r="F13" s="527"/>
      <c r="G13" s="530">
        <f>'20pobl'!J14</f>
        <v>727094</v>
      </c>
      <c r="H13" s="531">
        <f t="shared" si="6"/>
        <v>1.8792170141902862</v>
      </c>
      <c r="I13" s="527"/>
      <c r="J13" s="530">
        <f>'20pobl'!Q14</f>
        <v>197409</v>
      </c>
      <c r="K13" s="531">
        <f t="shared" si="7"/>
        <v>2.8290465344040228</v>
      </c>
      <c r="L13" s="527"/>
      <c r="M13" s="530">
        <f>'20pobl'!X14</f>
        <v>85096</v>
      </c>
      <c r="N13" s="531">
        <f t="shared" si="1"/>
        <v>2.8841858519797428</v>
      </c>
      <c r="O13" s="527"/>
      <c r="P13" s="532">
        <f t="shared" si="8"/>
        <v>33860</v>
      </c>
      <c r="Q13" s="533">
        <f t="shared" si="9"/>
        <v>3.3538068084457295</v>
      </c>
      <c r="R13" s="527"/>
      <c r="S13" s="530">
        <f>'44apbpcasaad'!G14</f>
        <v>8021</v>
      </c>
      <c r="T13" s="534">
        <f t="shared" si="10"/>
        <v>1.1031586012262513</v>
      </c>
      <c r="U13" s="527"/>
      <c r="V13" s="530">
        <f>'44apbpcasaad'!J14</f>
        <v>7071</v>
      </c>
      <c r="W13" s="534">
        <f t="shared" si="11"/>
        <v>3.5819035606279348</v>
      </c>
      <c r="X13" s="527"/>
      <c r="Y13" s="530">
        <f>'44apbpcasaad'!M14</f>
        <v>18768</v>
      </c>
      <c r="Z13" s="520">
        <f t="shared" si="12"/>
        <v>22.05509072106797</v>
      </c>
      <c r="AA13" s="521">
        <f ca="1">_xlfn.SHEETS()</f>
        <v>96</v>
      </c>
      <c r="AB13" s="522">
        <f t="shared" si="2"/>
        <v>9</v>
      </c>
      <c r="AC13" s="522">
        <v>3</v>
      </c>
      <c r="AD13" s="522">
        <f t="shared" si="13"/>
        <v>1</v>
      </c>
      <c r="AE13" s="523" t="str">
        <f t="shared" si="3"/>
        <v>Andalucía</v>
      </c>
      <c r="AF13" s="525">
        <f t="shared" si="4"/>
        <v>3.8558077040619971</v>
      </c>
      <c r="AG13" s="396"/>
      <c r="AH13" s="522">
        <f t="shared" si="14"/>
        <v>9</v>
      </c>
      <c r="AI13" s="522">
        <v>3</v>
      </c>
      <c r="AJ13" s="522">
        <f t="shared" si="15"/>
        <v>1</v>
      </c>
      <c r="AK13" s="523" t="str">
        <f t="shared" si="16"/>
        <v>Andalucía</v>
      </c>
      <c r="AL13" s="524">
        <f t="shared" si="17"/>
        <v>1.3660606193585119</v>
      </c>
      <c r="AM13" s="396"/>
      <c r="AN13" s="522">
        <f t="shared" si="18"/>
        <v>16</v>
      </c>
      <c r="AO13" s="522">
        <v>3</v>
      </c>
      <c r="AP13" s="522">
        <f t="shared" si="19"/>
        <v>8</v>
      </c>
      <c r="AQ13" s="523" t="str">
        <f t="shared" si="20"/>
        <v>Castilla - La Mancha</v>
      </c>
      <c r="AR13" s="524">
        <f t="shared" si="21"/>
        <v>5.2275956390641776</v>
      </c>
      <c r="AS13" s="396"/>
      <c r="AT13" s="522">
        <f t="shared" si="22"/>
        <v>18</v>
      </c>
      <c r="AU13" s="522">
        <v>3</v>
      </c>
      <c r="AV13" s="522">
        <f t="shared" si="23"/>
        <v>7</v>
      </c>
      <c r="AW13" s="523" t="str">
        <f t="shared" si="24"/>
        <v>Castilla y León</v>
      </c>
      <c r="AX13" s="524">
        <f t="shared" si="25"/>
        <v>35.865924316494656</v>
      </c>
    </row>
    <row r="14" spans="1:50" s="329" customFormat="1" ht="18" customHeight="1" x14ac:dyDescent="0.25">
      <c r="A14" s="348"/>
      <c r="B14" s="526" t="s">
        <v>38</v>
      </c>
      <c r="C14" s="527"/>
      <c r="D14" s="528">
        <f t="shared" si="5"/>
        <v>1231768</v>
      </c>
      <c r="E14" s="529">
        <f t="shared" si="0"/>
        <v>2.533475374537006</v>
      </c>
      <c r="F14" s="527"/>
      <c r="G14" s="530">
        <f>'20pobl'!J15</f>
        <v>1026476</v>
      </c>
      <c r="H14" s="531">
        <f t="shared" si="6"/>
        <v>2.6529873219391003</v>
      </c>
      <c r="I14" s="527"/>
      <c r="J14" s="530">
        <f>'20pobl'!Q15</f>
        <v>150815</v>
      </c>
      <c r="K14" s="531">
        <f t="shared" si="7"/>
        <v>2.1613130763346287</v>
      </c>
      <c r="L14" s="527"/>
      <c r="M14" s="530">
        <f>'20pobl'!X15</f>
        <v>54477</v>
      </c>
      <c r="N14" s="531">
        <f t="shared" si="1"/>
        <v>1.8464063253067176</v>
      </c>
      <c r="O14" s="527"/>
      <c r="P14" s="532">
        <f t="shared" si="8"/>
        <v>34163</v>
      </c>
      <c r="Q14" s="533">
        <f t="shared" si="9"/>
        <v>2.7734930603815005</v>
      </c>
      <c r="R14" s="527"/>
      <c r="S14" s="530">
        <f>'44apbpcasaad'!G15</f>
        <v>9387</v>
      </c>
      <c r="T14" s="534">
        <f t="shared" si="10"/>
        <v>0.91448801530673873</v>
      </c>
      <c r="U14" s="527"/>
      <c r="V14" s="530">
        <f>'44apbpcasaad'!J15</f>
        <v>7337</v>
      </c>
      <c r="W14" s="534">
        <f t="shared" si="11"/>
        <v>4.8649007061631799</v>
      </c>
      <c r="X14" s="527"/>
      <c r="Y14" s="530">
        <f>'44apbpcasaad'!M15</f>
        <v>17439</v>
      </c>
      <c r="Z14" s="520">
        <f t="shared" si="12"/>
        <v>32.011674651687869</v>
      </c>
      <c r="AA14" s="1320"/>
      <c r="AB14" s="522">
        <f t="shared" si="2"/>
        <v>17</v>
      </c>
      <c r="AC14" s="522">
        <v>4</v>
      </c>
      <c r="AD14" s="522">
        <f t="shared" si="13"/>
        <v>2</v>
      </c>
      <c r="AE14" s="523" t="str">
        <f t="shared" si="3"/>
        <v>Aragón</v>
      </c>
      <c r="AF14" s="524">
        <f t="shared" si="4"/>
        <v>3.6195121157213981</v>
      </c>
      <c r="AG14" s="396"/>
      <c r="AH14" s="522">
        <f t="shared" si="14"/>
        <v>16</v>
      </c>
      <c r="AI14" s="522">
        <v>4</v>
      </c>
      <c r="AJ14" s="522">
        <f t="shared" si="15"/>
        <v>14</v>
      </c>
      <c r="AK14" s="523" t="str">
        <f t="shared" si="16"/>
        <v>Murcia, Región de</v>
      </c>
      <c r="AL14" s="524">
        <f t="shared" si="17"/>
        <v>1.3404702663496058</v>
      </c>
      <c r="AM14" s="396"/>
      <c r="AN14" s="522">
        <f t="shared" si="18"/>
        <v>5</v>
      </c>
      <c r="AO14" s="522">
        <v>4</v>
      </c>
      <c r="AP14" s="522">
        <f t="shared" si="19"/>
        <v>14</v>
      </c>
      <c r="AQ14" s="523" t="str">
        <f t="shared" si="20"/>
        <v>Murcia, Región de</v>
      </c>
      <c r="AR14" s="524">
        <f t="shared" si="21"/>
        <v>5.1106973989020172</v>
      </c>
      <c r="AS14" s="396"/>
      <c r="AT14" s="522">
        <f t="shared" si="22"/>
        <v>4</v>
      </c>
      <c r="AU14" s="522">
        <v>4</v>
      </c>
      <c r="AV14" s="522">
        <f t="shared" si="23"/>
        <v>4</v>
      </c>
      <c r="AW14" s="523" t="str">
        <f t="shared" si="24"/>
        <v>Balears, Illes</v>
      </c>
      <c r="AX14" s="524">
        <f t="shared" si="25"/>
        <v>32.011674651687869</v>
      </c>
    </row>
    <row r="15" spans="1:50" s="329" customFormat="1" ht="18" customHeight="1" x14ac:dyDescent="0.25">
      <c r="A15" s="348"/>
      <c r="B15" s="526" t="s">
        <v>6</v>
      </c>
      <c r="C15" s="527"/>
      <c r="D15" s="528">
        <f t="shared" si="5"/>
        <v>2238754</v>
      </c>
      <c r="E15" s="529">
        <f t="shared" si="0"/>
        <v>4.6046237023905645</v>
      </c>
      <c r="F15" s="527"/>
      <c r="G15" s="530">
        <f>'20pobl'!J16</f>
        <v>1840318</v>
      </c>
      <c r="H15" s="531">
        <f t="shared" si="6"/>
        <v>4.7564096212052895</v>
      </c>
      <c r="I15" s="527"/>
      <c r="J15" s="530">
        <f>'20pobl'!Q16</f>
        <v>296882</v>
      </c>
      <c r="K15" s="531">
        <f t="shared" si="7"/>
        <v>4.2545830900664869</v>
      </c>
      <c r="L15" s="527"/>
      <c r="M15" s="530">
        <f>'20pobl'!X16</f>
        <v>101554</v>
      </c>
      <c r="N15" s="531">
        <f t="shared" si="1"/>
        <v>3.4420020918956329</v>
      </c>
      <c r="O15" s="527"/>
      <c r="P15" s="532">
        <f t="shared" si="8"/>
        <v>63684</v>
      </c>
      <c r="Q15" s="533">
        <f t="shared" si="9"/>
        <v>2.8446180330666078</v>
      </c>
      <c r="R15" s="527"/>
      <c r="S15" s="530">
        <f>'44apbpcasaad'!G16</f>
        <v>22592</v>
      </c>
      <c r="T15" s="534">
        <f t="shared" si="10"/>
        <v>1.2276139232458738</v>
      </c>
      <c r="U15" s="527"/>
      <c r="V15" s="530">
        <f>'44apbpcasaad'!J16</f>
        <v>14187</v>
      </c>
      <c r="W15" s="534">
        <f t="shared" si="11"/>
        <v>4.7786662714479151</v>
      </c>
      <c r="X15" s="527"/>
      <c r="Y15" s="530">
        <f>'44apbpcasaad'!M16</f>
        <v>26905</v>
      </c>
      <c r="Z15" s="520">
        <f t="shared" si="12"/>
        <v>26.493294208007562</v>
      </c>
      <c r="AA15" s="521"/>
      <c r="AB15" s="522">
        <f t="shared" si="2"/>
        <v>16</v>
      </c>
      <c r="AC15" s="522">
        <v>5</v>
      </c>
      <c r="AD15" s="522">
        <f t="shared" si="13"/>
        <v>11</v>
      </c>
      <c r="AE15" s="523" t="str">
        <f t="shared" si="3"/>
        <v>Extremadura</v>
      </c>
      <c r="AF15" s="524">
        <f t="shared" si="4"/>
        <v>3.5597493460107845</v>
      </c>
      <c r="AG15" s="396"/>
      <c r="AH15" s="522">
        <f t="shared" si="14"/>
        <v>6</v>
      </c>
      <c r="AI15" s="522">
        <v>5</v>
      </c>
      <c r="AJ15" s="522">
        <f t="shared" si="15"/>
        <v>12</v>
      </c>
      <c r="AK15" s="523" t="str">
        <f t="shared" si="16"/>
        <v>Galicia</v>
      </c>
      <c r="AL15" s="524">
        <f t="shared" si="17"/>
        <v>1.2373473142720179</v>
      </c>
      <c r="AM15" s="396"/>
      <c r="AN15" s="522">
        <f t="shared" si="18"/>
        <v>6</v>
      </c>
      <c r="AO15" s="522">
        <v>5</v>
      </c>
      <c r="AP15" s="522">
        <f t="shared" si="19"/>
        <v>4</v>
      </c>
      <c r="AQ15" s="523" t="str">
        <f t="shared" si="20"/>
        <v>Balears, Illes</v>
      </c>
      <c r="AR15" s="524">
        <f t="shared" si="21"/>
        <v>4.8649007061631799</v>
      </c>
      <c r="AS15" s="396"/>
      <c r="AT15" s="522">
        <f t="shared" si="22"/>
        <v>13</v>
      </c>
      <c r="AU15" s="522">
        <v>5</v>
      </c>
      <c r="AV15" s="522">
        <f t="shared" si="23"/>
        <v>10</v>
      </c>
      <c r="AW15" s="523" t="str">
        <f t="shared" si="24"/>
        <v>Comunitat Valenciana</v>
      </c>
      <c r="AX15" s="524">
        <f t="shared" si="25"/>
        <v>31.996902120983478</v>
      </c>
    </row>
    <row r="16" spans="1:50" s="329" customFormat="1" ht="18" customHeight="1" x14ac:dyDescent="0.25">
      <c r="A16" s="348"/>
      <c r="B16" s="526" t="s">
        <v>5</v>
      </c>
      <c r="C16" s="527"/>
      <c r="D16" s="535">
        <f t="shared" si="5"/>
        <v>590851</v>
      </c>
      <c r="E16" s="529">
        <f t="shared" si="0"/>
        <v>1.2152503219117274</v>
      </c>
      <c r="F16" s="527"/>
      <c r="G16" s="536">
        <f>'20pobl'!J17</f>
        <v>448930</v>
      </c>
      <c r="H16" s="531">
        <f t="shared" si="6"/>
        <v>1.1602858697506033</v>
      </c>
      <c r="I16" s="527"/>
      <c r="J16" s="536">
        <f>'20pobl'!Q17</f>
        <v>100609</v>
      </c>
      <c r="K16" s="531">
        <f t="shared" si="7"/>
        <v>1.4418164459566398</v>
      </c>
      <c r="L16" s="527"/>
      <c r="M16" s="536">
        <f>'20pobl'!X17</f>
        <v>41312</v>
      </c>
      <c r="N16" s="531">
        <f t="shared" si="1"/>
        <v>1.4002007840202493</v>
      </c>
      <c r="O16" s="527"/>
      <c r="P16" s="536">
        <f t="shared" si="8"/>
        <v>18310</v>
      </c>
      <c r="Q16" s="533">
        <f t="shared" si="9"/>
        <v>3.0989200322924053</v>
      </c>
      <c r="R16" s="527"/>
      <c r="S16" s="536">
        <f>'44apbpcasaad'!G17</f>
        <v>4718</v>
      </c>
      <c r="T16" s="534">
        <f t="shared" si="10"/>
        <v>1.0509433541977591</v>
      </c>
      <c r="U16" s="527"/>
      <c r="V16" s="536">
        <f>'44apbpcasaad'!J17</f>
        <v>3864</v>
      </c>
      <c r="W16" s="534">
        <f t="shared" si="11"/>
        <v>3.8406106809529961</v>
      </c>
      <c r="X16" s="527"/>
      <c r="Y16" s="536">
        <f>'44apbpcasaad'!M17</f>
        <v>9728</v>
      </c>
      <c r="Z16" s="520">
        <f t="shared" si="12"/>
        <v>23.547637490317584</v>
      </c>
      <c r="AA16" s="521"/>
      <c r="AB16" s="522">
        <f t="shared" si="2"/>
        <v>12</v>
      </c>
      <c r="AC16" s="522">
        <v>6</v>
      </c>
      <c r="AD16" s="522">
        <f t="shared" si="13"/>
        <v>12</v>
      </c>
      <c r="AE16" s="523" t="str">
        <f t="shared" si="3"/>
        <v>Galicia</v>
      </c>
      <c r="AF16" s="524">
        <f t="shared" si="4"/>
        <v>3.4218298025044414</v>
      </c>
      <c r="AG16" s="396"/>
      <c r="AH16" s="522">
        <f t="shared" si="14"/>
        <v>13</v>
      </c>
      <c r="AI16" s="522">
        <v>6</v>
      </c>
      <c r="AJ16" s="522">
        <f t="shared" si="15"/>
        <v>5</v>
      </c>
      <c r="AK16" s="523" t="str">
        <f t="shared" si="16"/>
        <v>Canarias</v>
      </c>
      <c r="AL16" s="524">
        <f t="shared" si="17"/>
        <v>1.2276139232458738</v>
      </c>
      <c r="AM16" s="396"/>
      <c r="AN16" s="522">
        <f t="shared" si="18"/>
        <v>13</v>
      </c>
      <c r="AO16" s="522">
        <v>6</v>
      </c>
      <c r="AP16" s="522">
        <f t="shared" si="19"/>
        <v>5</v>
      </c>
      <c r="AQ16" s="523" t="str">
        <f t="shared" si="20"/>
        <v>Canarias</v>
      </c>
      <c r="AR16" s="524">
        <f t="shared" si="21"/>
        <v>4.7786662714479151</v>
      </c>
      <c r="AS16" s="396"/>
      <c r="AT16" s="522">
        <f t="shared" si="22"/>
        <v>16</v>
      </c>
      <c r="AU16" s="522">
        <v>6</v>
      </c>
      <c r="AV16" s="522">
        <f t="shared" si="23"/>
        <v>2</v>
      </c>
      <c r="AW16" s="523" t="str">
        <f t="shared" si="24"/>
        <v>Aragón</v>
      </c>
      <c r="AX16" s="524">
        <f t="shared" si="25"/>
        <v>31.178750218439365</v>
      </c>
    </row>
    <row r="17" spans="1:50" s="329" customFormat="1" ht="18" customHeight="1" x14ac:dyDescent="0.25">
      <c r="A17" s="348"/>
      <c r="B17" s="526" t="s">
        <v>4</v>
      </c>
      <c r="C17" s="527"/>
      <c r="D17" s="528">
        <f t="shared" si="5"/>
        <v>2391682</v>
      </c>
      <c r="E17" s="529">
        <f t="shared" si="0"/>
        <v>4.9191629030169768</v>
      </c>
      <c r="F17" s="527"/>
      <c r="G17" s="530">
        <f>'20pobl'!J18</f>
        <v>1748820</v>
      </c>
      <c r="H17" s="531">
        <f t="shared" si="6"/>
        <v>4.5199276830179542</v>
      </c>
      <c r="I17" s="527"/>
      <c r="J17" s="530">
        <f>'20pobl'!Q18</f>
        <v>421942</v>
      </c>
      <c r="K17" s="531">
        <f t="shared" si="7"/>
        <v>6.0468041113601823</v>
      </c>
      <c r="L17" s="527"/>
      <c r="M17" s="530">
        <f>'20pobl'!X18</f>
        <v>220920</v>
      </c>
      <c r="N17" s="531">
        <f t="shared" si="1"/>
        <v>7.4877119772887646</v>
      </c>
      <c r="O17" s="527"/>
      <c r="P17" s="532">
        <f t="shared" si="8"/>
        <v>128107</v>
      </c>
      <c r="Q17" s="533">
        <f>P17*100/D17</f>
        <v>5.3563559035022212</v>
      </c>
      <c r="R17" s="527"/>
      <c r="S17" s="530">
        <f>'44apbpcasaad'!G18</f>
        <v>26703</v>
      </c>
      <c r="T17" s="534">
        <f>S17*100/G17</f>
        <v>1.5269152914536659</v>
      </c>
      <c r="U17" s="527"/>
      <c r="V17" s="530">
        <f>'44apbpcasaad'!J18</f>
        <v>22169</v>
      </c>
      <c r="W17" s="534">
        <f>V17*100/J17</f>
        <v>5.2540396547392767</v>
      </c>
      <c r="X17" s="527"/>
      <c r="Y17" s="530">
        <f>'44apbpcasaad'!M18</f>
        <v>79235</v>
      </c>
      <c r="Z17" s="520">
        <f>Y17*100/M17</f>
        <v>35.865924316494656</v>
      </c>
      <c r="AA17" s="521"/>
      <c r="AB17" s="522">
        <f t="shared" si="2"/>
        <v>1</v>
      </c>
      <c r="AC17" s="522">
        <v>7</v>
      </c>
      <c r="AD17" s="522">
        <f t="shared" si="13"/>
        <v>20</v>
      </c>
      <c r="AE17" s="523" t="str">
        <f t="shared" si="3"/>
        <v>TOTAL</v>
      </c>
      <c r="AF17" s="524">
        <f t="shared" si="4"/>
        <v>3.412534776287675</v>
      </c>
      <c r="AG17" s="396"/>
      <c r="AH17" s="522">
        <f t="shared" si="14"/>
        <v>1</v>
      </c>
      <c r="AI17" s="522">
        <v>7</v>
      </c>
      <c r="AJ17" s="522">
        <f t="shared" si="15"/>
        <v>11</v>
      </c>
      <c r="AK17" s="523" t="str">
        <f t="shared" si="16"/>
        <v>Extremadura</v>
      </c>
      <c r="AL17" s="524">
        <f t="shared" si="17"/>
        <v>1.1477560313071007</v>
      </c>
      <c r="AM17" s="396"/>
      <c r="AN17" s="522">
        <f t="shared" si="18"/>
        <v>2</v>
      </c>
      <c r="AO17" s="522">
        <v>7</v>
      </c>
      <c r="AP17" s="522">
        <f t="shared" si="19"/>
        <v>10</v>
      </c>
      <c r="AQ17" s="523" t="str">
        <f t="shared" si="20"/>
        <v>Comunitat Valenciana</v>
      </c>
      <c r="AR17" s="524">
        <f t="shared" si="21"/>
        <v>4.7397269486851838</v>
      </c>
      <c r="AS17" s="396"/>
      <c r="AT17" s="522">
        <f t="shared" si="22"/>
        <v>3</v>
      </c>
      <c r="AU17" s="522">
        <v>7</v>
      </c>
      <c r="AV17" s="522">
        <f t="shared" si="23"/>
        <v>20</v>
      </c>
      <c r="AW17" s="523" t="str">
        <f t="shared" si="24"/>
        <v>TOTAL</v>
      </c>
      <c r="AX17" s="524">
        <f t="shared" si="25"/>
        <v>30.423659705656863</v>
      </c>
    </row>
    <row r="18" spans="1:50" s="329" customFormat="1" ht="18" customHeight="1" x14ac:dyDescent="0.25">
      <c r="A18" s="348"/>
      <c r="B18" s="526" t="s">
        <v>40</v>
      </c>
      <c r="C18" s="527"/>
      <c r="D18" s="528">
        <f t="shared" si="5"/>
        <v>2104433</v>
      </c>
      <c r="E18" s="529">
        <f t="shared" si="0"/>
        <v>4.3283550009929108</v>
      </c>
      <c r="F18" s="527"/>
      <c r="G18" s="530">
        <f>'20pobl'!J19</f>
        <v>1689133</v>
      </c>
      <c r="H18" s="531">
        <f t="shared" si="6"/>
        <v>4.3656631368575187</v>
      </c>
      <c r="I18" s="527"/>
      <c r="J18" s="530">
        <f>'20pobl'!Q19</f>
        <v>282233</v>
      </c>
      <c r="K18" s="531">
        <f t="shared" si="7"/>
        <v>4.0446498920740721</v>
      </c>
      <c r="L18" s="527"/>
      <c r="M18" s="530">
        <f>'20pobl'!X19</f>
        <v>133067</v>
      </c>
      <c r="N18" s="531">
        <f t="shared" si="1"/>
        <v>4.5100822455272684</v>
      </c>
      <c r="O18" s="527"/>
      <c r="P18" s="532">
        <f t="shared" si="8"/>
        <v>81366</v>
      </c>
      <c r="Q18" s="533">
        <f t="shared" si="9"/>
        <v>3.866409621974185</v>
      </c>
      <c r="R18" s="527"/>
      <c r="S18" s="530">
        <f>'44apbpcasaad'!G19</f>
        <v>18372</v>
      </c>
      <c r="T18" s="534">
        <f t="shared" si="10"/>
        <v>1.0876585798750009</v>
      </c>
      <c r="U18" s="527"/>
      <c r="V18" s="530">
        <f>'44apbpcasaad'!J19</f>
        <v>14754</v>
      </c>
      <c r="W18" s="534">
        <f t="shared" si="11"/>
        <v>5.2275956390641776</v>
      </c>
      <c r="X18" s="527"/>
      <c r="Y18" s="530">
        <f>'44apbpcasaad'!M19</f>
        <v>48240</v>
      </c>
      <c r="Z18" s="520">
        <f t="shared" si="12"/>
        <v>36.252414197359222</v>
      </c>
      <c r="AA18" s="521"/>
      <c r="AB18" s="522">
        <f t="shared" si="2"/>
        <v>2</v>
      </c>
      <c r="AC18" s="522">
        <v>8</v>
      </c>
      <c r="AD18" s="522">
        <f t="shared" si="13"/>
        <v>10</v>
      </c>
      <c r="AE18" s="523" t="str">
        <f t="shared" si="3"/>
        <v>Comunitat Valenciana</v>
      </c>
      <c r="AF18" s="524">
        <f t="shared" si="4"/>
        <v>3.3567481343827223</v>
      </c>
      <c r="AG18" s="396"/>
      <c r="AH18" s="522">
        <f t="shared" si="14"/>
        <v>10</v>
      </c>
      <c r="AI18" s="522">
        <v>8</v>
      </c>
      <c r="AJ18" s="522">
        <f t="shared" si="15"/>
        <v>20</v>
      </c>
      <c r="AK18" s="523" t="str">
        <f t="shared" si="16"/>
        <v>TOTAL</v>
      </c>
      <c r="AL18" s="524">
        <f t="shared" si="17"/>
        <v>1.127446468817159</v>
      </c>
      <c r="AM18" s="396"/>
      <c r="AN18" s="522">
        <f t="shared" si="18"/>
        <v>3</v>
      </c>
      <c r="AO18" s="522">
        <v>8</v>
      </c>
      <c r="AP18" s="522">
        <f t="shared" si="19"/>
        <v>20</v>
      </c>
      <c r="AQ18" s="523" t="str">
        <f t="shared" si="20"/>
        <v>TOTAL</v>
      </c>
      <c r="AR18" s="524">
        <f t="shared" si="21"/>
        <v>4.6619816123225011</v>
      </c>
      <c r="AS18" s="396"/>
      <c r="AT18" s="522">
        <f t="shared" si="22"/>
        <v>2</v>
      </c>
      <c r="AU18" s="522">
        <v>8</v>
      </c>
      <c r="AV18" s="522">
        <f t="shared" si="23"/>
        <v>14</v>
      </c>
      <c r="AW18" s="523" t="str">
        <f t="shared" si="24"/>
        <v>Murcia, Región de</v>
      </c>
      <c r="AX18" s="524">
        <f t="shared" si="25"/>
        <v>30.336675228546966</v>
      </c>
    </row>
    <row r="19" spans="1:50" s="329" customFormat="1" ht="18" customHeight="1" x14ac:dyDescent="0.25">
      <c r="A19" s="348"/>
      <c r="B19" s="526" t="s">
        <v>41</v>
      </c>
      <c r="C19" s="527"/>
      <c r="D19" s="528">
        <f t="shared" si="5"/>
        <v>8012231</v>
      </c>
      <c r="E19" s="529">
        <f t="shared" si="0"/>
        <v>16.479393792988624</v>
      </c>
      <c r="F19" s="527"/>
      <c r="G19" s="530">
        <f>'20pobl'!J20</f>
        <v>6446733</v>
      </c>
      <c r="H19" s="531">
        <f t="shared" si="6"/>
        <v>16.661958893268253</v>
      </c>
      <c r="I19" s="527"/>
      <c r="J19" s="530">
        <f>'20pobl'!Q20</f>
        <v>1100095</v>
      </c>
      <c r="K19" s="531">
        <f t="shared" si="7"/>
        <v>15.765339712298799</v>
      </c>
      <c r="L19" s="527"/>
      <c r="M19" s="530">
        <f>'20pobl'!X20</f>
        <v>465403</v>
      </c>
      <c r="N19" s="531">
        <f t="shared" si="1"/>
        <v>15.774052224181256</v>
      </c>
      <c r="O19" s="527"/>
      <c r="P19" s="532">
        <f t="shared" si="8"/>
        <v>245776</v>
      </c>
      <c r="Q19" s="533">
        <f t="shared" si="9"/>
        <v>3.0675101604035131</v>
      </c>
      <c r="R19" s="527"/>
      <c r="S19" s="530">
        <f>'44apbpcasaad'!G20</f>
        <v>64417</v>
      </c>
      <c r="T19" s="534">
        <f t="shared" si="10"/>
        <v>0.99921929448605984</v>
      </c>
      <c r="U19" s="527"/>
      <c r="V19" s="530">
        <f>'44apbpcasaad'!J20</f>
        <v>48641</v>
      </c>
      <c r="W19" s="534">
        <f t="shared" si="11"/>
        <v>4.421527231739077</v>
      </c>
      <c r="X19" s="527"/>
      <c r="Y19" s="530">
        <f>'44apbpcasaad'!M20</f>
        <v>132718</v>
      </c>
      <c r="Z19" s="520">
        <f t="shared" si="12"/>
        <v>28.516790824296361</v>
      </c>
      <c r="AA19" s="521"/>
      <c r="AB19" s="522">
        <f t="shared" si="2"/>
        <v>13</v>
      </c>
      <c r="AC19" s="522">
        <v>9</v>
      </c>
      <c r="AD19" s="522">
        <f t="shared" si="13"/>
        <v>3</v>
      </c>
      <c r="AE19" s="523" t="str">
        <f t="shared" si="3"/>
        <v>Asturias, Principado de</v>
      </c>
      <c r="AF19" s="524">
        <f t="shared" si="4"/>
        <v>3.3538068084457295</v>
      </c>
      <c r="AG19" s="396"/>
      <c r="AH19" s="522">
        <f t="shared" si="14"/>
        <v>14</v>
      </c>
      <c r="AI19" s="522">
        <v>9</v>
      </c>
      <c r="AJ19" s="522">
        <f t="shared" si="15"/>
        <v>3</v>
      </c>
      <c r="AK19" s="523" t="str">
        <f t="shared" si="16"/>
        <v>Asturias, Principado de</v>
      </c>
      <c r="AL19" s="524">
        <f t="shared" si="17"/>
        <v>1.1031586012262513</v>
      </c>
      <c r="AM19" s="396"/>
      <c r="AN19" s="522">
        <f t="shared" si="18"/>
        <v>10</v>
      </c>
      <c r="AO19" s="522">
        <v>9</v>
      </c>
      <c r="AP19" s="522">
        <f t="shared" si="19"/>
        <v>2</v>
      </c>
      <c r="AQ19" s="523" t="str">
        <f t="shared" si="20"/>
        <v>Aragón</v>
      </c>
      <c r="AR19" s="524">
        <f t="shared" si="21"/>
        <v>4.437215734779941</v>
      </c>
      <c r="AS19" s="396"/>
      <c r="AT19" s="522">
        <f t="shared" si="22"/>
        <v>11</v>
      </c>
      <c r="AU19" s="522">
        <v>9</v>
      </c>
      <c r="AV19" s="522">
        <f t="shared" si="23"/>
        <v>13</v>
      </c>
      <c r="AW19" s="523" t="str">
        <f t="shared" si="24"/>
        <v>Madrid, Comunidad de</v>
      </c>
      <c r="AX19" s="524">
        <f t="shared" si="25"/>
        <v>29.948168298783116</v>
      </c>
    </row>
    <row r="20" spans="1:50" s="329" customFormat="1" ht="18" customHeight="1" x14ac:dyDescent="0.25">
      <c r="A20" s="348"/>
      <c r="B20" s="526" t="s">
        <v>3</v>
      </c>
      <c r="C20" s="527"/>
      <c r="D20" s="528">
        <f t="shared" si="5"/>
        <v>5319285</v>
      </c>
      <c r="E20" s="529">
        <f t="shared" si="0"/>
        <v>10.94059722094102</v>
      </c>
      <c r="F20" s="527"/>
      <c r="G20" s="530">
        <f>'20pobl'!J21</f>
        <v>4245246</v>
      </c>
      <c r="H20" s="531">
        <f t="shared" si="6"/>
        <v>10.972086845199184</v>
      </c>
      <c r="I20" s="527"/>
      <c r="J20" s="530">
        <f>'20pobl'!Q21</f>
        <v>773188</v>
      </c>
      <c r="K20" s="531">
        <f t="shared" si="7"/>
        <v>11.080471669694784</v>
      </c>
      <c r="L20" s="527"/>
      <c r="M20" s="530">
        <f>'20pobl'!X21</f>
        <v>300851</v>
      </c>
      <c r="N20" s="531">
        <f t="shared" si="1"/>
        <v>10.196838837947231</v>
      </c>
      <c r="O20" s="527"/>
      <c r="P20" s="532">
        <f t="shared" si="8"/>
        <v>178555</v>
      </c>
      <c r="Q20" s="533">
        <f t="shared" si="9"/>
        <v>3.3567481343827223</v>
      </c>
      <c r="R20" s="527"/>
      <c r="S20" s="530">
        <f>'44apbpcasaad'!G21</f>
        <v>45645</v>
      </c>
      <c r="T20" s="534">
        <f t="shared" si="10"/>
        <v>1.0752027091009566</v>
      </c>
      <c r="U20" s="527"/>
      <c r="V20" s="530">
        <f>'44apbpcasaad'!J21</f>
        <v>36647</v>
      </c>
      <c r="W20" s="534">
        <f t="shared" si="11"/>
        <v>4.7397269486851838</v>
      </c>
      <c r="X20" s="527"/>
      <c r="Y20" s="530">
        <f>'44apbpcasaad'!M21</f>
        <v>96263</v>
      </c>
      <c r="Z20" s="520">
        <f t="shared" si="12"/>
        <v>31.996902120983478</v>
      </c>
      <c r="AA20" s="521"/>
      <c r="AB20" s="522">
        <f t="shared" si="2"/>
        <v>8</v>
      </c>
      <c r="AC20" s="522">
        <v>10</v>
      </c>
      <c r="AD20" s="522">
        <f t="shared" si="13"/>
        <v>16</v>
      </c>
      <c r="AE20" s="523" t="str">
        <f t="shared" si="3"/>
        <v>País Vasco</v>
      </c>
      <c r="AF20" s="525">
        <f t="shared" si="4"/>
        <v>3.3499365260063816</v>
      </c>
      <c r="AG20" s="396"/>
      <c r="AH20" s="522">
        <f t="shared" si="14"/>
        <v>11</v>
      </c>
      <c r="AI20" s="522">
        <v>10</v>
      </c>
      <c r="AJ20" s="522">
        <f t="shared" si="15"/>
        <v>8</v>
      </c>
      <c r="AK20" s="523" t="str">
        <f t="shared" si="16"/>
        <v>Castilla - La Mancha</v>
      </c>
      <c r="AL20" s="524">
        <f t="shared" si="17"/>
        <v>1.0876585798750009</v>
      </c>
      <c r="AM20" s="396"/>
      <c r="AN20" s="522">
        <f t="shared" si="18"/>
        <v>7</v>
      </c>
      <c r="AO20" s="522">
        <v>10</v>
      </c>
      <c r="AP20" s="522">
        <f t="shared" si="19"/>
        <v>9</v>
      </c>
      <c r="AQ20" s="523" t="str">
        <f t="shared" si="20"/>
        <v>Cataluña</v>
      </c>
      <c r="AR20" s="524">
        <f t="shared" si="21"/>
        <v>4.421527231739077</v>
      </c>
      <c r="AS20" s="396"/>
      <c r="AT20" s="522">
        <f t="shared" si="22"/>
        <v>5</v>
      </c>
      <c r="AU20" s="522">
        <v>10</v>
      </c>
      <c r="AV20" s="522">
        <f t="shared" si="23"/>
        <v>11</v>
      </c>
      <c r="AW20" s="523" t="str">
        <f t="shared" si="24"/>
        <v>Extremadura</v>
      </c>
      <c r="AX20" s="524">
        <f t="shared" si="25"/>
        <v>28.554018401210676</v>
      </c>
    </row>
    <row r="21" spans="1:50" s="329" customFormat="1" ht="18" customHeight="1" x14ac:dyDescent="0.25">
      <c r="A21" s="348"/>
      <c r="B21" s="526" t="s">
        <v>2</v>
      </c>
      <c r="C21" s="527"/>
      <c r="D21" s="528">
        <f t="shared" si="5"/>
        <v>1054681</v>
      </c>
      <c r="E21" s="529">
        <f t="shared" si="0"/>
        <v>2.1692464339811264</v>
      </c>
      <c r="F21" s="527"/>
      <c r="G21" s="530">
        <f>'20pobl'!J22</f>
        <v>818728</v>
      </c>
      <c r="H21" s="531">
        <f t="shared" si="6"/>
        <v>2.1160504523403914</v>
      </c>
      <c r="I21" s="527"/>
      <c r="J21" s="530">
        <f>'20pobl'!Q22</f>
        <v>161284</v>
      </c>
      <c r="K21" s="531">
        <f t="shared" si="7"/>
        <v>2.3113431568713603</v>
      </c>
      <c r="L21" s="527"/>
      <c r="M21" s="530">
        <f>'20pobl'!X22</f>
        <v>74669</v>
      </c>
      <c r="N21" s="531">
        <f t="shared" si="1"/>
        <v>2.5307802174188612</v>
      </c>
      <c r="O21" s="527"/>
      <c r="P21" s="532">
        <f t="shared" si="8"/>
        <v>37544</v>
      </c>
      <c r="Q21" s="533">
        <f t="shared" si="9"/>
        <v>3.5597493460107845</v>
      </c>
      <c r="R21" s="527"/>
      <c r="S21" s="530">
        <f>'44apbpcasaad'!G22</f>
        <v>9397</v>
      </c>
      <c r="T21" s="534">
        <f t="shared" si="10"/>
        <v>1.1477560313071007</v>
      </c>
      <c r="U21" s="527"/>
      <c r="V21" s="530">
        <f>'44apbpcasaad'!J22</f>
        <v>6826</v>
      </c>
      <c r="W21" s="534">
        <f t="shared" si="11"/>
        <v>4.2322859056075002</v>
      </c>
      <c r="X21" s="527"/>
      <c r="Y21" s="530">
        <f>'44apbpcasaad'!M22</f>
        <v>21321</v>
      </c>
      <c r="Z21" s="520">
        <f t="shared" si="12"/>
        <v>28.554018401210676</v>
      </c>
      <c r="AA21" s="521"/>
      <c r="AB21" s="522">
        <f t="shared" si="2"/>
        <v>5</v>
      </c>
      <c r="AC21" s="522">
        <v>11</v>
      </c>
      <c r="AD21" s="522">
        <f t="shared" si="13"/>
        <v>14</v>
      </c>
      <c r="AE21" s="523" t="str">
        <f t="shared" si="3"/>
        <v>Murcia, Región de</v>
      </c>
      <c r="AF21" s="524">
        <f t="shared" si="4"/>
        <v>3.1336468404046691</v>
      </c>
      <c r="AG21" s="396"/>
      <c r="AH21" s="522">
        <f t="shared" si="14"/>
        <v>7</v>
      </c>
      <c r="AI21" s="522">
        <v>11</v>
      </c>
      <c r="AJ21" s="522">
        <f t="shared" si="15"/>
        <v>10</v>
      </c>
      <c r="AK21" s="523" t="str">
        <f t="shared" si="16"/>
        <v>Comunitat Valenciana</v>
      </c>
      <c r="AL21" s="524">
        <f t="shared" si="17"/>
        <v>1.0752027091009566</v>
      </c>
      <c r="AM21" s="396"/>
      <c r="AN21" s="522">
        <f t="shared" si="18"/>
        <v>11</v>
      </c>
      <c r="AO21" s="522">
        <v>11</v>
      </c>
      <c r="AP21" s="522">
        <f t="shared" si="19"/>
        <v>11</v>
      </c>
      <c r="AQ21" s="523" t="str">
        <f t="shared" si="20"/>
        <v>Extremadura</v>
      </c>
      <c r="AR21" s="524">
        <f t="shared" si="21"/>
        <v>4.2322859056075002</v>
      </c>
      <c r="AS21" s="396"/>
      <c r="AT21" s="522">
        <f t="shared" si="22"/>
        <v>10</v>
      </c>
      <c r="AU21" s="522">
        <v>11</v>
      </c>
      <c r="AV21" s="522">
        <f t="shared" si="23"/>
        <v>9</v>
      </c>
      <c r="AW21" s="523" t="str">
        <f t="shared" si="24"/>
        <v>Cataluña</v>
      </c>
      <c r="AX21" s="524">
        <f t="shared" si="25"/>
        <v>28.516790824296361</v>
      </c>
    </row>
    <row r="22" spans="1:50" s="329" customFormat="1" ht="18" customHeight="1" x14ac:dyDescent="0.25">
      <c r="A22" s="348"/>
      <c r="B22" s="526" t="s">
        <v>35</v>
      </c>
      <c r="C22" s="527"/>
      <c r="D22" s="528">
        <f t="shared" si="5"/>
        <v>2705833</v>
      </c>
      <c r="E22" s="529">
        <f t="shared" si="0"/>
        <v>5.5653022915919159</v>
      </c>
      <c r="F22" s="527"/>
      <c r="G22" s="530">
        <f>'20pobl'!J23</f>
        <v>1985942</v>
      </c>
      <c r="H22" s="531">
        <f t="shared" si="6"/>
        <v>5.1327833754577608</v>
      </c>
      <c r="I22" s="527"/>
      <c r="J22" s="530">
        <f>'20pobl'!Q23</f>
        <v>478661</v>
      </c>
      <c r="K22" s="531">
        <f t="shared" si="7"/>
        <v>6.8596378240321565</v>
      </c>
      <c r="L22" s="527"/>
      <c r="M22" s="530">
        <f>'20pobl'!X23</f>
        <v>241230</v>
      </c>
      <c r="N22" s="531">
        <f t="shared" si="1"/>
        <v>8.1760852810128952</v>
      </c>
      <c r="O22" s="527"/>
      <c r="P22" s="532">
        <f t="shared" si="8"/>
        <v>92589</v>
      </c>
      <c r="Q22" s="533">
        <f t="shared" si="9"/>
        <v>3.4218298025044414</v>
      </c>
      <c r="R22" s="527"/>
      <c r="S22" s="530">
        <f>'44apbpcasaad'!G23</f>
        <v>24573</v>
      </c>
      <c r="T22" s="534">
        <f t="shared" si="10"/>
        <v>1.2373473142720179</v>
      </c>
      <c r="U22" s="527"/>
      <c r="V22" s="530">
        <f>'44apbpcasaad'!J23</f>
        <v>16382</v>
      </c>
      <c r="W22" s="534">
        <f t="shared" si="11"/>
        <v>3.4224639149627816</v>
      </c>
      <c r="X22" s="527"/>
      <c r="Y22" s="530">
        <f>'44apbpcasaad'!M23</f>
        <v>51634</v>
      </c>
      <c r="Z22" s="520">
        <f t="shared" si="12"/>
        <v>21.404468764249884</v>
      </c>
      <c r="AA22" s="521"/>
      <c r="AB22" s="522">
        <f t="shared" si="2"/>
        <v>6</v>
      </c>
      <c r="AC22" s="522">
        <v>12</v>
      </c>
      <c r="AD22" s="522">
        <f t="shared" si="13"/>
        <v>6</v>
      </c>
      <c r="AE22" s="523" t="str">
        <f t="shared" si="3"/>
        <v>Cantabria</v>
      </c>
      <c r="AF22" s="524">
        <f t="shared" si="4"/>
        <v>3.0989200322924053</v>
      </c>
      <c r="AG22" s="396"/>
      <c r="AH22" s="522">
        <f t="shared" si="14"/>
        <v>5</v>
      </c>
      <c r="AI22" s="522">
        <v>12</v>
      </c>
      <c r="AJ22" s="522">
        <f t="shared" si="15"/>
        <v>16</v>
      </c>
      <c r="AK22" s="523" t="str">
        <f t="shared" si="16"/>
        <v>País Vasco</v>
      </c>
      <c r="AL22" s="524">
        <f t="shared" si="17"/>
        <v>1.0742227779303226</v>
      </c>
      <c r="AM22" s="396"/>
      <c r="AN22" s="522">
        <f t="shared" si="18"/>
        <v>17</v>
      </c>
      <c r="AO22" s="522">
        <v>12</v>
      </c>
      <c r="AP22" s="522">
        <f t="shared" si="19"/>
        <v>13</v>
      </c>
      <c r="AQ22" s="523" t="str">
        <f t="shared" si="20"/>
        <v>Madrid, Comunidad de</v>
      </c>
      <c r="AR22" s="524">
        <f t="shared" si="21"/>
        <v>4.0924966694713225</v>
      </c>
      <c r="AS22" s="396"/>
      <c r="AT22" s="522">
        <f t="shared" si="22"/>
        <v>19</v>
      </c>
      <c r="AU22" s="522">
        <v>12</v>
      </c>
      <c r="AV22" s="522">
        <f t="shared" si="23"/>
        <v>17</v>
      </c>
      <c r="AW22" s="523" t="str">
        <f t="shared" si="24"/>
        <v>Rioja, La</v>
      </c>
      <c r="AX22" s="524">
        <f t="shared" si="25"/>
        <v>27.342570388133936</v>
      </c>
    </row>
    <row r="23" spans="1:50" s="329" customFormat="1" ht="18" customHeight="1" x14ac:dyDescent="0.25">
      <c r="A23" s="348"/>
      <c r="B23" s="526" t="s">
        <v>42</v>
      </c>
      <c r="C23" s="527"/>
      <c r="D23" s="528">
        <f t="shared" si="5"/>
        <v>7009268</v>
      </c>
      <c r="E23" s="529">
        <f t="shared" si="0"/>
        <v>14.416519889727814</v>
      </c>
      <c r="F23" s="527"/>
      <c r="G23" s="530">
        <f>'20pobl'!J24</f>
        <v>5704269</v>
      </c>
      <c r="H23" s="531">
        <f t="shared" si="6"/>
        <v>14.743017214167919</v>
      </c>
      <c r="I23" s="527"/>
      <c r="J23" s="530">
        <f>'20pobl'!Q24</f>
        <v>912768</v>
      </c>
      <c r="K23" s="531">
        <f t="shared" si="7"/>
        <v>13.080777204255586</v>
      </c>
      <c r="L23" s="527"/>
      <c r="M23" s="530">
        <f>'20pobl'!X24</f>
        <v>392231</v>
      </c>
      <c r="N23" s="531">
        <f t="shared" si="1"/>
        <v>13.294010304924631</v>
      </c>
      <c r="O23" s="527"/>
      <c r="P23" s="532">
        <f t="shared" si="8"/>
        <v>208749</v>
      </c>
      <c r="Q23" s="533">
        <f t="shared" si="9"/>
        <v>2.9781854538876242</v>
      </c>
      <c r="R23" s="527"/>
      <c r="S23" s="530">
        <f>'44apbpcasaad'!G24</f>
        <v>53928</v>
      </c>
      <c r="T23" s="534">
        <f t="shared" si="10"/>
        <v>0.94539721040504932</v>
      </c>
      <c r="U23" s="527"/>
      <c r="V23" s="530">
        <f>'44apbpcasaad'!J24</f>
        <v>37355</v>
      </c>
      <c r="W23" s="534">
        <f t="shared" si="11"/>
        <v>4.0924966694713225</v>
      </c>
      <c r="X23" s="527"/>
      <c r="Y23" s="530">
        <f>'44apbpcasaad'!M24</f>
        <v>117466</v>
      </c>
      <c r="Z23" s="520">
        <f t="shared" si="12"/>
        <v>29.948168298783116</v>
      </c>
      <c r="AA23" s="521"/>
      <c r="AB23" s="522">
        <f t="shared" si="2"/>
        <v>14</v>
      </c>
      <c r="AC23" s="522">
        <v>13</v>
      </c>
      <c r="AD23" s="522">
        <f t="shared" si="13"/>
        <v>9</v>
      </c>
      <c r="AE23" s="523" t="str">
        <f t="shared" si="3"/>
        <v>Cataluña</v>
      </c>
      <c r="AF23" s="524">
        <f t="shared" si="4"/>
        <v>3.0675101604035131</v>
      </c>
      <c r="AG23" s="396"/>
      <c r="AH23" s="522">
        <f t="shared" si="14"/>
        <v>15</v>
      </c>
      <c r="AI23" s="522">
        <v>13</v>
      </c>
      <c r="AJ23" s="522">
        <f t="shared" si="15"/>
        <v>6</v>
      </c>
      <c r="AK23" s="523" t="str">
        <f t="shared" si="16"/>
        <v>Cantabria</v>
      </c>
      <c r="AL23" s="524">
        <f t="shared" si="17"/>
        <v>1.0509433541977591</v>
      </c>
      <c r="AM23" s="396"/>
      <c r="AN23" s="522">
        <f t="shared" si="18"/>
        <v>12</v>
      </c>
      <c r="AO23" s="522">
        <v>13</v>
      </c>
      <c r="AP23" s="522">
        <f t="shared" si="19"/>
        <v>6</v>
      </c>
      <c r="AQ23" s="523" t="str">
        <f t="shared" si="20"/>
        <v>Cantabria</v>
      </c>
      <c r="AR23" s="524">
        <f t="shared" si="21"/>
        <v>3.8406106809529961</v>
      </c>
      <c r="AS23" s="396"/>
      <c r="AT23" s="522">
        <f t="shared" si="22"/>
        <v>9</v>
      </c>
      <c r="AU23" s="522">
        <v>13</v>
      </c>
      <c r="AV23" s="522">
        <f t="shared" si="23"/>
        <v>5</v>
      </c>
      <c r="AW23" s="523" t="str">
        <f t="shared" si="24"/>
        <v>Canarias</v>
      </c>
      <c r="AX23" s="524">
        <f t="shared" si="25"/>
        <v>26.493294208007562</v>
      </c>
    </row>
    <row r="24" spans="1:50" s="329" customFormat="1" ht="18" customHeight="1" x14ac:dyDescent="0.25">
      <c r="A24" s="348"/>
      <c r="B24" s="526" t="s">
        <v>43</v>
      </c>
      <c r="C24" s="527"/>
      <c r="D24" s="528">
        <f t="shared" si="5"/>
        <v>1568492</v>
      </c>
      <c r="E24" s="529">
        <f t="shared" si="0"/>
        <v>3.226042450492542</v>
      </c>
      <c r="F24" s="527"/>
      <c r="G24" s="530">
        <f>'20pobl'!J25</f>
        <v>1307004</v>
      </c>
      <c r="H24" s="531">
        <f t="shared" si="6"/>
        <v>3.3780283627904519</v>
      </c>
      <c r="I24" s="527"/>
      <c r="J24" s="530">
        <f>'20pobl'!Q25</f>
        <v>189074</v>
      </c>
      <c r="K24" s="531">
        <f t="shared" si="7"/>
        <v>2.7095985717262443</v>
      </c>
      <c r="L24" s="527"/>
      <c r="M24" s="530">
        <f>'20pobl'!X25</f>
        <v>72414</v>
      </c>
      <c r="N24" s="531">
        <f t="shared" si="1"/>
        <v>2.4543507836474228</v>
      </c>
      <c r="O24" s="527"/>
      <c r="P24" s="532">
        <f t="shared" si="8"/>
        <v>49151</v>
      </c>
      <c r="Q24" s="533">
        <f t="shared" si="9"/>
        <v>3.1336468404046691</v>
      </c>
      <c r="R24" s="527"/>
      <c r="S24" s="530">
        <f>'44apbpcasaad'!G25</f>
        <v>17520</v>
      </c>
      <c r="T24" s="534">
        <f t="shared" si="10"/>
        <v>1.3404702663496058</v>
      </c>
      <c r="U24" s="527"/>
      <c r="V24" s="530">
        <f>'44apbpcasaad'!J25</f>
        <v>9663</v>
      </c>
      <c r="W24" s="534">
        <f t="shared" si="11"/>
        <v>5.1106973989020172</v>
      </c>
      <c r="X24" s="527"/>
      <c r="Y24" s="530">
        <f>'44apbpcasaad'!M25</f>
        <v>21968</v>
      </c>
      <c r="Z24" s="520">
        <f t="shared" si="12"/>
        <v>30.336675228546966</v>
      </c>
      <c r="AA24" s="521"/>
      <c r="AB24" s="522">
        <f t="shared" si="2"/>
        <v>11</v>
      </c>
      <c r="AC24" s="522">
        <v>14</v>
      </c>
      <c r="AD24" s="522">
        <f t="shared" si="13"/>
        <v>13</v>
      </c>
      <c r="AE24" s="523" t="str">
        <f t="shared" si="3"/>
        <v>Madrid, Comunidad de</v>
      </c>
      <c r="AF24" s="524">
        <f t="shared" si="4"/>
        <v>2.9781854538876242</v>
      </c>
      <c r="AG24" s="396"/>
      <c r="AH24" s="522">
        <f t="shared" si="14"/>
        <v>4</v>
      </c>
      <c r="AI24" s="522">
        <v>14</v>
      </c>
      <c r="AJ24" s="522">
        <f t="shared" si="15"/>
        <v>9</v>
      </c>
      <c r="AK24" s="523" t="str">
        <f t="shared" si="16"/>
        <v>Cataluña</v>
      </c>
      <c r="AL24" s="524">
        <f t="shared" si="17"/>
        <v>0.99921929448605984</v>
      </c>
      <c r="AM24" s="396"/>
      <c r="AN24" s="522">
        <f t="shared" si="18"/>
        <v>4</v>
      </c>
      <c r="AO24" s="522">
        <v>14</v>
      </c>
      <c r="AP24" s="522">
        <f t="shared" si="19"/>
        <v>18</v>
      </c>
      <c r="AQ24" s="523" t="str">
        <f t="shared" si="20"/>
        <v>Ceuta y Melilla</v>
      </c>
      <c r="AR24" s="524">
        <f t="shared" si="21"/>
        <v>3.718211401711462</v>
      </c>
      <c r="AS24" s="396"/>
      <c r="AT24" s="522">
        <f t="shared" si="22"/>
        <v>8</v>
      </c>
      <c r="AU24" s="522">
        <v>14</v>
      </c>
      <c r="AV24" s="522">
        <f t="shared" si="23"/>
        <v>16</v>
      </c>
      <c r="AW24" s="523" t="str">
        <f t="shared" si="24"/>
        <v>País Vasco</v>
      </c>
      <c r="AX24" s="524">
        <f t="shared" si="25"/>
        <v>26.255559104646306</v>
      </c>
    </row>
    <row r="25" spans="1:50" s="329" customFormat="1" ht="18" customHeight="1" x14ac:dyDescent="0.25">
      <c r="B25" s="526" t="s">
        <v>44</v>
      </c>
      <c r="C25" s="527"/>
      <c r="D25" s="535">
        <f t="shared" si="5"/>
        <v>678333</v>
      </c>
      <c r="E25" s="529">
        <f t="shared" si="0"/>
        <v>1.3951815205751497</v>
      </c>
      <c r="F25" s="527"/>
      <c r="G25" s="536">
        <f>'20pobl'!J26</f>
        <v>537748</v>
      </c>
      <c r="H25" s="531">
        <f t="shared" si="6"/>
        <v>1.3898411910245414</v>
      </c>
      <c r="I25" s="527"/>
      <c r="J25" s="536">
        <f>'20pobl'!Q26</f>
        <v>97707</v>
      </c>
      <c r="K25" s="531">
        <f>J25*100/$J$30</f>
        <v>1.4002282050819053</v>
      </c>
      <c r="L25" s="527"/>
      <c r="M25" s="536">
        <f>'20pobl'!X26</f>
        <v>42878</v>
      </c>
      <c r="N25" s="531">
        <f t="shared" si="1"/>
        <v>1.4532777211759356</v>
      </c>
      <c r="O25" s="527"/>
      <c r="P25" s="537">
        <f t="shared" si="8"/>
        <v>17626</v>
      </c>
      <c r="Q25" s="533">
        <f t="shared" si="9"/>
        <v>2.5984287952967051</v>
      </c>
      <c r="R25" s="527"/>
      <c r="S25" s="536">
        <f>'44apbpcasaad'!G26</f>
        <v>3613</v>
      </c>
      <c r="T25" s="534">
        <f t="shared" si="10"/>
        <v>0.67187604602899498</v>
      </c>
      <c r="U25" s="527"/>
      <c r="V25" s="536">
        <f>'44apbpcasaad'!J26</f>
        <v>2903</v>
      </c>
      <c r="W25" s="534">
        <f t="shared" si="11"/>
        <v>2.9711279642195545</v>
      </c>
      <c r="X25" s="527"/>
      <c r="Y25" s="536">
        <f>'44apbpcasaad'!M26</f>
        <v>11110</v>
      </c>
      <c r="Z25" s="520">
        <f t="shared" si="12"/>
        <v>25.91072344792201</v>
      </c>
      <c r="AA25" s="521"/>
      <c r="AB25" s="522">
        <f t="shared" si="2"/>
        <v>18</v>
      </c>
      <c r="AC25" s="522">
        <v>15</v>
      </c>
      <c r="AD25" s="522">
        <f t="shared" si="13"/>
        <v>17</v>
      </c>
      <c r="AE25" s="523" t="str">
        <f t="shared" si="3"/>
        <v>Rioja, La</v>
      </c>
      <c r="AF25" s="524">
        <f t="shared" si="4"/>
        <v>2.9032894899193051</v>
      </c>
      <c r="AG25" s="396"/>
      <c r="AH25" s="522">
        <f t="shared" si="14"/>
        <v>18</v>
      </c>
      <c r="AI25" s="522">
        <v>15</v>
      </c>
      <c r="AJ25" s="522">
        <f t="shared" si="15"/>
        <v>13</v>
      </c>
      <c r="AK25" s="523" t="str">
        <f t="shared" si="16"/>
        <v>Madrid, Comunidad de</v>
      </c>
      <c r="AL25" s="524">
        <f t="shared" si="17"/>
        <v>0.94539721040504932</v>
      </c>
      <c r="AM25" s="396"/>
      <c r="AN25" s="522">
        <f t="shared" si="18"/>
        <v>19</v>
      </c>
      <c r="AO25" s="522">
        <v>15</v>
      </c>
      <c r="AP25" s="522">
        <f t="shared" si="19"/>
        <v>16</v>
      </c>
      <c r="AQ25" s="523" t="str">
        <f t="shared" si="20"/>
        <v>País Vasco</v>
      </c>
      <c r="AR25" s="524">
        <f t="shared" si="21"/>
        <v>3.7122641765963116</v>
      </c>
      <c r="AS25" s="396"/>
      <c r="AT25" s="522">
        <f t="shared" si="22"/>
        <v>15</v>
      </c>
      <c r="AU25" s="522">
        <v>15</v>
      </c>
      <c r="AV25" s="522">
        <f t="shared" si="23"/>
        <v>15</v>
      </c>
      <c r="AW25" s="523" t="str">
        <f t="shared" si="24"/>
        <v>Navarra, Comunidad Foral de</v>
      </c>
      <c r="AX25" s="524">
        <f t="shared" si="25"/>
        <v>25.91072344792201</v>
      </c>
    </row>
    <row r="26" spans="1:50" s="329" customFormat="1" ht="18" customHeight="1" x14ac:dyDescent="0.25">
      <c r="B26" s="526" t="s">
        <v>45</v>
      </c>
      <c r="C26" s="527"/>
      <c r="D26" s="535">
        <f t="shared" si="5"/>
        <v>2227684</v>
      </c>
      <c r="E26" s="529">
        <f t="shared" si="0"/>
        <v>4.5818551514977628</v>
      </c>
      <c r="F26" s="527"/>
      <c r="G26" s="536">
        <f>'20pobl'!J27</f>
        <v>1697134</v>
      </c>
      <c r="H26" s="531">
        <f t="shared" si="6"/>
        <v>4.38634218981427</v>
      </c>
      <c r="I26" s="527"/>
      <c r="J26" s="536">
        <f>'20pobl'!Q27</f>
        <v>367754</v>
      </c>
      <c r="K26" s="531">
        <f t="shared" si="7"/>
        <v>5.2702418796165169</v>
      </c>
      <c r="L26" s="527"/>
      <c r="M26" s="536">
        <f>'20pobl'!X27</f>
        <v>162796</v>
      </c>
      <c r="N26" s="531">
        <f t="shared" si="1"/>
        <v>5.5176967185166657</v>
      </c>
      <c r="O26" s="527"/>
      <c r="P26" s="537">
        <f t="shared" si="8"/>
        <v>74626</v>
      </c>
      <c r="Q26" s="533">
        <f t="shared" si="9"/>
        <v>3.3499365260063816</v>
      </c>
      <c r="R26" s="527"/>
      <c r="S26" s="536">
        <f>'44apbpcasaad'!G27</f>
        <v>18231</v>
      </c>
      <c r="T26" s="534">
        <f t="shared" si="10"/>
        <v>1.0742227779303226</v>
      </c>
      <c r="U26" s="527"/>
      <c r="V26" s="536">
        <f>'44apbpcasaad'!J27</f>
        <v>13652</v>
      </c>
      <c r="W26" s="534">
        <f t="shared" si="11"/>
        <v>3.7122641765963116</v>
      </c>
      <c r="X26" s="527"/>
      <c r="Y26" s="536">
        <f>'44apbpcasaad'!M27</f>
        <v>42743</v>
      </c>
      <c r="Z26" s="520">
        <f t="shared" si="12"/>
        <v>26.255559104646306</v>
      </c>
      <c r="AA26" s="521"/>
      <c r="AB26" s="522">
        <f t="shared" si="2"/>
        <v>10</v>
      </c>
      <c r="AC26" s="522">
        <v>16</v>
      </c>
      <c r="AD26" s="522">
        <f t="shared" si="13"/>
        <v>5</v>
      </c>
      <c r="AE26" s="523" t="str">
        <f t="shared" si="3"/>
        <v>Canarias</v>
      </c>
      <c r="AF26" s="525">
        <f t="shared" si="4"/>
        <v>2.8446180330666078</v>
      </c>
      <c r="AG26" s="396"/>
      <c r="AH26" s="522">
        <f t="shared" si="14"/>
        <v>12</v>
      </c>
      <c r="AI26" s="522">
        <v>16</v>
      </c>
      <c r="AJ26" s="522">
        <f t="shared" si="15"/>
        <v>4</v>
      </c>
      <c r="AK26" s="523" t="str">
        <f t="shared" si="16"/>
        <v>Balears, Illes</v>
      </c>
      <c r="AL26" s="524">
        <f t="shared" si="17"/>
        <v>0.91448801530673873</v>
      </c>
      <c r="AM26" s="396"/>
      <c r="AN26" s="522">
        <f t="shared" si="18"/>
        <v>15</v>
      </c>
      <c r="AO26" s="522">
        <v>16</v>
      </c>
      <c r="AP26" s="522">
        <f t="shared" si="19"/>
        <v>3</v>
      </c>
      <c r="AQ26" s="523" t="str">
        <f t="shared" si="20"/>
        <v>Asturias, Principado de</v>
      </c>
      <c r="AR26" s="524">
        <f t="shared" si="21"/>
        <v>3.5819035606279348</v>
      </c>
      <c r="AS26" s="396"/>
      <c r="AT26" s="522">
        <f t="shared" si="22"/>
        <v>14</v>
      </c>
      <c r="AU26" s="522">
        <v>16</v>
      </c>
      <c r="AV26" s="522">
        <f t="shared" si="23"/>
        <v>6</v>
      </c>
      <c r="AW26" s="523" t="str">
        <f t="shared" si="24"/>
        <v>Cantabria</v>
      </c>
      <c r="AX26" s="524">
        <f t="shared" si="25"/>
        <v>23.547637490317584</v>
      </c>
    </row>
    <row r="27" spans="1:50" s="329" customFormat="1" ht="18" customHeight="1" x14ac:dyDescent="0.25">
      <c r="B27" s="526" t="s">
        <v>46</v>
      </c>
      <c r="C27" s="527"/>
      <c r="D27" s="535">
        <f t="shared" si="5"/>
        <v>324184</v>
      </c>
      <c r="E27" s="538">
        <f t="shared" si="0"/>
        <v>0.6667750589550181</v>
      </c>
      <c r="F27" s="527"/>
      <c r="G27" s="536">
        <f>'20pobl'!J28</f>
        <v>252488</v>
      </c>
      <c r="H27" s="539">
        <f t="shared" si="6"/>
        <v>0.65257001911565349</v>
      </c>
      <c r="I27" s="527"/>
      <c r="J27" s="536">
        <f>'20pobl'!Q28</f>
        <v>49178</v>
      </c>
      <c r="K27" s="539">
        <f t="shared" si="7"/>
        <v>0.70476447613290694</v>
      </c>
      <c r="L27" s="527"/>
      <c r="M27" s="536">
        <f>'20pobl'!X28</f>
        <v>22518</v>
      </c>
      <c r="N27" s="539">
        <f t="shared" si="1"/>
        <v>0.76320975151452297</v>
      </c>
      <c r="O27" s="527"/>
      <c r="P27" s="537">
        <f t="shared" si="8"/>
        <v>9412</v>
      </c>
      <c r="Q27" s="540">
        <f t="shared" si="9"/>
        <v>2.9032894899193051</v>
      </c>
      <c r="R27" s="527"/>
      <c r="S27" s="536">
        <f>'44apbpcasaad'!G28</f>
        <v>1598</v>
      </c>
      <c r="T27" s="541">
        <f t="shared" si="10"/>
        <v>0.63290136560945476</v>
      </c>
      <c r="U27" s="527"/>
      <c r="V27" s="536">
        <f>'44apbpcasaad'!J28</f>
        <v>1657</v>
      </c>
      <c r="W27" s="541">
        <f t="shared" si="11"/>
        <v>3.3693928179267152</v>
      </c>
      <c r="X27" s="527"/>
      <c r="Y27" s="536">
        <f>'44apbpcasaad'!M28</f>
        <v>6157</v>
      </c>
      <c r="Z27" s="542">
        <f t="shared" si="12"/>
        <v>27.342570388133936</v>
      </c>
      <c r="AA27" s="521"/>
      <c r="AB27" s="522">
        <f t="shared" si="2"/>
        <v>15</v>
      </c>
      <c r="AC27" s="522">
        <v>17</v>
      </c>
      <c r="AD27" s="522">
        <f t="shared" si="13"/>
        <v>4</v>
      </c>
      <c r="AE27" s="523" t="str">
        <f t="shared" si="3"/>
        <v>Balears, Illes</v>
      </c>
      <c r="AF27" s="524">
        <f t="shared" si="4"/>
        <v>2.7734930603815005</v>
      </c>
      <c r="AG27" s="396"/>
      <c r="AH27" s="522">
        <f t="shared" si="14"/>
        <v>19</v>
      </c>
      <c r="AI27" s="522">
        <v>17</v>
      </c>
      <c r="AJ27" s="522">
        <f t="shared" si="15"/>
        <v>2</v>
      </c>
      <c r="AK27" s="523" t="str">
        <f t="shared" si="16"/>
        <v>Aragón</v>
      </c>
      <c r="AL27" s="524">
        <f t="shared" si="17"/>
        <v>0.90356506850620999</v>
      </c>
      <c r="AM27" s="396"/>
      <c r="AN27" s="522">
        <f t="shared" si="18"/>
        <v>18</v>
      </c>
      <c r="AO27" s="522">
        <v>17</v>
      </c>
      <c r="AP27" s="522">
        <f t="shared" si="19"/>
        <v>12</v>
      </c>
      <c r="AQ27" s="523" t="str">
        <f t="shared" si="20"/>
        <v>Galicia</v>
      </c>
      <c r="AR27" s="524">
        <f t="shared" si="21"/>
        <v>3.4224639149627816</v>
      </c>
      <c r="AS27" s="396"/>
      <c r="AT27" s="522">
        <f t="shared" si="22"/>
        <v>12</v>
      </c>
      <c r="AU27" s="522">
        <v>17</v>
      </c>
      <c r="AV27" s="522">
        <f t="shared" si="23"/>
        <v>18</v>
      </c>
      <c r="AW27" s="523" t="str">
        <f t="shared" si="24"/>
        <v>Ceuta y Melilla</v>
      </c>
      <c r="AX27" s="524">
        <f t="shared" si="25"/>
        <v>22.968845448992059</v>
      </c>
    </row>
    <row r="28" spans="1:50" s="329" customFormat="1" ht="18" customHeight="1" x14ac:dyDescent="0.25">
      <c r="B28" s="526" t="s">
        <v>1</v>
      </c>
      <c r="C28" s="527"/>
      <c r="D28" s="535">
        <f t="shared" si="5"/>
        <v>169164</v>
      </c>
      <c r="E28" s="538">
        <f t="shared" si="0"/>
        <v>0.34793307526918876</v>
      </c>
      <c r="F28" s="527"/>
      <c r="G28" s="536">
        <f>'20pobl'!J29</f>
        <v>147659</v>
      </c>
      <c r="H28" s="539">
        <f t="shared" si="6"/>
        <v>0.38163333090126372</v>
      </c>
      <c r="I28" s="527"/>
      <c r="J28" s="536">
        <f>'20pobl'!Q29</f>
        <v>16594</v>
      </c>
      <c r="K28" s="539">
        <f t="shared" si="7"/>
        <v>0.23780677776545323</v>
      </c>
      <c r="L28" s="527"/>
      <c r="M28" s="536">
        <f>'20pobl'!X29</f>
        <v>4911</v>
      </c>
      <c r="N28" s="539">
        <f t="shared" si="1"/>
        <v>0.16645008835988198</v>
      </c>
      <c r="O28" s="527"/>
      <c r="P28" s="537">
        <f t="shared" si="8"/>
        <v>3897</v>
      </c>
      <c r="Q28" s="540">
        <f t="shared" si="9"/>
        <v>2.3036816343902959</v>
      </c>
      <c r="R28" s="527"/>
      <c r="S28" s="536">
        <f>'44apbpcasaad'!G29</f>
        <v>2152</v>
      </c>
      <c r="T28" s="541">
        <f t="shared" si="10"/>
        <v>1.4574120101043622</v>
      </c>
      <c r="U28" s="527"/>
      <c r="V28" s="536">
        <f>'44apbpcasaad'!J29</f>
        <v>617</v>
      </c>
      <c r="W28" s="541">
        <f t="shared" si="11"/>
        <v>3.718211401711462</v>
      </c>
      <c r="X28" s="527"/>
      <c r="Y28" s="536">
        <f>'44apbpcasaad'!M29</f>
        <v>1128</v>
      </c>
      <c r="Z28" s="542">
        <f t="shared" si="12"/>
        <v>22.968845448992059</v>
      </c>
      <c r="AA28" s="521"/>
      <c r="AB28" s="522">
        <f t="shared" si="2"/>
        <v>19</v>
      </c>
      <c r="AC28" s="522">
        <v>18</v>
      </c>
      <c r="AD28" s="522">
        <f t="shared" si="13"/>
        <v>15</v>
      </c>
      <c r="AE28" s="523" t="str">
        <f t="shared" si="3"/>
        <v>Navarra, Comunidad Foral de</v>
      </c>
      <c r="AF28" s="524">
        <f t="shared" si="4"/>
        <v>2.5984287952967051</v>
      </c>
      <c r="AG28" s="396"/>
      <c r="AH28" s="522">
        <f t="shared" si="14"/>
        <v>2</v>
      </c>
      <c r="AI28" s="522">
        <v>18</v>
      </c>
      <c r="AJ28" s="522">
        <f t="shared" si="15"/>
        <v>15</v>
      </c>
      <c r="AK28" s="523" t="str">
        <f t="shared" si="16"/>
        <v>Navarra, Comunidad Foral de</v>
      </c>
      <c r="AL28" s="524">
        <f t="shared" si="17"/>
        <v>0.67187604602899498</v>
      </c>
      <c r="AM28" s="396"/>
      <c r="AN28" s="522">
        <f t="shared" si="18"/>
        <v>14</v>
      </c>
      <c r="AO28" s="522">
        <v>18</v>
      </c>
      <c r="AP28" s="522">
        <f t="shared" si="19"/>
        <v>17</v>
      </c>
      <c r="AQ28" s="523" t="str">
        <f t="shared" si="20"/>
        <v>Rioja, La</v>
      </c>
      <c r="AR28" s="524">
        <f t="shared" si="21"/>
        <v>3.3693928179267152</v>
      </c>
      <c r="AS28" s="396"/>
      <c r="AT28" s="522">
        <f t="shared" si="22"/>
        <v>17</v>
      </c>
      <c r="AU28" s="522">
        <v>18</v>
      </c>
      <c r="AV28" s="522">
        <f t="shared" si="23"/>
        <v>3</v>
      </c>
      <c r="AW28" s="523" t="str">
        <f t="shared" si="24"/>
        <v>Asturias, Principado de</v>
      </c>
      <c r="AX28" s="524">
        <f t="shared" si="25"/>
        <v>22.05509072106797</v>
      </c>
    </row>
    <row r="29" spans="1:50" s="329" customFormat="1" ht="3.75" customHeight="1" x14ac:dyDescent="0.25">
      <c r="A29" s="348"/>
      <c r="B29" s="319"/>
      <c r="D29" s="319"/>
      <c r="E29" s="543"/>
      <c r="G29" s="319"/>
      <c r="H29" s="544"/>
      <c r="J29" s="319"/>
      <c r="K29" s="544"/>
      <c r="M29" s="319"/>
      <c r="N29" s="544"/>
      <c r="P29" s="319"/>
      <c r="Q29" s="545"/>
      <c r="S29" s="319"/>
      <c r="T29" s="546"/>
      <c r="V29" s="319"/>
      <c r="W29" s="544"/>
      <c r="Y29" s="319"/>
      <c r="Z29" s="547"/>
      <c r="AA29" s="521"/>
      <c r="AB29" s="518"/>
      <c r="AC29" s="518"/>
      <c r="AD29" s="522">
        <f>MATCH(AC30,AB$11:AB$30,0)</f>
        <v>18</v>
      </c>
      <c r="AE29" s="523" t="str">
        <f t="shared" si="3"/>
        <v>Ceuta y Melilla</v>
      </c>
      <c r="AF29" s="524">
        <f t="shared" si="4"/>
        <v>2.3036816343902959</v>
      </c>
      <c r="AG29" s="396"/>
      <c r="AH29" s="518"/>
      <c r="AI29" s="518"/>
      <c r="AJ29" s="522">
        <f>MATCH(AI30,AH$11:AH$30,0)</f>
        <v>17</v>
      </c>
      <c r="AK29" s="523" t="str">
        <f t="shared" si="16"/>
        <v>Rioja, La</v>
      </c>
      <c r="AL29" s="524">
        <f t="shared" si="17"/>
        <v>0.63290136560945476</v>
      </c>
      <c r="AM29" s="396"/>
      <c r="AN29" s="518"/>
      <c r="AO29" s="518"/>
      <c r="AP29" s="522">
        <f>MATCH(AO30,AN$11:AN$30,0)</f>
        <v>15</v>
      </c>
      <c r="AQ29" s="523" t="str">
        <f t="shared" si="20"/>
        <v>Navarra, Comunidad Foral de</v>
      </c>
      <c r="AR29" s="524">
        <f>INDEX(W$11:W$30,AP29,1)</f>
        <v>2.9711279642195545</v>
      </c>
      <c r="AS29" s="396"/>
      <c r="AT29" s="518"/>
      <c r="AU29" s="518"/>
      <c r="AV29" s="522">
        <f>MATCH(AU30,AT$11:AT$30,0)</f>
        <v>12</v>
      </c>
      <c r="AW29" s="523" t="str">
        <f t="shared" si="24"/>
        <v>Galicia</v>
      </c>
      <c r="AX29" s="524">
        <f t="shared" si="25"/>
        <v>21.404468764249884</v>
      </c>
    </row>
    <row r="30" spans="1:50" s="336" customFormat="1" ht="18" customHeight="1" x14ac:dyDescent="0.25">
      <c r="B30" s="548" t="s">
        <v>0</v>
      </c>
      <c r="C30" s="320"/>
      <c r="D30" s="549">
        <f>SUM(D11:D28)</f>
        <v>48619695</v>
      </c>
      <c r="E30" s="546">
        <f>SUM(E11:E28)</f>
        <v>99.999999999999986</v>
      </c>
      <c r="F30" s="320"/>
      <c r="G30" s="549">
        <f>SUM(G11:G28)</f>
        <v>38691327</v>
      </c>
      <c r="H30" s="550">
        <f>SUM(H11:H28)</f>
        <v>100</v>
      </c>
      <c r="I30" s="320"/>
      <c r="J30" s="549">
        <f>SUM(J11:J28)</f>
        <v>6977934</v>
      </c>
      <c r="K30" s="550">
        <f>SUM(K11:K28)</f>
        <v>100</v>
      </c>
      <c r="L30" s="320"/>
      <c r="M30" s="549">
        <f>SUM(M11:M28)</f>
        <v>2950434</v>
      </c>
      <c r="N30" s="550">
        <f>SUM(N11:N28)</f>
        <v>100</v>
      </c>
      <c r="O30" s="320"/>
      <c r="P30" s="549">
        <f>SUM(P11:P28)</f>
        <v>1659164</v>
      </c>
      <c r="Q30" s="545">
        <f>P30*100/D30</f>
        <v>3.412534776287675</v>
      </c>
      <c r="R30" s="320"/>
      <c r="S30" s="549">
        <f>SUM(S11:S28)</f>
        <v>436224</v>
      </c>
      <c r="T30" s="546">
        <f>S30*100/G30</f>
        <v>1.127446468817159</v>
      </c>
      <c r="U30" s="320"/>
      <c r="V30" s="549">
        <f>SUM(V11:V28)</f>
        <v>325310</v>
      </c>
      <c r="W30" s="546">
        <f>V30*100/J30</f>
        <v>4.6619816123225011</v>
      </c>
      <c r="X30" s="320"/>
      <c r="Y30" s="549">
        <f>SUM(Y11:Y28)</f>
        <v>897630</v>
      </c>
      <c r="Z30" s="551">
        <f>Y30*100/M30</f>
        <v>30.423659705656863</v>
      </c>
      <c r="AA30" s="521"/>
      <c r="AB30" s="522">
        <f>_xlfn.RANK.EQ(Q30,Q$11:Q$30,0)</f>
        <v>7</v>
      </c>
      <c r="AC30" s="522">
        <v>19</v>
      </c>
      <c r="AD30" s="518"/>
      <c r="AE30" s="518"/>
      <c r="AF30" s="552"/>
      <c r="AG30" s="337"/>
      <c r="AH30" s="522">
        <f t="shared" si="14"/>
        <v>8</v>
      </c>
      <c r="AI30" s="522">
        <v>19</v>
      </c>
      <c r="AJ30" s="518"/>
      <c r="AK30" s="518"/>
      <c r="AL30" s="552"/>
      <c r="AM30" s="337"/>
      <c r="AN30" s="522">
        <f t="shared" si="18"/>
        <v>8</v>
      </c>
      <c r="AO30" s="522">
        <v>19</v>
      </c>
      <c r="AP30" s="518"/>
      <c r="AQ30" s="518"/>
      <c r="AR30" s="552"/>
      <c r="AS30" s="337"/>
      <c r="AT30" s="522">
        <f t="shared" si="22"/>
        <v>7</v>
      </c>
      <c r="AU30" s="522">
        <v>19</v>
      </c>
      <c r="AV30" s="518"/>
      <c r="AW30" s="518"/>
      <c r="AX30" s="552"/>
    </row>
    <row r="31" spans="1:50" s="336" customFormat="1" ht="5.25" customHeight="1" x14ac:dyDescent="0.25">
      <c r="B31" s="553" t="s">
        <v>39</v>
      </c>
      <c r="C31" s="554"/>
      <c r="D31" s="554"/>
      <c r="E31" s="554"/>
      <c r="F31" s="554"/>
      <c r="G31" s="554"/>
      <c r="H31" s="554"/>
      <c r="I31" s="554"/>
      <c r="R31" s="554"/>
      <c r="Z31" s="337"/>
      <c r="AA31" s="337"/>
      <c r="AB31" s="337"/>
      <c r="AC31" s="337"/>
      <c r="AD31" s="337"/>
      <c r="AE31" s="337"/>
      <c r="AF31" s="337"/>
      <c r="AG31" s="337"/>
      <c r="AH31" s="337"/>
      <c r="AI31" s="337"/>
      <c r="AJ31" s="337"/>
      <c r="AK31" s="337"/>
      <c r="AL31" s="337"/>
      <c r="AM31" s="337"/>
      <c r="AN31" s="337"/>
      <c r="AO31" s="337"/>
      <c r="AP31" s="337"/>
      <c r="AQ31" s="337"/>
      <c r="AR31" s="337"/>
      <c r="AS31" s="337"/>
      <c r="AT31" s="337"/>
      <c r="AU31" s="337"/>
      <c r="AV31" s="337"/>
      <c r="AW31" s="337"/>
      <c r="AX31" s="337"/>
    </row>
    <row r="32" spans="1:50" s="336" customFormat="1" ht="5.25" customHeight="1" x14ac:dyDescent="0.25">
      <c r="B32" s="553" t="s">
        <v>47</v>
      </c>
      <c r="C32" s="555"/>
      <c r="D32" s="555"/>
      <c r="E32" s="555"/>
      <c r="F32" s="555"/>
      <c r="G32" s="555"/>
      <c r="H32" s="555"/>
      <c r="I32" s="555"/>
      <c r="R32" s="555"/>
      <c r="Z32" s="337"/>
      <c r="AA32" s="337"/>
      <c r="AB32" s="337"/>
      <c r="AC32" s="337"/>
      <c r="AD32" s="337"/>
      <c r="AE32" s="337"/>
      <c r="AF32" s="337"/>
      <c r="AG32" s="337"/>
      <c r="AH32" s="337"/>
      <c r="AI32" s="337"/>
      <c r="AJ32" s="337"/>
      <c r="AK32" s="337"/>
      <c r="AL32" s="337"/>
      <c r="AM32" s="337"/>
      <c r="AN32" s="337"/>
      <c r="AO32" s="337"/>
      <c r="AP32" s="337"/>
      <c r="AQ32" s="337"/>
      <c r="AR32" s="337"/>
      <c r="AS32" s="337"/>
      <c r="AT32" s="337"/>
      <c r="AU32" s="337"/>
      <c r="AV32" s="337"/>
      <c r="AW32" s="337"/>
      <c r="AX32" s="337"/>
    </row>
    <row r="33" spans="2:50" s="336" customFormat="1" ht="13.5" customHeight="1" x14ac:dyDescent="0.25">
      <c r="B33" s="1616" t="s">
        <v>170</v>
      </c>
      <c r="C33" s="1616"/>
      <c r="D33" s="1616"/>
      <c r="E33" s="1616"/>
      <c r="F33" s="1616"/>
      <c r="G33" s="1616"/>
      <c r="H33" s="1616"/>
      <c r="I33" s="1616"/>
      <c r="J33" s="1616"/>
      <c r="K33" s="1616"/>
      <c r="L33" s="1616"/>
      <c r="M33" s="1616"/>
      <c r="Z33" s="337"/>
      <c r="AA33" s="337"/>
      <c r="AB33" s="337"/>
      <c r="AC33" s="337"/>
      <c r="AD33" s="337"/>
      <c r="AE33" s="337"/>
      <c r="AF33" s="337"/>
      <c r="AG33" s="337"/>
      <c r="AH33" s="337"/>
      <c r="AI33" s="337"/>
      <c r="AJ33" s="337"/>
      <c r="AK33" s="337"/>
      <c r="AL33" s="337"/>
      <c r="AM33" s="337"/>
      <c r="AN33" s="337"/>
      <c r="AO33" s="337"/>
      <c r="AP33" s="337"/>
      <c r="AQ33" s="337"/>
      <c r="AR33" s="337"/>
      <c r="AS33" s="337"/>
      <c r="AT33" s="337"/>
      <c r="AU33" s="337"/>
      <c r="AV33" s="337"/>
      <c r="AW33" s="337"/>
      <c r="AX33" s="337"/>
    </row>
    <row r="34" spans="2:50" s="336" customFormat="1" ht="29.25" customHeight="1" x14ac:dyDescent="0.25">
      <c r="B34" s="1617"/>
      <c r="C34" s="1617"/>
      <c r="D34" s="1617"/>
      <c r="E34" s="1617"/>
      <c r="F34" s="1617"/>
      <c r="G34" s="1617"/>
      <c r="H34" s="1617"/>
      <c r="I34" s="1617"/>
      <c r="J34" s="1617"/>
      <c r="K34" s="1617"/>
      <c r="L34" s="1617"/>
      <c r="M34" s="1617"/>
      <c r="N34" s="1617"/>
      <c r="O34" s="1617"/>
      <c r="P34" s="1617"/>
      <c r="Q34" s="338"/>
      <c r="R34" s="338"/>
      <c r="S34" s="338"/>
      <c r="Z34" s="337"/>
      <c r="AA34" s="337"/>
      <c r="AB34" s="337"/>
      <c r="AC34" s="337"/>
      <c r="AD34" s="337"/>
      <c r="AE34" s="337"/>
      <c r="AF34" s="337"/>
      <c r="AG34" s="337"/>
      <c r="AH34" s="337"/>
      <c r="AI34" s="337"/>
      <c r="AJ34" s="337"/>
      <c r="AK34" s="337"/>
      <c r="AL34" s="337"/>
      <c r="AM34" s="337"/>
      <c r="AN34" s="337"/>
      <c r="AO34" s="337"/>
      <c r="AP34" s="337"/>
      <c r="AQ34" s="337"/>
      <c r="AR34" s="337"/>
      <c r="AS34" s="337"/>
      <c r="AT34" s="337"/>
      <c r="AU34" s="337"/>
      <c r="AV34" s="337"/>
      <c r="AW34" s="337"/>
      <c r="AX34" s="337"/>
    </row>
    <row r="35" spans="2:50" s="336" customFormat="1" ht="4.5" customHeight="1" x14ac:dyDescent="0.25">
      <c r="B35" s="1618"/>
      <c r="C35" s="1618"/>
      <c r="D35" s="1618"/>
      <c r="E35" s="1618"/>
      <c r="F35" s="1618"/>
      <c r="G35" s="1618"/>
      <c r="H35" s="1618"/>
      <c r="I35" s="1618"/>
      <c r="J35" s="1618"/>
      <c r="K35" s="1618"/>
      <c r="L35" s="1618"/>
      <c r="M35" s="1618"/>
      <c r="N35" s="1618"/>
      <c r="O35" s="1618"/>
      <c r="P35" s="1618"/>
      <c r="Q35" s="338"/>
      <c r="R35" s="338"/>
      <c r="S35" s="338"/>
      <c r="Z35" s="337"/>
      <c r="AA35" s="337"/>
      <c r="AB35" s="337"/>
      <c r="AC35" s="337"/>
      <c r="AD35" s="337"/>
      <c r="AE35" s="337"/>
      <c r="AF35" s="337"/>
      <c r="AG35" s="337"/>
      <c r="AH35" s="337"/>
      <c r="AI35" s="337"/>
      <c r="AJ35" s="337"/>
      <c r="AK35" s="337"/>
      <c r="AL35" s="337"/>
      <c r="AM35" s="337"/>
      <c r="AN35" s="337"/>
      <c r="AO35" s="337"/>
      <c r="AP35" s="337"/>
      <c r="AQ35" s="337"/>
      <c r="AR35" s="337"/>
      <c r="AS35" s="337"/>
      <c r="AT35" s="337"/>
      <c r="AU35" s="337"/>
      <c r="AV35" s="337"/>
      <c r="AW35" s="337"/>
      <c r="AX35" s="337"/>
    </row>
    <row r="36" spans="2:50" s="336" customFormat="1" x14ac:dyDescent="0.25">
      <c r="Z36" s="337"/>
      <c r="AA36" s="337"/>
      <c r="AB36" s="337"/>
      <c r="AC36" s="337"/>
      <c r="AD36" s="337"/>
      <c r="AE36" s="337"/>
      <c r="AF36" s="337"/>
      <c r="AG36" s="337"/>
      <c r="AH36" s="337"/>
      <c r="AI36" s="337"/>
      <c r="AJ36" s="337"/>
      <c r="AK36" s="337"/>
      <c r="AL36" s="337"/>
      <c r="AM36" s="337"/>
      <c r="AN36" s="337"/>
      <c r="AO36" s="337"/>
      <c r="AP36" s="337"/>
      <c r="AQ36" s="337"/>
      <c r="AR36" s="337"/>
      <c r="AS36" s="337"/>
      <c r="AT36" s="337"/>
      <c r="AU36" s="337"/>
      <c r="AV36" s="337"/>
      <c r="AW36" s="337"/>
      <c r="AX36" s="337"/>
    </row>
    <row r="37" spans="2:50" s="336" customFormat="1" x14ac:dyDescent="0.25">
      <c r="Z37" s="337"/>
      <c r="AA37" s="337"/>
      <c r="AB37" s="337"/>
      <c r="AC37" s="337"/>
      <c r="AD37" s="337"/>
      <c r="AE37" s="337"/>
      <c r="AF37" s="337"/>
      <c r="AG37" s="337"/>
      <c r="AH37" s="337"/>
      <c r="AI37" s="337"/>
      <c r="AJ37" s="337"/>
      <c r="AK37" s="337"/>
      <c r="AL37" s="337"/>
      <c r="AM37" s="337"/>
      <c r="AN37" s="337"/>
      <c r="AO37" s="337"/>
      <c r="AP37" s="337"/>
      <c r="AQ37" s="337"/>
      <c r="AR37" s="337"/>
      <c r="AS37" s="337"/>
      <c r="AT37" s="337"/>
      <c r="AU37" s="337"/>
      <c r="AV37" s="337"/>
      <c r="AW37" s="337"/>
      <c r="AX37" s="337"/>
    </row>
    <row r="38" spans="2:50" s="337" customFormat="1" x14ac:dyDescent="0.25">
      <c r="L38" s="888"/>
      <c r="M38" s="888"/>
      <c r="N38" s="888"/>
    </row>
    <row r="39" spans="2:50" x14ac:dyDescent="0.25">
      <c r="B39" s="337"/>
      <c r="C39" s="337"/>
      <c r="D39" s="337"/>
      <c r="E39" s="337"/>
      <c r="F39" s="337"/>
      <c r="G39" s="337"/>
      <c r="H39" s="337"/>
      <c r="I39" s="337"/>
      <c r="J39" s="337"/>
      <c r="K39" s="337"/>
      <c r="L39" s="337"/>
      <c r="M39" s="337"/>
      <c r="N39" s="337"/>
      <c r="O39" s="337"/>
      <c r="P39" s="337"/>
      <c r="Q39" s="337"/>
      <c r="R39" s="337"/>
      <c r="S39" s="337"/>
      <c r="T39" s="337"/>
      <c r="U39" s="337"/>
      <c r="V39" s="337"/>
      <c r="W39" s="337"/>
      <c r="X39" s="337"/>
      <c r="Y39" s="337"/>
    </row>
    <row r="40" spans="2:50" x14ac:dyDescent="0.25">
      <c r="B40" s="337"/>
      <c r="C40" s="337"/>
      <c r="D40" s="337"/>
      <c r="E40" s="337"/>
      <c r="F40" s="337"/>
      <c r="G40" s="337"/>
      <c r="H40" s="337"/>
      <c r="I40" s="337"/>
      <c r="J40" s="337"/>
      <c r="K40" s="337"/>
      <c r="L40" s="337"/>
      <c r="M40" s="337"/>
      <c r="N40" s="337"/>
      <c r="O40" s="337"/>
      <c r="P40" s="337"/>
      <c r="Q40" s="337"/>
      <c r="R40" s="337"/>
      <c r="S40" s="337"/>
      <c r="T40" s="337"/>
      <c r="U40" s="337"/>
      <c r="V40" s="337"/>
      <c r="W40" s="337"/>
      <c r="X40" s="337"/>
      <c r="Y40" s="337"/>
    </row>
    <row r="41" spans="2:50" x14ac:dyDescent="0.25">
      <c r="B41" s="337"/>
      <c r="C41" s="337"/>
      <c r="D41" s="337"/>
      <c r="E41" s="337"/>
      <c r="F41" s="337"/>
      <c r="G41" s="337"/>
      <c r="H41" s="337"/>
      <c r="I41" s="337"/>
      <c r="J41" s="337"/>
      <c r="K41" s="337"/>
      <c r="L41" s="337"/>
      <c r="M41" s="337"/>
      <c r="N41" s="337"/>
      <c r="O41" s="337"/>
      <c r="P41" s="337"/>
      <c r="Q41" s="337"/>
      <c r="R41" s="337"/>
      <c r="S41" s="337"/>
      <c r="T41" s="337"/>
      <c r="U41" s="337"/>
      <c r="V41" s="337"/>
      <c r="W41" s="337"/>
      <c r="X41" s="337"/>
      <c r="Y41" s="337"/>
    </row>
    <row r="42" spans="2:50" x14ac:dyDescent="0.25">
      <c r="B42" s="337"/>
      <c r="C42" s="337"/>
      <c r="D42" s="337"/>
      <c r="E42" s="337"/>
      <c r="F42" s="337"/>
      <c r="G42" s="337"/>
      <c r="H42" s="337"/>
      <c r="I42" s="337"/>
      <c r="J42" s="337"/>
      <c r="K42" s="337"/>
      <c r="L42" s="337"/>
      <c r="M42" s="337"/>
      <c r="N42" s="337"/>
      <c r="O42" s="337"/>
      <c r="P42" s="337"/>
      <c r="Q42" s="337"/>
      <c r="R42" s="337"/>
      <c r="S42" s="337"/>
      <c r="T42" s="337"/>
      <c r="U42" s="337"/>
      <c r="V42" s="337"/>
      <c r="W42" s="337"/>
      <c r="X42" s="337"/>
      <c r="Y42" s="337"/>
    </row>
    <row r="43" spans="2:50" x14ac:dyDescent="0.25">
      <c r="B43" s="337"/>
      <c r="C43" s="337"/>
      <c r="D43" s="337"/>
      <c r="E43" s="337"/>
      <c r="F43" s="337"/>
      <c r="G43" s="337"/>
      <c r="H43" s="337"/>
      <c r="I43" s="337"/>
      <c r="J43" s="337"/>
      <c r="K43" s="337"/>
      <c r="L43" s="337"/>
      <c r="M43" s="337"/>
      <c r="N43" s="337"/>
      <c r="O43" s="337"/>
      <c r="P43" s="337"/>
      <c r="Q43" s="337"/>
      <c r="R43" s="337"/>
      <c r="S43" s="337"/>
      <c r="T43" s="337"/>
      <c r="U43" s="337"/>
      <c r="V43" s="337"/>
      <c r="W43" s="337"/>
      <c r="X43" s="337"/>
      <c r="Y43" s="337"/>
    </row>
    <row r="44" spans="2:50" x14ac:dyDescent="0.25">
      <c r="B44" s="337"/>
      <c r="C44" s="337"/>
      <c r="D44" s="337"/>
      <c r="E44" s="337"/>
      <c r="F44" s="337"/>
      <c r="G44" s="337"/>
      <c r="H44" s="337"/>
      <c r="I44" s="337"/>
      <c r="J44" s="337"/>
      <c r="K44" s="337"/>
      <c r="L44" s="337"/>
      <c r="M44" s="337"/>
      <c r="N44" s="337"/>
      <c r="O44" s="337"/>
      <c r="P44" s="337"/>
      <c r="Q44" s="337"/>
      <c r="R44" s="337"/>
      <c r="S44" s="337"/>
      <c r="T44" s="337"/>
      <c r="U44" s="337"/>
      <c r="V44" s="337"/>
      <c r="W44" s="337"/>
      <c r="X44" s="337"/>
      <c r="Y44" s="337"/>
    </row>
    <row r="45" spans="2:50" x14ac:dyDescent="0.25">
      <c r="B45" s="337"/>
      <c r="C45" s="337"/>
      <c r="D45" s="337"/>
      <c r="E45" s="337"/>
      <c r="F45" s="337"/>
      <c r="G45" s="337"/>
      <c r="H45" s="337"/>
      <c r="I45" s="337"/>
      <c r="J45" s="337"/>
      <c r="K45" s="337"/>
      <c r="L45" s="337"/>
      <c r="M45" s="337"/>
      <c r="N45" s="337"/>
      <c r="O45" s="337"/>
      <c r="P45" s="337"/>
      <c r="Q45" s="337"/>
      <c r="R45" s="337"/>
      <c r="S45" s="337"/>
      <c r="T45" s="337"/>
      <c r="U45" s="337"/>
      <c r="V45" s="337"/>
      <c r="W45" s="337"/>
      <c r="X45" s="337"/>
      <c r="Y45" s="337"/>
    </row>
    <row r="46" spans="2:50" x14ac:dyDescent="0.25">
      <c r="B46" s="337"/>
      <c r="C46" s="337"/>
      <c r="D46" s="337"/>
      <c r="E46" s="337"/>
      <c r="F46" s="337"/>
      <c r="G46" s="337"/>
      <c r="H46" s="337"/>
      <c r="I46" s="337"/>
      <c r="J46" s="337"/>
      <c r="K46" s="337"/>
      <c r="L46" s="337"/>
      <c r="M46" s="337"/>
      <c r="N46" s="337"/>
      <c r="O46" s="337"/>
      <c r="P46" s="337"/>
      <c r="Q46" s="337"/>
      <c r="R46" s="337"/>
      <c r="S46" s="337"/>
      <c r="T46" s="337"/>
      <c r="U46" s="337"/>
      <c r="V46" s="337"/>
      <c r="W46" s="337"/>
      <c r="X46" s="337"/>
      <c r="Y46" s="337"/>
    </row>
    <row r="47" spans="2:50" x14ac:dyDescent="0.25">
      <c r="B47" s="337"/>
      <c r="C47" s="337"/>
      <c r="D47" s="337"/>
      <c r="E47" s="337"/>
      <c r="F47" s="337"/>
      <c r="G47" s="337"/>
      <c r="H47" s="337"/>
      <c r="I47" s="337"/>
      <c r="J47" s="337"/>
      <c r="K47" s="337"/>
      <c r="L47" s="337"/>
      <c r="M47" s="337"/>
      <c r="N47" s="337"/>
      <c r="O47" s="337"/>
      <c r="P47" s="337"/>
      <c r="Q47" s="337"/>
      <c r="R47" s="337"/>
      <c r="S47" s="337"/>
      <c r="T47" s="337"/>
      <c r="U47" s="337"/>
      <c r="V47" s="337"/>
      <c r="W47" s="337"/>
      <c r="X47" s="337"/>
      <c r="Y47" s="337"/>
    </row>
    <row r="48" spans="2:50" x14ac:dyDescent="0.25">
      <c r="B48" s="337"/>
      <c r="C48" s="337"/>
      <c r="D48" s="337"/>
      <c r="E48" s="337"/>
      <c r="F48" s="337"/>
      <c r="G48" s="337"/>
      <c r="H48" s="337"/>
      <c r="I48" s="337"/>
      <c r="J48" s="337"/>
      <c r="K48" s="337"/>
      <c r="L48" s="337"/>
      <c r="M48" s="337"/>
      <c r="N48" s="337"/>
      <c r="O48" s="337"/>
      <c r="P48" s="337"/>
      <c r="Q48" s="337"/>
      <c r="R48" s="337"/>
      <c r="S48" s="337"/>
      <c r="T48" s="337"/>
      <c r="U48" s="337"/>
      <c r="V48" s="337"/>
      <c r="W48" s="337"/>
      <c r="X48" s="337"/>
      <c r="Y48" s="337"/>
    </row>
  </sheetData>
  <mergeCells count="22">
    <mergeCell ref="Y8:Z8"/>
    <mergeCell ref="B33:M33"/>
    <mergeCell ref="B34:P34"/>
    <mergeCell ref="B35:P35"/>
    <mergeCell ref="S7:T7"/>
    <mergeCell ref="V7:W7"/>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s>
  <printOptions horizontalCentered="1"/>
  <pageMargins left="0" right="0" top="0.43307086614173229" bottom="0.43307086614173229" header="0" footer="0"/>
  <pageSetup paperSize="9" scale="65" orientation="landscape"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Hoja116">
    <tabColor theme="0"/>
    <pageSetUpPr fitToPage="1"/>
  </sheetPr>
  <dimension ref="A1:AJ67"/>
  <sheetViews>
    <sheetView zoomScale="90" zoomScaleNormal="90" workbookViewId="0"/>
  </sheetViews>
  <sheetFormatPr baseColWidth="10" defaultColWidth="11.453125" defaultRowHeight="14.5" x14ac:dyDescent="0.25"/>
  <cols>
    <col min="1" max="1" width="4" style="333" customWidth="1"/>
    <col min="2" max="2" width="32.26953125" style="333" customWidth="1"/>
    <col min="3" max="3" width="0.54296875" style="333" customWidth="1"/>
    <col min="4" max="4" width="17" style="333" customWidth="1"/>
    <col min="5" max="5" width="0.453125" style="333" customWidth="1"/>
    <col min="6" max="6" width="11.81640625" style="333" customWidth="1"/>
    <col min="7" max="7" width="11.26953125" style="333" customWidth="1"/>
    <col min="8" max="8" width="0.453125" style="333" customWidth="1"/>
    <col min="9" max="9" width="11.81640625" style="333" customWidth="1"/>
    <col min="10" max="10" width="9.81640625" style="333" customWidth="1"/>
    <col min="11" max="11" width="7.54296875" style="333" customWidth="1"/>
    <col min="12" max="12" width="8.453125" style="333" customWidth="1"/>
    <col min="13" max="13" width="6.1796875" style="333" customWidth="1"/>
    <col min="14" max="14" width="8.453125" style="333" customWidth="1"/>
    <col min="15" max="15" width="7.54296875" style="333" customWidth="1"/>
    <col min="16" max="16" width="8.453125" style="333" customWidth="1"/>
    <col min="17" max="17" width="6.1796875" style="333" customWidth="1"/>
    <col min="18" max="18" width="8.453125" style="333" customWidth="1"/>
    <col min="19" max="19" width="6.1796875" style="333" customWidth="1"/>
    <col min="20" max="22" width="8.453125" style="333" customWidth="1"/>
    <col min="23" max="23" width="6.1796875" style="333" customWidth="1"/>
    <col min="24" max="24" width="8.453125" style="333" customWidth="1"/>
    <col min="25" max="25" width="3.54296875" style="333" customWidth="1"/>
    <col min="26" max="26" width="1.453125" style="329" customWidth="1"/>
    <col min="27" max="27" width="1.81640625" style="329" customWidth="1"/>
    <col min="28" max="28" width="2.1796875" style="329" customWidth="1"/>
    <col min="29" max="29" width="11" style="396" customWidth="1"/>
    <col min="30" max="31" width="8.81640625" style="396" customWidth="1"/>
    <col min="32" max="32" width="8.81640625" style="1404" customWidth="1"/>
    <col min="33" max="33" width="2.453125" style="329" bestFit="1" customWidth="1"/>
    <col min="34" max="34" width="4.26953125" style="329" bestFit="1" customWidth="1"/>
    <col min="35" max="35" width="8.453125" style="329" bestFit="1" customWidth="1"/>
    <col min="36" max="36" width="4.26953125" style="333" bestFit="1" customWidth="1"/>
    <col min="37" max="16384" width="11.453125" style="333"/>
  </cols>
  <sheetData>
    <row r="1" spans="1:36" s="340" customFormat="1" x14ac:dyDescent="0.25">
      <c r="B1" s="311"/>
      <c r="C1" s="341"/>
      <c r="E1" s="341"/>
      <c r="F1" s="342" t="s">
        <v>135</v>
      </c>
      <c r="G1" s="342"/>
      <c r="H1" s="342"/>
      <c r="I1" s="342" t="s">
        <v>16</v>
      </c>
      <c r="Y1" s="331"/>
      <c r="Z1" s="331"/>
      <c r="AA1" s="331"/>
      <c r="AB1" s="331"/>
      <c r="AC1" s="396"/>
      <c r="AD1" s="396"/>
      <c r="AE1" s="342"/>
      <c r="AF1" s="1401"/>
      <c r="AG1" s="311"/>
      <c r="AH1" s="311"/>
      <c r="AI1" s="311"/>
    </row>
    <row r="2" spans="1:36" s="343" customFormat="1" x14ac:dyDescent="0.35">
      <c r="B2" s="1439"/>
      <c r="C2" s="1439"/>
      <c r="Y2" s="331"/>
      <c r="Z2" s="331"/>
      <c r="AA2" s="331"/>
      <c r="AB2" s="331"/>
      <c r="AC2" s="396"/>
      <c r="AD2" s="396"/>
      <c r="AE2" s="556"/>
      <c r="AF2" s="1402"/>
      <c r="AG2" s="891"/>
      <c r="AH2" s="891"/>
      <c r="AI2" s="891"/>
    </row>
    <row r="3" spans="1:36" s="345" customFormat="1" ht="42" customHeight="1" x14ac:dyDescent="0.25">
      <c r="B3" s="1440"/>
      <c r="C3" s="1440"/>
      <c r="Y3" s="331"/>
      <c r="Z3" s="331"/>
      <c r="AA3" s="331"/>
      <c r="AB3" s="331"/>
      <c r="AC3" s="396"/>
      <c r="AD3" s="396"/>
      <c r="AE3" s="556"/>
      <c r="AF3" s="1402"/>
      <c r="AG3" s="891"/>
      <c r="AH3" s="891"/>
      <c r="AI3" s="891"/>
    </row>
    <row r="4" spans="1:36" s="345" customFormat="1" ht="24" customHeight="1" x14ac:dyDescent="0.25">
      <c r="A4" s="1535" t="s">
        <v>427</v>
      </c>
      <c r="B4" s="1535"/>
      <c r="C4" s="1535"/>
      <c r="D4" s="1535"/>
      <c r="E4" s="1535"/>
      <c r="F4" s="1535"/>
      <c r="G4" s="1535"/>
      <c r="H4" s="1535"/>
      <c r="I4" s="1535"/>
      <c r="J4" s="1535"/>
      <c r="K4" s="1535"/>
      <c r="L4" s="1535"/>
      <c r="M4" s="1535"/>
      <c r="N4" s="1535"/>
      <c r="O4" s="1535"/>
      <c r="P4" s="1535"/>
      <c r="Q4" s="1535"/>
      <c r="R4" s="1535"/>
      <c r="S4" s="1535"/>
      <c r="T4" s="1535"/>
      <c r="U4" s="1535"/>
      <c r="V4" s="1535"/>
      <c r="W4" s="1535"/>
      <c r="X4" s="1535"/>
      <c r="Y4" s="331"/>
      <c r="Z4" s="331"/>
      <c r="AA4" s="331"/>
      <c r="AB4" s="331"/>
      <c r="AC4" s="396"/>
      <c r="AD4" s="396"/>
      <c r="AE4" s="556"/>
      <c r="AF4" s="1402"/>
      <c r="AG4" s="891"/>
      <c r="AH4" s="891"/>
      <c r="AI4" s="891"/>
    </row>
    <row r="5" spans="1:36" s="345" customFormat="1" x14ac:dyDescent="0.25">
      <c r="A5" s="492"/>
      <c r="B5" s="1478" t="str">
        <f>porsaad!$B$6</f>
        <v>Situación a 30 de noviembre de 2025</v>
      </c>
      <c r="C5" s="1478"/>
      <c r="D5" s="1478"/>
      <c r="E5" s="1478"/>
      <c r="F5" s="1478"/>
      <c r="G5" s="1478"/>
      <c r="H5" s="1478"/>
      <c r="I5" s="1478"/>
      <c r="J5" s="1478"/>
      <c r="K5" s="1478"/>
      <c r="L5" s="1478"/>
      <c r="M5" s="1478"/>
      <c r="N5" s="1478"/>
      <c r="O5" s="1478"/>
      <c r="P5" s="1478"/>
      <c r="Q5" s="1478"/>
      <c r="R5" s="1478"/>
      <c r="S5" s="1478"/>
      <c r="T5" s="1478"/>
      <c r="U5" s="1478"/>
      <c r="V5" s="1478"/>
      <c r="W5" s="1478"/>
      <c r="X5" s="1478"/>
      <c r="AC5" s="556"/>
      <c r="AD5" s="556"/>
      <c r="AE5" s="556"/>
      <c r="AF5" s="1402"/>
      <c r="AG5" s="891"/>
    </row>
    <row r="6" spans="1:36" s="345" customFormat="1" ht="6.75" customHeight="1" x14ac:dyDescent="0.25">
      <c r="B6" s="1478"/>
      <c r="C6" s="1478"/>
      <c r="D6" s="1478"/>
      <c r="E6" s="1478"/>
      <c r="F6" s="1478"/>
      <c r="G6" s="1478"/>
      <c r="H6" s="1478"/>
      <c r="I6" s="1478"/>
      <c r="J6" s="1478"/>
      <c r="K6" s="1478"/>
      <c r="L6" s="1478"/>
      <c r="M6" s="1478"/>
      <c r="N6" s="1478"/>
      <c r="O6" s="1478"/>
      <c r="P6" s="1478"/>
      <c r="Q6" s="1478"/>
      <c r="R6" s="1478"/>
      <c r="S6" s="1478"/>
      <c r="T6" s="1478"/>
      <c r="U6" s="1478"/>
      <c r="V6" s="1478"/>
      <c r="W6" s="1478"/>
      <c r="X6" s="1478"/>
      <c r="Z6" s="891"/>
      <c r="AA6" s="891"/>
      <c r="AB6" s="891"/>
      <c r="AC6" s="556"/>
      <c r="AD6" s="556"/>
      <c r="AE6" s="556"/>
      <c r="AF6" s="1402"/>
      <c r="AG6" s="891"/>
      <c r="AH6" s="891"/>
      <c r="AI6" s="891"/>
    </row>
    <row r="7" spans="1:36" s="322" customFormat="1" ht="3.75" customHeight="1" x14ac:dyDescent="0.25">
      <c r="A7" s="316"/>
      <c r="B7" s="1563" t="s">
        <v>12</v>
      </c>
      <c r="C7" s="437"/>
      <c r="D7" s="1632" t="s">
        <v>250</v>
      </c>
      <c r="E7" s="882"/>
      <c r="F7" s="1635"/>
      <c r="G7" s="1635"/>
      <c r="H7" s="882"/>
      <c r="I7" s="752"/>
      <c r="J7" s="752"/>
      <c r="K7" s="752"/>
      <c r="L7" s="752"/>
      <c r="M7" s="882"/>
      <c r="N7" s="882"/>
      <c r="O7" s="882"/>
      <c r="P7" s="882"/>
      <c r="Q7" s="882"/>
      <c r="R7" s="882"/>
      <c r="S7" s="889"/>
      <c r="T7" s="882"/>
      <c r="U7" s="882"/>
      <c r="V7" s="890"/>
      <c r="W7" s="1638"/>
      <c r="X7" s="1639"/>
      <c r="Z7" s="320"/>
      <c r="AA7" s="320"/>
      <c r="AB7" s="320"/>
      <c r="AC7" s="513"/>
      <c r="AD7" s="513"/>
      <c r="AE7" s="513"/>
      <c r="AF7" s="874"/>
      <c r="AG7" s="320"/>
      <c r="AH7" s="320"/>
      <c r="AI7" s="320"/>
    </row>
    <row r="8" spans="1:36" s="322" customFormat="1" ht="14.25" customHeight="1" x14ac:dyDescent="0.25">
      <c r="A8" s="316"/>
      <c r="B8" s="1630"/>
      <c r="C8" s="437"/>
      <c r="D8" s="1633"/>
      <c r="E8" s="437"/>
      <c r="F8" s="1608" t="s">
        <v>270</v>
      </c>
      <c r="G8" s="1636"/>
      <c r="H8" s="437"/>
      <c r="I8" s="1608" t="s">
        <v>271</v>
      </c>
      <c r="J8" s="1624"/>
      <c r="K8" s="1626" t="s">
        <v>371</v>
      </c>
      <c r="L8" s="1627"/>
      <c r="M8" s="1627"/>
      <c r="N8" s="1627"/>
      <c r="O8" s="1627"/>
      <c r="P8" s="1627"/>
      <c r="Q8" s="1627"/>
      <c r="R8" s="1627"/>
      <c r="S8" s="1627"/>
      <c r="T8" s="1627"/>
      <c r="U8" s="1627"/>
      <c r="V8" s="1627"/>
      <c r="W8" s="1627"/>
      <c r="X8" s="1628"/>
      <c r="Z8" s="320"/>
      <c r="AA8" s="320"/>
      <c r="AB8" s="320"/>
      <c r="AC8" s="513"/>
      <c r="AD8" s="513"/>
      <c r="AE8" s="513"/>
      <c r="AF8" s="1403"/>
      <c r="AG8" s="320"/>
      <c r="AH8" s="320"/>
      <c r="AI8" s="320"/>
    </row>
    <row r="9" spans="1:36" s="322" customFormat="1" ht="28.5" customHeight="1" x14ac:dyDescent="0.25">
      <c r="A9" s="316"/>
      <c r="B9" s="1630"/>
      <c r="C9" s="437"/>
      <c r="D9" s="1634"/>
      <c r="E9" s="437"/>
      <c r="F9" s="1625"/>
      <c r="G9" s="1637"/>
      <c r="H9" s="437"/>
      <c r="I9" s="1625"/>
      <c r="J9" s="1622"/>
      <c r="K9" s="1619" t="s">
        <v>372</v>
      </c>
      <c r="L9" s="1620"/>
      <c r="M9" s="1621" t="s">
        <v>373</v>
      </c>
      <c r="N9" s="1622"/>
      <c r="O9" s="1619" t="s">
        <v>374</v>
      </c>
      <c r="P9" s="1620"/>
      <c r="Q9" s="1621" t="s">
        <v>375</v>
      </c>
      <c r="R9" s="1622"/>
      <c r="S9" s="1621" t="s">
        <v>376</v>
      </c>
      <c r="T9" s="1522"/>
      <c r="U9" s="1461" t="s">
        <v>113</v>
      </c>
      <c r="V9" s="1629"/>
      <c r="W9" s="1461" t="s">
        <v>377</v>
      </c>
      <c r="X9" s="1623"/>
      <c r="Z9" s="320"/>
      <c r="AA9" s="320"/>
      <c r="AB9" s="320"/>
      <c r="AC9" s="513"/>
      <c r="AD9" s="513"/>
      <c r="AE9" s="513"/>
      <c r="AF9" s="1403"/>
      <c r="AG9" s="320"/>
      <c r="AH9" s="320"/>
      <c r="AI9" s="320"/>
    </row>
    <row r="10" spans="1:36" s="322" customFormat="1" ht="22.5" customHeight="1" x14ac:dyDescent="0.25">
      <c r="A10" s="316"/>
      <c r="B10" s="1631"/>
      <c r="C10" s="437"/>
      <c r="D10" s="899" t="s">
        <v>9</v>
      </c>
      <c r="E10" s="883"/>
      <c r="F10" s="901" t="s">
        <v>9</v>
      </c>
      <c r="G10" s="876" t="s">
        <v>272</v>
      </c>
      <c r="H10" s="898"/>
      <c r="I10" s="791" t="s">
        <v>9</v>
      </c>
      <c r="J10" s="902" t="s">
        <v>272</v>
      </c>
      <c r="K10" s="903" t="s">
        <v>9</v>
      </c>
      <c r="L10" s="902" t="s">
        <v>378</v>
      </c>
      <c r="M10" s="903" t="s">
        <v>9</v>
      </c>
      <c r="N10" s="903" t="s">
        <v>378</v>
      </c>
      <c r="O10" s="903" t="s">
        <v>9</v>
      </c>
      <c r="P10" s="903" t="s">
        <v>378</v>
      </c>
      <c r="Q10" s="903" t="s">
        <v>9</v>
      </c>
      <c r="R10" s="903" t="s">
        <v>378</v>
      </c>
      <c r="S10" s="880" t="s">
        <v>9</v>
      </c>
      <c r="T10" s="790" t="s">
        <v>378</v>
      </c>
      <c r="U10" s="900" t="s">
        <v>9</v>
      </c>
      <c r="V10" s="903" t="s">
        <v>378</v>
      </c>
      <c r="W10" s="902" t="s">
        <v>9</v>
      </c>
      <c r="X10" s="790" t="s">
        <v>378</v>
      </c>
      <c r="Z10" s="320"/>
      <c r="AA10" s="320"/>
      <c r="AB10" s="320"/>
      <c r="AC10" s="568" t="s">
        <v>207</v>
      </c>
      <c r="AD10" s="602" t="s">
        <v>387</v>
      </c>
      <c r="AE10" s="603" t="s">
        <v>388</v>
      </c>
      <c r="AF10" s="1403"/>
      <c r="AG10" s="320"/>
      <c r="AH10" s="320"/>
      <c r="AI10" s="320"/>
    </row>
    <row r="11" spans="1:36" s="328" customFormat="1" ht="3" customHeight="1" x14ac:dyDescent="0.25">
      <c r="A11" s="326"/>
      <c r="B11" s="327"/>
      <c r="D11" s="327"/>
      <c r="F11" s="327"/>
      <c r="G11" s="327"/>
      <c r="I11" s="327"/>
      <c r="J11" s="327"/>
      <c r="K11" s="319"/>
      <c r="L11" s="348"/>
      <c r="M11" s="329"/>
      <c r="N11" s="329"/>
      <c r="O11" s="329"/>
      <c r="P11" s="329"/>
      <c r="Q11" s="329"/>
      <c r="R11" s="329"/>
      <c r="S11" s="329"/>
      <c r="T11" s="329"/>
      <c r="U11" s="329"/>
      <c r="V11" s="329"/>
      <c r="W11" s="326"/>
      <c r="X11" s="327"/>
      <c r="Z11" s="329"/>
      <c r="AA11" s="329"/>
      <c r="AB11" s="329"/>
      <c r="AC11" s="604">
        <v>44286</v>
      </c>
      <c r="AD11" s="602">
        <v>27240</v>
      </c>
      <c r="AE11" s="602">
        <v>16097</v>
      </c>
      <c r="AF11" s="1404"/>
      <c r="AG11" s="329"/>
      <c r="AH11" s="329"/>
      <c r="AI11" s="329"/>
    </row>
    <row r="12" spans="1:36" s="331" customFormat="1" x14ac:dyDescent="0.35">
      <c r="A12" s="330"/>
      <c r="B12" s="755" t="s">
        <v>8</v>
      </c>
      <c r="C12" s="350"/>
      <c r="D12" s="892">
        <v>332828</v>
      </c>
      <c r="E12" s="350"/>
      <c r="F12" s="758">
        <v>13953</v>
      </c>
      <c r="G12" s="759">
        <v>4.1922554592762635</v>
      </c>
      <c r="H12" s="350"/>
      <c r="I12" s="758">
        <v>2795</v>
      </c>
      <c r="J12" s="759">
        <v>0.83977309601355654</v>
      </c>
      <c r="K12" s="758">
        <v>2575</v>
      </c>
      <c r="L12" s="759">
        <v>92.128801431127016</v>
      </c>
      <c r="M12" s="758">
        <v>40</v>
      </c>
      <c r="N12" s="759">
        <v>1.4311270125223614</v>
      </c>
      <c r="O12" s="758">
        <v>6</v>
      </c>
      <c r="P12" s="759">
        <v>0.21466905187835419</v>
      </c>
      <c r="Q12" s="758">
        <v>114</v>
      </c>
      <c r="R12" s="759">
        <v>4.0787119856887299</v>
      </c>
      <c r="S12" s="758">
        <v>0</v>
      </c>
      <c r="T12" s="759">
        <v>0</v>
      </c>
      <c r="U12" s="758">
        <v>43</v>
      </c>
      <c r="V12" s="759">
        <v>1.5384615384615385</v>
      </c>
      <c r="W12" s="758">
        <v>17</v>
      </c>
      <c r="X12" s="759">
        <f t="shared" ref="X12:X29" si="0">W12/$I12*100</f>
        <v>0.60822898032200357</v>
      </c>
      <c r="Z12" s="360"/>
      <c r="AA12" s="360"/>
      <c r="AB12" s="360"/>
      <c r="AC12" s="604">
        <v>44316</v>
      </c>
      <c r="AD12" s="602">
        <v>23620</v>
      </c>
      <c r="AE12" s="602">
        <v>14066</v>
      </c>
      <c r="AF12" s="1399"/>
      <c r="AG12" s="360"/>
      <c r="AH12" s="360"/>
      <c r="AI12" s="361"/>
      <c r="AJ12" s="607"/>
    </row>
    <row r="13" spans="1:36" s="331" customFormat="1" x14ac:dyDescent="0.35">
      <c r="A13" s="330"/>
      <c r="B13" s="763" t="s">
        <v>7</v>
      </c>
      <c r="C13" s="350"/>
      <c r="D13" s="893">
        <v>48921</v>
      </c>
      <c r="E13" s="350"/>
      <c r="F13" s="765">
        <v>1054</v>
      </c>
      <c r="G13" s="766">
        <v>2.1544939800903498</v>
      </c>
      <c r="H13" s="350"/>
      <c r="I13" s="765">
        <v>589</v>
      </c>
      <c r="J13" s="766">
        <v>1.2039819300504895</v>
      </c>
      <c r="K13" s="765">
        <v>566</v>
      </c>
      <c r="L13" s="766">
        <v>96.095076400679119</v>
      </c>
      <c r="M13" s="765">
        <v>12</v>
      </c>
      <c r="N13" s="766">
        <v>2.037351443123939</v>
      </c>
      <c r="O13" s="765">
        <v>0</v>
      </c>
      <c r="P13" s="766">
        <v>0</v>
      </c>
      <c r="Q13" s="765">
        <v>3</v>
      </c>
      <c r="R13" s="766">
        <v>0.50933786078098475</v>
      </c>
      <c r="S13" s="765">
        <v>0</v>
      </c>
      <c r="T13" s="766">
        <v>0</v>
      </c>
      <c r="U13" s="765">
        <v>4</v>
      </c>
      <c r="V13" s="766">
        <v>0.6791171477079796</v>
      </c>
      <c r="W13" s="765">
        <v>4</v>
      </c>
      <c r="X13" s="766">
        <f t="shared" si="0"/>
        <v>0.6791171477079796</v>
      </c>
      <c r="Z13" s="360"/>
      <c r="AA13" s="360"/>
      <c r="AB13" s="360"/>
      <c r="AC13" s="604">
        <v>44347</v>
      </c>
      <c r="AD13" s="602">
        <v>21534</v>
      </c>
      <c r="AE13" s="602">
        <v>12150</v>
      </c>
      <c r="AF13" s="1399"/>
      <c r="AG13" s="360"/>
      <c r="AH13" s="360"/>
      <c r="AI13" s="361"/>
      <c r="AJ13" s="607"/>
    </row>
    <row r="14" spans="1:36" s="331" customFormat="1" x14ac:dyDescent="0.35">
      <c r="A14" s="330"/>
      <c r="B14" s="763" t="s">
        <v>37</v>
      </c>
      <c r="C14" s="350"/>
      <c r="D14" s="893">
        <v>33860</v>
      </c>
      <c r="E14" s="350"/>
      <c r="F14" s="765">
        <v>256</v>
      </c>
      <c r="G14" s="766">
        <v>0.75605434140578853</v>
      </c>
      <c r="H14" s="350"/>
      <c r="I14" s="765">
        <v>459</v>
      </c>
      <c r="J14" s="766">
        <v>1.35558180744241</v>
      </c>
      <c r="K14" s="765">
        <v>427</v>
      </c>
      <c r="L14" s="766">
        <v>93.028322440087138</v>
      </c>
      <c r="M14" s="765">
        <v>2</v>
      </c>
      <c r="N14" s="766">
        <v>0.4357298474945534</v>
      </c>
      <c r="O14" s="765">
        <v>0</v>
      </c>
      <c r="P14" s="766">
        <v>0</v>
      </c>
      <c r="Q14" s="765">
        <v>0</v>
      </c>
      <c r="R14" s="766">
        <v>0</v>
      </c>
      <c r="S14" s="765">
        <v>0</v>
      </c>
      <c r="T14" s="766">
        <v>0</v>
      </c>
      <c r="U14" s="765">
        <v>14</v>
      </c>
      <c r="V14" s="766">
        <v>3.0501089324618738</v>
      </c>
      <c r="W14" s="765">
        <v>16</v>
      </c>
      <c r="X14" s="766">
        <f t="shared" si="0"/>
        <v>3.4858387799564272</v>
      </c>
      <c r="Z14" s="360"/>
      <c r="AA14" s="360"/>
      <c r="AB14" s="360"/>
      <c r="AC14" s="604">
        <v>44377</v>
      </c>
      <c r="AD14" s="602">
        <v>21833</v>
      </c>
      <c r="AE14" s="602">
        <v>13954</v>
      </c>
      <c r="AF14" s="1399"/>
      <c r="AG14" s="360"/>
      <c r="AH14" s="360"/>
      <c r="AI14" s="361"/>
      <c r="AJ14" s="607"/>
    </row>
    <row r="15" spans="1:36" s="331" customFormat="1" x14ac:dyDescent="0.35">
      <c r="A15" s="330"/>
      <c r="B15" s="763" t="s">
        <v>38</v>
      </c>
      <c r="C15" s="350"/>
      <c r="D15" s="893">
        <v>34163</v>
      </c>
      <c r="E15" s="350"/>
      <c r="F15" s="765">
        <v>712</v>
      </c>
      <c r="G15" s="766">
        <v>2.0841261013377044</v>
      </c>
      <c r="H15" s="350"/>
      <c r="I15" s="765">
        <v>354</v>
      </c>
      <c r="J15" s="766">
        <v>1.0362087638673418</v>
      </c>
      <c r="K15" s="765">
        <v>286</v>
      </c>
      <c r="L15" s="766">
        <v>80.790960451977398</v>
      </c>
      <c r="M15" s="765">
        <v>6</v>
      </c>
      <c r="N15" s="766">
        <v>1.6949152542372881</v>
      </c>
      <c r="O15" s="765">
        <v>54</v>
      </c>
      <c r="P15" s="766">
        <v>15.254237288135593</v>
      </c>
      <c r="Q15" s="765">
        <v>0</v>
      </c>
      <c r="R15" s="766">
        <v>0</v>
      </c>
      <c r="S15" s="765">
        <v>1</v>
      </c>
      <c r="T15" s="766">
        <v>0.2824858757062147</v>
      </c>
      <c r="U15" s="765">
        <v>7</v>
      </c>
      <c r="V15" s="766">
        <v>1.977401129943503</v>
      </c>
      <c r="W15" s="765">
        <v>0</v>
      </c>
      <c r="X15" s="766">
        <f t="shared" si="0"/>
        <v>0</v>
      </c>
      <c r="Z15" s="360"/>
      <c r="AA15" s="360"/>
      <c r="AB15" s="360"/>
      <c r="AC15" s="604">
        <v>44408</v>
      </c>
      <c r="AD15" s="602">
        <v>25882</v>
      </c>
      <c r="AE15" s="602">
        <v>13248</v>
      </c>
      <c r="AF15" s="1399"/>
      <c r="AG15" s="360"/>
      <c r="AH15" s="360"/>
      <c r="AI15" s="361"/>
      <c r="AJ15" s="607"/>
    </row>
    <row r="16" spans="1:36" s="331" customFormat="1" x14ac:dyDescent="0.35">
      <c r="A16" s="330"/>
      <c r="B16" s="763" t="s">
        <v>6</v>
      </c>
      <c r="C16" s="350"/>
      <c r="D16" s="893">
        <v>63684</v>
      </c>
      <c r="E16" s="350"/>
      <c r="F16" s="765">
        <v>3125</v>
      </c>
      <c r="G16" s="766">
        <v>4.9070410150116199</v>
      </c>
      <c r="H16" s="350"/>
      <c r="I16" s="765">
        <v>521</v>
      </c>
      <c r="J16" s="766">
        <v>0.81810187802273726</v>
      </c>
      <c r="K16" s="765">
        <v>501</v>
      </c>
      <c r="L16" s="766">
        <v>96.1612284069098</v>
      </c>
      <c r="M16" s="765">
        <v>4</v>
      </c>
      <c r="N16" s="766">
        <v>0.76775431861804222</v>
      </c>
      <c r="O16" s="765">
        <v>2</v>
      </c>
      <c r="P16" s="766">
        <v>0.38387715930902111</v>
      </c>
      <c r="Q16" s="765">
        <v>1</v>
      </c>
      <c r="R16" s="766">
        <v>0.19193857965451055</v>
      </c>
      <c r="S16" s="765">
        <v>0</v>
      </c>
      <c r="T16" s="766">
        <v>0</v>
      </c>
      <c r="U16" s="765">
        <v>6</v>
      </c>
      <c r="V16" s="766">
        <v>1.1516314779270633</v>
      </c>
      <c r="W16" s="765">
        <v>7</v>
      </c>
      <c r="X16" s="766">
        <f t="shared" si="0"/>
        <v>1.3435700575815739</v>
      </c>
      <c r="Z16" s="360"/>
      <c r="AA16" s="360"/>
      <c r="AB16" s="360"/>
      <c r="AC16" s="604">
        <v>44439</v>
      </c>
      <c r="AD16" s="602">
        <v>15551</v>
      </c>
      <c r="AE16" s="602">
        <v>13247</v>
      </c>
      <c r="AF16" s="1399"/>
      <c r="AG16" s="360"/>
      <c r="AH16" s="360"/>
      <c r="AI16" s="361"/>
      <c r="AJ16" s="607"/>
    </row>
    <row r="17" spans="1:36" s="331" customFormat="1" x14ac:dyDescent="0.35">
      <c r="A17" s="330"/>
      <c r="B17" s="763" t="s">
        <v>5</v>
      </c>
      <c r="C17" s="350"/>
      <c r="D17" s="894">
        <v>18310</v>
      </c>
      <c r="E17" s="350"/>
      <c r="F17" s="765">
        <v>358</v>
      </c>
      <c r="G17" s="766">
        <v>1.955215729109776</v>
      </c>
      <c r="H17" s="350"/>
      <c r="I17" s="765">
        <v>286</v>
      </c>
      <c r="J17" s="766">
        <v>1.56198798470781</v>
      </c>
      <c r="K17" s="769">
        <v>226</v>
      </c>
      <c r="L17" s="766">
        <v>79.020979020979027</v>
      </c>
      <c r="M17" s="769">
        <v>1</v>
      </c>
      <c r="N17" s="766">
        <v>0.34965034965034963</v>
      </c>
      <c r="O17" s="769">
        <v>11</v>
      </c>
      <c r="P17" s="766">
        <v>3.8461538461538463</v>
      </c>
      <c r="Q17" s="769">
        <v>34</v>
      </c>
      <c r="R17" s="766">
        <v>11.888111888111888</v>
      </c>
      <c r="S17" s="769">
        <v>0</v>
      </c>
      <c r="T17" s="766">
        <v>0</v>
      </c>
      <c r="U17" s="769">
        <v>11</v>
      </c>
      <c r="V17" s="766">
        <v>3.8461538461538463</v>
      </c>
      <c r="W17" s="769">
        <v>3</v>
      </c>
      <c r="X17" s="766">
        <f t="shared" si="0"/>
        <v>1.048951048951049</v>
      </c>
      <c r="Z17" s="360"/>
      <c r="AA17" s="360"/>
      <c r="AB17" s="360"/>
      <c r="AC17" s="604">
        <v>44469</v>
      </c>
      <c r="AD17" s="602">
        <v>29199</v>
      </c>
      <c r="AE17" s="602">
        <v>15187</v>
      </c>
      <c r="AF17" s="1399"/>
      <c r="AG17" s="360"/>
      <c r="AH17" s="360"/>
      <c r="AI17" s="361"/>
      <c r="AJ17" s="607"/>
    </row>
    <row r="18" spans="1:36" s="331" customFormat="1" x14ac:dyDescent="0.35">
      <c r="A18" s="330"/>
      <c r="B18" s="763" t="s">
        <v>4</v>
      </c>
      <c r="C18" s="350"/>
      <c r="D18" s="893">
        <v>128107</v>
      </c>
      <c r="E18" s="350"/>
      <c r="F18" s="765">
        <v>1634</v>
      </c>
      <c r="G18" s="766">
        <v>1.2754962648411095</v>
      </c>
      <c r="H18" s="350"/>
      <c r="I18" s="765">
        <v>1484</v>
      </c>
      <c r="J18" s="766">
        <v>1.1584066444456587</v>
      </c>
      <c r="K18" s="765">
        <v>1397</v>
      </c>
      <c r="L18" s="766">
        <v>94.137466307277634</v>
      </c>
      <c r="M18" s="765">
        <v>40</v>
      </c>
      <c r="N18" s="766">
        <v>2.6954177897574128</v>
      </c>
      <c r="O18" s="765">
        <v>0</v>
      </c>
      <c r="P18" s="766">
        <v>0</v>
      </c>
      <c r="Q18" s="765">
        <v>0</v>
      </c>
      <c r="R18" s="766">
        <v>0</v>
      </c>
      <c r="S18" s="765">
        <v>0</v>
      </c>
      <c r="T18" s="766">
        <v>0</v>
      </c>
      <c r="U18" s="765">
        <v>33</v>
      </c>
      <c r="V18" s="766">
        <v>2.223719676549865</v>
      </c>
      <c r="W18" s="765">
        <v>14</v>
      </c>
      <c r="X18" s="766">
        <f t="shared" si="0"/>
        <v>0.94339622641509435</v>
      </c>
      <c r="Z18" s="360"/>
      <c r="AA18" s="360"/>
      <c r="AB18" s="360"/>
      <c r="AC18" s="604">
        <v>44500</v>
      </c>
      <c r="AD18" s="602">
        <v>26213</v>
      </c>
      <c r="AE18" s="602">
        <v>13678</v>
      </c>
      <c r="AF18" s="1399"/>
      <c r="AG18" s="360"/>
      <c r="AH18" s="360"/>
      <c r="AI18" s="361"/>
      <c r="AJ18" s="607"/>
    </row>
    <row r="19" spans="1:36" s="331" customFormat="1" x14ac:dyDescent="0.35">
      <c r="A19" s="330"/>
      <c r="B19" s="763" t="s">
        <v>40</v>
      </c>
      <c r="C19" s="350"/>
      <c r="D19" s="893">
        <v>81366</v>
      </c>
      <c r="E19" s="350"/>
      <c r="F19" s="765">
        <v>1922</v>
      </c>
      <c r="G19" s="766">
        <v>2.362166015288941</v>
      </c>
      <c r="H19" s="350"/>
      <c r="I19" s="765">
        <v>938</v>
      </c>
      <c r="J19" s="766">
        <v>1.1528156723938745</v>
      </c>
      <c r="K19" s="765">
        <v>832</v>
      </c>
      <c r="L19" s="766">
        <v>88.69936034115139</v>
      </c>
      <c r="M19" s="765">
        <v>26</v>
      </c>
      <c r="N19" s="766">
        <v>2.7718550106609809</v>
      </c>
      <c r="O19" s="765">
        <v>16</v>
      </c>
      <c r="P19" s="766">
        <v>1.7057569296375266</v>
      </c>
      <c r="Q19" s="765">
        <v>8</v>
      </c>
      <c r="R19" s="766">
        <v>0.85287846481876328</v>
      </c>
      <c r="S19" s="765">
        <v>0</v>
      </c>
      <c r="T19" s="766">
        <v>0</v>
      </c>
      <c r="U19" s="765">
        <v>14</v>
      </c>
      <c r="V19" s="766">
        <v>1.4925373134328357</v>
      </c>
      <c r="W19" s="765">
        <v>42</v>
      </c>
      <c r="X19" s="766">
        <f t="shared" si="0"/>
        <v>4.4776119402985071</v>
      </c>
      <c r="Z19" s="360"/>
      <c r="AA19" s="360"/>
      <c r="AB19" s="360"/>
      <c r="AC19" s="604">
        <v>44530</v>
      </c>
      <c r="AD19" s="602">
        <v>25655</v>
      </c>
      <c r="AE19" s="602">
        <v>14422</v>
      </c>
      <c r="AF19" s="1399"/>
      <c r="AG19" s="360"/>
      <c r="AH19" s="360"/>
      <c r="AI19" s="361"/>
      <c r="AJ19" s="607"/>
    </row>
    <row r="20" spans="1:36" s="331" customFormat="1" x14ac:dyDescent="0.35">
      <c r="A20" s="330"/>
      <c r="B20" s="763" t="s">
        <v>41</v>
      </c>
      <c r="C20" s="350"/>
      <c r="D20" s="893">
        <v>245776</v>
      </c>
      <c r="E20" s="350"/>
      <c r="F20" s="765">
        <v>5276</v>
      </c>
      <c r="G20" s="766">
        <v>2.1466701386628473</v>
      </c>
      <c r="H20" s="350"/>
      <c r="I20" s="765">
        <v>2996</v>
      </c>
      <c r="J20" s="766">
        <v>1.2189961591042249</v>
      </c>
      <c r="K20" s="765">
        <v>2282</v>
      </c>
      <c r="L20" s="766">
        <v>76.168224299065429</v>
      </c>
      <c r="M20" s="765">
        <v>11</v>
      </c>
      <c r="N20" s="766">
        <v>0.36715620827770357</v>
      </c>
      <c r="O20" s="765">
        <v>650</v>
      </c>
      <c r="P20" s="766">
        <v>21.695594125500666</v>
      </c>
      <c r="Q20" s="765">
        <v>0</v>
      </c>
      <c r="R20" s="766">
        <v>0</v>
      </c>
      <c r="S20" s="765">
        <v>8</v>
      </c>
      <c r="T20" s="766">
        <v>0.26702269692923897</v>
      </c>
      <c r="U20" s="765">
        <v>43</v>
      </c>
      <c r="V20" s="766">
        <v>1.4352469959946597</v>
      </c>
      <c r="W20" s="765">
        <v>2</v>
      </c>
      <c r="X20" s="766">
        <f t="shared" si="0"/>
        <v>6.6755674232309742E-2</v>
      </c>
      <c r="Z20" s="360"/>
      <c r="AA20" s="360"/>
      <c r="AB20" s="360"/>
      <c r="AC20" s="604">
        <v>44561</v>
      </c>
      <c r="AD20" s="602">
        <v>24712</v>
      </c>
      <c r="AE20" s="602">
        <v>14501</v>
      </c>
      <c r="AF20" s="1399"/>
      <c r="AG20" s="360"/>
      <c r="AH20" s="360"/>
      <c r="AI20" s="361"/>
      <c r="AJ20" s="607"/>
    </row>
    <row r="21" spans="1:36" s="331" customFormat="1" x14ac:dyDescent="0.35">
      <c r="A21" s="330"/>
      <c r="B21" s="763" t="s">
        <v>3</v>
      </c>
      <c r="C21" s="350"/>
      <c r="D21" s="893">
        <v>178555</v>
      </c>
      <c r="E21" s="350"/>
      <c r="F21" s="765">
        <v>3860</v>
      </c>
      <c r="G21" s="766">
        <v>2.1617988854974657</v>
      </c>
      <c r="H21" s="350"/>
      <c r="I21" s="765">
        <v>2673</v>
      </c>
      <c r="J21" s="766">
        <v>1.497017725630758</v>
      </c>
      <c r="K21" s="765">
        <v>1560</v>
      </c>
      <c r="L21" s="766">
        <v>58.361391694725029</v>
      </c>
      <c r="M21" s="765">
        <v>12</v>
      </c>
      <c r="N21" s="766">
        <v>0.44893378226711567</v>
      </c>
      <c r="O21" s="765">
        <v>1077</v>
      </c>
      <c r="P21" s="766">
        <v>40.291806958473622</v>
      </c>
      <c r="Q21" s="765">
        <v>2</v>
      </c>
      <c r="R21" s="766">
        <v>7.4822297044519259E-2</v>
      </c>
      <c r="S21" s="765">
        <v>6</v>
      </c>
      <c r="T21" s="766">
        <v>0.22446689113355783</v>
      </c>
      <c r="U21" s="765">
        <v>0</v>
      </c>
      <c r="V21" s="766">
        <v>0</v>
      </c>
      <c r="W21" s="765">
        <v>16</v>
      </c>
      <c r="X21" s="766">
        <f t="shared" si="0"/>
        <v>0.59857837635615407</v>
      </c>
      <c r="Z21" s="360"/>
      <c r="AA21" s="360"/>
      <c r="AB21" s="360"/>
      <c r="AC21" s="604">
        <v>44592</v>
      </c>
      <c r="AD21" s="602">
        <v>15800</v>
      </c>
      <c r="AE21" s="602">
        <v>18653</v>
      </c>
      <c r="AF21" s="1399"/>
      <c r="AG21" s="360"/>
      <c r="AH21" s="360"/>
      <c r="AI21" s="361"/>
      <c r="AJ21" s="607"/>
    </row>
    <row r="22" spans="1:36" s="331" customFormat="1" x14ac:dyDescent="0.35">
      <c r="A22" s="330"/>
      <c r="B22" s="763" t="s">
        <v>2</v>
      </c>
      <c r="C22" s="350"/>
      <c r="D22" s="893">
        <v>37544</v>
      </c>
      <c r="E22" s="350"/>
      <c r="F22" s="765">
        <v>501</v>
      </c>
      <c r="G22" s="766">
        <v>1.3344342637971447</v>
      </c>
      <c r="H22" s="350"/>
      <c r="I22" s="765">
        <v>484</v>
      </c>
      <c r="J22" s="766">
        <v>1.2891540592371618</v>
      </c>
      <c r="K22" s="765">
        <v>331</v>
      </c>
      <c r="L22" s="766">
        <v>68.388429752066116</v>
      </c>
      <c r="M22" s="765">
        <v>11</v>
      </c>
      <c r="N22" s="766">
        <v>2.2727272727272729</v>
      </c>
      <c r="O22" s="765">
        <v>90</v>
      </c>
      <c r="P22" s="766">
        <v>18.595041322314049</v>
      </c>
      <c r="Q22" s="765">
        <v>1</v>
      </c>
      <c r="R22" s="766">
        <v>0.20661157024793389</v>
      </c>
      <c r="S22" s="765">
        <v>0</v>
      </c>
      <c r="T22" s="766">
        <v>0</v>
      </c>
      <c r="U22" s="765">
        <v>6</v>
      </c>
      <c r="V22" s="766">
        <v>1.2396694214876034</v>
      </c>
      <c r="W22" s="765">
        <v>45</v>
      </c>
      <c r="X22" s="766">
        <f t="shared" si="0"/>
        <v>9.2975206611570247</v>
      </c>
      <c r="Z22" s="360"/>
      <c r="AA22" s="360"/>
      <c r="AB22" s="360"/>
      <c r="AC22" s="604">
        <v>44620</v>
      </c>
      <c r="AD22" s="602">
        <v>21660</v>
      </c>
      <c r="AE22" s="602">
        <v>18762</v>
      </c>
      <c r="AF22" s="1399"/>
      <c r="AG22" s="360"/>
      <c r="AH22" s="360"/>
      <c r="AI22" s="361"/>
      <c r="AJ22" s="607"/>
    </row>
    <row r="23" spans="1:36" s="331" customFormat="1" x14ac:dyDescent="0.35">
      <c r="A23" s="330"/>
      <c r="B23" s="763" t="s">
        <v>35</v>
      </c>
      <c r="C23" s="350"/>
      <c r="D23" s="893">
        <v>92589</v>
      </c>
      <c r="E23" s="350"/>
      <c r="F23" s="765">
        <v>3207</v>
      </c>
      <c r="G23" s="766">
        <v>3.4636943913423841</v>
      </c>
      <c r="H23" s="350"/>
      <c r="I23" s="765">
        <v>1042</v>
      </c>
      <c r="J23" s="766">
        <v>1.1254036656622277</v>
      </c>
      <c r="K23" s="765">
        <v>978</v>
      </c>
      <c r="L23" s="766">
        <v>93.857965451055662</v>
      </c>
      <c r="M23" s="765">
        <v>20</v>
      </c>
      <c r="N23" s="766">
        <v>1.9193857965451053</v>
      </c>
      <c r="O23" s="765">
        <v>1</v>
      </c>
      <c r="P23" s="766">
        <v>9.5969289827255277E-2</v>
      </c>
      <c r="Q23" s="765">
        <v>5</v>
      </c>
      <c r="R23" s="766">
        <v>0.47984644913627633</v>
      </c>
      <c r="S23" s="765">
        <v>0</v>
      </c>
      <c r="T23" s="766">
        <v>0</v>
      </c>
      <c r="U23" s="765">
        <v>36</v>
      </c>
      <c r="V23" s="766">
        <v>3.45489443378119</v>
      </c>
      <c r="W23" s="765">
        <v>2</v>
      </c>
      <c r="X23" s="766">
        <f t="shared" si="0"/>
        <v>0.19193857965451055</v>
      </c>
      <c r="Z23" s="360"/>
      <c r="AA23" s="360"/>
      <c r="AB23" s="360"/>
      <c r="AC23" s="604">
        <v>44651</v>
      </c>
      <c r="AD23" s="602">
        <v>28954</v>
      </c>
      <c r="AE23" s="602">
        <v>17183</v>
      </c>
      <c r="AF23" s="1399"/>
      <c r="AG23" s="360"/>
      <c r="AH23" s="360"/>
      <c r="AI23" s="361"/>
      <c r="AJ23" s="607"/>
    </row>
    <row r="24" spans="1:36" s="331" customFormat="1" x14ac:dyDescent="0.35">
      <c r="A24" s="330"/>
      <c r="B24" s="763" t="s">
        <v>42</v>
      </c>
      <c r="C24" s="350"/>
      <c r="D24" s="893">
        <v>208749</v>
      </c>
      <c r="E24" s="350"/>
      <c r="F24" s="765">
        <v>4648</v>
      </c>
      <c r="G24" s="766">
        <v>2.2265974926825995</v>
      </c>
      <c r="H24" s="350"/>
      <c r="I24" s="765">
        <v>2218</v>
      </c>
      <c r="J24" s="766">
        <v>1.0625200599763351</v>
      </c>
      <c r="K24" s="765">
        <v>1734</v>
      </c>
      <c r="L24" s="766">
        <v>78.178539224526602</v>
      </c>
      <c r="M24" s="765">
        <v>80</v>
      </c>
      <c r="N24" s="766">
        <v>3.6068530207394049</v>
      </c>
      <c r="O24" s="765">
        <v>0</v>
      </c>
      <c r="P24" s="766">
        <v>0</v>
      </c>
      <c r="Q24" s="765">
        <v>0</v>
      </c>
      <c r="R24" s="766">
        <v>0</v>
      </c>
      <c r="S24" s="765">
        <v>0</v>
      </c>
      <c r="T24" s="766">
        <v>0</v>
      </c>
      <c r="U24" s="765">
        <v>4</v>
      </c>
      <c r="V24" s="766">
        <v>0.18034265103697023</v>
      </c>
      <c r="W24" s="765">
        <v>400</v>
      </c>
      <c r="X24" s="766">
        <f t="shared" si="0"/>
        <v>18.034265103697024</v>
      </c>
      <c r="Z24" s="360"/>
      <c r="AA24" s="360"/>
      <c r="AB24" s="360"/>
      <c r="AC24" s="604">
        <v>44681</v>
      </c>
      <c r="AD24" s="602">
        <v>20498</v>
      </c>
      <c r="AE24" s="602">
        <v>16055</v>
      </c>
      <c r="AF24" s="1399"/>
      <c r="AG24" s="360"/>
      <c r="AH24" s="360"/>
      <c r="AI24" s="361"/>
      <c r="AJ24" s="607"/>
    </row>
    <row r="25" spans="1:36" x14ac:dyDescent="0.35">
      <c r="A25" s="332"/>
      <c r="B25" s="763" t="s">
        <v>43</v>
      </c>
      <c r="C25" s="350"/>
      <c r="D25" s="893">
        <v>49151</v>
      </c>
      <c r="E25" s="350"/>
      <c r="F25" s="765">
        <v>1036</v>
      </c>
      <c r="G25" s="766">
        <v>2.107790278936339</v>
      </c>
      <c r="H25" s="350"/>
      <c r="I25" s="765">
        <v>467</v>
      </c>
      <c r="J25" s="766">
        <v>0.95013326280238442</v>
      </c>
      <c r="K25" s="765">
        <v>315</v>
      </c>
      <c r="L25" s="766">
        <v>67.451820128479653</v>
      </c>
      <c r="M25" s="765">
        <v>3</v>
      </c>
      <c r="N25" s="766">
        <v>0.64239828693790146</v>
      </c>
      <c r="O25" s="765">
        <v>1</v>
      </c>
      <c r="P25" s="766">
        <v>0.21413276231263384</v>
      </c>
      <c r="Q25" s="765">
        <v>55</v>
      </c>
      <c r="R25" s="766">
        <v>11.777301927194861</v>
      </c>
      <c r="S25" s="765">
        <v>29</v>
      </c>
      <c r="T25" s="766">
        <v>6.209850107066381</v>
      </c>
      <c r="U25" s="765">
        <v>52</v>
      </c>
      <c r="V25" s="766">
        <v>11.134903640256958</v>
      </c>
      <c r="W25" s="765">
        <v>12</v>
      </c>
      <c r="X25" s="766">
        <f t="shared" si="0"/>
        <v>2.5695931477516059</v>
      </c>
      <c r="Z25" s="360"/>
      <c r="AA25" s="360"/>
      <c r="AB25" s="360"/>
      <c r="AC25" s="604">
        <v>44712</v>
      </c>
      <c r="AD25" s="602">
        <v>23876</v>
      </c>
      <c r="AE25" s="602">
        <v>15983</v>
      </c>
      <c r="AF25" s="1399"/>
      <c r="AG25" s="360"/>
      <c r="AH25" s="360"/>
      <c r="AI25" s="361"/>
      <c r="AJ25" s="607"/>
    </row>
    <row r="26" spans="1:36" s="331" customFormat="1" x14ac:dyDescent="0.35">
      <c r="B26" s="763" t="s">
        <v>44</v>
      </c>
      <c r="C26" s="350"/>
      <c r="D26" s="895">
        <v>17626</v>
      </c>
      <c r="E26" s="350"/>
      <c r="F26" s="769">
        <v>424</v>
      </c>
      <c r="G26" s="766">
        <v>2.4055372744808805</v>
      </c>
      <c r="H26" s="350"/>
      <c r="I26" s="769">
        <v>253</v>
      </c>
      <c r="J26" s="766">
        <v>1.435379552933167</v>
      </c>
      <c r="K26" s="769">
        <v>233</v>
      </c>
      <c r="L26" s="766">
        <v>92.094861660079047</v>
      </c>
      <c r="M26" s="769">
        <v>5</v>
      </c>
      <c r="N26" s="766">
        <v>1.9762845849802373</v>
      </c>
      <c r="O26" s="769">
        <v>5</v>
      </c>
      <c r="P26" s="766">
        <v>1.9762845849802373</v>
      </c>
      <c r="Q26" s="769">
        <v>0</v>
      </c>
      <c r="R26" s="766">
        <v>0</v>
      </c>
      <c r="S26" s="769">
        <v>0</v>
      </c>
      <c r="T26" s="766">
        <v>0</v>
      </c>
      <c r="U26" s="769">
        <v>10</v>
      </c>
      <c r="V26" s="766">
        <v>3.9525691699604746</v>
      </c>
      <c r="W26" s="769">
        <v>0</v>
      </c>
      <c r="X26" s="766">
        <f t="shared" si="0"/>
        <v>0</v>
      </c>
      <c r="Z26" s="360"/>
      <c r="AA26" s="360"/>
      <c r="AB26" s="360"/>
      <c r="AC26" s="604">
        <v>44742</v>
      </c>
      <c r="AD26" s="602">
        <v>25318</v>
      </c>
      <c r="AE26" s="602">
        <v>16449</v>
      </c>
      <c r="AF26" s="1399"/>
      <c r="AG26" s="360"/>
      <c r="AH26" s="360"/>
      <c r="AI26" s="361"/>
      <c r="AJ26" s="607"/>
    </row>
    <row r="27" spans="1:36" s="331" customFormat="1" x14ac:dyDescent="0.35">
      <c r="B27" s="763" t="s">
        <v>45</v>
      </c>
      <c r="C27" s="350"/>
      <c r="D27" s="895">
        <v>74626</v>
      </c>
      <c r="E27" s="350"/>
      <c r="F27" s="769">
        <v>1444</v>
      </c>
      <c r="G27" s="766">
        <v>1.9349824457963714</v>
      </c>
      <c r="H27" s="350"/>
      <c r="I27" s="769">
        <v>1044</v>
      </c>
      <c r="J27" s="766">
        <v>1.3989762281242464</v>
      </c>
      <c r="K27" s="769">
        <v>882</v>
      </c>
      <c r="L27" s="766">
        <v>84.482758620689651</v>
      </c>
      <c r="M27" s="769">
        <v>32</v>
      </c>
      <c r="N27" s="766">
        <v>3.0651340996168579</v>
      </c>
      <c r="O27" s="769">
        <v>88</v>
      </c>
      <c r="P27" s="766">
        <v>8.4291187739463602</v>
      </c>
      <c r="Q27" s="769">
        <v>7</v>
      </c>
      <c r="R27" s="766">
        <v>0.67049808429118773</v>
      </c>
      <c r="S27" s="769">
        <v>10</v>
      </c>
      <c r="T27" s="766">
        <v>0.95785440613026818</v>
      </c>
      <c r="U27" s="769">
        <v>22</v>
      </c>
      <c r="V27" s="766">
        <v>2.1072796934865901</v>
      </c>
      <c r="W27" s="769">
        <v>3</v>
      </c>
      <c r="X27" s="766">
        <f t="shared" si="0"/>
        <v>0.28735632183908044</v>
      </c>
      <c r="Z27" s="360"/>
      <c r="AA27" s="360"/>
      <c r="AB27" s="360"/>
      <c r="AC27" s="604">
        <v>44773</v>
      </c>
      <c r="AD27" s="602">
        <v>29962</v>
      </c>
      <c r="AE27" s="602">
        <v>16217</v>
      </c>
      <c r="AF27" s="1399"/>
      <c r="AG27" s="360"/>
      <c r="AH27" s="360"/>
      <c r="AI27" s="361"/>
      <c r="AJ27" s="607"/>
    </row>
    <row r="28" spans="1:36" s="331" customFormat="1" x14ac:dyDescent="0.35">
      <c r="B28" s="763" t="s">
        <v>46</v>
      </c>
      <c r="C28" s="350"/>
      <c r="D28" s="895">
        <v>9412</v>
      </c>
      <c r="E28" s="350"/>
      <c r="F28" s="769">
        <v>251</v>
      </c>
      <c r="G28" s="775">
        <v>2.6668083297917549</v>
      </c>
      <c r="H28" s="350"/>
      <c r="I28" s="769">
        <v>164</v>
      </c>
      <c r="J28" s="775">
        <v>1.7424564385890355</v>
      </c>
      <c r="K28" s="769">
        <v>26</v>
      </c>
      <c r="L28" s="775">
        <v>15.853658536585366</v>
      </c>
      <c r="M28" s="769">
        <v>1</v>
      </c>
      <c r="N28" s="775">
        <v>0.6097560975609756</v>
      </c>
      <c r="O28" s="769">
        <v>134</v>
      </c>
      <c r="P28" s="775">
        <v>81.707317073170728</v>
      </c>
      <c r="Q28" s="769">
        <v>0</v>
      </c>
      <c r="R28" s="775">
        <v>0</v>
      </c>
      <c r="S28" s="769">
        <v>1</v>
      </c>
      <c r="T28" s="775">
        <v>0.6097560975609756</v>
      </c>
      <c r="U28" s="769">
        <v>2</v>
      </c>
      <c r="V28" s="775">
        <v>1.2195121951219512</v>
      </c>
      <c r="W28" s="769">
        <v>0</v>
      </c>
      <c r="X28" s="775">
        <f t="shared" si="0"/>
        <v>0</v>
      </c>
      <c r="Z28" s="360"/>
      <c r="AA28" s="360"/>
      <c r="AB28" s="360"/>
      <c r="AC28" s="604">
        <v>44804</v>
      </c>
      <c r="AD28" s="602">
        <v>19002</v>
      </c>
      <c r="AE28" s="602">
        <v>17806</v>
      </c>
      <c r="AF28" s="1399"/>
      <c r="AG28" s="360"/>
      <c r="AH28" s="360"/>
      <c r="AI28" s="361"/>
      <c r="AJ28" s="607"/>
    </row>
    <row r="29" spans="1:36" s="331" customFormat="1" x14ac:dyDescent="0.35">
      <c r="B29" s="884" t="s">
        <v>1</v>
      </c>
      <c r="C29" s="350"/>
      <c r="D29" s="896">
        <v>3897</v>
      </c>
      <c r="E29" s="350"/>
      <c r="F29" s="885">
        <v>40</v>
      </c>
      <c r="G29" s="897">
        <v>1.0264305876315114</v>
      </c>
      <c r="H29" s="350"/>
      <c r="I29" s="885">
        <v>36</v>
      </c>
      <c r="J29" s="897">
        <v>0.92378752886836024</v>
      </c>
      <c r="K29" s="885">
        <v>22</v>
      </c>
      <c r="L29" s="897">
        <v>61.111111111111114</v>
      </c>
      <c r="M29" s="885">
        <v>1</v>
      </c>
      <c r="N29" s="897">
        <v>2.7777777777777777</v>
      </c>
      <c r="O29" s="885">
        <v>2</v>
      </c>
      <c r="P29" s="897">
        <v>5.5555555555555554</v>
      </c>
      <c r="Q29" s="885">
        <v>1</v>
      </c>
      <c r="R29" s="897">
        <v>2.7777777777777777</v>
      </c>
      <c r="S29" s="885">
        <v>0</v>
      </c>
      <c r="T29" s="897">
        <v>0</v>
      </c>
      <c r="U29" s="885">
        <v>5</v>
      </c>
      <c r="V29" s="897">
        <v>13.888888888888889</v>
      </c>
      <c r="W29" s="885">
        <v>5</v>
      </c>
      <c r="X29" s="897">
        <f t="shared" si="0"/>
        <v>13.888888888888889</v>
      </c>
      <c r="Z29" s="360"/>
      <c r="AA29" s="360"/>
      <c r="AB29" s="360"/>
      <c r="AC29" s="604">
        <v>44834</v>
      </c>
      <c r="AD29" s="602">
        <v>23558</v>
      </c>
      <c r="AE29" s="602">
        <v>17545</v>
      </c>
      <c r="AF29" s="1399"/>
      <c r="AG29" s="360"/>
      <c r="AH29" s="360"/>
      <c r="AI29" s="361"/>
      <c r="AJ29" s="607"/>
    </row>
    <row r="30" spans="1:36" s="328" customFormat="1" ht="7.5" customHeight="1" x14ac:dyDescent="0.35">
      <c r="A30" s="326"/>
      <c r="B30" s="327"/>
      <c r="D30" s="327"/>
      <c r="F30" s="327"/>
      <c r="G30" s="335"/>
      <c r="I30" s="327"/>
      <c r="J30" s="335"/>
      <c r="K30" s="327"/>
      <c r="L30" s="335"/>
      <c r="M30" s="327"/>
      <c r="N30" s="335"/>
      <c r="O30" s="327"/>
      <c r="P30" s="335"/>
      <c r="Q30" s="327"/>
      <c r="R30" s="335"/>
      <c r="S30" s="327"/>
      <c r="T30" s="335"/>
      <c r="U30" s="327"/>
      <c r="V30" s="335"/>
      <c r="W30" s="327"/>
      <c r="X30" s="335"/>
      <c r="Z30" s="329"/>
      <c r="AA30" s="329"/>
      <c r="AB30" s="360"/>
      <c r="AC30" s="604">
        <v>44865</v>
      </c>
      <c r="AD30" s="602">
        <v>27902</v>
      </c>
      <c r="AE30" s="602">
        <v>14112</v>
      </c>
      <c r="AF30" s="1404"/>
      <c r="AG30" s="329"/>
      <c r="AH30" s="360"/>
      <c r="AI30" s="361"/>
      <c r="AJ30" s="607"/>
    </row>
    <row r="31" spans="1:36" s="329" customFormat="1" x14ac:dyDescent="0.35">
      <c r="B31" s="1256" t="s">
        <v>0</v>
      </c>
      <c r="C31" s="320"/>
      <c r="D31" s="1273">
        <v>1659164</v>
      </c>
      <c r="E31" s="320"/>
      <c r="F31" s="1257">
        <v>43701</v>
      </c>
      <c r="G31" s="1258">
        <v>2.633916840047156</v>
      </c>
      <c r="H31" s="320"/>
      <c r="I31" s="1257">
        <v>18803</v>
      </c>
      <c r="J31" s="1258">
        <v>1.1332815803621583</v>
      </c>
      <c r="K31" s="1257">
        <v>15173</v>
      </c>
      <c r="L31" s="1258">
        <v>80.694570015423068</v>
      </c>
      <c r="M31" s="1257">
        <v>307</v>
      </c>
      <c r="N31" s="1258">
        <v>1.6327181832686273</v>
      </c>
      <c r="O31" s="1257">
        <v>2137</v>
      </c>
      <c r="P31" s="1258">
        <v>11.365207679625591</v>
      </c>
      <c r="Q31" s="1257">
        <v>231</v>
      </c>
      <c r="R31" s="1258">
        <v>1.2285273626548954</v>
      </c>
      <c r="S31" s="1257">
        <v>55</v>
      </c>
      <c r="T31" s="1258">
        <v>0.29250651491783225</v>
      </c>
      <c r="U31" s="1257">
        <v>312</v>
      </c>
      <c r="V31" s="1258">
        <v>1.6593096846247939</v>
      </c>
      <c r="W31" s="1257">
        <f>SUM(W12:W29)</f>
        <v>588</v>
      </c>
      <c r="X31" s="1258">
        <f>W31/$I31*100</f>
        <v>3.1271605594851883</v>
      </c>
      <c r="Z31" s="360"/>
      <c r="AA31" s="360"/>
      <c r="AC31" s="604">
        <v>44895</v>
      </c>
      <c r="AD31" s="602">
        <v>25864</v>
      </c>
      <c r="AE31" s="602">
        <v>14618</v>
      </c>
      <c r="AF31" s="1399"/>
      <c r="AG31" s="360"/>
      <c r="AJ31" s="395"/>
    </row>
    <row r="32" spans="1:36" s="328" customFormat="1" ht="6.75" customHeight="1" x14ac:dyDescent="0.25">
      <c r="B32" s="397" t="s">
        <v>39</v>
      </c>
      <c r="C32" s="449"/>
      <c r="E32" s="449"/>
      <c r="Z32" s="329"/>
      <c r="AA32" s="329"/>
      <c r="AB32" s="329"/>
      <c r="AC32" s="604">
        <v>44926</v>
      </c>
      <c r="AD32" s="602">
        <v>27618</v>
      </c>
      <c r="AE32" s="602">
        <v>15332</v>
      </c>
      <c r="AF32" s="1404"/>
      <c r="AG32" s="329"/>
      <c r="AH32" s="329"/>
      <c r="AI32" s="329"/>
    </row>
    <row r="33" spans="2:35" s="394" customFormat="1" ht="15" customHeight="1" x14ac:dyDescent="0.25">
      <c r="B33" s="1526" t="s">
        <v>389</v>
      </c>
      <c r="C33" s="1526"/>
      <c r="D33" s="1526"/>
      <c r="E33" s="1526"/>
      <c r="F33" s="1526"/>
      <c r="G33" s="1526"/>
      <c r="H33" s="1526"/>
      <c r="I33" s="1526"/>
      <c r="J33" s="1526"/>
      <c r="K33" s="1526"/>
      <c r="L33" s="1526"/>
      <c r="M33" s="1526"/>
      <c r="N33" s="1526"/>
      <c r="O33" s="1526"/>
      <c r="P33" s="1526"/>
      <c r="Q33" s="1526"/>
      <c r="R33" s="1526"/>
      <c r="S33" s="1526"/>
      <c r="T33" s="1526"/>
      <c r="U33" s="1526"/>
      <c r="V33" s="1526"/>
      <c r="W33" s="1526"/>
      <c r="X33" s="1526"/>
      <c r="Z33" s="329"/>
      <c r="AA33" s="329"/>
      <c r="AB33" s="329"/>
      <c r="AC33" s="604">
        <v>44957</v>
      </c>
      <c r="AD33" s="602">
        <v>19275</v>
      </c>
      <c r="AE33" s="602">
        <v>18183</v>
      </c>
      <c r="AF33" s="1404"/>
      <c r="AG33" s="329"/>
      <c r="AH33" s="329"/>
      <c r="AI33" s="329"/>
    </row>
    <row r="34" spans="2:35" s="394" customFormat="1" ht="11.25" customHeight="1" x14ac:dyDescent="0.25">
      <c r="B34" s="1526"/>
      <c r="C34" s="1526"/>
      <c r="D34" s="1526"/>
      <c r="E34" s="1526"/>
      <c r="F34" s="1526"/>
      <c r="G34" s="1526"/>
      <c r="H34" s="1526"/>
      <c r="I34" s="1526"/>
      <c r="J34" s="1526"/>
      <c r="K34" s="1526"/>
      <c r="L34" s="1526"/>
      <c r="M34" s="1526"/>
      <c r="N34" s="1526"/>
      <c r="O34" s="1526"/>
      <c r="P34" s="1526"/>
      <c r="Q34" s="1526"/>
      <c r="R34" s="1526"/>
      <c r="S34" s="1526"/>
      <c r="T34" s="1526"/>
      <c r="U34" s="1526"/>
      <c r="V34" s="1526"/>
      <c r="W34" s="1526"/>
      <c r="X34" s="1526"/>
      <c r="Z34" s="329"/>
      <c r="AA34" s="329"/>
      <c r="AB34" s="329"/>
      <c r="AC34" s="604">
        <v>44985</v>
      </c>
      <c r="AD34" s="602">
        <v>22255</v>
      </c>
      <c r="AE34" s="602">
        <v>17384</v>
      </c>
      <c r="AF34" s="1404"/>
      <c r="AG34" s="329"/>
      <c r="AH34" s="329"/>
      <c r="AI34" s="329"/>
    </row>
    <row r="35" spans="2:35" x14ac:dyDescent="0.25">
      <c r="B35" s="1486"/>
      <c r="C35" s="1486"/>
      <c r="D35" s="1486"/>
      <c r="AC35" s="604">
        <v>45016</v>
      </c>
      <c r="AD35" s="602">
        <v>31089</v>
      </c>
      <c r="AE35" s="602">
        <v>20191</v>
      </c>
    </row>
    <row r="36" spans="2:35" x14ac:dyDescent="0.25">
      <c r="B36" s="1476"/>
      <c r="C36" s="1476"/>
      <c r="D36" s="1476"/>
      <c r="AC36" s="604">
        <v>45046</v>
      </c>
      <c r="AD36" s="602">
        <v>29256</v>
      </c>
      <c r="AE36" s="602">
        <v>18363</v>
      </c>
    </row>
    <row r="37" spans="2:35" x14ac:dyDescent="0.25">
      <c r="AC37" s="604">
        <v>45077</v>
      </c>
      <c r="AD37" s="602">
        <v>26178</v>
      </c>
      <c r="AE37" s="602">
        <v>15112</v>
      </c>
    </row>
    <row r="38" spans="2:35" x14ac:dyDescent="0.25">
      <c r="AC38" s="604">
        <v>45107</v>
      </c>
      <c r="AD38" s="602">
        <v>26589</v>
      </c>
      <c r="AE38" s="602">
        <v>15064</v>
      </c>
    </row>
    <row r="39" spans="2:35" x14ac:dyDescent="0.25">
      <c r="AC39" s="604">
        <v>45138</v>
      </c>
      <c r="AD39" s="602">
        <v>21178</v>
      </c>
      <c r="AE39" s="602">
        <v>19930</v>
      </c>
      <c r="AF39" s="1405"/>
    </row>
    <row r="40" spans="2:35" x14ac:dyDescent="0.25">
      <c r="AC40" s="604">
        <v>45169</v>
      </c>
      <c r="AD40" s="602">
        <v>19953</v>
      </c>
      <c r="AE40" s="602">
        <v>13281</v>
      </c>
    </row>
    <row r="41" spans="2:35" x14ac:dyDescent="0.25">
      <c r="AC41" s="604">
        <v>45199</v>
      </c>
      <c r="AD41" s="602">
        <v>25272</v>
      </c>
      <c r="AE41" s="602">
        <v>16023</v>
      </c>
    </row>
    <row r="42" spans="2:35" x14ac:dyDescent="0.25">
      <c r="AC42" s="604">
        <v>45230</v>
      </c>
      <c r="AD42" s="602">
        <v>25809</v>
      </c>
      <c r="AE42" s="602">
        <v>14730</v>
      </c>
    </row>
    <row r="43" spans="2:35" x14ac:dyDescent="0.25">
      <c r="AC43" s="604">
        <v>45260</v>
      </c>
      <c r="AD43" s="602">
        <v>23533</v>
      </c>
      <c r="AE43" s="602">
        <v>14866</v>
      </c>
    </row>
    <row r="44" spans="2:35" x14ac:dyDescent="0.25">
      <c r="AC44" s="604">
        <v>45291</v>
      </c>
      <c r="AD44" s="602">
        <v>26424</v>
      </c>
      <c r="AE44" s="602">
        <v>15255</v>
      </c>
    </row>
    <row r="45" spans="2:35" x14ac:dyDescent="0.25">
      <c r="AC45" s="604">
        <v>45322</v>
      </c>
      <c r="AD45" s="602">
        <v>15028</v>
      </c>
      <c r="AE45" s="602">
        <v>18428</v>
      </c>
    </row>
    <row r="46" spans="2:35" x14ac:dyDescent="0.25">
      <c r="AC46" s="604">
        <v>45351</v>
      </c>
      <c r="AD46" s="602">
        <v>26779</v>
      </c>
      <c r="AE46" s="602">
        <v>22135</v>
      </c>
    </row>
    <row r="47" spans="2:35" x14ac:dyDescent="0.25">
      <c r="AC47" s="1328">
        <v>45382</v>
      </c>
      <c r="AD47" s="602">
        <v>28951</v>
      </c>
      <c r="AE47" s="602">
        <v>17739</v>
      </c>
    </row>
    <row r="48" spans="2:35" x14ac:dyDescent="0.25">
      <c r="AC48" s="1328">
        <v>45412</v>
      </c>
      <c r="AD48" s="602">
        <v>28355</v>
      </c>
      <c r="AE48" s="602">
        <v>17505</v>
      </c>
    </row>
    <row r="49" spans="29:31" x14ac:dyDescent="0.25">
      <c r="AC49" s="1328">
        <v>45443</v>
      </c>
      <c r="AD49" s="602">
        <v>27570</v>
      </c>
      <c r="AE49" s="602">
        <v>17074</v>
      </c>
    </row>
    <row r="50" spans="29:31" x14ac:dyDescent="0.25">
      <c r="AC50" s="1328">
        <v>45473</v>
      </c>
      <c r="AD50" s="602">
        <v>28451</v>
      </c>
      <c r="AE50" s="602">
        <v>16876</v>
      </c>
    </row>
    <row r="51" spans="29:31" x14ac:dyDescent="0.25">
      <c r="AC51" s="1328">
        <v>45504</v>
      </c>
      <c r="AD51" s="602">
        <v>23693</v>
      </c>
      <c r="AE51" s="602">
        <v>14856</v>
      </c>
    </row>
    <row r="52" spans="29:31" x14ac:dyDescent="0.25">
      <c r="AC52" s="1328">
        <v>45535</v>
      </c>
      <c r="AD52" s="602">
        <v>21725</v>
      </c>
      <c r="AE52" s="602">
        <v>15859</v>
      </c>
    </row>
    <row r="53" spans="29:31" x14ac:dyDescent="0.25">
      <c r="AC53" s="1328">
        <v>45565</v>
      </c>
      <c r="AD53" s="602">
        <v>21233</v>
      </c>
      <c r="AE53" s="602">
        <v>16108</v>
      </c>
    </row>
    <row r="54" spans="29:31" x14ac:dyDescent="0.25">
      <c r="AC54" s="1328">
        <v>45596</v>
      </c>
      <c r="AD54" s="602">
        <v>27120</v>
      </c>
      <c r="AE54" s="602">
        <v>14590</v>
      </c>
    </row>
    <row r="55" spans="29:31" x14ac:dyDescent="0.25">
      <c r="AC55" s="1328">
        <v>45626</v>
      </c>
      <c r="AD55" s="602">
        <v>31086</v>
      </c>
      <c r="AE55" s="602">
        <v>15962</v>
      </c>
    </row>
    <row r="56" spans="29:31" x14ac:dyDescent="0.25">
      <c r="AC56" s="1328">
        <v>45657</v>
      </c>
      <c r="AD56" s="602">
        <v>29012</v>
      </c>
      <c r="AE56" s="602">
        <v>15313</v>
      </c>
    </row>
    <row r="57" spans="29:31" x14ac:dyDescent="0.25">
      <c r="AC57" s="1328">
        <v>45688</v>
      </c>
      <c r="AD57" s="602">
        <v>20443</v>
      </c>
      <c r="AE57" s="602">
        <v>17379</v>
      </c>
    </row>
    <row r="58" spans="29:31" x14ac:dyDescent="0.25">
      <c r="AC58" s="1328">
        <v>45716</v>
      </c>
      <c r="AD58" s="602">
        <v>24566</v>
      </c>
      <c r="AE58" s="602">
        <v>22564</v>
      </c>
    </row>
    <row r="59" spans="29:31" x14ac:dyDescent="0.25">
      <c r="AC59" s="1328">
        <v>45747</v>
      </c>
      <c r="AD59" s="602">
        <v>28019</v>
      </c>
      <c r="AE59" s="602">
        <v>18336</v>
      </c>
    </row>
    <row r="60" spans="29:31" x14ac:dyDescent="0.25">
      <c r="AC60" s="1328">
        <v>45777</v>
      </c>
      <c r="AD60" s="602">
        <v>29196</v>
      </c>
      <c r="AE60" s="602">
        <v>18470</v>
      </c>
    </row>
    <row r="61" spans="29:31" x14ac:dyDescent="0.25">
      <c r="AC61" s="1328">
        <v>45808</v>
      </c>
      <c r="AD61" s="602">
        <v>26650</v>
      </c>
      <c r="AE61" s="602">
        <v>16989</v>
      </c>
    </row>
    <row r="62" spans="29:31" x14ac:dyDescent="0.25">
      <c r="AC62" s="1328">
        <v>45838</v>
      </c>
      <c r="AD62" s="602">
        <v>28970</v>
      </c>
      <c r="AE62" s="602">
        <v>16692</v>
      </c>
    </row>
    <row r="63" spans="29:31" x14ac:dyDescent="0.25">
      <c r="AC63" s="1328">
        <v>45869</v>
      </c>
      <c r="AD63" s="602">
        <v>35948</v>
      </c>
      <c r="AE63" s="602">
        <v>17775</v>
      </c>
    </row>
    <row r="64" spans="29:31" x14ac:dyDescent="0.25">
      <c r="AC64" s="1328">
        <v>45900</v>
      </c>
      <c r="AD64" s="602">
        <v>27697</v>
      </c>
      <c r="AE64" s="602">
        <v>16563</v>
      </c>
    </row>
    <row r="65" spans="29:31" x14ac:dyDescent="0.25">
      <c r="AC65" s="1328">
        <v>45930</v>
      </c>
      <c r="AD65" s="602">
        <v>31593</v>
      </c>
      <c r="AE65" s="602">
        <v>16472</v>
      </c>
    </row>
    <row r="66" spans="29:31" x14ac:dyDescent="0.25">
      <c r="AC66" s="1328">
        <v>45961</v>
      </c>
      <c r="AD66" s="602">
        <v>40155</v>
      </c>
      <c r="AE66" s="602">
        <v>16155</v>
      </c>
    </row>
    <row r="67" spans="29:31" x14ac:dyDescent="0.25">
      <c r="AC67" s="1328">
        <v>45991</v>
      </c>
      <c r="AD67" s="602">
        <v>43701</v>
      </c>
      <c r="AE67" s="602">
        <v>18803</v>
      </c>
    </row>
  </sheetData>
  <mergeCells count="21">
    <mergeCell ref="B2:C2"/>
    <mergeCell ref="B3:C3"/>
    <mergeCell ref="B7:B10"/>
    <mergeCell ref="D7:D9"/>
    <mergeCell ref="F7:G7"/>
    <mergeCell ref="F8:G9"/>
    <mergeCell ref="A4:X4"/>
    <mergeCell ref="B5:X6"/>
    <mergeCell ref="W7:X7"/>
    <mergeCell ref="B33:X34"/>
    <mergeCell ref="B35:D35"/>
    <mergeCell ref="B36:D36"/>
    <mergeCell ref="K9:L9"/>
    <mergeCell ref="M9:N9"/>
    <mergeCell ref="O9:P9"/>
    <mergeCell ref="Q9:R9"/>
    <mergeCell ref="S9:T9"/>
    <mergeCell ref="W9:X9"/>
    <mergeCell ref="I8:J9"/>
    <mergeCell ref="K8:X8"/>
    <mergeCell ref="U9:V9"/>
  </mergeCells>
  <printOptions horizontalCentered="1"/>
  <pageMargins left="0" right="0" top="0.43307086614173229" bottom="0.43307086614173229" header="0" footer="0"/>
  <pageSetup paperSize="9" scale="73" orientation="landscape" r:id="rId1"/>
  <headerFooter alignWithMargins="0"/>
  <rowBreaks count="1" manualBreakCount="1">
    <brk id="32" max="16383" man="1"/>
  </rowBreak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Hoja50">
    <tabColor theme="0"/>
    <pageSetUpPr fitToPage="1"/>
  </sheetPr>
  <dimension ref="B1:AF44"/>
  <sheetViews>
    <sheetView showGridLines="0" topLeftCell="A2" zoomScaleNormal="100" workbookViewId="0"/>
  </sheetViews>
  <sheetFormatPr baseColWidth="10" defaultColWidth="11.453125" defaultRowHeight="14.5" x14ac:dyDescent="0.25"/>
  <cols>
    <col min="1" max="1" width="1.1796875" style="615" customWidth="1"/>
    <col min="2" max="2" width="7.81640625" style="615" customWidth="1"/>
    <col min="3" max="3" width="1" style="615" customWidth="1"/>
    <col min="4" max="4" width="9.1796875" style="615" customWidth="1"/>
    <col min="5" max="5" width="7.54296875" style="615" customWidth="1"/>
    <col min="6" max="6" width="6" style="615" customWidth="1"/>
    <col min="7" max="7" width="0.54296875" style="615" customWidth="1"/>
    <col min="8" max="8" width="8" style="615" customWidth="1"/>
    <col min="9" max="9" width="6.1796875" style="615" customWidth="1"/>
    <col min="10" max="10" width="0.54296875" style="615" customWidth="1"/>
    <col min="11" max="11" width="6.7265625" style="615" customWidth="1"/>
    <col min="12" max="12" width="5.81640625" style="615" customWidth="1"/>
    <col min="13" max="13" width="0.54296875" style="615" customWidth="1"/>
    <col min="14" max="14" width="6.81640625" style="615" customWidth="1"/>
    <col min="15" max="15" width="6.1796875" style="615" customWidth="1"/>
    <col min="16" max="16" width="0.54296875" style="615" customWidth="1"/>
    <col min="17" max="17" width="7" style="615" customWidth="1"/>
    <col min="18" max="18" width="5" style="615" customWidth="1"/>
    <col min="19" max="19" width="0.54296875" style="615" customWidth="1"/>
    <col min="20" max="20" width="8.1796875" style="615" customWidth="1"/>
    <col min="21" max="21" width="5.81640625" style="615" customWidth="1"/>
    <col min="22" max="22" width="0.7265625" style="615" customWidth="1"/>
    <col min="23" max="23" width="7.54296875" style="615" customWidth="1"/>
    <col min="24" max="24" width="6.1796875" style="615" customWidth="1"/>
    <col min="25" max="25" width="0.54296875" style="615" customWidth="1"/>
    <col min="26" max="26" width="7.26953125" style="615" customWidth="1"/>
    <col min="27" max="27" width="6.1796875" style="615" customWidth="1"/>
    <col min="28" max="28" width="0.7265625" style="615" customWidth="1"/>
    <col min="29" max="29" width="9.1796875" style="615" customWidth="1"/>
    <col min="30" max="30" width="6.7265625" style="615" customWidth="1"/>
    <col min="31" max="16384" width="11.453125" style="615"/>
  </cols>
  <sheetData>
    <row r="1" spans="2:32" hidden="1" x14ac:dyDescent="0.25">
      <c r="E1" s="616" t="s">
        <v>36</v>
      </c>
      <c r="F1" s="616"/>
      <c r="H1" s="616" t="s">
        <v>21</v>
      </c>
      <c r="K1" s="616" t="s">
        <v>20</v>
      </c>
      <c r="N1" s="616" t="s">
        <v>19</v>
      </c>
      <c r="Q1" s="616" t="s">
        <v>18</v>
      </c>
      <c r="T1" s="616" t="s">
        <v>17</v>
      </c>
      <c r="W1" s="616" t="s">
        <v>16</v>
      </c>
      <c r="Z1" s="616" t="s">
        <v>15</v>
      </c>
    </row>
    <row r="2" spans="2:32" s="613" customFormat="1" x14ac:dyDescent="0.25">
      <c r="C2" s="617"/>
      <c r="D2" s="617"/>
      <c r="AB2" s="617"/>
    </row>
    <row r="3" spans="2:32" s="619" customFormat="1" ht="47.25" customHeight="1" x14ac:dyDescent="0.35">
      <c r="B3" s="1541"/>
      <c r="C3" s="1541"/>
      <c r="D3" s="1541"/>
      <c r="E3" s="1541"/>
      <c r="F3" s="1541"/>
      <c r="G3" s="1541"/>
      <c r="H3" s="1541"/>
      <c r="I3" s="1541"/>
      <c r="J3" s="1541"/>
      <c r="K3" s="1541"/>
      <c r="L3" s="618"/>
      <c r="M3" s="618"/>
      <c r="W3" s="620"/>
      <c r="AA3" s="620"/>
      <c r="AD3" s="620"/>
    </row>
    <row r="4" spans="2:32" s="621" customFormat="1" ht="2.25" customHeight="1" x14ac:dyDescent="0.25">
      <c r="B4" s="1542"/>
      <c r="C4" s="1542"/>
      <c r="D4" s="1542"/>
      <c r="E4" s="1542"/>
      <c r="F4" s="1542"/>
      <c r="G4" s="1542"/>
      <c r="H4" s="1542"/>
      <c r="I4" s="1542"/>
      <c r="J4" s="1542"/>
      <c r="K4" s="1542"/>
      <c r="L4" s="1542"/>
      <c r="M4" s="1542"/>
      <c r="N4" s="1542"/>
      <c r="O4" s="1542"/>
      <c r="P4" s="1542"/>
      <c r="Q4" s="1542"/>
      <c r="R4" s="1542"/>
      <c r="S4" s="1542"/>
      <c r="T4" s="1542"/>
      <c r="U4" s="1542"/>
      <c r="V4" s="1542"/>
      <c r="W4" s="1542"/>
      <c r="X4" s="1542"/>
      <c r="Y4" s="1542"/>
      <c r="Z4" s="1542"/>
      <c r="AA4" s="1542"/>
      <c r="AB4" s="1542"/>
      <c r="AC4" s="1542"/>
      <c r="AD4" s="1542"/>
    </row>
    <row r="5" spans="2:32" s="621" customFormat="1" ht="39" customHeight="1" x14ac:dyDescent="0.25">
      <c r="B5" s="1557" t="s">
        <v>428</v>
      </c>
      <c r="C5" s="1557"/>
      <c r="D5" s="1557"/>
      <c r="E5" s="1557"/>
      <c r="F5" s="1557"/>
      <c r="G5" s="1557"/>
      <c r="H5" s="1557"/>
      <c r="I5" s="1557"/>
      <c r="J5" s="1557"/>
      <c r="K5" s="1557"/>
      <c r="L5" s="1557"/>
      <c r="M5" s="1557"/>
      <c r="N5" s="1557"/>
      <c r="O5" s="1557"/>
      <c r="P5" s="1557"/>
      <c r="Q5" s="1557"/>
      <c r="R5" s="1557"/>
      <c r="S5" s="1557"/>
      <c r="T5" s="1557"/>
      <c r="U5" s="1557"/>
      <c r="V5" s="1557"/>
      <c r="W5" s="1557"/>
      <c r="X5" s="1557"/>
      <c r="Y5" s="1557"/>
      <c r="Z5" s="1557"/>
      <c r="AA5" s="1557"/>
      <c r="AB5" s="1557"/>
      <c r="AC5" s="1557"/>
      <c r="AD5" s="1557"/>
      <c r="AE5" s="821"/>
    </row>
    <row r="6" spans="2:32" s="621" customFormat="1" ht="14.25" customHeight="1" x14ac:dyDescent="0.25">
      <c r="B6" s="1478" t="str">
        <f>porsaad!$B$6</f>
        <v>Situación a 30 de noviembre de 2025</v>
      </c>
      <c r="C6" s="1478"/>
      <c r="D6" s="1478"/>
      <c r="E6" s="1478"/>
      <c r="F6" s="1478"/>
      <c r="G6" s="1478"/>
      <c r="H6" s="1478"/>
      <c r="I6" s="1478"/>
      <c r="J6" s="1478"/>
      <c r="K6" s="1478"/>
      <c r="L6" s="1478"/>
      <c r="M6" s="1478"/>
      <c r="N6" s="1478"/>
      <c r="O6" s="1478"/>
      <c r="P6" s="1478"/>
      <c r="Q6" s="1478"/>
      <c r="R6" s="1478"/>
      <c r="S6" s="1478"/>
      <c r="T6" s="1478"/>
      <c r="U6" s="1478"/>
      <c r="V6" s="1478"/>
      <c r="W6" s="1478"/>
      <c r="X6" s="1478"/>
      <c r="Y6" s="1478"/>
      <c r="Z6" s="1478"/>
      <c r="AA6" s="1478"/>
      <c r="AB6" s="1478"/>
      <c r="AC6" s="1478"/>
      <c r="AD6" s="622"/>
    </row>
    <row r="7" spans="2:32" s="621" customFormat="1" ht="5.25" customHeight="1" x14ac:dyDescent="0.25">
      <c r="B7" s="623"/>
      <c r="C7" s="623"/>
      <c r="D7" s="623"/>
      <c r="E7" s="623"/>
      <c r="F7" s="623"/>
      <c r="G7" s="623"/>
      <c r="H7" s="623"/>
      <c r="I7" s="623"/>
      <c r="J7" s="623"/>
      <c r="K7" s="623"/>
      <c r="L7" s="623"/>
      <c r="M7" s="623"/>
      <c r="N7" s="623"/>
      <c r="O7" s="623"/>
      <c r="P7" s="623"/>
      <c r="Q7" s="623"/>
      <c r="R7" s="623"/>
      <c r="S7" s="623"/>
      <c r="T7" s="623"/>
      <c r="U7" s="623"/>
      <c r="V7" s="623"/>
      <c r="W7" s="623"/>
      <c r="X7" s="623"/>
      <c r="Y7" s="623"/>
      <c r="Z7" s="623"/>
      <c r="AA7" s="623"/>
      <c r="AB7" s="623"/>
      <c r="AC7" s="624"/>
      <c r="AD7" s="623"/>
    </row>
    <row r="8" spans="2:32" s="626" customFormat="1" ht="21.75" customHeight="1" x14ac:dyDescent="0.25">
      <c r="B8" s="1551" t="s">
        <v>27</v>
      </c>
      <c r="C8" s="625"/>
      <c r="D8" s="1571" t="s">
        <v>112</v>
      </c>
      <c r="E8" s="1581" t="s">
        <v>26</v>
      </c>
      <c r="F8" s="1582"/>
      <c r="G8" s="1582"/>
      <c r="H8" s="1582"/>
      <c r="I8" s="1582"/>
      <c r="J8" s="1582"/>
      <c r="K8" s="1582"/>
      <c r="L8" s="1582"/>
      <c r="M8" s="1582"/>
      <c r="N8" s="1582"/>
      <c r="O8" s="1582"/>
      <c r="P8" s="1582"/>
      <c r="Q8" s="1582"/>
      <c r="R8" s="1582"/>
      <c r="S8" s="1582"/>
      <c r="T8" s="1582"/>
      <c r="U8" s="1582"/>
      <c r="V8" s="1582"/>
      <c r="W8" s="1582"/>
      <c r="X8" s="1582"/>
      <c r="Y8" s="1582"/>
      <c r="Z8" s="1582"/>
      <c r="AA8" s="1554"/>
      <c r="AB8" s="625"/>
      <c r="AC8" s="1571" t="s">
        <v>0</v>
      </c>
      <c r="AD8" s="1583"/>
    </row>
    <row r="9" spans="2:32" s="626" customFormat="1" ht="21.75" customHeight="1" x14ac:dyDescent="0.25">
      <c r="B9" s="1580"/>
      <c r="C9" s="625"/>
      <c r="D9" s="1572"/>
      <c r="E9" s="1644" t="s">
        <v>22</v>
      </c>
      <c r="F9" s="1585"/>
      <c r="G9" s="627"/>
      <c r="H9" s="1572" t="s">
        <v>21</v>
      </c>
      <c r="I9" s="1645"/>
      <c r="J9" s="627"/>
      <c r="K9" s="1572" t="s">
        <v>20</v>
      </c>
      <c r="L9" s="1645"/>
      <c r="M9" s="627"/>
      <c r="N9" s="1572" t="s">
        <v>19</v>
      </c>
      <c r="O9" s="1645"/>
      <c r="P9" s="627"/>
      <c r="Q9" s="1572" t="s">
        <v>18</v>
      </c>
      <c r="R9" s="1645"/>
      <c r="S9" s="627"/>
      <c r="T9" s="1572" t="s">
        <v>17</v>
      </c>
      <c r="U9" s="1645"/>
      <c r="V9" s="627"/>
      <c r="W9" s="1572" t="s">
        <v>16</v>
      </c>
      <c r="X9" s="1645"/>
      <c r="Y9" s="627"/>
      <c r="Z9" s="1572" t="s">
        <v>15</v>
      </c>
      <c r="AA9" s="1645"/>
      <c r="AB9" s="625"/>
      <c r="AC9" s="1584"/>
      <c r="AD9" s="1585"/>
    </row>
    <row r="10" spans="2:32" s="626" customFormat="1" ht="21.75" customHeight="1" x14ac:dyDescent="0.25">
      <c r="B10" s="1552"/>
      <c r="C10" s="628"/>
      <c r="D10" s="1573"/>
      <c r="E10" s="860" t="s">
        <v>9</v>
      </c>
      <c r="F10" s="819" t="s">
        <v>25</v>
      </c>
      <c r="G10" s="629"/>
      <c r="H10" s="709" t="s">
        <v>9</v>
      </c>
      <c r="I10" s="819" t="s">
        <v>25</v>
      </c>
      <c r="J10" s="629"/>
      <c r="K10" s="856" t="s">
        <v>9</v>
      </c>
      <c r="L10" s="819" t="s">
        <v>25</v>
      </c>
      <c r="M10" s="629"/>
      <c r="N10" s="709" t="s">
        <v>9</v>
      </c>
      <c r="O10" s="857" t="s">
        <v>25</v>
      </c>
      <c r="P10" s="629"/>
      <c r="Q10" s="856" t="s">
        <v>9</v>
      </c>
      <c r="R10" s="819" t="s">
        <v>25</v>
      </c>
      <c r="S10" s="629"/>
      <c r="T10" s="709" t="s">
        <v>9</v>
      </c>
      <c r="U10" s="819" t="s">
        <v>25</v>
      </c>
      <c r="V10" s="629"/>
      <c r="W10" s="709" t="s">
        <v>9</v>
      </c>
      <c r="X10" s="819" t="s">
        <v>25</v>
      </c>
      <c r="Y10" s="629"/>
      <c r="Z10" s="856" t="s">
        <v>9</v>
      </c>
      <c r="AA10" s="819" t="s">
        <v>25</v>
      </c>
      <c r="AB10" s="628"/>
      <c r="AC10" s="858" t="s">
        <v>9</v>
      </c>
      <c r="AD10" s="854" t="s">
        <v>25</v>
      </c>
    </row>
    <row r="11" spans="2:32" s="631" customFormat="1" ht="5.25" customHeight="1" x14ac:dyDescent="0.25">
      <c r="B11" s="630"/>
      <c r="D11" s="630"/>
      <c r="E11" s="630"/>
      <c r="F11" s="630"/>
      <c r="G11" s="630"/>
      <c r="H11" s="630"/>
      <c r="I11" s="630"/>
      <c r="J11" s="630"/>
      <c r="K11" s="630"/>
      <c r="L11" s="630"/>
      <c r="M11" s="630"/>
      <c r="N11" s="630"/>
      <c r="O11" s="630"/>
      <c r="P11" s="630"/>
      <c r="Q11" s="630"/>
      <c r="R11" s="630"/>
      <c r="S11" s="630"/>
      <c r="T11" s="630"/>
      <c r="U11" s="630"/>
      <c r="V11" s="630"/>
      <c r="W11" s="630"/>
      <c r="X11" s="630"/>
      <c r="Y11" s="630"/>
      <c r="Z11" s="630"/>
      <c r="AA11" s="630"/>
      <c r="AC11" s="630"/>
      <c r="AD11" s="630"/>
    </row>
    <row r="12" spans="2:32" s="633" customFormat="1" ht="21" customHeight="1" x14ac:dyDescent="0.25">
      <c r="B12" s="1574" t="s">
        <v>24</v>
      </c>
      <c r="D12" s="793" t="s">
        <v>31</v>
      </c>
      <c r="E12" s="796">
        <v>545</v>
      </c>
      <c r="F12" s="795">
        <v>0.19627403456583822</v>
      </c>
      <c r="G12" s="634"/>
      <c r="H12" s="796">
        <v>10820</v>
      </c>
      <c r="I12" s="795">
        <v>3.8966698238575592</v>
      </c>
      <c r="J12" s="634"/>
      <c r="K12" s="796">
        <v>6276</v>
      </c>
      <c r="L12" s="795">
        <v>2.2602125521746803</v>
      </c>
      <c r="M12" s="634"/>
      <c r="N12" s="796">
        <v>8691</v>
      </c>
      <c r="O12" s="795">
        <v>3.1299406135994499</v>
      </c>
      <c r="P12" s="634"/>
      <c r="Q12" s="796">
        <v>8463</v>
      </c>
      <c r="R12" s="795">
        <v>3.0478296413407135</v>
      </c>
      <c r="S12" s="634"/>
      <c r="T12" s="796">
        <v>11794</v>
      </c>
      <c r="U12" s="795">
        <v>4.2474421351733875</v>
      </c>
      <c r="V12" s="634"/>
      <c r="W12" s="796">
        <v>40129</v>
      </c>
      <c r="X12" s="795">
        <v>14.451891253380776</v>
      </c>
      <c r="Y12" s="634"/>
      <c r="Z12" s="796">
        <v>190955</v>
      </c>
      <c r="AA12" s="795">
        <f t="shared" ref="AA12:AA19" si="0">Z12*100/$AC12</f>
        <v>68.769739945907602</v>
      </c>
      <c r="AB12" s="637"/>
      <c r="AC12" s="675">
        <f>E12+H12+K12+N12+Q12+T12+W12+Z12</f>
        <v>277673</v>
      </c>
      <c r="AD12" s="676">
        <f>F12+I12+L12+O12+R12+U12+X12+AA12</f>
        <v>100</v>
      </c>
      <c r="AF12" s="797"/>
    </row>
    <row r="13" spans="2:32" s="633" customFormat="1" ht="21" customHeight="1" x14ac:dyDescent="0.25">
      <c r="B13" s="1575"/>
      <c r="D13" s="798" t="s">
        <v>49</v>
      </c>
      <c r="E13" s="801">
        <v>774</v>
      </c>
      <c r="F13" s="800">
        <v>0.20021832592646244</v>
      </c>
      <c r="G13" s="634"/>
      <c r="H13" s="801">
        <v>13209</v>
      </c>
      <c r="I13" s="800">
        <v>3.4169042211403649</v>
      </c>
      <c r="J13" s="634"/>
      <c r="K13" s="801">
        <v>8171</v>
      </c>
      <c r="L13" s="800">
        <v>2.1136743425647606</v>
      </c>
      <c r="M13" s="634"/>
      <c r="N13" s="801">
        <v>11387</v>
      </c>
      <c r="O13" s="800">
        <v>2.9455892471894418</v>
      </c>
      <c r="P13" s="634"/>
      <c r="Q13" s="801">
        <v>13005</v>
      </c>
      <c r="R13" s="800">
        <v>3.3641334995783514</v>
      </c>
      <c r="S13" s="634"/>
      <c r="T13" s="801">
        <v>21753</v>
      </c>
      <c r="U13" s="800">
        <v>5.6270662065611594</v>
      </c>
      <c r="V13" s="634"/>
      <c r="W13" s="801">
        <v>70139</v>
      </c>
      <c r="X13" s="800">
        <v>18.143557057049289</v>
      </c>
      <c r="Y13" s="634"/>
      <c r="Z13" s="801">
        <v>248140</v>
      </c>
      <c r="AA13" s="800">
        <f t="shared" si="0"/>
        <v>64.188857099990173</v>
      </c>
      <c r="AB13" s="637"/>
      <c r="AC13" s="683">
        <f t="shared" ref="AC13:AD15" si="1">E13+H13+K13+N13+Q13+T13+W13+Z13</f>
        <v>386578</v>
      </c>
      <c r="AD13" s="684">
        <f t="shared" si="1"/>
        <v>100</v>
      </c>
      <c r="AF13" s="797"/>
    </row>
    <row r="14" spans="2:32" s="633" customFormat="1" ht="21" customHeight="1" x14ac:dyDescent="0.25">
      <c r="B14" s="1575"/>
      <c r="D14" s="802" t="s">
        <v>50</v>
      </c>
      <c r="E14" s="805">
        <v>362</v>
      </c>
      <c r="F14" s="804">
        <v>9.6309381917248429E-2</v>
      </c>
      <c r="G14" s="634"/>
      <c r="H14" s="805">
        <v>10397</v>
      </c>
      <c r="I14" s="804">
        <v>2.7661012259492592</v>
      </c>
      <c r="J14" s="634"/>
      <c r="K14" s="805">
        <v>7515</v>
      </c>
      <c r="L14" s="804">
        <v>1.9993508428401159</v>
      </c>
      <c r="M14" s="634"/>
      <c r="N14" s="805">
        <v>9484</v>
      </c>
      <c r="O14" s="804">
        <v>2.5231993870253704</v>
      </c>
      <c r="P14" s="634"/>
      <c r="Q14" s="805">
        <v>13242</v>
      </c>
      <c r="R14" s="804">
        <v>3.5230078324536014</v>
      </c>
      <c r="S14" s="634"/>
      <c r="T14" s="805">
        <v>23990</v>
      </c>
      <c r="U14" s="804">
        <v>6.3824919121403028</v>
      </c>
      <c r="V14" s="634"/>
      <c r="W14" s="805">
        <v>88797</v>
      </c>
      <c r="X14" s="804">
        <v>23.624265707474883</v>
      </c>
      <c r="Y14" s="634"/>
      <c r="Z14" s="805">
        <v>222085</v>
      </c>
      <c r="AA14" s="804">
        <f t="shared" si="0"/>
        <v>59.085273710199218</v>
      </c>
      <c r="AB14" s="637"/>
      <c r="AC14" s="691">
        <f t="shared" si="1"/>
        <v>375872</v>
      </c>
      <c r="AD14" s="692">
        <f t="shared" si="1"/>
        <v>100</v>
      </c>
      <c r="AF14" s="797"/>
    </row>
    <row r="15" spans="2:32" s="633" customFormat="1" ht="21" customHeight="1" x14ac:dyDescent="0.25">
      <c r="B15" s="1576"/>
      <c r="D15" s="904" t="s">
        <v>68</v>
      </c>
      <c r="E15" s="809">
        <f>SUM(E12:E14)</f>
        <v>1681</v>
      </c>
      <c r="F15" s="810">
        <f t="shared" ref="F15:F19" si="2">E15*100/$AC15</f>
        <v>0.16161550124360291</v>
      </c>
      <c r="G15" s="634"/>
      <c r="H15" s="809">
        <f>SUM(H12:H14)</f>
        <v>34426</v>
      </c>
      <c r="I15" s="810">
        <f t="shared" ref="I15:I19" si="3">H15*100/$AC15</f>
        <v>3.3098008600905855</v>
      </c>
      <c r="J15" s="634"/>
      <c r="K15" s="809">
        <f>SUM(K12:K14)</f>
        <v>21962</v>
      </c>
      <c r="L15" s="810">
        <f t="shared" ref="L15:L19" si="4">K15*100/$AC15</f>
        <v>2.1114810459916762</v>
      </c>
      <c r="M15" s="634"/>
      <c r="N15" s="809">
        <f>SUM(N12:N14)</f>
        <v>29562</v>
      </c>
      <c r="O15" s="810">
        <f t="shared" ref="O15:O19" si="5">N15*100/$AC15</f>
        <v>2.8421638594666208</v>
      </c>
      <c r="P15" s="634"/>
      <c r="Q15" s="809">
        <f>SUM(Q12:Q14)</f>
        <v>34710</v>
      </c>
      <c r="R15" s="810">
        <f t="shared" ref="R15:R19" si="6">Q15*100/$AC15</f>
        <v>3.3371053231204386</v>
      </c>
      <c r="S15" s="634"/>
      <c r="T15" s="809">
        <f>SUM(T12:T14)</f>
        <v>57537</v>
      </c>
      <c r="U15" s="810">
        <f t="shared" ref="U15:U19" si="7">T15*100/$AC15</f>
        <v>5.5317496103826178</v>
      </c>
      <c r="V15" s="634"/>
      <c r="W15" s="809">
        <f>SUM(W12:W14)</f>
        <v>199065</v>
      </c>
      <c r="X15" s="810">
        <f t="shared" ref="X15:X19" si="8">W15*100/$AC15</f>
        <v>19.138601876893407</v>
      </c>
      <c r="Y15" s="634"/>
      <c r="Z15" s="809">
        <f>SUM(Z12:Z14)</f>
        <v>661180</v>
      </c>
      <c r="AA15" s="810">
        <f t="shared" si="0"/>
        <v>63.567481922811055</v>
      </c>
      <c r="AB15" s="637"/>
      <c r="AC15" s="811">
        <f>SUM(AC12:AC14)</f>
        <v>1040123</v>
      </c>
      <c r="AD15" s="812">
        <f t="shared" si="1"/>
        <v>100</v>
      </c>
      <c r="AF15" s="797"/>
    </row>
    <row r="16" spans="2:32" s="633" customFormat="1" ht="21" customHeight="1" x14ac:dyDescent="0.25">
      <c r="B16" s="1574" t="s">
        <v>23</v>
      </c>
      <c r="D16" s="793" t="s">
        <v>31</v>
      </c>
      <c r="E16" s="796">
        <v>700</v>
      </c>
      <c r="F16" s="795">
        <v>0.43614522389826599</v>
      </c>
      <c r="G16" s="634"/>
      <c r="H16" s="796">
        <v>23368</v>
      </c>
      <c r="I16" s="795">
        <v>14.559773702935257</v>
      </c>
      <c r="J16" s="634"/>
      <c r="K16" s="796">
        <v>10108</v>
      </c>
      <c r="L16" s="795">
        <v>6.2979370330909612</v>
      </c>
      <c r="M16" s="634"/>
      <c r="N16" s="796">
        <v>10746</v>
      </c>
      <c r="O16" s="795">
        <v>6.6954522514439523</v>
      </c>
      <c r="P16" s="634"/>
      <c r="Q16" s="796">
        <v>9632</v>
      </c>
      <c r="R16" s="795">
        <v>6.0013582808401402</v>
      </c>
      <c r="S16" s="634"/>
      <c r="T16" s="796">
        <v>13033</v>
      </c>
      <c r="U16" s="795">
        <v>8.1204010043801436</v>
      </c>
      <c r="V16" s="634"/>
      <c r="W16" s="796">
        <v>30716</v>
      </c>
      <c r="X16" s="795">
        <v>19.138052424655914</v>
      </c>
      <c r="Y16" s="634"/>
      <c r="Z16" s="796">
        <v>62194</v>
      </c>
      <c r="AA16" s="795">
        <f t="shared" si="0"/>
        <v>38.750880078755365</v>
      </c>
      <c r="AB16" s="637"/>
      <c r="AC16" s="675">
        <f>E16+H16+K16+N16+Q16+T16+W16+Z16</f>
        <v>160497</v>
      </c>
      <c r="AD16" s="676">
        <f>F16+I16+L16+O16+R16+U16+X16+AA16</f>
        <v>100</v>
      </c>
      <c r="AF16" s="797"/>
    </row>
    <row r="17" spans="2:32" s="633" customFormat="1" ht="21" customHeight="1" x14ac:dyDescent="0.25">
      <c r="B17" s="1575"/>
      <c r="D17" s="798" t="s">
        <v>49</v>
      </c>
      <c r="E17" s="801">
        <v>985</v>
      </c>
      <c r="F17" s="800">
        <v>0.41806020066889632</v>
      </c>
      <c r="G17" s="634"/>
      <c r="H17" s="801">
        <v>33074</v>
      </c>
      <c r="I17" s="800">
        <v>14.037485357282312</v>
      </c>
      <c r="J17" s="634"/>
      <c r="K17" s="801">
        <v>13177</v>
      </c>
      <c r="L17" s="800">
        <v>5.5926693037706059</v>
      </c>
      <c r="M17" s="634"/>
      <c r="N17" s="801">
        <v>14863</v>
      </c>
      <c r="O17" s="800">
        <v>6.3082525508038643</v>
      </c>
      <c r="P17" s="634"/>
      <c r="Q17" s="801">
        <v>15252</v>
      </c>
      <c r="R17" s="800">
        <v>6.4733544980731033</v>
      </c>
      <c r="S17" s="634"/>
      <c r="T17" s="801">
        <v>23175</v>
      </c>
      <c r="U17" s="800">
        <v>9.8360864472098193</v>
      </c>
      <c r="V17" s="634"/>
      <c r="W17" s="801">
        <v>48225</v>
      </c>
      <c r="X17" s="800">
        <v>20.467972768789366</v>
      </c>
      <c r="Y17" s="634"/>
      <c r="Z17" s="801">
        <v>86861</v>
      </c>
      <c r="AA17" s="800">
        <f t="shared" si="0"/>
        <v>36.866118873402037</v>
      </c>
      <c r="AB17" s="637"/>
      <c r="AC17" s="683">
        <f t="shared" ref="AC17:AD19" si="9">E17+H17+K17+N17+Q17+T17+W17+Z17</f>
        <v>235612</v>
      </c>
      <c r="AD17" s="684">
        <f t="shared" si="9"/>
        <v>100</v>
      </c>
      <c r="AF17" s="797"/>
    </row>
    <row r="18" spans="2:32" s="633" customFormat="1" ht="21" customHeight="1" x14ac:dyDescent="0.25">
      <c r="B18" s="1575"/>
      <c r="D18" s="802" t="s">
        <v>50</v>
      </c>
      <c r="E18" s="805">
        <v>422</v>
      </c>
      <c r="F18" s="804">
        <v>0.18929539052267058</v>
      </c>
      <c r="G18" s="634"/>
      <c r="H18" s="805">
        <v>23951</v>
      </c>
      <c r="I18" s="804">
        <v>10.743634830351857</v>
      </c>
      <c r="J18" s="634"/>
      <c r="K18" s="805">
        <v>12950</v>
      </c>
      <c r="L18" s="804">
        <v>5.8089462257549389</v>
      </c>
      <c r="M18" s="634"/>
      <c r="N18" s="805">
        <v>13176</v>
      </c>
      <c r="O18" s="804">
        <v>5.9103224301580752</v>
      </c>
      <c r="P18" s="634"/>
      <c r="Q18" s="805">
        <v>14716</v>
      </c>
      <c r="R18" s="804">
        <v>6.6011160353829865</v>
      </c>
      <c r="S18" s="634"/>
      <c r="T18" s="805">
        <v>23018</v>
      </c>
      <c r="U18" s="804">
        <v>10.325121561731828</v>
      </c>
      <c r="V18" s="634"/>
      <c r="W18" s="805">
        <v>47304</v>
      </c>
      <c r="X18" s="804">
        <v>21.219026429583909</v>
      </c>
      <c r="Y18" s="634"/>
      <c r="Z18" s="805">
        <v>87395</v>
      </c>
      <c r="AA18" s="804">
        <f t="shared" si="0"/>
        <v>39.202537096513737</v>
      </c>
      <c r="AB18" s="637"/>
      <c r="AC18" s="691">
        <f t="shared" si="9"/>
        <v>222932</v>
      </c>
      <c r="AD18" s="692">
        <f t="shared" si="9"/>
        <v>100</v>
      </c>
      <c r="AF18" s="797"/>
    </row>
    <row r="19" spans="2:32" s="633" customFormat="1" ht="21" customHeight="1" x14ac:dyDescent="0.25">
      <c r="B19" s="1576"/>
      <c r="D19" s="905" t="s">
        <v>68</v>
      </c>
      <c r="E19" s="809">
        <f>SUM(E16:E18)</f>
        <v>2107</v>
      </c>
      <c r="F19" s="810">
        <f t="shared" si="2"/>
        <v>0.34036517775074671</v>
      </c>
      <c r="G19" s="634"/>
      <c r="H19" s="809">
        <f>SUM(H16:H18)</f>
        <v>80393</v>
      </c>
      <c r="I19" s="810">
        <f t="shared" si="3"/>
        <v>12.986700396258083</v>
      </c>
      <c r="J19" s="634"/>
      <c r="K19" s="809">
        <f>SUM(K16:K18)</f>
        <v>36235</v>
      </c>
      <c r="L19" s="810">
        <f t="shared" si="4"/>
        <v>5.853408740293454</v>
      </c>
      <c r="M19" s="634"/>
      <c r="N19" s="809">
        <f>SUM(N16:N18)</f>
        <v>38785</v>
      </c>
      <c r="O19" s="810">
        <f t="shared" si="5"/>
        <v>6.2653362216719088</v>
      </c>
      <c r="P19" s="634"/>
      <c r="Q19" s="809">
        <f>SUM(Q16:Q18)</f>
        <v>39600</v>
      </c>
      <c r="R19" s="810">
        <f t="shared" si="6"/>
        <v>6.3969914755242385</v>
      </c>
      <c r="S19" s="634"/>
      <c r="T19" s="809">
        <f>SUM(T16:T18)</f>
        <v>59226</v>
      </c>
      <c r="U19" s="810">
        <f t="shared" si="7"/>
        <v>9.5673792204393564</v>
      </c>
      <c r="V19" s="634"/>
      <c r="W19" s="809">
        <f>SUM(W16:W18)</f>
        <v>126245</v>
      </c>
      <c r="X19" s="810">
        <f t="shared" si="8"/>
        <v>20.393641132009027</v>
      </c>
      <c r="Y19" s="634"/>
      <c r="Z19" s="809">
        <f>SUM(Z16:Z18)</f>
        <v>236450</v>
      </c>
      <c r="AA19" s="810">
        <f t="shared" si="0"/>
        <v>38.196177636053186</v>
      </c>
      <c r="AB19" s="637"/>
      <c r="AC19" s="811">
        <f>SUM(AC16:AC18)</f>
        <v>619041</v>
      </c>
      <c r="AD19" s="812">
        <f t="shared" si="9"/>
        <v>100</v>
      </c>
      <c r="AF19" s="797"/>
    </row>
    <row r="20" spans="2:32" s="649" customFormat="1" ht="3" customHeight="1" x14ac:dyDescent="0.25">
      <c r="B20" s="644"/>
      <c r="C20" s="645"/>
      <c r="D20" s="637"/>
      <c r="E20" s="646"/>
      <c r="F20" s="647"/>
      <c r="G20" s="637"/>
      <c r="H20" s="646"/>
      <c r="I20" s="647"/>
      <c r="J20" s="637"/>
      <c r="K20" s="646"/>
      <c r="L20" s="647"/>
      <c r="M20" s="637"/>
      <c r="N20" s="646"/>
      <c r="O20" s="647"/>
      <c r="P20" s="637"/>
      <c r="Q20" s="646"/>
      <c r="R20" s="647"/>
      <c r="S20" s="637"/>
      <c r="T20" s="646"/>
      <c r="U20" s="647"/>
      <c r="V20" s="637"/>
      <c r="W20" s="646"/>
      <c r="X20" s="647"/>
      <c r="Y20" s="637"/>
      <c r="Z20" s="646"/>
      <c r="AA20" s="647"/>
      <c r="AB20" s="637"/>
      <c r="AC20" s="646"/>
      <c r="AD20" s="648"/>
    </row>
    <row r="21" spans="2:32" s="918" customFormat="1" ht="18" customHeight="1" x14ac:dyDescent="0.25">
      <c r="B21" s="1640" t="s">
        <v>0</v>
      </c>
      <c r="C21" s="1641"/>
      <c r="D21" s="1642"/>
      <c r="E21" s="1250">
        <f>E15+E19</f>
        <v>3788</v>
      </c>
      <c r="F21" s="1251">
        <f>E21*100/$AC21</f>
        <v>0.22830775016815696</v>
      </c>
      <c r="G21" s="1245"/>
      <c r="H21" s="1250">
        <f>H15+H19</f>
        <v>114819</v>
      </c>
      <c r="I21" s="1251">
        <f>H21*100/$AC21</f>
        <v>6.9202923882147873</v>
      </c>
      <c r="J21" s="1245"/>
      <c r="K21" s="1250">
        <f>K15+K19</f>
        <v>58197</v>
      </c>
      <c r="L21" s="1251">
        <f>K21*100/$AC21</f>
        <v>3.5076098565301561</v>
      </c>
      <c r="M21" s="1245"/>
      <c r="N21" s="1250">
        <f>N15+N19</f>
        <v>68347</v>
      </c>
      <c r="O21" s="1251">
        <f>N21*100/$AC21</f>
        <v>4.1193637277568707</v>
      </c>
      <c r="P21" s="1245"/>
      <c r="Q21" s="1250">
        <f>Q15+Q19</f>
        <v>74310</v>
      </c>
      <c r="R21" s="1251">
        <f>Q21*100/$AC21</f>
        <v>4.4787615931878948</v>
      </c>
      <c r="S21" s="1245"/>
      <c r="T21" s="1250">
        <f>T15+T19</f>
        <v>116763</v>
      </c>
      <c r="U21" s="1251">
        <f>T21*100/$AC21</f>
        <v>7.0374598291669779</v>
      </c>
      <c r="V21" s="1245"/>
      <c r="W21" s="1250">
        <f>W15+W19</f>
        <v>325310</v>
      </c>
      <c r="X21" s="1251">
        <f>W21*100/$AC21</f>
        <v>19.606862251109597</v>
      </c>
      <c r="Y21" s="1245"/>
      <c r="Z21" s="1250">
        <f>Z15+Z19</f>
        <v>897630</v>
      </c>
      <c r="AA21" s="1251">
        <f>Z21*100/$AC21</f>
        <v>54.101342603865561</v>
      </c>
      <c r="AB21" s="1245"/>
      <c r="AC21" s="1250">
        <f>AC15+AC19</f>
        <v>1659164</v>
      </c>
      <c r="AD21" s="1251">
        <f>F21+I21+L21+O21+R21+U21+X21+AA21</f>
        <v>100</v>
      </c>
    </row>
    <row r="22" spans="2:32" s="631" customFormat="1" ht="5.25" customHeight="1" x14ac:dyDescent="0.25">
      <c r="B22" s="651"/>
      <c r="C22" s="651"/>
      <c r="D22" s="651"/>
      <c r="E22" s="651"/>
      <c r="F22" s="651"/>
      <c r="G22" s="651"/>
      <c r="H22" s="651"/>
      <c r="I22" s="651"/>
      <c r="J22" s="651"/>
      <c r="K22" s="651"/>
      <c r="L22" s="651"/>
      <c r="M22" s="651"/>
      <c r="N22" s="651"/>
      <c r="O22" s="652"/>
      <c r="P22" s="652"/>
    </row>
    <row r="23" spans="2:32" s="631" customFormat="1" ht="5.25" customHeight="1" x14ac:dyDescent="0.25">
      <c r="B23" s="651"/>
      <c r="C23" s="651"/>
      <c r="D23" s="651"/>
      <c r="E23" s="651"/>
      <c r="F23" s="651"/>
      <c r="G23" s="651"/>
      <c r="H23" s="651"/>
      <c r="I23" s="651"/>
      <c r="J23" s="651"/>
      <c r="K23" s="651"/>
      <c r="L23" s="651"/>
      <c r="M23" s="651"/>
      <c r="N23" s="651"/>
      <c r="O23" s="652"/>
      <c r="P23" s="652"/>
    </row>
    <row r="24" spans="2:32" s="631" customFormat="1" ht="12.75" customHeight="1" x14ac:dyDescent="0.25">
      <c r="B24" s="652"/>
      <c r="C24" s="652"/>
      <c r="D24" s="652"/>
      <c r="E24" s="652"/>
      <c r="F24" s="652"/>
      <c r="G24" s="652"/>
      <c r="H24" s="652"/>
      <c r="I24" s="652"/>
      <c r="J24" s="652"/>
      <c r="K24" s="652"/>
      <c r="L24" s="652"/>
      <c r="M24" s="652"/>
      <c r="N24" s="652"/>
      <c r="O24" s="652"/>
      <c r="P24" s="652"/>
    </row>
    <row r="25" spans="2:32" s="649" customFormat="1" ht="24.75" customHeight="1" x14ac:dyDescent="0.25">
      <c r="B25" s="653"/>
      <c r="C25" s="653"/>
      <c r="D25" s="653"/>
      <c r="E25" s="653" t="s">
        <v>114</v>
      </c>
      <c r="F25" s="653" t="s">
        <v>21</v>
      </c>
      <c r="G25" s="653"/>
      <c r="H25" s="653" t="s">
        <v>20</v>
      </c>
      <c r="I25" s="653" t="s">
        <v>19</v>
      </c>
      <c r="J25" s="653"/>
      <c r="K25" s="653" t="s">
        <v>18</v>
      </c>
      <c r="L25" s="653" t="s">
        <v>17</v>
      </c>
      <c r="M25" s="653"/>
      <c r="N25" s="653" t="s">
        <v>16</v>
      </c>
      <c r="O25" s="653" t="s">
        <v>15</v>
      </c>
      <c r="P25" s="653"/>
    </row>
    <row r="26" spans="2:32" s="649" customFormat="1" x14ac:dyDescent="0.25">
      <c r="B26" s="654"/>
      <c r="C26" s="654"/>
      <c r="D26" s="654"/>
      <c r="E26" s="654" t="e">
        <f>#REF!</f>
        <v>#REF!</v>
      </c>
      <c r="F26" s="655" t="e">
        <f>#REF!</f>
        <v>#REF!</v>
      </c>
      <c r="G26" s="655"/>
      <c r="H26" s="655" t="e">
        <f>#REF!</f>
        <v>#REF!</v>
      </c>
      <c r="I26" s="655" t="e">
        <f>#REF!</f>
        <v>#REF!</v>
      </c>
      <c r="J26" s="655"/>
      <c r="K26" s="655" t="e">
        <f>#REF!</f>
        <v>#REF!</v>
      </c>
      <c r="L26" s="655" t="e">
        <f>#REF!</f>
        <v>#REF!</v>
      </c>
      <c r="M26" s="655"/>
      <c r="N26" s="655" t="e">
        <f>#REF!</f>
        <v>#REF!</v>
      </c>
      <c r="O26" s="655" t="e">
        <f>#REF!</f>
        <v>#REF!</v>
      </c>
      <c r="P26" s="655"/>
    </row>
    <row r="27" spans="2:32" s="631" customFormat="1" x14ac:dyDescent="0.25">
      <c r="B27" s="652"/>
      <c r="C27" s="652"/>
      <c r="D27" s="652"/>
      <c r="E27" s="652"/>
      <c r="F27" s="652"/>
      <c r="G27" s="652"/>
      <c r="H27" s="652"/>
      <c r="I27" s="652"/>
      <c r="J27" s="652"/>
      <c r="K27" s="652"/>
      <c r="L27" s="652"/>
      <c r="M27" s="652"/>
      <c r="N27" s="652"/>
      <c r="O27" s="652"/>
      <c r="P27" s="652"/>
    </row>
    <row r="28" spans="2:32" s="631" customFormat="1" x14ac:dyDescent="0.25">
      <c r="B28" s="652"/>
      <c r="C28" s="652"/>
      <c r="D28" s="652"/>
      <c r="E28" s="652"/>
      <c r="F28" s="652"/>
      <c r="G28" s="652"/>
      <c r="H28" s="652"/>
      <c r="I28" s="652"/>
      <c r="J28" s="652"/>
      <c r="K28" s="652"/>
      <c r="L28" s="652"/>
      <c r="M28" s="652"/>
      <c r="N28" s="652"/>
      <c r="O28" s="652"/>
      <c r="P28" s="652"/>
    </row>
    <row r="29" spans="2:32" s="631" customFormat="1" x14ac:dyDescent="0.25">
      <c r="B29" s="652"/>
      <c r="C29" s="652"/>
      <c r="D29" s="652"/>
      <c r="E29" s="652"/>
      <c r="F29" s="652"/>
      <c r="G29" s="652"/>
      <c r="H29" s="652"/>
      <c r="I29" s="652"/>
      <c r="J29" s="652"/>
      <c r="K29" s="652"/>
      <c r="L29" s="652"/>
      <c r="M29" s="652"/>
      <c r="N29" s="652"/>
      <c r="O29" s="652"/>
      <c r="P29" s="652"/>
    </row>
    <row r="30" spans="2:32" s="631" customFormat="1" x14ac:dyDescent="0.25">
      <c r="B30" s="652"/>
      <c r="C30" s="652"/>
      <c r="D30" s="652"/>
      <c r="E30" s="652"/>
      <c r="F30" s="652"/>
      <c r="G30" s="652"/>
      <c r="H30" s="652"/>
      <c r="I30" s="652"/>
      <c r="J30" s="652"/>
      <c r="K30" s="652"/>
      <c r="L30" s="652"/>
      <c r="M30" s="652"/>
      <c r="N30" s="652"/>
      <c r="O30" s="652"/>
      <c r="P30" s="652"/>
    </row>
    <row r="31" spans="2:32" s="631" customFormat="1" x14ac:dyDescent="0.25">
      <c r="B31" s="652"/>
      <c r="C31" s="652"/>
      <c r="D31" s="652"/>
      <c r="E31" s="652"/>
      <c r="F31" s="652"/>
      <c r="G31" s="652"/>
      <c r="H31" s="652"/>
      <c r="I31" s="652"/>
      <c r="J31" s="652"/>
      <c r="K31" s="652"/>
      <c r="L31" s="652"/>
      <c r="M31" s="652"/>
      <c r="N31" s="652"/>
      <c r="O31" s="652"/>
      <c r="P31" s="652"/>
    </row>
    <row r="32" spans="2:32" s="631" customFormat="1" x14ac:dyDescent="0.25">
      <c r="B32" s="652"/>
      <c r="C32" s="652"/>
      <c r="D32" s="652"/>
      <c r="E32" s="652"/>
      <c r="F32" s="652"/>
      <c r="G32" s="652"/>
      <c r="H32" s="652"/>
      <c r="I32" s="652"/>
      <c r="J32" s="652"/>
      <c r="K32" s="652"/>
      <c r="L32" s="652"/>
      <c r="M32" s="652"/>
      <c r="N32" s="652"/>
      <c r="O32" s="652"/>
      <c r="P32" s="652"/>
    </row>
    <row r="33" spans="2:16" s="631" customFormat="1" x14ac:dyDescent="0.25">
      <c r="B33" s="652"/>
      <c r="C33" s="652"/>
      <c r="D33" s="652"/>
      <c r="E33" s="652"/>
      <c r="F33" s="652"/>
      <c r="G33" s="652"/>
      <c r="H33" s="652"/>
      <c r="I33" s="652"/>
      <c r="J33" s="652"/>
      <c r="K33" s="652"/>
      <c r="L33" s="652"/>
      <c r="M33" s="652"/>
      <c r="N33" s="652"/>
      <c r="O33" s="652"/>
      <c r="P33" s="652"/>
    </row>
    <row r="34" spans="2:16" s="631" customFormat="1" x14ac:dyDescent="0.25">
      <c r="B34" s="652"/>
      <c r="C34" s="652"/>
      <c r="D34" s="652"/>
      <c r="E34" s="652"/>
      <c r="F34" s="652"/>
      <c r="G34" s="652"/>
      <c r="H34" s="652"/>
      <c r="I34" s="652"/>
      <c r="J34" s="652"/>
      <c r="K34" s="652"/>
      <c r="L34" s="652"/>
      <c r="M34" s="652"/>
      <c r="N34" s="652"/>
      <c r="O34" s="652"/>
      <c r="P34" s="652"/>
    </row>
    <row r="35" spans="2:16" s="631" customFormat="1" x14ac:dyDescent="0.25">
      <c r="C35" s="1643" t="s">
        <v>14</v>
      </c>
      <c r="D35" s="1643"/>
      <c r="E35" s="1643"/>
      <c r="F35" s="1643"/>
      <c r="G35" s="1643"/>
      <c r="H35" s="1643"/>
      <c r="I35" s="1643"/>
      <c r="J35" s="1643"/>
      <c r="K35" s="1643"/>
      <c r="L35" s="1643"/>
      <c r="M35" s="652"/>
      <c r="N35" s="652"/>
      <c r="O35" s="652"/>
      <c r="P35" s="652"/>
    </row>
    <row r="36" spans="2:16" s="631" customFormat="1" x14ac:dyDescent="0.25">
      <c r="L36" s="652"/>
      <c r="M36" s="652"/>
      <c r="N36" s="652"/>
      <c r="O36" s="652"/>
      <c r="P36" s="652"/>
    </row>
    <row r="37" spans="2:16" s="631" customFormat="1" x14ac:dyDescent="0.25">
      <c r="B37" s="652"/>
      <c r="C37" s="652"/>
      <c r="D37" s="652"/>
      <c r="E37" s="652"/>
      <c r="F37" s="652"/>
      <c r="G37" s="652"/>
      <c r="H37" s="652"/>
      <c r="I37" s="652"/>
      <c r="J37" s="652"/>
      <c r="K37" s="652"/>
      <c r="L37" s="652"/>
      <c r="M37" s="652"/>
      <c r="N37" s="652"/>
      <c r="O37" s="652"/>
      <c r="P37" s="652"/>
    </row>
    <row r="38" spans="2:16" s="631" customFormat="1" ht="5.25" customHeight="1" x14ac:dyDescent="0.25">
      <c r="B38" s="652"/>
      <c r="C38" s="652"/>
      <c r="D38" s="652"/>
      <c r="E38" s="652"/>
      <c r="F38" s="652"/>
      <c r="G38" s="652"/>
      <c r="H38" s="652"/>
      <c r="I38" s="652"/>
      <c r="J38" s="652"/>
      <c r="K38" s="652"/>
      <c r="L38" s="652"/>
      <c r="M38" s="652"/>
      <c r="N38" s="652"/>
      <c r="O38" s="652"/>
      <c r="P38" s="652"/>
    </row>
    <row r="39" spans="2:16" s="631" customFormat="1" ht="5.25" customHeight="1" x14ac:dyDescent="0.25">
      <c r="B39" s="652"/>
      <c r="C39" s="652"/>
      <c r="D39" s="652"/>
      <c r="E39" s="652"/>
      <c r="F39" s="652"/>
      <c r="G39" s="652"/>
      <c r="H39" s="652"/>
      <c r="I39" s="652"/>
      <c r="J39" s="652"/>
      <c r="K39" s="652"/>
      <c r="L39" s="652"/>
      <c r="M39" s="652"/>
      <c r="N39" s="652"/>
      <c r="O39" s="652"/>
      <c r="P39" s="652"/>
    </row>
    <row r="40" spans="2:16" s="631" customFormat="1" ht="16.5" customHeight="1" x14ac:dyDescent="0.25">
      <c r="B40" s="652"/>
      <c r="C40" s="652"/>
      <c r="D40" s="652"/>
      <c r="E40" s="652"/>
      <c r="F40" s="652"/>
      <c r="G40" s="652"/>
      <c r="H40" s="652"/>
      <c r="I40" s="652"/>
      <c r="J40" s="652"/>
      <c r="K40" s="652"/>
      <c r="L40" s="652"/>
      <c r="M40" s="652"/>
      <c r="N40" s="652"/>
      <c r="O40" s="652"/>
      <c r="P40" s="652"/>
    </row>
    <row r="41" spans="2:16" s="631" customFormat="1" x14ac:dyDescent="0.25">
      <c r="B41" s="652"/>
      <c r="C41" s="652"/>
      <c r="D41" s="652"/>
      <c r="E41" s="652"/>
      <c r="F41" s="652"/>
      <c r="G41" s="652"/>
      <c r="H41" s="652"/>
      <c r="I41" s="652"/>
      <c r="J41" s="652"/>
      <c r="K41" s="652"/>
      <c r="L41" s="652"/>
      <c r="M41" s="652"/>
      <c r="N41" s="652"/>
      <c r="O41" s="652"/>
      <c r="P41" s="652"/>
    </row>
    <row r="42" spans="2:16" s="631" customFormat="1" x14ac:dyDescent="0.25"/>
    <row r="43" spans="2:16" s="650" customFormat="1" x14ac:dyDescent="0.25"/>
    <row r="44" spans="2:16" s="657" customFormat="1" ht="12.75" customHeight="1" x14ac:dyDescent="0.25">
      <c r="B44" s="1536"/>
      <c r="C44" s="1537"/>
      <c r="D44" s="1537"/>
      <c r="E44" s="1537"/>
      <c r="F44" s="1537"/>
      <c r="G44" s="1537"/>
      <c r="H44" s="1537"/>
      <c r="I44" s="1537"/>
      <c r="J44" s="1537"/>
      <c r="K44" s="1537"/>
      <c r="L44" s="1537"/>
      <c r="M44" s="1537"/>
      <c r="N44" s="1537"/>
      <c r="O44" s="1537"/>
      <c r="P44" s="656"/>
    </row>
  </sheetData>
  <mergeCells count="21">
    <mergeCell ref="B5:AD5"/>
    <mergeCell ref="B3:K3"/>
    <mergeCell ref="B4:AD4"/>
    <mergeCell ref="B6:AC6"/>
    <mergeCell ref="B8:B10"/>
    <mergeCell ref="D8:D10"/>
    <mergeCell ref="E8:AA8"/>
    <mergeCell ref="AC8:AD9"/>
    <mergeCell ref="E9:F9"/>
    <mergeCell ref="H9:I9"/>
    <mergeCell ref="K9:L9"/>
    <mergeCell ref="N9:O9"/>
    <mergeCell ref="Q9:R9"/>
    <mergeCell ref="T9:U9"/>
    <mergeCell ref="W9:X9"/>
    <mergeCell ref="Z9:AA9"/>
    <mergeCell ref="B12:B15"/>
    <mergeCell ref="B16:B19"/>
    <mergeCell ref="B21:D21"/>
    <mergeCell ref="C35:L35"/>
    <mergeCell ref="B44:O44"/>
  </mergeCells>
  <printOptions horizontalCentered="1"/>
  <pageMargins left="0" right="0" top="0.43307086614173229" bottom="0.43307086614173229" header="0" footer="0"/>
  <pageSetup paperSize="9" scale="89" orientation="landscape" r:id="rId1"/>
  <headerFooter alignWithMargins="0"/>
  <rowBreaks count="1" manualBreakCount="1">
    <brk id="39" max="16383" man="1"/>
  </rowBreaks>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Hoja52">
    <tabColor theme="0"/>
  </sheetPr>
  <dimension ref="A1:AX38"/>
  <sheetViews>
    <sheetView showGridLines="0" topLeftCell="A5" zoomScaleNormal="100" workbookViewId="0">
      <selection activeCell="B34" sqref="B34:P34"/>
    </sheetView>
  </sheetViews>
  <sheetFormatPr baseColWidth="10" defaultColWidth="11.453125" defaultRowHeight="15" x14ac:dyDescent="0.25"/>
  <cols>
    <col min="1" max="1" width="1.1796875" style="88" customWidth="1"/>
    <col min="2" max="2" width="28.7265625" style="88" customWidth="1"/>
    <col min="3" max="3" width="0.54296875" style="88" customWidth="1"/>
    <col min="4" max="4" width="11.81640625" style="88" customWidth="1"/>
    <col min="5" max="5" width="7.7265625" style="88" customWidth="1"/>
    <col min="6" max="6" width="0.453125" style="88" customWidth="1"/>
    <col min="7" max="7" width="12.453125" style="88" customWidth="1"/>
    <col min="8" max="8" width="6.26953125" style="88" customWidth="1"/>
    <col min="9" max="9" width="0.453125" style="88" customWidth="1"/>
    <col min="10" max="10" width="10.81640625" style="88" customWidth="1"/>
    <col min="11" max="11" width="6.26953125" style="88" customWidth="1"/>
    <col min="12" max="12" width="0.453125" style="88" customWidth="1"/>
    <col min="13" max="13" width="11.81640625" style="88" customWidth="1"/>
    <col min="14" max="14" width="6.26953125" style="88" customWidth="1"/>
    <col min="15" max="15" width="0.7265625" style="86" customWidth="1"/>
    <col min="16" max="16" width="10.1796875" style="88" bestFit="1" customWidth="1"/>
    <col min="17" max="17" width="8.54296875" style="88" customWidth="1"/>
    <col min="18" max="18" width="0.453125" style="88" customWidth="1"/>
    <col min="19" max="19" width="8.453125" style="88" bestFit="1" customWidth="1"/>
    <col min="20" max="20" width="7.81640625" style="88" bestFit="1" customWidth="1"/>
    <col min="21" max="21" width="0.453125" style="88" customWidth="1"/>
    <col min="22" max="22" width="8.453125" style="88" bestFit="1" customWidth="1"/>
    <col min="23" max="23" width="7.7265625" style="88" bestFit="1" customWidth="1"/>
    <col min="24" max="24" width="0.453125" style="88" customWidth="1"/>
    <col min="25" max="25" width="8.453125" style="88" bestFit="1" customWidth="1"/>
    <col min="26" max="26" width="7.7265625" style="88" bestFit="1" customWidth="1"/>
    <col min="27" max="27" width="11.453125" style="88"/>
    <col min="28" max="30" width="2.453125" style="88" bestFit="1" customWidth="1"/>
    <col min="31" max="31" width="13" style="88" bestFit="1" customWidth="1"/>
    <col min="32" max="32" width="3.453125" style="88" bestFit="1" customWidth="1"/>
    <col min="33" max="33" width="3.81640625" style="88" customWidth="1"/>
    <col min="34" max="36" width="2.453125" style="88" bestFit="1" customWidth="1"/>
    <col min="37" max="37" width="8.453125" style="88" bestFit="1" customWidth="1"/>
    <col min="38" max="38" width="3.453125" style="88" bestFit="1" customWidth="1"/>
    <col min="39" max="39" width="3.54296875" style="88" customWidth="1"/>
    <col min="40" max="42" width="2.453125" style="88" bestFit="1" customWidth="1"/>
    <col min="43" max="43" width="8.453125" style="88" bestFit="1" customWidth="1"/>
    <col min="44" max="44" width="4.1796875" style="88" bestFit="1" customWidth="1"/>
    <col min="45" max="45" width="3.26953125" style="88" customWidth="1"/>
    <col min="46" max="46" width="4.26953125" style="88" bestFit="1" customWidth="1"/>
    <col min="47" max="47" width="2.453125" style="88" bestFit="1" customWidth="1"/>
    <col min="48" max="48" width="4.26953125" style="88" bestFit="1" customWidth="1"/>
    <col min="49" max="49" width="8.453125" style="88" bestFit="1" customWidth="1"/>
    <col min="50" max="50" width="4.26953125" style="88" bestFit="1" customWidth="1"/>
    <col min="51" max="16384" width="11.453125" style="88"/>
  </cols>
  <sheetData>
    <row r="1" spans="1:50" s="32" customFormat="1" ht="15" customHeight="1" x14ac:dyDescent="0.25">
      <c r="B1" s="33"/>
      <c r="C1" s="34"/>
      <c r="F1" s="34"/>
      <c r="I1" s="34"/>
      <c r="O1" s="35"/>
      <c r="R1" s="34"/>
      <c r="S1" s="193" t="s">
        <v>135</v>
      </c>
      <c r="T1" s="193"/>
      <c r="U1" s="193"/>
      <c r="V1" s="193" t="s">
        <v>16</v>
      </c>
      <c r="W1" s="193"/>
      <c r="X1" s="193"/>
      <c r="Y1" s="193" t="s">
        <v>15</v>
      </c>
    </row>
    <row r="2" spans="1:50" s="36" customFormat="1" ht="52.5" customHeight="1" x14ac:dyDescent="0.3">
      <c r="B2" s="1502"/>
      <c r="C2" s="1502"/>
      <c r="D2" s="1502"/>
      <c r="E2" s="1502"/>
      <c r="F2" s="1502"/>
      <c r="G2" s="1502"/>
      <c r="H2" s="1502"/>
      <c r="I2" s="1502"/>
      <c r="O2" s="37"/>
    </row>
    <row r="3" spans="1:50" s="38" customFormat="1" ht="4.5" customHeight="1" x14ac:dyDescent="0.25">
      <c r="B3" s="1503"/>
      <c r="C3" s="1503"/>
      <c r="D3" s="1503"/>
      <c r="E3" s="1503"/>
      <c r="F3" s="1503"/>
      <c r="G3" s="1503"/>
      <c r="H3" s="1503"/>
      <c r="I3" s="1503"/>
      <c r="O3" s="37"/>
    </row>
    <row r="4" spans="1:50" s="38" customFormat="1" ht="37.5" customHeight="1" x14ac:dyDescent="0.25">
      <c r="A4" s="1646" t="s">
        <v>206</v>
      </c>
      <c r="B4" s="1646"/>
      <c r="C4" s="1646"/>
      <c r="D4" s="1646"/>
      <c r="E4" s="1646"/>
      <c r="F4" s="1646"/>
      <c r="G4" s="1646"/>
      <c r="H4" s="1646"/>
      <c r="I4" s="1646"/>
      <c r="J4" s="1646"/>
      <c r="K4" s="1646"/>
      <c r="L4" s="1646"/>
      <c r="M4" s="1646"/>
      <c r="N4" s="1646"/>
      <c r="O4" s="1646"/>
      <c r="P4" s="1646"/>
      <c r="Q4" s="1646"/>
      <c r="R4" s="1646"/>
      <c r="S4" s="1646"/>
      <c r="T4" s="1646"/>
      <c r="U4" s="1646"/>
      <c r="V4" s="1646"/>
      <c r="W4" s="1646"/>
      <c r="X4" s="1646"/>
      <c r="Y4" s="1646"/>
      <c r="Z4" s="1646"/>
    </row>
    <row r="5" spans="1:50" s="38" customFormat="1" ht="17.25" customHeight="1" x14ac:dyDescent="0.25">
      <c r="B5" s="1514" t="e">
        <f>#REF!</f>
        <v>#REF!</v>
      </c>
      <c r="C5" s="1514"/>
      <c r="D5" s="1514"/>
      <c r="E5" s="1514"/>
      <c r="F5" s="1514"/>
      <c r="G5" s="1514"/>
      <c r="H5" s="1514"/>
      <c r="I5" s="1514"/>
      <c r="J5" s="1514"/>
      <c r="K5" s="1514"/>
      <c r="L5" s="1514"/>
      <c r="M5" s="1514"/>
      <c r="N5" s="1514"/>
      <c r="O5" s="1514"/>
      <c r="P5" s="1514"/>
      <c r="Q5" s="1514"/>
      <c r="R5" s="1514"/>
      <c r="S5" s="1514"/>
      <c r="T5" s="1514"/>
      <c r="U5" s="1514"/>
      <c r="V5" s="1514"/>
      <c r="W5" s="1514"/>
      <c r="X5" s="1514"/>
      <c r="Y5" s="1514"/>
      <c r="Z5" s="1514"/>
    </row>
    <row r="6" spans="1:50" s="38" customFormat="1" ht="6" customHeight="1" x14ac:dyDescent="0.25">
      <c r="O6" s="37"/>
    </row>
    <row r="7" spans="1:50" s="41" customFormat="1" ht="12.75" customHeight="1" x14ac:dyDescent="0.25">
      <c r="A7" s="39"/>
      <c r="B7" s="1504" t="s">
        <v>12</v>
      </c>
      <c r="C7" s="40"/>
      <c r="D7" s="1510" t="s">
        <v>109</v>
      </c>
      <c r="E7" s="1507"/>
      <c r="F7" s="181"/>
      <c r="G7" s="1507"/>
      <c r="H7" s="1507"/>
      <c r="I7" s="181"/>
      <c r="J7" s="1507"/>
      <c r="K7" s="1507"/>
      <c r="L7" s="181"/>
      <c r="M7" s="1507"/>
      <c r="N7" s="1508"/>
      <c r="O7" s="40"/>
      <c r="P7" s="1510" t="s">
        <v>178</v>
      </c>
      <c r="Q7" s="1507"/>
      <c r="R7" s="181"/>
      <c r="S7" s="1507"/>
      <c r="T7" s="1507"/>
      <c r="U7" s="181"/>
      <c r="V7" s="1507"/>
      <c r="W7" s="1507"/>
      <c r="X7" s="181"/>
      <c r="Y7" s="1507"/>
      <c r="Z7" s="1508"/>
      <c r="AA7" s="116"/>
      <c r="AB7" s="116"/>
      <c r="AC7" s="117"/>
      <c r="AD7" s="117"/>
      <c r="AE7" s="117"/>
      <c r="AF7" s="117"/>
      <c r="AG7" s="117"/>
      <c r="AH7" s="117"/>
      <c r="AI7" s="118"/>
    </row>
    <row r="8" spans="1:50" s="41" customFormat="1" ht="37.5" customHeight="1" x14ac:dyDescent="0.25">
      <c r="A8" s="39"/>
      <c r="B8" s="1505"/>
      <c r="C8" s="40"/>
      <c r="D8" s="1511"/>
      <c r="E8" s="1512"/>
      <c r="F8" s="40"/>
      <c r="G8" s="1510" t="s">
        <v>168</v>
      </c>
      <c r="H8" s="1508"/>
      <c r="I8" s="40"/>
      <c r="J8" s="1510" t="s">
        <v>174</v>
      </c>
      <c r="K8" s="1508"/>
      <c r="L8" s="40"/>
      <c r="M8" s="1510" t="s">
        <v>169</v>
      </c>
      <c r="N8" s="1508"/>
      <c r="O8" s="40"/>
      <c r="P8" s="1511"/>
      <c r="Q8" s="1513"/>
      <c r="R8" s="130"/>
      <c r="S8" s="1510" t="s">
        <v>179</v>
      </c>
      <c r="T8" s="1508"/>
      <c r="U8" s="40"/>
      <c r="V8" s="1510" t="s">
        <v>180</v>
      </c>
      <c r="W8" s="1508"/>
      <c r="X8" s="40"/>
      <c r="Y8" s="1510" t="s">
        <v>181</v>
      </c>
      <c r="Z8" s="1508"/>
      <c r="AA8" s="116"/>
      <c r="AB8" s="116"/>
      <c r="AC8" s="117"/>
      <c r="AD8" s="117"/>
      <c r="AE8" s="117"/>
      <c r="AF8" s="117"/>
      <c r="AG8" s="117"/>
      <c r="AH8" s="117"/>
      <c r="AI8" s="118"/>
    </row>
    <row r="9" spans="1:50" s="46" customFormat="1" ht="36.75" customHeight="1" x14ac:dyDescent="0.25">
      <c r="A9" s="42"/>
      <c r="B9" s="1506"/>
      <c r="C9" s="43"/>
      <c r="D9" s="44" t="s">
        <v>9</v>
      </c>
      <c r="E9" s="45" t="s">
        <v>10</v>
      </c>
      <c r="F9" s="43"/>
      <c r="G9" s="44" t="s">
        <v>9</v>
      </c>
      <c r="H9" s="91" t="s">
        <v>10</v>
      </c>
      <c r="I9" s="43"/>
      <c r="J9" s="44" t="s">
        <v>9</v>
      </c>
      <c r="K9" s="91" t="s">
        <v>10</v>
      </c>
      <c r="L9" s="43"/>
      <c r="M9" s="44" t="s">
        <v>9</v>
      </c>
      <c r="N9" s="91" t="s">
        <v>10</v>
      </c>
      <c r="O9" s="43"/>
      <c r="P9" s="44" t="s">
        <v>9</v>
      </c>
      <c r="Q9" s="45" t="s">
        <v>111</v>
      </c>
      <c r="R9" s="43"/>
      <c r="S9" s="44" t="s">
        <v>9</v>
      </c>
      <c r="T9" s="91" t="s">
        <v>111</v>
      </c>
      <c r="U9" s="43"/>
      <c r="V9" s="44" t="s">
        <v>9</v>
      </c>
      <c r="W9" s="91" t="s">
        <v>111</v>
      </c>
      <c r="X9" s="43"/>
      <c r="Y9" s="44" t="s">
        <v>9</v>
      </c>
      <c r="Z9" s="91" t="s">
        <v>111</v>
      </c>
      <c r="AA9" s="119"/>
      <c r="AB9" s="120"/>
      <c r="AC9" s="94"/>
      <c r="AD9" s="94"/>
      <c r="AE9" s="94"/>
      <c r="AF9" s="94"/>
      <c r="AG9" s="121"/>
      <c r="AH9" s="121"/>
      <c r="AI9" s="121"/>
    </row>
    <row r="10" spans="1:50" s="50" customFormat="1" ht="4.5" customHeight="1" x14ac:dyDescent="0.25">
      <c r="A10" s="47"/>
      <c r="B10" s="48"/>
      <c r="C10" s="49"/>
      <c r="D10" s="48"/>
      <c r="E10" s="48"/>
      <c r="F10" s="49"/>
      <c r="G10" s="48"/>
      <c r="H10" s="48"/>
      <c r="I10" s="49"/>
      <c r="J10" s="48"/>
      <c r="K10" s="48"/>
      <c r="L10" s="49"/>
      <c r="M10" s="48"/>
      <c r="N10" s="48"/>
      <c r="O10" s="49"/>
      <c r="P10" s="48"/>
      <c r="Q10" s="48"/>
      <c r="R10" s="49"/>
      <c r="S10" s="48"/>
      <c r="T10" s="48"/>
      <c r="U10" s="49"/>
      <c r="V10" s="48"/>
      <c r="W10" s="48"/>
      <c r="X10" s="49"/>
      <c r="Y10" s="48"/>
      <c r="Z10" s="48"/>
      <c r="AA10" s="116"/>
      <c r="AB10" s="120"/>
      <c r="AC10" s="94"/>
      <c r="AD10" s="94"/>
      <c r="AE10" s="94"/>
      <c r="AF10" s="94"/>
      <c r="AG10" s="58"/>
      <c r="AH10" s="58"/>
      <c r="AI10" s="58"/>
    </row>
    <row r="11" spans="1:50" s="59" customFormat="1" ht="18" customHeight="1" x14ac:dyDescent="0.2">
      <c r="A11" s="51"/>
      <c r="B11" s="52" t="s">
        <v>8</v>
      </c>
      <c r="C11" s="53"/>
      <c r="D11" s="108">
        <f>G11+J11+M11</f>
        <v>8384408</v>
      </c>
      <c r="E11" s="28">
        <f t="shared" ref="E11:E28" si="0">D11*100/$D$30</f>
        <v>17.944934163017855</v>
      </c>
      <c r="F11" s="53"/>
      <c r="G11" s="54">
        <f>'3solcasaad'!G11</f>
        <v>6973463</v>
      </c>
      <c r="H11" s="182">
        <f>G11*100/$G$30</f>
        <v>18.441080349722064</v>
      </c>
      <c r="I11" s="53"/>
      <c r="J11" s="54">
        <f>'3solcasaad'!J11</f>
        <v>999769</v>
      </c>
      <c r="K11" s="182">
        <f>J11*100/$J$30</f>
        <v>16.561910466829101</v>
      </c>
      <c r="L11" s="53"/>
      <c r="M11" s="54">
        <f>'3solcasaad'!M11</f>
        <v>411176</v>
      </c>
      <c r="N11" s="182">
        <f t="shared" ref="N11:N28" si="1">M11*100/$M$30</f>
        <v>14.318732272482714</v>
      </c>
      <c r="O11" s="53"/>
      <c r="P11" s="56" t="e">
        <f>S11+V11+Y11</f>
        <v>#REF!</v>
      </c>
      <c r="Q11" s="57" t="e">
        <f>P11*100/D11</f>
        <v>#REF!</v>
      </c>
      <c r="R11" s="53"/>
      <c r="S11" s="54" t="e">
        <f>GETPIVOTDATA("Cuenta número de expedientes",#REF!,"CCAA",$B11,"TramoEdad",S$1)</f>
        <v>#REF!</v>
      </c>
      <c r="T11" s="55" t="e">
        <f>S11*100/G11</f>
        <v>#REF!</v>
      </c>
      <c r="U11" s="53"/>
      <c r="V11" s="54" t="e">
        <f>GETPIVOTDATA("Cuenta número de expedientes",#REF!,"CCAA",$B11,"TramoEdad",V$1)</f>
        <v>#REF!</v>
      </c>
      <c r="W11" s="55" t="e">
        <f>V11*100/J11</f>
        <v>#REF!</v>
      </c>
      <c r="X11" s="53"/>
      <c r="Y11" s="54" t="e">
        <f>GETPIVOTDATA("Cuenta número de expedientes",#REF!,"CCAA",$B11,"TramoEdad",Y$1)</f>
        <v>#REF!</v>
      </c>
      <c r="Z11" s="55" t="e">
        <f>Y11*100/M11</f>
        <v>#REF!</v>
      </c>
      <c r="AA11" s="188"/>
      <c r="AB11" s="92"/>
      <c r="AC11" s="92"/>
      <c r="AD11" s="92"/>
      <c r="AE11" s="93"/>
      <c r="AF11" s="122"/>
      <c r="AG11" s="58"/>
      <c r="AH11" s="92"/>
      <c r="AI11" s="92"/>
      <c r="AJ11" s="92"/>
      <c r="AK11" s="93"/>
      <c r="AL11" s="122"/>
      <c r="AN11" s="92"/>
      <c r="AO11" s="92"/>
      <c r="AP11" s="92"/>
      <c r="AQ11" s="93"/>
      <c r="AR11" s="122"/>
      <c r="AT11" s="92"/>
      <c r="AU11" s="92"/>
      <c r="AV11" s="92"/>
      <c r="AW11" s="93"/>
      <c r="AX11" s="122"/>
    </row>
    <row r="12" spans="1:50" s="59" customFormat="1" ht="18" customHeight="1" x14ac:dyDescent="0.2">
      <c r="A12" s="51"/>
      <c r="B12" s="60" t="s">
        <v>7</v>
      </c>
      <c r="C12" s="53"/>
      <c r="D12" s="109">
        <f t="shared" ref="D12:D28" si="2">G12+J12+M12</f>
        <v>1308728</v>
      </c>
      <c r="E12" s="29">
        <f t="shared" si="0"/>
        <v>2.801037091384154</v>
      </c>
      <c r="F12" s="53"/>
      <c r="G12" s="61">
        <f>'3solcasaad'!G12</f>
        <v>1025808</v>
      </c>
      <c r="H12" s="183">
        <f t="shared" ref="H12:H28" si="3">G12*100/$G$30</f>
        <v>2.7127135759360437</v>
      </c>
      <c r="I12" s="53"/>
      <c r="J12" s="61">
        <f>'3solcasaad'!J12</f>
        <v>180311</v>
      </c>
      <c r="K12" s="183">
        <f t="shared" ref="K12:K28" si="4">J12*100/$J$30</f>
        <v>2.9869846316343294</v>
      </c>
      <c r="L12" s="53"/>
      <c r="M12" s="61">
        <f>'3solcasaad'!M12</f>
        <v>102609</v>
      </c>
      <c r="N12" s="183">
        <f t="shared" si="1"/>
        <v>3.5732406554545468</v>
      </c>
      <c r="O12" s="53"/>
      <c r="P12" s="63" t="e">
        <f t="shared" ref="P12:P28" si="5">S12+V12+Y12</f>
        <v>#REF!</v>
      </c>
      <c r="Q12" s="64" t="e">
        <f t="shared" ref="Q12:Q28" si="6">P12*100/D12</f>
        <v>#REF!</v>
      </c>
      <c r="R12" s="53"/>
      <c r="S12" s="61" t="e">
        <f>GETPIVOTDATA("Cuenta número de expedientes",#REF!,"CCAA",$B12,"TramoEdad",S$1)</f>
        <v>#REF!</v>
      </c>
      <c r="T12" s="62" t="e">
        <f t="shared" ref="T12:T28" si="7">S12*100/G12</f>
        <v>#REF!</v>
      </c>
      <c r="U12" s="53"/>
      <c r="V12" s="61" t="e">
        <f>GETPIVOTDATA("Cuenta número de expedientes",#REF!,"CCAA",$B12,"TramoEdad",V$1)</f>
        <v>#REF!</v>
      </c>
      <c r="W12" s="62" t="e">
        <f t="shared" ref="W12:W28" si="8">V12*100/J12</f>
        <v>#REF!</v>
      </c>
      <c r="X12" s="53"/>
      <c r="Y12" s="61" t="e">
        <f>GETPIVOTDATA("Cuenta número de expedientes",#REF!,"CCAA",$B12,"TramoEdad",Y$1)</f>
        <v>#REF!</v>
      </c>
      <c r="Z12" s="62" t="e">
        <f t="shared" ref="Z12:Z28" si="9">Y12*100/M12</f>
        <v>#REF!</v>
      </c>
      <c r="AA12" s="188"/>
      <c r="AB12" s="92"/>
      <c r="AC12" s="92"/>
      <c r="AD12" s="92"/>
      <c r="AE12" s="93"/>
      <c r="AF12" s="122"/>
      <c r="AG12" s="58"/>
      <c r="AH12" s="92"/>
      <c r="AI12" s="92"/>
      <c r="AJ12" s="92"/>
      <c r="AK12" s="93"/>
      <c r="AL12" s="122"/>
      <c r="AN12" s="92"/>
      <c r="AO12" s="92"/>
      <c r="AP12" s="92"/>
      <c r="AQ12" s="93"/>
      <c r="AR12" s="122"/>
      <c r="AT12" s="92"/>
      <c r="AU12" s="92"/>
      <c r="AV12" s="92"/>
      <c r="AW12" s="93"/>
      <c r="AX12" s="122"/>
    </row>
    <row r="13" spans="1:50" s="59" customFormat="1" ht="18" customHeight="1" x14ac:dyDescent="0.2">
      <c r="A13" s="51"/>
      <c r="B13" s="60" t="s">
        <v>37</v>
      </c>
      <c r="C13" s="53"/>
      <c r="D13" s="109">
        <f t="shared" si="2"/>
        <v>1028244</v>
      </c>
      <c r="E13" s="29">
        <f t="shared" si="0"/>
        <v>2.2007243544825266</v>
      </c>
      <c r="F13" s="53"/>
      <c r="G13" s="61">
        <f>'3solcasaad'!G13</f>
        <v>768630</v>
      </c>
      <c r="H13" s="183">
        <f t="shared" si="3"/>
        <v>2.0326153002040548</v>
      </c>
      <c r="I13" s="53"/>
      <c r="J13" s="61">
        <f>'3solcasaad'!J13</f>
        <v>168505</v>
      </c>
      <c r="K13" s="183">
        <f t="shared" si="4"/>
        <v>2.7914095388165041</v>
      </c>
      <c r="L13" s="53"/>
      <c r="M13" s="61">
        <f>'3solcasaad'!M13</f>
        <v>91109</v>
      </c>
      <c r="N13" s="183">
        <f t="shared" si="1"/>
        <v>3.1727663545869107</v>
      </c>
      <c r="O13" s="53"/>
      <c r="P13" s="63" t="e">
        <f t="shared" si="5"/>
        <v>#REF!</v>
      </c>
      <c r="Q13" s="64" t="e">
        <f t="shared" si="6"/>
        <v>#REF!</v>
      </c>
      <c r="R13" s="53"/>
      <c r="S13" s="61" t="e">
        <f>GETPIVOTDATA("Cuenta número de expedientes",#REF!,"CCAA",$B13,"TramoEdad",S$1)</f>
        <v>#REF!</v>
      </c>
      <c r="T13" s="62" t="e">
        <f t="shared" si="7"/>
        <v>#REF!</v>
      </c>
      <c r="U13" s="53"/>
      <c r="V13" s="61" t="e">
        <f>GETPIVOTDATA("Cuenta número de expedientes",#REF!,"CCAA",$B13,"TramoEdad",V$1)</f>
        <v>#REF!</v>
      </c>
      <c r="W13" s="62" t="e">
        <f t="shared" si="8"/>
        <v>#REF!</v>
      </c>
      <c r="X13" s="53"/>
      <c r="Y13" s="61" t="e">
        <f>GETPIVOTDATA("Cuenta número de expedientes",#REF!,"CCAA",$B13,"TramoEdad",Y$1)</f>
        <v>#REF!</v>
      </c>
      <c r="Z13" s="62" t="e">
        <f t="shared" si="9"/>
        <v>#REF!</v>
      </c>
      <c r="AA13" s="188"/>
      <c r="AB13" s="92"/>
      <c r="AC13" s="92"/>
      <c r="AD13" s="92"/>
      <c r="AE13" s="93"/>
      <c r="AF13" s="123"/>
      <c r="AG13" s="58"/>
      <c r="AH13" s="92"/>
      <c r="AI13" s="92"/>
      <c r="AJ13" s="92"/>
      <c r="AK13" s="93"/>
      <c r="AL13" s="122"/>
      <c r="AN13" s="92"/>
      <c r="AO13" s="92"/>
      <c r="AP13" s="92"/>
      <c r="AQ13" s="93"/>
      <c r="AR13" s="122"/>
      <c r="AT13" s="92"/>
      <c r="AU13" s="92"/>
      <c r="AV13" s="92"/>
      <c r="AW13" s="93"/>
      <c r="AX13" s="122"/>
    </row>
    <row r="14" spans="1:50" s="59" customFormat="1" ht="18" customHeight="1" x14ac:dyDescent="0.2">
      <c r="A14" s="51"/>
      <c r="B14" s="60" t="s">
        <v>38</v>
      </c>
      <c r="C14" s="53"/>
      <c r="D14" s="109">
        <f t="shared" si="2"/>
        <v>1128908</v>
      </c>
      <c r="E14" s="29">
        <f t="shared" si="0"/>
        <v>2.4161729410238815</v>
      </c>
      <c r="F14" s="53"/>
      <c r="G14" s="61">
        <f>'3solcasaad'!G14</f>
        <v>954069</v>
      </c>
      <c r="H14" s="183">
        <f t="shared" si="3"/>
        <v>2.5230022856906213</v>
      </c>
      <c r="I14" s="53"/>
      <c r="J14" s="61">
        <f>'3solcasaad'!J14</f>
        <v>125636</v>
      </c>
      <c r="K14" s="183">
        <f t="shared" si="4"/>
        <v>2.0812529528426476</v>
      </c>
      <c r="L14" s="53"/>
      <c r="M14" s="61">
        <f>'3solcasaad'!M14</f>
        <v>49203</v>
      </c>
      <c r="N14" s="183">
        <f t="shared" si="1"/>
        <v>1.7134380022252442</v>
      </c>
      <c r="O14" s="53"/>
      <c r="P14" s="63" t="e">
        <f t="shared" si="5"/>
        <v>#REF!</v>
      </c>
      <c r="Q14" s="64" t="e">
        <f t="shared" si="6"/>
        <v>#REF!</v>
      </c>
      <c r="R14" s="53"/>
      <c r="S14" s="61" t="e">
        <f>GETPIVOTDATA("Cuenta número de expedientes",#REF!,"CCAA",$B14,"TramoEdad",S$1)</f>
        <v>#REF!</v>
      </c>
      <c r="T14" s="62" t="e">
        <f t="shared" si="7"/>
        <v>#REF!</v>
      </c>
      <c r="U14" s="53"/>
      <c r="V14" s="61" t="e">
        <f>GETPIVOTDATA("Cuenta número de expedientes",#REF!,"CCAA",$B14,"TramoEdad",V$1)</f>
        <v>#REF!</v>
      </c>
      <c r="W14" s="62" t="e">
        <f t="shared" si="8"/>
        <v>#REF!</v>
      </c>
      <c r="X14" s="53"/>
      <c r="Y14" s="61" t="e">
        <f>GETPIVOTDATA("Cuenta número de expedientes",#REF!,"CCAA",$B14,"TramoEdad",Y$1)</f>
        <v>#REF!</v>
      </c>
      <c r="Z14" s="62" t="e">
        <f t="shared" si="9"/>
        <v>#REF!</v>
      </c>
      <c r="AA14" s="188"/>
      <c r="AB14" s="92"/>
      <c r="AC14" s="92"/>
      <c r="AD14" s="92"/>
      <c r="AE14" s="93"/>
      <c r="AF14" s="122"/>
      <c r="AG14" s="58"/>
      <c r="AH14" s="92"/>
      <c r="AI14" s="92"/>
      <c r="AJ14" s="92"/>
      <c r="AK14" s="93"/>
      <c r="AL14" s="122"/>
      <c r="AN14" s="92"/>
      <c r="AO14" s="92"/>
      <c r="AP14" s="92"/>
      <c r="AQ14" s="93"/>
      <c r="AR14" s="122"/>
      <c r="AT14" s="92"/>
      <c r="AU14" s="92"/>
      <c r="AV14" s="92"/>
      <c r="AW14" s="93"/>
      <c r="AX14" s="122"/>
    </row>
    <row r="15" spans="1:50" s="59" customFormat="1" ht="18" customHeight="1" x14ac:dyDescent="0.2">
      <c r="A15" s="51"/>
      <c r="B15" s="60" t="s">
        <v>6</v>
      </c>
      <c r="C15" s="53"/>
      <c r="D15" s="109">
        <f t="shared" si="2"/>
        <v>2127685</v>
      </c>
      <c r="E15" s="29">
        <f t="shared" si="0"/>
        <v>4.5538298284912475</v>
      </c>
      <c r="F15" s="53"/>
      <c r="G15" s="61">
        <f>'3solcasaad'!G15</f>
        <v>1796155</v>
      </c>
      <c r="H15" s="183">
        <f t="shared" si="3"/>
        <v>4.7498694229187182</v>
      </c>
      <c r="I15" s="53"/>
      <c r="J15" s="61">
        <f>'3solcasaad'!J15</f>
        <v>243113</v>
      </c>
      <c r="K15" s="183">
        <f t="shared" si="4"/>
        <v>4.0273460562612193</v>
      </c>
      <c r="L15" s="53"/>
      <c r="M15" s="61">
        <f>'3solcasaad'!M15</f>
        <v>88417</v>
      </c>
      <c r="N15" s="183">
        <f t="shared" si="1"/>
        <v>3.0790205443316343</v>
      </c>
      <c r="O15" s="53"/>
      <c r="P15" s="63" t="e">
        <f t="shared" si="5"/>
        <v>#REF!</v>
      </c>
      <c r="Q15" s="64" t="e">
        <f t="shared" si="6"/>
        <v>#REF!</v>
      </c>
      <c r="R15" s="53"/>
      <c r="S15" s="61" t="e">
        <f>GETPIVOTDATA("Cuenta número de expedientes",#REF!,"CCAA",$B15,"TramoEdad",S$1)</f>
        <v>#REF!</v>
      </c>
      <c r="T15" s="62" t="e">
        <f t="shared" si="7"/>
        <v>#REF!</v>
      </c>
      <c r="U15" s="53"/>
      <c r="V15" s="61" t="e">
        <f>GETPIVOTDATA("Cuenta número de expedientes",#REF!,"CCAA",$B15,"TramoEdad",V$1)</f>
        <v>#REF!</v>
      </c>
      <c r="W15" s="62" t="e">
        <f t="shared" si="8"/>
        <v>#REF!</v>
      </c>
      <c r="X15" s="53"/>
      <c r="Y15" s="61" t="e">
        <f>GETPIVOTDATA("Cuenta número de expedientes",#REF!,"CCAA",$B15,"TramoEdad",Y$1)</f>
        <v>#REF!</v>
      </c>
      <c r="Z15" s="62" t="e">
        <f t="shared" si="9"/>
        <v>#REF!</v>
      </c>
      <c r="AA15" s="188"/>
      <c r="AB15" s="92"/>
      <c r="AC15" s="92"/>
      <c r="AD15" s="92"/>
      <c r="AE15" s="93"/>
      <c r="AF15" s="122"/>
      <c r="AG15" s="58"/>
      <c r="AH15" s="92"/>
      <c r="AI15" s="92"/>
      <c r="AJ15" s="92"/>
      <c r="AK15" s="93"/>
      <c r="AL15" s="122"/>
      <c r="AN15" s="92"/>
      <c r="AO15" s="92"/>
      <c r="AP15" s="92"/>
      <c r="AQ15" s="93"/>
      <c r="AR15" s="122"/>
      <c r="AT15" s="92"/>
      <c r="AU15" s="92"/>
      <c r="AV15" s="92"/>
      <c r="AW15" s="93"/>
      <c r="AX15" s="122"/>
    </row>
    <row r="16" spans="1:50" s="59" customFormat="1" ht="18" customHeight="1" x14ac:dyDescent="0.2">
      <c r="A16" s="51"/>
      <c r="B16" s="60" t="s">
        <v>5</v>
      </c>
      <c r="C16" s="53"/>
      <c r="D16" s="110">
        <f t="shared" si="2"/>
        <v>580229</v>
      </c>
      <c r="E16" s="29">
        <f t="shared" si="0"/>
        <v>1.2418492998520214</v>
      </c>
      <c r="F16" s="53"/>
      <c r="G16" s="65">
        <f>'3solcasaad'!G16</f>
        <v>455643</v>
      </c>
      <c r="H16" s="183">
        <f t="shared" si="3"/>
        <v>1.2049320651430158</v>
      </c>
      <c r="I16" s="53"/>
      <c r="J16" s="65">
        <f>'3solcasaad'!J16</f>
        <v>82278</v>
      </c>
      <c r="K16" s="183">
        <f t="shared" si="4"/>
        <v>1.3629957214014083</v>
      </c>
      <c r="L16" s="53"/>
      <c r="M16" s="65">
        <f>'3solcasaad'!M16</f>
        <v>42308</v>
      </c>
      <c r="N16" s="183">
        <f t="shared" si="1"/>
        <v>1.4733275409659092</v>
      </c>
      <c r="O16" s="53"/>
      <c r="P16" s="65" t="e">
        <f t="shared" si="5"/>
        <v>#REF!</v>
      </c>
      <c r="Q16" s="64" t="e">
        <f t="shared" si="6"/>
        <v>#REF!</v>
      </c>
      <c r="R16" s="53"/>
      <c r="S16" s="65" t="e">
        <f>GETPIVOTDATA("Cuenta número de expedientes",#REF!,"CCAA",$B16,"TramoEdad",S$1)</f>
        <v>#REF!</v>
      </c>
      <c r="T16" s="62" t="e">
        <f t="shared" si="7"/>
        <v>#REF!</v>
      </c>
      <c r="U16" s="53"/>
      <c r="V16" s="65" t="e">
        <f>GETPIVOTDATA("Cuenta número de expedientes",#REF!,"CCAA",$B16,"TramoEdad",V$1)</f>
        <v>#REF!</v>
      </c>
      <c r="W16" s="62" t="e">
        <f t="shared" si="8"/>
        <v>#REF!</v>
      </c>
      <c r="X16" s="53"/>
      <c r="Y16" s="65" t="e">
        <f>GETPIVOTDATA("Cuenta número de expedientes",#REF!,"CCAA",$B16,"TramoEdad",Y$1)</f>
        <v>#REF!</v>
      </c>
      <c r="Z16" s="62" t="e">
        <f t="shared" si="9"/>
        <v>#REF!</v>
      </c>
      <c r="AA16" s="188"/>
      <c r="AB16" s="92"/>
      <c r="AC16" s="92"/>
      <c r="AD16" s="92"/>
      <c r="AE16" s="93"/>
      <c r="AF16" s="122"/>
      <c r="AG16" s="58"/>
      <c r="AH16" s="92"/>
      <c r="AI16" s="92"/>
      <c r="AJ16" s="92"/>
      <c r="AK16" s="93"/>
      <c r="AL16" s="122"/>
      <c r="AN16" s="92"/>
      <c r="AO16" s="92"/>
      <c r="AP16" s="92"/>
      <c r="AQ16" s="93"/>
      <c r="AR16" s="122"/>
      <c r="AT16" s="92"/>
      <c r="AU16" s="92"/>
      <c r="AV16" s="92"/>
      <c r="AW16" s="93"/>
      <c r="AX16" s="122"/>
    </row>
    <row r="17" spans="1:50" s="59" customFormat="1" ht="18" customHeight="1" x14ac:dyDescent="0.2">
      <c r="A17" s="51"/>
      <c r="B17" s="60" t="s">
        <v>4</v>
      </c>
      <c r="C17" s="53"/>
      <c r="D17" s="109">
        <f t="shared" si="2"/>
        <v>2409164</v>
      </c>
      <c r="E17" s="29">
        <f t="shared" si="0"/>
        <v>5.1562721384637706</v>
      </c>
      <c r="F17" s="53"/>
      <c r="G17" s="61">
        <f>'3solcasaad'!G17</f>
        <v>1805325</v>
      </c>
      <c r="H17" s="183">
        <f t="shared" si="3"/>
        <v>4.7741191689641118</v>
      </c>
      <c r="I17" s="53"/>
      <c r="J17" s="61">
        <f>'3solcasaad'!J17</f>
        <v>372394</v>
      </c>
      <c r="K17" s="183">
        <f t="shared" si="4"/>
        <v>6.1689811210233119</v>
      </c>
      <c r="L17" s="53"/>
      <c r="M17" s="61">
        <f>'3solcasaad'!M17</f>
        <v>231445</v>
      </c>
      <c r="N17" s="183">
        <f t="shared" si="1"/>
        <v>8.0598064838530501</v>
      </c>
      <c r="O17" s="53"/>
      <c r="P17" s="63" t="e">
        <f t="shared" si="5"/>
        <v>#REF!</v>
      </c>
      <c r="Q17" s="64" t="e">
        <f>P17*100/D17</f>
        <v>#REF!</v>
      </c>
      <c r="R17" s="53"/>
      <c r="S17" s="61" t="e">
        <f>GETPIVOTDATA("Cuenta número de expedientes",#REF!,"CCAA",$B17,"TramoEdad",S$1)</f>
        <v>#REF!</v>
      </c>
      <c r="T17" s="62" t="e">
        <f>S17*100/G17</f>
        <v>#REF!</v>
      </c>
      <c r="U17" s="53"/>
      <c r="V17" s="61" t="e">
        <f>GETPIVOTDATA("Cuenta número de expedientes",#REF!,"CCAA",$B17,"TramoEdad",V$1)</f>
        <v>#REF!</v>
      </c>
      <c r="W17" s="62" t="e">
        <f>V17*100/J17</f>
        <v>#REF!</v>
      </c>
      <c r="X17" s="53"/>
      <c r="Y17" s="61" t="e">
        <f>GETPIVOTDATA("Cuenta número de expedientes",#REF!,"CCAA",$B17,"TramoEdad",Y$1)</f>
        <v>#REF!</v>
      </c>
      <c r="Z17" s="62" t="e">
        <f>Y17*100/M17</f>
        <v>#REF!</v>
      </c>
      <c r="AA17" s="188"/>
      <c r="AB17" s="92"/>
      <c r="AC17" s="92"/>
      <c r="AD17" s="92"/>
      <c r="AE17" s="93"/>
      <c r="AF17" s="122"/>
      <c r="AG17" s="58"/>
      <c r="AH17" s="92"/>
      <c r="AI17" s="92"/>
      <c r="AJ17" s="92"/>
      <c r="AK17" s="93"/>
      <c r="AL17" s="122"/>
      <c r="AN17" s="92"/>
      <c r="AO17" s="92"/>
      <c r="AP17" s="92"/>
      <c r="AQ17" s="93"/>
      <c r="AR17" s="122"/>
      <c r="AT17" s="92"/>
      <c r="AU17" s="92"/>
      <c r="AV17" s="92"/>
      <c r="AW17" s="93"/>
      <c r="AX17" s="122"/>
    </row>
    <row r="18" spans="1:50" s="59" customFormat="1" ht="18" customHeight="1" x14ac:dyDescent="0.2">
      <c r="A18" s="51"/>
      <c r="B18" s="60" t="s">
        <v>40</v>
      </c>
      <c r="C18" s="53"/>
      <c r="D18" s="109">
        <f t="shared" si="2"/>
        <v>2026807</v>
      </c>
      <c r="E18" s="29">
        <f t="shared" si="0"/>
        <v>4.3379232232190672</v>
      </c>
      <c r="F18" s="53"/>
      <c r="G18" s="61">
        <f>'3solcasaad'!G18</f>
        <v>1644219</v>
      </c>
      <c r="H18" s="183">
        <f t="shared" si="3"/>
        <v>4.3480799556174112</v>
      </c>
      <c r="I18" s="53"/>
      <c r="J18" s="61">
        <f>'3solcasaad'!J18</f>
        <v>241609</v>
      </c>
      <c r="K18" s="183">
        <f t="shared" si="4"/>
        <v>4.0024311875844436</v>
      </c>
      <c r="L18" s="53"/>
      <c r="M18" s="61">
        <f>'3solcasaad'!M18</f>
        <v>140979</v>
      </c>
      <c r="N18" s="183">
        <f t="shared" si="1"/>
        <v>4.9094318662624774</v>
      </c>
      <c r="O18" s="53"/>
      <c r="P18" s="63" t="e">
        <f t="shared" si="5"/>
        <v>#REF!</v>
      </c>
      <c r="Q18" s="64" t="e">
        <f t="shared" si="6"/>
        <v>#REF!</v>
      </c>
      <c r="R18" s="53"/>
      <c r="S18" s="61" t="e">
        <f>GETPIVOTDATA("Cuenta número de expedientes",#REF!,"CCAA",$B18,"TramoEdad",S$1)</f>
        <v>#REF!</v>
      </c>
      <c r="T18" s="62" t="e">
        <f t="shared" si="7"/>
        <v>#REF!</v>
      </c>
      <c r="U18" s="53"/>
      <c r="V18" s="61" t="e">
        <f>GETPIVOTDATA("Cuenta número de expedientes",#REF!,"CCAA",$B18,"TramoEdad",V$1)</f>
        <v>#REF!</v>
      </c>
      <c r="W18" s="62" t="e">
        <f t="shared" si="8"/>
        <v>#REF!</v>
      </c>
      <c r="X18" s="53"/>
      <c r="Y18" s="61" t="e">
        <f>GETPIVOTDATA("Cuenta número de expedientes",#REF!,"CCAA",$B18,"TramoEdad",Y$1)</f>
        <v>#REF!</v>
      </c>
      <c r="Z18" s="62" t="e">
        <f t="shared" si="9"/>
        <v>#REF!</v>
      </c>
      <c r="AA18" s="188"/>
      <c r="AB18" s="92"/>
      <c r="AC18" s="92"/>
      <c r="AD18" s="92"/>
      <c r="AE18" s="93"/>
      <c r="AF18" s="122"/>
      <c r="AG18" s="58"/>
      <c r="AH18" s="92"/>
      <c r="AI18" s="92"/>
      <c r="AJ18" s="92"/>
      <c r="AK18" s="93"/>
      <c r="AL18" s="122"/>
      <c r="AN18" s="92"/>
      <c r="AO18" s="92"/>
      <c r="AP18" s="92"/>
      <c r="AQ18" s="93"/>
      <c r="AR18" s="122"/>
      <c r="AT18" s="92"/>
      <c r="AU18" s="92"/>
      <c r="AV18" s="92"/>
      <c r="AW18" s="93"/>
      <c r="AX18" s="122"/>
    </row>
    <row r="19" spans="1:50" s="59" customFormat="1" ht="18" customHeight="1" x14ac:dyDescent="0.2">
      <c r="A19" s="51"/>
      <c r="B19" s="60" t="s">
        <v>41</v>
      </c>
      <c r="C19" s="53"/>
      <c r="D19" s="109">
        <f t="shared" si="2"/>
        <v>7600065</v>
      </c>
      <c r="E19" s="29">
        <f t="shared" si="0"/>
        <v>16.266224885484615</v>
      </c>
      <c r="F19" s="53"/>
      <c r="G19" s="61">
        <f>'3solcasaad'!G19</f>
        <v>6178644</v>
      </c>
      <c r="H19" s="183">
        <f t="shared" si="3"/>
        <v>16.339209149934277</v>
      </c>
      <c r="I19" s="53"/>
      <c r="J19" s="61">
        <f>'3solcasaad'!J19</f>
        <v>960955</v>
      </c>
      <c r="K19" s="183">
        <f t="shared" si="4"/>
        <v>15.918927945007054</v>
      </c>
      <c r="L19" s="53"/>
      <c r="M19" s="61">
        <f>'3solcasaad'!M19</f>
        <v>460466</v>
      </c>
      <c r="N19" s="183">
        <f t="shared" si="1"/>
        <v>16.035199949853652</v>
      </c>
      <c r="O19" s="53"/>
      <c r="P19" s="63" t="e">
        <f t="shared" si="5"/>
        <v>#REF!</v>
      </c>
      <c r="Q19" s="64" t="e">
        <f t="shared" si="6"/>
        <v>#REF!</v>
      </c>
      <c r="R19" s="53"/>
      <c r="S19" s="61" t="e">
        <f>GETPIVOTDATA("Cuenta número de expedientes",#REF!,"CCAA",$B19,"TramoEdad",S$1)</f>
        <v>#REF!</v>
      </c>
      <c r="T19" s="62" t="e">
        <f t="shared" si="7"/>
        <v>#REF!</v>
      </c>
      <c r="U19" s="53"/>
      <c r="V19" s="61" t="e">
        <f>GETPIVOTDATA("Cuenta número de expedientes",#REF!,"CCAA",$B19,"TramoEdad",V$1)</f>
        <v>#REF!</v>
      </c>
      <c r="W19" s="62" t="e">
        <f t="shared" si="8"/>
        <v>#REF!</v>
      </c>
      <c r="X19" s="53"/>
      <c r="Y19" s="61" t="e">
        <f>GETPIVOTDATA("Cuenta número de expedientes",#REF!,"CCAA",$B19,"TramoEdad",Y$1)</f>
        <v>#REF!</v>
      </c>
      <c r="Z19" s="62" t="e">
        <f t="shared" si="9"/>
        <v>#REF!</v>
      </c>
      <c r="AA19" s="188"/>
      <c r="AB19" s="92"/>
      <c r="AC19" s="92"/>
      <c r="AD19" s="92"/>
      <c r="AE19" s="93"/>
      <c r="AF19" s="122"/>
      <c r="AG19" s="58"/>
      <c r="AH19" s="92"/>
      <c r="AI19" s="92"/>
      <c r="AJ19" s="92"/>
      <c r="AK19" s="93"/>
      <c r="AL19" s="122"/>
      <c r="AN19" s="92"/>
      <c r="AO19" s="92"/>
      <c r="AP19" s="92"/>
      <c r="AQ19" s="93"/>
      <c r="AR19" s="122"/>
      <c r="AT19" s="92"/>
      <c r="AU19" s="92"/>
      <c r="AV19" s="92"/>
      <c r="AW19" s="93"/>
      <c r="AX19" s="122"/>
    </row>
    <row r="20" spans="1:50" s="59" customFormat="1" ht="18" customHeight="1" x14ac:dyDescent="0.2">
      <c r="A20" s="51"/>
      <c r="B20" s="60" t="s">
        <v>3</v>
      </c>
      <c r="C20" s="53"/>
      <c r="D20" s="109">
        <f t="shared" si="2"/>
        <v>4963703</v>
      </c>
      <c r="E20" s="29">
        <f t="shared" si="0"/>
        <v>10.623686674094845</v>
      </c>
      <c r="F20" s="53"/>
      <c r="G20" s="61">
        <f>'3solcasaad'!G20</f>
        <v>4017065</v>
      </c>
      <c r="H20" s="183">
        <f t="shared" si="3"/>
        <v>10.622988669339216</v>
      </c>
      <c r="I20" s="53"/>
      <c r="J20" s="61">
        <f>'3solcasaad'!J20</f>
        <v>669229</v>
      </c>
      <c r="K20" s="183">
        <f t="shared" si="4"/>
        <v>11.086271708570251</v>
      </c>
      <c r="L20" s="53"/>
      <c r="M20" s="61">
        <f>'3solcasaad'!M20</f>
        <v>277409</v>
      </c>
      <c r="N20" s="183">
        <f t="shared" si="1"/>
        <v>9.660450028642618</v>
      </c>
      <c r="O20" s="53"/>
      <c r="P20" s="63" t="e">
        <f t="shared" si="5"/>
        <v>#REF!</v>
      </c>
      <c r="Q20" s="64" t="e">
        <f t="shared" si="6"/>
        <v>#REF!</v>
      </c>
      <c r="R20" s="53"/>
      <c r="S20" s="61" t="e">
        <f>GETPIVOTDATA("Cuenta número de expedientes",#REF!,"CCAA",$B20,"TramoEdad",S$1)</f>
        <v>#REF!</v>
      </c>
      <c r="T20" s="62" t="e">
        <f t="shared" si="7"/>
        <v>#REF!</v>
      </c>
      <c r="U20" s="53"/>
      <c r="V20" s="61" t="e">
        <f>GETPIVOTDATA("Cuenta número de expedientes",#REF!,"CCAA",$B20,"TramoEdad",V$1)</f>
        <v>#REF!</v>
      </c>
      <c r="W20" s="62" t="e">
        <f t="shared" si="8"/>
        <v>#REF!</v>
      </c>
      <c r="X20" s="53"/>
      <c r="Y20" s="61" t="e">
        <f>GETPIVOTDATA("Cuenta número de expedientes",#REF!,"CCAA",$B20,"TramoEdad",Y$1)</f>
        <v>#REF!</v>
      </c>
      <c r="Z20" s="62" t="e">
        <f t="shared" si="9"/>
        <v>#REF!</v>
      </c>
      <c r="AA20" s="188"/>
      <c r="AB20" s="92"/>
      <c r="AC20" s="92"/>
      <c r="AD20" s="92"/>
      <c r="AE20" s="93"/>
      <c r="AF20" s="123"/>
      <c r="AG20" s="58"/>
      <c r="AH20" s="92"/>
      <c r="AI20" s="92"/>
      <c r="AJ20" s="92"/>
      <c r="AK20" s="93"/>
      <c r="AL20" s="122"/>
      <c r="AN20" s="92"/>
      <c r="AO20" s="92"/>
      <c r="AP20" s="92"/>
      <c r="AQ20" s="93"/>
      <c r="AR20" s="122"/>
      <c r="AT20" s="92"/>
      <c r="AU20" s="92"/>
      <c r="AV20" s="92"/>
      <c r="AW20" s="93"/>
      <c r="AX20" s="122"/>
    </row>
    <row r="21" spans="1:50" s="59" customFormat="1" ht="18" customHeight="1" x14ac:dyDescent="0.2">
      <c r="A21" s="51"/>
      <c r="B21" s="60" t="s">
        <v>2</v>
      </c>
      <c r="C21" s="53"/>
      <c r="D21" s="109">
        <f t="shared" si="2"/>
        <v>1072863</v>
      </c>
      <c r="E21" s="29">
        <f t="shared" si="0"/>
        <v>2.2962212598597094</v>
      </c>
      <c r="F21" s="53"/>
      <c r="G21" s="61">
        <f>'3solcasaad'!G21</f>
        <v>853665</v>
      </c>
      <c r="H21" s="183">
        <f t="shared" si="3"/>
        <v>2.2574873999826894</v>
      </c>
      <c r="I21" s="53"/>
      <c r="J21" s="61">
        <f>'3solcasaad'!J21</f>
        <v>141083</v>
      </c>
      <c r="K21" s="183">
        <f t="shared" si="4"/>
        <v>2.3371438946313097</v>
      </c>
      <c r="L21" s="53"/>
      <c r="M21" s="61">
        <f>'3solcasaad'!M21</f>
        <v>78115</v>
      </c>
      <c r="N21" s="183">
        <f t="shared" si="1"/>
        <v>2.720265218458731</v>
      </c>
      <c r="O21" s="53"/>
      <c r="P21" s="63" t="e">
        <f t="shared" si="5"/>
        <v>#REF!</v>
      </c>
      <c r="Q21" s="64" t="e">
        <f t="shared" si="6"/>
        <v>#REF!</v>
      </c>
      <c r="R21" s="53"/>
      <c r="S21" s="61" t="e">
        <f>GETPIVOTDATA("Cuenta número de expedientes",#REF!,"CCAA",$B21,"TramoEdad",S$1)</f>
        <v>#REF!</v>
      </c>
      <c r="T21" s="62" t="e">
        <f t="shared" si="7"/>
        <v>#REF!</v>
      </c>
      <c r="U21" s="53"/>
      <c r="V21" s="61" t="e">
        <f>GETPIVOTDATA("Cuenta número de expedientes",#REF!,"CCAA",$B21,"TramoEdad",V$1)</f>
        <v>#REF!</v>
      </c>
      <c r="W21" s="62" t="e">
        <f t="shared" si="8"/>
        <v>#REF!</v>
      </c>
      <c r="X21" s="53"/>
      <c r="Y21" s="61" t="e">
        <f>GETPIVOTDATA("Cuenta número de expedientes",#REF!,"CCAA",$B21,"TramoEdad",Y$1)</f>
        <v>#REF!</v>
      </c>
      <c r="Z21" s="62" t="e">
        <f t="shared" si="9"/>
        <v>#REF!</v>
      </c>
      <c r="AA21" s="188"/>
      <c r="AB21" s="92"/>
      <c r="AC21" s="92"/>
      <c r="AD21" s="92"/>
      <c r="AE21" s="93"/>
      <c r="AF21" s="122"/>
      <c r="AG21" s="58"/>
      <c r="AH21" s="92"/>
      <c r="AI21" s="92"/>
      <c r="AJ21" s="92"/>
      <c r="AK21" s="93"/>
      <c r="AL21" s="122"/>
      <c r="AN21" s="92"/>
      <c r="AO21" s="92"/>
      <c r="AP21" s="92"/>
      <c r="AQ21" s="93"/>
      <c r="AR21" s="122"/>
      <c r="AT21" s="92"/>
      <c r="AU21" s="92"/>
      <c r="AV21" s="92"/>
      <c r="AW21" s="93"/>
      <c r="AX21" s="122"/>
    </row>
    <row r="22" spans="1:50" s="59" customFormat="1" ht="18" customHeight="1" x14ac:dyDescent="0.2">
      <c r="A22" s="51"/>
      <c r="B22" s="60" t="s">
        <v>35</v>
      </c>
      <c r="C22" s="53"/>
      <c r="D22" s="109">
        <f t="shared" si="2"/>
        <v>2701743</v>
      </c>
      <c r="E22" s="29">
        <f t="shared" si="0"/>
        <v>5.7824714947548292</v>
      </c>
      <c r="F22" s="53"/>
      <c r="G22" s="61">
        <f>'3solcasaad'!G22</f>
        <v>2028813</v>
      </c>
      <c r="H22" s="183">
        <f t="shared" si="3"/>
        <v>5.365125411515149</v>
      </c>
      <c r="I22" s="53"/>
      <c r="J22" s="61">
        <f>'3solcasaad'!J22</f>
        <v>434138</v>
      </c>
      <c r="K22" s="183">
        <f t="shared" si="4"/>
        <v>7.1918159957432684</v>
      </c>
      <c r="L22" s="53"/>
      <c r="M22" s="61">
        <f>'3solcasaad'!M22</f>
        <v>238792</v>
      </c>
      <c r="N22" s="183">
        <f t="shared" si="1"/>
        <v>8.3156573263290952</v>
      </c>
      <c r="O22" s="53"/>
      <c r="P22" s="63" t="e">
        <f t="shared" si="5"/>
        <v>#REF!</v>
      </c>
      <c r="Q22" s="64" t="e">
        <f t="shared" si="6"/>
        <v>#REF!</v>
      </c>
      <c r="R22" s="53"/>
      <c r="S22" s="61" t="e">
        <f>GETPIVOTDATA("Cuenta número de expedientes",#REF!,"CCAA",$B22,"TramoEdad",S$1)</f>
        <v>#REF!</v>
      </c>
      <c r="T22" s="62" t="e">
        <f t="shared" si="7"/>
        <v>#REF!</v>
      </c>
      <c r="U22" s="53"/>
      <c r="V22" s="61" t="e">
        <f>GETPIVOTDATA("Cuenta número de expedientes",#REF!,"CCAA",$B22,"TramoEdad",V$1)</f>
        <v>#REF!</v>
      </c>
      <c r="W22" s="62" t="e">
        <f t="shared" si="8"/>
        <v>#REF!</v>
      </c>
      <c r="X22" s="53"/>
      <c r="Y22" s="61" t="e">
        <f>GETPIVOTDATA("Cuenta número de expedientes",#REF!,"CCAA",$B22,"TramoEdad",Y$1)</f>
        <v>#REF!</v>
      </c>
      <c r="Z22" s="62" t="e">
        <f t="shared" si="9"/>
        <v>#REF!</v>
      </c>
      <c r="AA22" s="188"/>
      <c r="AB22" s="92"/>
      <c r="AC22" s="92"/>
      <c r="AD22" s="92"/>
      <c r="AE22" s="93"/>
      <c r="AF22" s="122"/>
      <c r="AG22" s="58"/>
      <c r="AH22" s="92"/>
      <c r="AI22" s="92"/>
      <c r="AJ22" s="92"/>
      <c r="AK22" s="93"/>
      <c r="AL22" s="122"/>
      <c r="AN22" s="92"/>
      <c r="AO22" s="92"/>
      <c r="AP22" s="92"/>
      <c r="AQ22" s="93"/>
      <c r="AR22" s="122"/>
      <c r="AT22" s="92"/>
      <c r="AU22" s="92"/>
      <c r="AV22" s="92"/>
      <c r="AW22" s="93"/>
      <c r="AX22" s="122"/>
    </row>
    <row r="23" spans="1:50" s="59" customFormat="1" ht="18" customHeight="1" x14ac:dyDescent="0.2">
      <c r="A23" s="51"/>
      <c r="B23" s="60" t="s">
        <v>42</v>
      </c>
      <c r="C23" s="53"/>
      <c r="D23" s="109">
        <f t="shared" si="2"/>
        <v>6578079</v>
      </c>
      <c r="E23" s="29">
        <f t="shared" si="0"/>
        <v>14.078894368467079</v>
      </c>
      <c r="F23" s="53"/>
      <c r="G23" s="61">
        <f>'3solcasaad'!G23</f>
        <v>5423824</v>
      </c>
      <c r="H23" s="183">
        <f t="shared" si="3"/>
        <v>14.343113914385279</v>
      </c>
      <c r="I23" s="53"/>
      <c r="J23" s="61">
        <f>'3solcasaad'!J23</f>
        <v>793640</v>
      </c>
      <c r="K23" s="183">
        <f t="shared" si="4"/>
        <v>13.147231633401562</v>
      </c>
      <c r="L23" s="53"/>
      <c r="M23" s="61">
        <f>'3solcasaad'!M23</f>
        <v>360615</v>
      </c>
      <c r="N23" s="183">
        <f t="shared" si="1"/>
        <v>12.55800347890284</v>
      </c>
      <c r="O23" s="53"/>
      <c r="P23" s="63" t="e">
        <f t="shared" si="5"/>
        <v>#REF!</v>
      </c>
      <c r="Q23" s="64" t="e">
        <f t="shared" si="6"/>
        <v>#REF!</v>
      </c>
      <c r="R23" s="53"/>
      <c r="S23" s="61" t="e">
        <f>GETPIVOTDATA("Cuenta número de expedientes",#REF!,"CCAA",$B23,"TramoEdad",S$1)</f>
        <v>#REF!</v>
      </c>
      <c r="T23" s="62" t="e">
        <f t="shared" si="7"/>
        <v>#REF!</v>
      </c>
      <c r="U23" s="53"/>
      <c r="V23" s="61" t="e">
        <f>GETPIVOTDATA("Cuenta número de expedientes",#REF!,"CCAA",$B23,"TramoEdad",V$1)</f>
        <v>#REF!</v>
      </c>
      <c r="W23" s="62" t="e">
        <f t="shared" si="8"/>
        <v>#REF!</v>
      </c>
      <c r="X23" s="53"/>
      <c r="Y23" s="61" t="e">
        <f>GETPIVOTDATA("Cuenta número de expedientes",#REF!,"CCAA",$B23,"TramoEdad",Y$1)</f>
        <v>#REF!</v>
      </c>
      <c r="Z23" s="62" t="e">
        <f t="shared" si="9"/>
        <v>#REF!</v>
      </c>
      <c r="AA23" s="188"/>
      <c r="AB23" s="92"/>
      <c r="AC23" s="92"/>
      <c r="AD23" s="92"/>
      <c r="AE23" s="93"/>
      <c r="AF23" s="122"/>
      <c r="AG23" s="58"/>
      <c r="AH23" s="92"/>
      <c r="AI23" s="92"/>
      <c r="AJ23" s="92"/>
      <c r="AK23" s="93"/>
      <c r="AL23" s="122"/>
      <c r="AN23" s="92"/>
      <c r="AO23" s="92"/>
      <c r="AP23" s="92"/>
      <c r="AQ23" s="93"/>
      <c r="AR23" s="122"/>
      <c r="AT23" s="92"/>
      <c r="AU23" s="92"/>
      <c r="AV23" s="92"/>
      <c r="AW23" s="93"/>
      <c r="AX23" s="122"/>
    </row>
    <row r="24" spans="1:50" s="67" customFormat="1" ht="18" customHeight="1" x14ac:dyDescent="0.2">
      <c r="A24" s="66"/>
      <c r="B24" s="60" t="s">
        <v>43</v>
      </c>
      <c r="C24" s="53"/>
      <c r="D24" s="109">
        <f t="shared" si="2"/>
        <v>1478509</v>
      </c>
      <c r="E24" s="29">
        <f t="shared" si="0"/>
        <v>3.1644150266100319</v>
      </c>
      <c r="F24" s="53"/>
      <c r="G24" s="61">
        <f>'3solcasaad'!G24</f>
        <v>1249999</v>
      </c>
      <c r="H24" s="183">
        <f t="shared" si="3"/>
        <v>3.3055788775350536</v>
      </c>
      <c r="I24" s="53"/>
      <c r="J24" s="61">
        <f>'3solcasaad'!J24</f>
        <v>159024</v>
      </c>
      <c r="K24" s="183">
        <f t="shared" si="4"/>
        <v>2.6343497848773372</v>
      </c>
      <c r="L24" s="53"/>
      <c r="M24" s="61">
        <f>'3solcasaad'!M24</f>
        <v>69486</v>
      </c>
      <c r="N24" s="183">
        <f t="shared" si="1"/>
        <v>2.4197701973990067</v>
      </c>
      <c r="O24" s="53"/>
      <c r="P24" s="63" t="e">
        <f t="shared" si="5"/>
        <v>#REF!</v>
      </c>
      <c r="Q24" s="64" t="e">
        <f t="shared" si="6"/>
        <v>#REF!</v>
      </c>
      <c r="R24" s="53"/>
      <c r="S24" s="61" t="e">
        <f>GETPIVOTDATA("Cuenta número de expedientes",#REF!,"CCAA",$B24,"TramoEdad",S$1)</f>
        <v>#REF!</v>
      </c>
      <c r="T24" s="62" t="e">
        <f t="shared" si="7"/>
        <v>#REF!</v>
      </c>
      <c r="U24" s="53"/>
      <c r="V24" s="61" t="e">
        <f>GETPIVOTDATA("Cuenta número de expedientes",#REF!,"CCAA",$B24,"TramoEdad",V$1)</f>
        <v>#REF!</v>
      </c>
      <c r="W24" s="62" t="e">
        <f t="shared" si="8"/>
        <v>#REF!</v>
      </c>
      <c r="X24" s="53"/>
      <c r="Y24" s="61" t="e">
        <f>GETPIVOTDATA("Cuenta número de expedientes",#REF!,"CCAA",$B24,"TramoEdad",Y$1)</f>
        <v>#REF!</v>
      </c>
      <c r="Z24" s="62" t="e">
        <f t="shared" si="9"/>
        <v>#REF!</v>
      </c>
      <c r="AA24" s="188"/>
      <c r="AB24" s="92"/>
      <c r="AC24" s="92"/>
      <c r="AD24" s="92"/>
      <c r="AE24" s="93"/>
      <c r="AF24" s="122"/>
      <c r="AG24" s="58"/>
      <c r="AH24" s="92"/>
      <c r="AI24" s="92"/>
      <c r="AJ24" s="92"/>
      <c r="AK24" s="93"/>
      <c r="AL24" s="122"/>
      <c r="AN24" s="92"/>
      <c r="AO24" s="92"/>
      <c r="AP24" s="92"/>
      <c r="AQ24" s="93"/>
      <c r="AR24" s="122"/>
      <c r="AT24" s="92"/>
      <c r="AU24" s="92"/>
      <c r="AV24" s="92"/>
      <c r="AW24" s="93"/>
      <c r="AX24" s="122"/>
    </row>
    <row r="25" spans="1:50" s="59" customFormat="1" ht="18" customHeight="1" x14ac:dyDescent="0.2">
      <c r="B25" s="60" t="s">
        <v>44</v>
      </c>
      <c r="C25" s="53"/>
      <c r="D25" s="110">
        <f t="shared" si="2"/>
        <v>647554</v>
      </c>
      <c r="E25" s="29">
        <f t="shared" si="0"/>
        <v>1.385943276734489</v>
      </c>
      <c r="F25" s="53"/>
      <c r="G25" s="65">
        <f>'3solcasaad'!G25</f>
        <v>521118</v>
      </c>
      <c r="H25" s="183">
        <f t="shared" si="3"/>
        <v>1.3780784252653899</v>
      </c>
      <c r="I25" s="53"/>
      <c r="J25" s="65">
        <f>'3solcasaad'!J25</f>
        <v>84596</v>
      </c>
      <c r="K25" s="183">
        <f t="shared" si="4"/>
        <v>1.4013951001200022</v>
      </c>
      <c r="L25" s="53"/>
      <c r="M25" s="65">
        <f>'3solcasaad'!M25</f>
        <v>41840</v>
      </c>
      <c r="N25" s="183">
        <f t="shared" si="1"/>
        <v>1.4570299781132088</v>
      </c>
      <c r="O25" s="53"/>
      <c r="P25" s="68" t="e">
        <f t="shared" si="5"/>
        <v>#REF!</v>
      </c>
      <c r="Q25" s="64" t="e">
        <f t="shared" si="6"/>
        <v>#REF!</v>
      </c>
      <c r="R25" s="53"/>
      <c r="S25" s="65" t="e">
        <f>GETPIVOTDATA("Cuenta número de expedientes",#REF!,"CCAA",$B25,"TramoEdad",S$1)</f>
        <v>#REF!</v>
      </c>
      <c r="T25" s="62" t="e">
        <f t="shared" si="7"/>
        <v>#REF!</v>
      </c>
      <c r="U25" s="53"/>
      <c r="V25" s="65" t="e">
        <f>GETPIVOTDATA("Cuenta número de expedientes",#REF!,"CCAA",$B25,"TramoEdad",V$1)</f>
        <v>#REF!</v>
      </c>
      <c r="W25" s="62" t="e">
        <f t="shared" si="8"/>
        <v>#REF!</v>
      </c>
      <c r="X25" s="53"/>
      <c r="Y25" s="65" t="e">
        <f>GETPIVOTDATA("Cuenta número de expedientes",#REF!,"CCAA",$B25,"TramoEdad",Y$1)</f>
        <v>#REF!</v>
      </c>
      <c r="Z25" s="62" t="e">
        <f t="shared" si="9"/>
        <v>#REF!</v>
      </c>
      <c r="AA25" s="188"/>
      <c r="AB25" s="92"/>
      <c r="AC25" s="92"/>
      <c r="AD25" s="92"/>
      <c r="AE25" s="93"/>
      <c r="AF25" s="122"/>
      <c r="AG25" s="58"/>
      <c r="AH25" s="92"/>
      <c r="AI25" s="92"/>
      <c r="AJ25" s="92"/>
      <c r="AK25" s="93"/>
      <c r="AL25" s="122"/>
      <c r="AN25" s="92"/>
      <c r="AO25" s="92"/>
      <c r="AP25" s="92"/>
      <c r="AQ25" s="93"/>
      <c r="AR25" s="122"/>
      <c r="AT25" s="92"/>
      <c r="AU25" s="92"/>
      <c r="AV25" s="92"/>
      <c r="AW25" s="93"/>
      <c r="AX25" s="122"/>
    </row>
    <row r="26" spans="1:50" s="59" customFormat="1" ht="18" customHeight="1" x14ac:dyDescent="0.2">
      <c r="B26" s="60" t="s">
        <v>45</v>
      </c>
      <c r="C26" s="53"/>
      <c r="D26" s="110">
        <f t="shared" si="2"/>
        <v>2199088</v>
      </c>
      <c r="E26" s="29">
        <f t="shared" si="0"/>
        <v>4.7066518445527237</v>
      </c>
      <c r="F26" s="53"/>
      <c r="G26" s="65">
        <f>'3solcasaad'!G26</f>
        <v>1714987</v>
      </c>
      <c r="H26" s="183">
        <f t="shared" si="3"/>
        <v>4.5352234701365433</v>
      </c>
      <c r="I26" s="53"/>
      <c r="J26" s="65">
        <f>'3solcasaad'!J26</f>
        <v>324460</v>
      </c>
      <c r="K26" s="183">
        <f t="shared" si="4"/>
        <v>5.3749190763740122</v>
      </c>
      <c r="L26" s="53"/>
      <c r="M26" s="65">
        <f>'3solcasaad'!M26</f>
        <v>159641</v>
      </c>
      <c r="N26" s="183">
        <f t="shared" si="1"/>
        <v>5.5593145969400277</v>
      </c>
      <c r="O26" s="53"/>
      <c r="P26" s="68" t="e">
        <f t="shared" si="5"/>
        <v>#REF!</v>
      </c>
      <c r="Q26" s="64" t="e">
        <f t="shared" si="6"/>
        <v>#REF!</v>
      </c>
      <c r="R26" s="53"/>
      <c r="S26" s="65" t="e">
        <f>GETPIVOTDATA("Cuenta número de expedientes",#REF!,"CCAA",$B26,"TramoEdad",S$1)</f>
        <v>#REF!</v>
      </c>
      <c r="T26" s="62" t="e">
        <f t="shared" si="7"/>
        <v>#REF!</v>
      </c>
      <c r="U26" s="53"/>
      <c r="V26" s="65" t="e">
        <f>GETPIVOTDATA("Cuenta número de expedientes",#REF!,"CCAA",$B26,"TramoEdad",V$1)</f>
        <v>#REF!</v>
      </c>
      <c r="W26" s="62" t="e">
        <f t="shared" si="8"/>
        <v>#REF!</v>
      </c>
      <c r="X26" s="53"/>
      <c r="Y26" s="65" t="e">
        <f>GETPIVOTDATA("Cuenta número de expedientes",#REF!,"CCAA",$B26,"TramoEdad",Y$1)</f>
        <v>#REF!</v>
      </c>
      <c r="Z26" s="62" t="e">
        <f t="shared" si="9"/>
        <v>#REF!</v>
      </c>
      <c r="AA26" s="188"/>
      <c r="AB26" s="92"/>
      <c r="AC26" s="92"/>
      <c r="AD26" s="92"/>
      <c r="AE26" s="93"/>
      <c r="AF26" s="123"/>
      <c r="AG26" s="58"/>
      <c r="AH26" s="92"/>
      <c r="AI26" s="92"/>
      <c r="AJ26" s="92"/>
      <c r="AK26" s="93"/>
      <c r="AL26" s="122"/>
      <c r="AN26" s="92"/>
      <c r="AO26" s="92"/>
      <c r="AP26" s="92"/>
      <c r="AQ26" s="93"/>
      <c r="AR26" s="122"/>
      <c r="AT26" s="92"/>
      <c r="AU26" s="92"/>
      <c r="AV26" s="92"/>
      <c r="AW26" s="93"/>
      <c r="AX26" s="122"/>
    </row>
    <row r="27" spans="1:50" s="59" customFormat="1" ht="18" customHeight="1" x14ac:dyDescent="0.2">
      <c r="B27" s="60" t="s">
        <v>46</v>
      </c>
      <c r="C27" s="53"/>
      <c r="D27" s="110">
        <f t="shared" si="2"/>
        <v>315675</v>
      </c>
      <c r="E27" s="30">
        <f t="shared" si="0"/>
        <v>0.67563113482915682</v>
      </c>
      <c r="F27" s="53"/>
      <c r="G27" s="65">
        <f>'3solcasaad'!G27</f>
        <v>250290</v>
      </c>
      <c r="H27" s="184">
        <f t="shared" si="3"/>
        <v>0.66188319931315831</v>
      </c>
      <c r="I27" s="53"/>
      <c r="J27" s="65">
        <f>'3solcasaad'!J27</f>
        <v>42318</v>
      </c>
      <c r="K27" s="184">
        <f t="shared" si="4"/>
        <v>0.70102886480304327</v>
      </c>
      <c r="L27" s="53"/>
      <c r="M27" s="65">
        <f>'3solcasaad'!M27</f>
        <v>23067</v>
      </c>
      <c r="N27" s="184">
        <f t="shared" si="1"/>
        <v>0.80328179983597969</v>
      </c>
      <c r="O27" s="53"/>
      <c r="P27" s="68" t="e">
        <f t="shared" si="5"/>
        <v>#REF!</v>
      </c>
      <c r="Q27" s="70" t="e">
        <f t="shared" si="6"/>
        <v>#REF!</v>
      </c>
      <c r="R27" s="53"/>
      <c r="S27" s="65" t="e">
        <f>GETPIVOTDATA("Cuenta número de expedientes",#REF!,"CCAA",$B27,"TramoEdad",S$1)</f>
        <v>#REF!</v>
      </c>
      <c r="T27" s="69" t="e">
        <f t="shared" si="7"/>
        <v>#REF!</v>
      </c>
      <c r="U27" s="53"/>
      <c r="V27" s="65" t="e">
        <f>GETPIVOTDATA("Cuenta número de expedientes",#REF!,"CCAA",$B27,"TramoEdad",V$1)</f>
        <v>#REF!</v>
      </c>
      <c r="W27" s="69" t="e">
        <f t="shared" si="8"/>
        <v>#REF!</v>
      </c>
      <c r="X27" s="53"/>
      <c r="Y27" s="65" t="e">
        <f>GETPIVOTDATA("Cuenta número de expedientes",#REF!,"CCAA",$B27,"TramoEdad",Y$1)</f>
        <v>#REF!</v>
      </c>
      <c r="Z27" s="69" t="e">
        <f t="shared" si="9"/>
        <v>#REF!</v>
      </c>
      <c r="AA27" s="188"/>
      <c r="AB27" s="92"/>
      <c r="AC27" s="92"/>
      <c r="AD27" s="92"/>
      <c r="AE27" s="93"/>
      <c r="AF27" s="122"/>
      <c r="AG27" s="58"/>
      <c r="AH27" s="92"/>
      <c r="AI27" s="92"/>
      <c r="AJ27" s="92"/>
      <c r="AK27" s="93"/>
      <c r="AL27" s="122"/>
      <c r="AN27" s="92"/>
      <c r="AO27" s="92"/>
      <c r="AP27" s="92"/>
      <c r="AQ27" s="93"/>
      <c r="AR27" s="122"/>
      <c r="AT27" s="92"/>
      <c r="AU27" s="92"/>
      <c r="AV27" s="92"/>
      <c r="AW27" s="93"/>
      <c r="AX27" s="122"/>
    </row>
    <row r="28" spans="1:50" s="59" customFormat="1" ht="18" customHeight="1" x14ac:dyDescent="0.2">
      <c r="B28" s="71" t="s">
        <v>1</v>
      </c>
      <c r="C28" s="53"/>
      <c r="D28" s="111">
        <f t="shared" si="2"/>
        <v>171528</v>
      </c>
      <c r="E28" s="31">
        <f t="shared" si="0"/>
        <v>0.36711699467799358</v>
      </c>
      <c r="F28" s="53"/>
      <c r="G28" s="72">
        <f>'3solcasaad'!G28</f>
        <v>153112</v>
      </c>
      <c r="H28" s="185">
        <f t="shared" si="3"/>
        <v>0.40489935839720442</v>
      </c>
      <c r="I28" s="53"/>
      <c r="J28" s="72">
        <f>'3solcasaad'!J28</f>
        <v>13498</v>
      </c>
      <c r="K28" s="185">
        <f t="shared" si="4"/>
        <v>0.22360432007919748</v>
      </c>
      <c r="L28" s="53"/>
      <c r="M28" s="72">
        <f>'3solcasaad'!M28</f>
        <v>4918</v>
      </c>
      <c r="N28" s="185">
        <f t="shared" si="1"/>
        <v>0.17126370536235089</v>
      </c>
      <c r="O28" s="53"/>
      <c r="P28" s="74" t="e">
        <f t="shared" si="5"/>
        <v>#REF!</v>
      </c>
      <c r="Q28" s="75" t="e">
        <f t="shared" si="6"/>
        <v>#REF!</v>
      </c>
      <c r="R28" s="53"/>
      <c r="S28" s="72" t="e">
        <f>GETPIVOTDATA("Cuenta número de expedientes",#REF!,"CCAA","Ceuta","TramoEdad",S$1)+GETPIVOTDATA("Cuenta número de expedientes",#REF!,"CCAA","Melilla","TramoEdad",S$1)</f>
        <v>#REF!</v>
      </c>
      <c r="T28" s="73" t="e">
        <f t="shared" si="7"/>
        <v>#REF!</v>
      </c>
      <c r="U28" s="53"/>
      <c r="V28" s="72" t="e">
        <f>GETPIVOTDATA("Cuenta número de expedientes",#REF!,"CCAA","Ceuta","TramoEdad",V$1)+GETPIVOTDATA("Cuenta número de expedientes",#REF!,"CCAA","Melilla","TramoEdad",V$1)</f>
        <v>#REF!</v>
      </c>
      <c r="W28" s="73" t="e">
        <f t="shared" si="8"/>
        <v>#REF!</v>
      </c>
      <c r="X28" s="53"/>
      <c r="Y28" s="72" t="e">
        <f>GETPIVOTDATA("Cuenta número de expedientes",#REF!,"CCAA","Ceuta","TramoEdad",Y$1)+GETPIVOTDATA("Cuenta número de expedientes",#REF!,"CCAA","Melilla","TramoEdad",Y$1)</f>
        <v>#REF!</v>
      </c>
      <c r="Z28" s="73" t="e">
        <f t="shared" si="9"/>
        <v>#REF!</v>
      </c>
      <c r="AA28" s="188"/>
      <c r="AB28" s="92"/>
      <c r="AC28" s="92"/>
      <c r="AD28" s="92"/>
      <c r="AE28" s="93"/>
      <c r="AF28" s="122"/>
      <c r="AG28" s="58"/>
      <c r="AH28" s="92"/>
      <c r="AI28" s="92"/>
      <c r="AJ28" s="92"/>
      <c r="AK28" s="93"/>
      <c r="AL28" s="122"/>
      <c r="AN28" s="92"/>
      <c r="AO28" s="92"/>
      <c r="AP28" s="92"/>
      <c r="AQ28" s="93"/>
      <c r="AR28" s="122"/>
      <c r="AT28" s="92"/>
      <c r="AU28" s="92"/>
      <c r="AV28" s="92"/>
      <c r="AW28" s="93"/>
      <c r="AX28" s="122"/>
    </row>
    <row r="29" spans="1:50" s="50" customFormat="1" ht="3.75" customHeight="1" x14ac:dyDescent="0.2">
      <c r="A29" s="47"/>
      <c r="B29" s="48"/>
      <c r="C29" s="49"/>
      <c r="D29" s="48"/>
      <c r="E29" s="76"/>
      <c r="F29" s="49"/>
      <c r="G29" s="48"/>
      <c r="H29" s="186"/>
      <c r="I29" s="49"/>
      <c r="J29" s="48"/>
      <c r="K29" s="186"/>
      <c r="L29" s="49"/>
      <c r="M29" s="48"/>
      <c r="N29" s="186"/>
      <c r="O29" s="49"/>
      <c r="P29" s="48"/>
      <c r="Q29" s="77"/>
      <c r="R29" s="49"/>
      <c r="S29" s="48"/>
      <c r="T29" s="187"/>
      <c r="U29" s="49"/>
      <c r="V29" s="48"/>
      <c r="W29" s="186"/>
      <c r="X29" s="49"/>
      <c r="Y29" s="48"/>
      <c r="Z29" s="186"/>
      <c r="AA29" s="188"/>
      <c r="AB29" s="94"/>
      <c r="AC29" s="94"/>
      <c r="AD29" s="92"/>
      <c r="AE29" s="93"/>
      <c r="AF29" s="122"/>
      <c r="AG29" s="58"/>
      <c r="AH29" s="94"/>
      <c r="AI29" s="94"/>
      <c r="AJ29" s="92"/>
      <c r="AK29" s="93"/>
      <c r="AL29" s="122"/>
      <c r="AN29" s="94"/>
      <c r="AO29" s="94"/>
      <c r="AP29" s="92"/>
      <c r="AQ29" s="93"/>
      <c r="AR29" s="122"/>
      <c r="AT29" s="94"/>
      <c r="AU29" s="94"/>
      <c r="AV29" s="92"/>
      <c r="AW29" s="93"/>
      <c r="AX29" s="122"/>
    </row>
    <row r="30" spans="1:50" s="78" customFormat="1" ht="18" customHeight="1" x14ac:dyDescent="0.2">
      <c r="B30" s="79" t="s">
        <v>0</v>
      </c>
      <c r="C30" s="40"/>
      <c r="D30" s="80">
        <f>SUM(D11:D28)</f>
        <v>46722980</v>
      </c>
      <c r="E30" s="81">
        <f>SUM(E11:E28)</f>
        <v>100</v>
      </c>
      <c r="F30" s="40"/>
      <c r="G30" s="80">
        <f>SUM(G11:G28)</f>
        <v>37814829</v>
      </c>
      <c r="H30" s="131">
        <f>SUM(H11:H28)</f>
        <v>100</v>
      </c>
      <c r="I30" s="40"/>
      <c r="J30" s="80">
        <f>SUM(J11:J28)</f>
        <v>6036556</v>
      </c>
      <c r="K30" s="131">
        <f>SUM(K11:K28)</f>
        <v>100.00000000000001</v>
      </c>
      <c r="L30" s="40"/>
      <c r="M30" s="80">
        <f>SUM(M11:M28)</f>
        <v>2871595</v>
      </c>
      <c r="N30" s="131">
        <f>SUM(N11:N28)</f>
        <v>100</v>
      </c>
      <c r="O30" s="40"/>
      <c r="P30" s="80" t="e">
        <f>SUM(P11:P28)</f>
        <v>#REF!</v>
      </c>
      <c r="Q30" s="82" t="e">
        <f>P30*100/D30</f>
        <v>#REF!</v>
      </c>
      <c r="R30" s="40"/>
      <c r="S30" s="80" t="e">
        <f>SUM(S11:S28)</f>
        <v>#REF!</v>
      </c>
      <c r="T30" s="81" t="e">
        <f>S30*100/G30</f>
        <v>#REF!</v>
      </c>
      <c r="U30" s="40"/>
      <c r="V30" s="80" t="e">
        <f>SUM(V11:V28)</f>
        <v>#REF!</v>
      </c>
      <c r="W30" s="81" t="e">
        <f>V30*100/J30</f>
        <v>#REF!</v>
      </c>
      <c r="X30" s="40"/>
      <c r="Y30" s="80" t="e">
        <f>SUM(Y11:Y28)</f>
        <v>#REF!</v>
      </c>
      <c r="Z30" s="81" t="e">
        <f>Y30*100/M30</f>
        <v>#REF!</v>
      </c>
      <c r="AA30" s="188"/>
      <c r="AB30" s="92"/>
      <c r="AC30" s="92"/>
      <c r="AD30" s="94"/>
      <c r="AE30" s="94"/>
      <c r="AF30" s="124"/>
      <c r="AG30" s="125"/>
      <c r="AH30" s="92"/>
      <c r="AI30" s="92"/>
      <c r="AJ30" s="94"/>
      <c r="AK30" s="94"/>
      <c r="AL30" s="124"/>
      <c r="AN30" s="92"/>
      <c r="AO30" s="92"/>
      <c r="AP30" s="94"/>
      <c r="AQ30" s="94"/>
      <c r="AR30" s="124"/>
      <c r="AT30" s="92"/>
      <c r="AU30" s="92"/>
      <c r="AV30" s="94"/>
      <c r="AW30" s="94"/>
      <c r="AX30" s="124"/>
    </row>
    <row r="31" spans="1:50" s="83" customFormat="1" ht="5.25" customHeight="1" x14ac:dyDescent="0.25">
      <c r="B31" s="84" t="s">
        <v>39</v>
      </c>
      <c r="C31" s="85"/>
      <c r="D31" s="85"/>
      <c r="E31" s="85"/>
      <c r="F31" s="85"/>
      <c r="G31" s="85"/>
      <c r="H31" s="85"/>
      <c r="I31" s="85"/>
      <c r="O31" s="86"/>
      <c r="R31" s="85"/>
    </row>
    <row r="32" spans="1:50" s="78" customFormat="1" ht="5.25" customHeight="1" x14ac:dyDescent="0.25">
      <c r="B32" s="84" t="s">
        <v>47</v>
      </c>
      <c r="C32" s="87"/>
      <c r="D32" s="87"/>
      <c r="E32" s="87"/>
      <c r="F32" s="87"/>
      <c r="G32" s="87"/>
      <c r="H32" s="87"/>
      <c r="I32" s="87"/>
      <c r="O32" s="86"/>
      <c r="R32" s="87"/>
    </row>
    <row r="33" spans="2:19" s="78" customFormat="1" ht="13.5" customHeight="1" x14ac:dyDescent="0.25">
      <c r="B33" s="1509" t="s">
        <v>216</v>
      </c>
      <c r="C33" s="1509"/>
      <c r="D33" s="1509"/>
      <c r="E33" s="1509"/>
      <c r="F33" s="1509"/>
      <c r="G33" s="1509"/>
      <c r="H33" s="1509"/>
      <c r="I33" s="1509"/>
      <c r="J33" s="1509"/>
      <c r="K33" s="1509"/>
      <c r="L33" s="1509"/>
      <c r="M33" s="1509"/>
      <c r="O33" s="86"/>
    </row>
    <row r="34" spans="2:19" ht="29.25" customHeight="1" x14ac:dyDescent="0.25">
      <c r="B34" s="1501"/>
      <c r="C34" s="1501"/>
      <c r="D34" s="1501"/>
      <c r="E34" s="1501"/>
      <c r="F34" s="1501"/>
      <c r="G34" s="1501"/>
      <c r="H34" s="1501"/>
      <c r="I34" s="1501"/>
      <c r="J34" s="1501"/>
      <c r="K34" s="1501"/>
      <c r="L34" s="1501"/>
      <c r="M34" s="1501"/>
      <c r="N34" s="1501"/>
      <c r="O34" s="1501"/>
      <c r="P34" s="1501"/>
      <c r="Q34" s="89"/>
      <c r="R34" s="89"/>
      <c r="S34" s="89"/>
    </row>
    <row r="35" spans="2:19" ht="4.5" customHeight="1" x14ac:dyDescent="0.25">
      <c r="B35" s="1500"/>
      <c r="C35" s="1500"/>
      <c r="D35" s="1500"/>
      <c r="E35" s="1500"/>
      <c r="F35" s="1500"/>
      <c r="G35" s="1500"/>
      <c r="H35" s="1500"/>
      <c r="I35" s="1500"/>
      <c r="J35" s="1500"/>
      <c r="K35" s="1500"/>
      <c r="L35" s="1500"/>
      <c r="M35" s="1500"/>
      <c r="N35" s="1500"/>
      <c r="O35" s="1500"/>
      <c r="P35" s="1500"/>
      <c r="Q35" s="89"/>
      <c r="R35" s="89"/>
      <c r="S35" s="89"/>
    </row>
    <row r="38" spans="2:19" x14ac:dyDescent="0.25">
      <c r="L38" s="90"/>
      <c r="M38" s="90"/>
      <c r="N38" s="90"/>
    </row>
  </sheetData>
  <mergeCells count="22">
    <mergeCell ref="B33:M33"/>
    <mergeCell ref="B34:P34"/>
    <mergeCell ref="B35:P35"/>
    <mergeCell ref="A4:Z4"/>
    <mergeCell ref="B5:Z5"/>
    <mergeCell ref="S7:T7"/>
    <mergeCell ref="V7:W7"/>
    <mergeCell ref="Y7:Z7"/>
    <mergeCell ref="G8:H8"/>
    <mergeCell ref="J8:K8"/>
    <mergeCell ref="M8:N8"/>
    <mergeCell ref="S8:T8"/>
    <mergeCell ref="V8:W8"/>
    <mergeCell ref="Y8:Z8"/>
    <mergeCell ref="J7:K7"/>
    <mergeCell ref="M7:N7"/>
    <mergeCell ref="P7:Q8"/>
    <mergeCell ref="B2:I2"/>
    <mergeCell ref="B3:I3"/>
    <mergeCell ref="B7:B9"/>
    <mergeCell ref="D7:E8"/>
    <mergeCell ref="G7:H7"/>
  </mergeCells>
  <printOptions horizontalCentered="1"/>
  <pageMargins left="0" right="0" top="0.43307086614173229" bottom="0.43307086614173229" header="0" footer="0"/>
  <pageSetup paperSize="9" scale="85" orientation="landscape" r:id="rId1"/>
  <headerFooter alignWithMargins="0"/>
  <rowBreaks count="1" manualBreakCount="1">
    <brk id="34" max="16383" man="1"/>
  </rowBreak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Hoja51">
    <tabColor theme="0"/>
    <pageSetUpPr fitToPage="1"/>
  </sheetPr>
  <dimension ref="B1:AD44"/>
  <sheetViews>
    <sheetView showGridLines="0" topLeftCell="A6" zoomScaleNormal="100" workbookViewId="0">
      <selection activeCell="B6" sqref="B6:AC6"/>
    </sheetView>
  </sheetViews>
  <sheetFormatPr baseColWidth="10" defaultColWidth="11.453125" defaultRowHeight="14.5" x14ac:dyDescent="0.25"/>
  <cols>
    <col min="1" max="1" width="1.1796875" style="615" customWidth="1"/>
    <col min="2" max="2" width="7.81640625" style="615" customWidth="1"/>
    <col min="3" max="3" width="1" style="615" customWidth="1"/>
    <col min="4" max="4" width="9.1796875" style="615" customWidth="1"/>
    <col min="5" max="5" width="7.54296875" style="615" customWidth="1"/>
    <col min="6" max="6" width="0.54296875" style="615" customWidth="1"/>
    <col min="7" max="7" width="8" style="615" customWidth="1"/>
    <col min="8" max="8" width="0.54296875" style="615" customWidth="1"/>
    <col min="9" max="9" width="6.7265625" style="615" customWidth="1"/>
    <col min="10" max="10" width="0.54296875" style="615" customWidth="1"/>
    <col min="11" max="11" width="6.81640625" style="615" customWidth="1"/>
    <col min="12" max="12" width="0.54296875" style="615" customWidth="1"/>
    <col min="13" max="13" width="7" style="615" customWidth="1"/>
    <col min="14" max="14" width="0.54296875" style="615" customWidth="1"/>
    <col min="15" max="15" width="8.1796875" style="615" customWidth="1"/>
    <col min="16" max="16" width="0.7265625" style="615" customWidth="1"/>
    <col min="17" max="17" width="7.54296875" style="615" customWidth="1"/>
    <col min="18" max="18" width="0.54296875" style="615" customWidth="1"/>
    <col min="19" max="19" width="7.26953125" style="615" customWidth="1"/>
    <col min="20" max="20" width="0.7265625" style="615" customWidth="1"/>
    <col min="21" max="21" width="5.1796875" style="615" customWidth="1"/>
    <col min="22" max="22" width="4.54296875" style="615" bestFit="1" customWidth="1"/>
    <col min="23" max="23" width="7" style="615" bestFit="1" customWidth="1"/>
    <col min="24" max="24" width="4.54296875" style="615" bestFit="1" customWidth="1"/>
    <col min="25" max="25" width="7" style="615" bestFit="1" customWidth="1"/>
    <col min="26" max="26" width="4.54296875" style="615" bestFit="1" customWidth="1"/>
    <col min="27" max="27" width="7" style="615" bestFit="1" customWidth="1"/>
    <col min="28" max="28" width="4.54296875" style="615" bestFit="1" customWidth="1"/>
    <col min="29" max="29" width="7" style="615" bestFit="1" customWidth="1"/>
    <col min="30" max="16384" width="11.453125" style="615"/>
  </cols>
  <sheetData>
    <row r="1" spans="2:30" hidden="1" x14ac:dyDescent="0.25">
      <c r="E1" s="616" t="s">
        <v>36</v>
      </c>
      <c r="G1" s="616" t="s">
        <v>21</v>
      </c>
      <c r="I1" s="616" t="s">
        <v>20</v>
      </c>
      <c r="K1" s="616" t="s">
        <v>19</v>
      </c>
      <c r="M1" s="616" t="s">
        <v>18</v>
      </c>
      <c r="O1" s="616" t="s">
        <v>17</v>
      </c>
      <c r="Q1" s="616" t="s">
        <v>16</v>
      </c>
      <c r="S1" s="616" t="s">
        <v>15</v>
      </c>
    </row>
    <row r="2" spans="2:30" s="613" customFormat="1" x14ac:dyDescent="0.25">
      <c r="C2" s="617"/>
      <c r="D2" s="617"/>
      <c r="T2" s="617"/>
    </row>
    <row r="3" spans="2:30" s="619" customFormat="1" ht="47.25" customHeight="1" x14ac:dyDescent="0.35">
      <c r="B3" s="1541"/>
      <c r="C3" s="1541"/>
      <c r="D3" s="1541"/>
      <c r="E3" s="1541"/>
      <c r="F3" s="1541"/>
      <c r="G3" s="1541"/>
      <c r="H3" s="1541"/>
      <c r="I3" s="1541"/>
      <c r="J3" s="618"/>
      <c r="Q3" s="620"/>
    </row>
    <row r="4" spans="2:30" s="621" customFormat="1" ht="2.25" customHeight="1" x14ac:dyDescent="0.25">
      <c r="B4" s="1542"/>
      <c r="C4" s="1542"/>
      <c r="D4" s="1542"/>
      <c r="E4" s="1542"/>
      <c r="F4" s="1542"/>
      <c r="G4" s="1542"/>
      <c r="H4" s="1542"/>
      <c r="I4" s="1542"/>
      <c r="J4" s="1542"/>
      <c r="K4" s="1542"/>
      <c r="L4" s="1542"/>
      <c r="M4" s="1542"/>
      <c r="N4" s="1542"/>
      <c r="O4" s="1542"/>
      <c r="P4" s="1542"/>
      <c r="Q4" s="1542"/>
      <c r="R4" s="1542"/>
      <c r="S4" s="1542"/>
      <c r="T4" s="1542"/>
    </row>
    <row r="5" spans="2:30" s="621" customFormat="1" ht="16.5" customHeight="1" x14ac:dyDescent="0.25">
      <c r="B5" s="1543" t="s">
        <v>429</v>
      </c>
      <c r="C5" s="1543"/>
      <c r="D5" s="1543"/>
      <c r="E5" s="1543"/>
      <c r="F5" s="1543"/>
      <c r="G5" s="1543"/>
      <c r="H5" s="1543"/>
      <c r="I5" s="1543"/>
      <c r="J5" s="1543"/>
      <c r="K5" s="1543"/>
      <c r="L5" s="1543"/>
      <c r="M5" s="1543"/>
      <c r="N5" s="1543"/>
      <c r="O5" s="1543"/>
      <c r="P5" s="1543"/>
      <c r="Q5" s="1543"/>
      <c r="R5" s="1543"/>
      <c r="S5" s="1543"/>
      <c r="T5" s="1543"/>
      <c r="U5" s="1543"/>
      <c r="V5" s="1543"/>
      <c r="W5" s="1543"/>
      <c r="X5" s="1543"/>
      <c r="Y5" s="1543"/>
      <c r="Z5" s="1543"/>
      <c r="AA5" s="1543"/>
      <c r="AB5" s="1543"/>
      <c r="AC5" s="1543"/>
    </row>
    <row r="6" spans="2:30" s="621" customFormat="1" ht="14.25" customHeight="1" x14ac:dyDescent="0.25">
      <c r="B6" s="1478" t="str">
        <f>porsaad!$B$6</f>
        <v>Situación a 30 de noviembre de 2025</v>
      </c>
      <c r="C6" s="1478"/>
      <c r="D6" s="1478"/>
      <c r="E6" s="1478"/>
      <c r="F6" s="1478"/>
      <c r="G6" s="1478"/>
      <c r="H6" s="1478"/>
      <c r="I6" s="1478"/>
      <c r="J6" s="1478"/>
      <c r="K6" s="1478"/>
      <c r="L6" s="1478"/>
      <c r="M6" s="1478"/>
      <c r="N6" s="1478"/>
      <c r="O6" s="1478"/>
      <c r="P6" s="1478"/>
      <c r="Q6" s="1478"/>
      <c r="R6" s="1478"/>
      <c r="S6" s="1478"/>
      <c r="T6" s="1478"/>
      <c r="U6" s="1478"/>
      <c r="V6" s="1478"/>
      <c r="W6" s="1478"/>
      <c r="X6" s="1478"/>
      <c r="Y6" s="1478"/>
      <c r="Z6" s="1478"/>
      <c r="AA6" s="1478"/>
      <c r="AB6" s="1478"/>
      <c r="AC6" s="1478"/>
    </row>
    <row r="7" spans="2:30" s="906" customFormat="1" ht="5.25" customHeight="1" x14ac:dyDescent="0.25"/>
    <row r="8" spans="2:30" s="715" customFormat="1" ht="21.75" customHeight="1" x14ac:dyDescent="0.25">
      <c r="B8" s="1559" t="s">
        <v>27</v>
      </c>
      <c r="D8" s="1559" t="s">
        <v>112</v>
      </c>
      <c r="E8" s="1559" t="s">
        <v>26</v>
      </c>
      <c r="F8" s="1559"/>
      <c r="G8" s="1559"/>
      <c r="H8" s="1559"/>
      <c r="I8" s="1559"/>
      <c r="J8" s="1559"/>
      <c r="K8" s="1559"/>
      <c r="L8" s="1559"/>
      <c r="M8" s="1559"/>
      <c r="N8" s="1559"/>
      <c r="O8" s="1559"/>
      <c r="P8" s="1559"/>
      <c r="Q8" s="1559"/>
      <c r="R8" s="1559"/>
      <c r="S8" s="1559"/>
    </row>
    <row r="9" spans="2:30" s="715" customFormat="1" ht="21.75" customHeight="1" x14ac:dyDescent="0.25">
      <c r="B9" s="1559"/>
      <c r="D9" s="1559"/>
      <c r="E9" s="713" t="s">
        <v>22</v>
      </c>
      <c r="F9" s="713"/>
      <c r="G9" s="713" t="s">
        <v>21</v>
      </c>
      <c r="H9" s="713"/>
      <c r="I9" s="713" t="s">
        <v>20</v>
      </c>
      <c r="J9" s="713"/>
      <c r="K9" s="713" t="s">
        <v>19</v>
      </c>
      <c r="L9" s="713"/>
      <c r="M9" s="713" t="s">
        <v>18</v>
      </c>
      <c r="N9" s="713"/>
      <c r="O9" s="713" t="s">
        <v>17</v>
      </c>
      <c r="P9" s="713"/>
      <c r="Q9" s="713" t="s">
        <v>16</v>
      </c>
      <c r="R9" s="713"/>
      <c r="S9" s="713" t="s">
        <v>15</v>
      </c>
    </row>
    <row r="10" spans="2:30" s="715" customFormat="1" ht="21.75" customHeight="1" x14ac:dyDescent="0.25">
      <c r="B10" s="1559"/>
      <c r="D10" s="1559"/>
      <c r="E10" s="713" t="s">
        <v>9</v>
      </c>
      <c r="F10" s="713"/>
      <c r="G10" s="713" t="s">
        <v>9</v>
      </c>
      <c r="H10" s="713"/>
      <c r="I10" s="713" t="s">
        <v>9</v>
      </c>
      <c r="J10" s="713"/>
      <c r="K10" s="713" t="s">
        <v>9</v>
      </c>
      <c r="L10" s="713"/>
      <c r="M10" s="713" t="s">
        <v>9</v>
      </c>
      <c r="N10" s="713"/>
      <c r="O10" s="713" t="s">
        <v>9</v>
      </c>
      <c r="P10" s="713"/>
      <c r="Q10" s="713" t="s">
        <v>9</v>
      </c>
      <c r="R10" s="713"/>
      <c r="S10" s="713" t="s">
        <v>9</v>
      </c>
    </row>
    <row r="11" spans="2:30" s="697" customFormat="1" ht="9" customHeight="1" x14ac:dyDescent="0.25">
      <c r="B11" s="713"/>
      <c r="D11" s="713"/>
      <c r="E11" s="713"/>
      <c r="F11" s="713"/>
      <c r="G11" s="713"/>
      <c r="H11" s="713"/>
      <c r="I11" s="713"/>
      <c r="J11" s="713"/>
      <c r="K11" s="713"/>
      <c r="L11" s="713"/>
      <c r="M11" s="713"/>
      <c r="N11" s="713"/>
      <c r="O11" s="713"/>
      <c r="P11" s="713"/>
      <c r="Q11" s="713"/>
      <c r="R11" s="713"/>
      <c r="S11" s="713"/>
    </row>
    <row r="12" spans="2:30" s="697" customFormat="1" ht="21" customHeight="1" x14ac:dyDescent="0.25">
      <c r="B12" s="1559" t="s">
        <v>24</v>
      </c>
      <c r="D12" s="907" t="s">
        <v>31</v>
      </c>
      <c r="E12" s="908">
        <f>'46perfpbsaad'!E12</f>
        <v>545</v>
      </c>
      <c r="F12" s="907"/>
      <c r="G12" s="908">
        <f>'46perfpbsaad'!H12</f>
        <v>10820</v>
      </c>
      <c r="H12" s="907"/>
      <c r="I12" s="908">
        <f>'46perfpbsaad'!K12</f>
        <v>6276</v>
      </c>
      <c r="J12" s="907"/>
      <c r="K12" s="908">
        <f>'46perfpbsaad'!N12</f>
        <v>8691</v>
      </c>
      <c r="L12" s="907"/>
      <c r="M12" s="908">
        <f>'46perfpbsaad'!Q12</f>
        <v>8463</v>
      </c>
      <c r="N12" s="907"/>
      <c r="O12" s="908">
        <f>'46perfpbsaad'!T12</f>
        <v>11794</v>
      </c>
      <c r="P12" s="907"/>
      <c r="Q12" s="908">
        <f>'46perfpbsaad'!W12</f>
        <v>40129</v>
      </c>
      <c r="R12" s="907"/>
      <c r="S12" s="908">
        <f>'46perfpbsaad'!Z12</f>
        <v>190955</v>
      </c>
      <c r="T12" s="909"/>
      <c r="V12" s="910">
        <f>E12/E$15</f>
        <v>0.32421177870315288</v>
      </c>
      <c r="W12" s="910">
        <f>G12/G$15</f>
        <v>0.31429733341079419</v>
      </c>
      <c r="X12" s="910">
        <f>I12/I$15</f>
        <v>0.28576632364994081</v>
      </c>
      <c r="Y12" s="910">
        <f>K12/K$15</f>
        <v>0.29399228739598132</v>
      </c>
      <c r="Z12" s="910">
        <f>M12/M$15</f>
        <v>0.24382022471910111</v>
      </c>
      <c r="AA12" s="910">
        <f>O12/O$15</f>
        <v>0.20498114256912944</v>
      </c>
      <c r="AB12" s="910">
        <f>Q12/Q$15</f>
        <v>0.20158742119408232</v>
      </c>
      <c r="AC12" s="910">
        <f>S12/S$15</f>
        <v>0.2888094013733023</v>
      </c>
      <c r="AD12" s="910"/>
    </row>
    <row r="13" spans="2:30" s="697" customFormat="1" ht="21" customHeight="1" x14ac:dyDescent="0.25">
      <c r="B13" s="1559"/>
      <c r="D13" s="907" t="s">
        <v>49</v>
      </c>
      <c r="E13" s="908">
        <f>'46perfpbsaad'!E13</f>
        <v>774</v>
      </c>
      <c r="F13" s="907"/>
      <c r="G13" s="908">
        <f>'46perfpbsaad'!H13</f>
        <v>13209</v>
      </c>
      <c r="H13" s="907"/>
      <c r="I13" s="908">
        <f>'46perfpbsaad'!K13</f>
        <v>8171</v>
      </c>
      <c r="J13" s="907"/>
      <c r="K13" s="908">
        <f>'46perfpbsaad'!N13</f>
        <v>11387</v>
      </c>
      <c r="L13" s="907"/>
      <c r="M13" s="908">
        <f>'46perfpbsaad'!Q13</f>
        <v>13005</v>
      </c>
      <c r="N13" s="907"/>
      <c r="O13" s="908">
        <f>'46perfpbsaad'!T13</f>
        <v>21753</v>
      </c>
      <c r="P13" s="907"/>
      <c r="Q13" s="908">
        <f>'46perfpbsaad'!W13</f>
        <v>70139</v>
      </c>
      <c r="R13" s="907"/>
      <c r="S13" s="908">
        <f>'46perfpbsaad'!Z13</f>
        <v>248140</v>
      </c>
      <c r="T13" s="909"/>
      <c r="V13" s="910">
        <f>E13/E$15</f>
        <v>0.46044021415823916</v>
      </c>
      <c r="W13" s="910">
        <f>G13/G$15</f>
        <v>0.38369255795038631</v>
      </c>
      <c r="X13" s="910">
        <f>I13/I$15</f>
        <v>0.37205172570804118</v>
      </c>
      <c r="Y13" s="910">
        <f>K13/K$15</f>
        <v>0.38519044719572426</v>
      </c>
      <c r="Z13" s="910">
        <f>M13/M$15</f>
        <v>0.37467588591184098</v>
      </c>
      <c r="AA13" s="910">
        <f>O13/O$15</f>
        <v>0.3780697638041608</v>
      </c>
      <c r="AB13" s="910">
        <f>Q13/Q$15</f>
        <v>0.35234219978399017</v>
      </c>
      <c r="AC13" s="910">
        <f>S13/S$15</f>
        <v>0.37529870836988416</v>
      </c>
      <c r="AD13" s="910"/>
    </row>
    <row r="14" spans="2:30" s="697" customFormat="1" ht="21" customHeight="1" x14ac:dyDescent="0.25">
      <c r="B14" s="1559"/>
      <c r="D14" s="907" t="s">
        <v>50</v>
      </c>
      <c r="E14" s="908">
        <f>'46perfpbsaad'!E14</f>
        <v>362</v>
      </c>
      <c r="F14" s="907"/>
      <c r="G14" s="908">
        <f>'46perfpbsaad'!H14</f>
        <v>10397</v>
      </c>
      <c r="H14" s="907"/>
      <c r="I14" s="908">
        <f>'46perfpbsaad'!K14</f>
        <v>7515</v>
      </c>
      <c r="J14" s="907"/>
      <c r="K14" s="908">
        <f>'46perfpbsaad'!N14</f>
        <v>9484</v>
      </c>
      <c r="L14" s="907"/>
      <c r="M14" s="908">
        <f>'46perfpbsaad'!Q14</f>
        <v>13242</v>
      </c>
      <c r="N14" s="907"/>
      <c r="O14" s="908">
        <f>'46perfpbsaad'!T14</f>
        <v>23990</v>
      </c>
      <c r="P14" s="907"/>
      <c r="Q14" s="908">
        <f>'46perfpbsaad'!W14</f>
        <v>88797</v>
      </c>
      <c r="R14" s="907"/>
      <c r="S14" s="908">
        <f>'46perfpbsaad'!Z14</f>
        <v>222085</v>
      </c>
      <c r="T14" s="909"/>
      <c r="V14" s="910">
        <f>E14/E$15</f>
        <v>0.21534800713860797</v>
      </c>
      <c r="W14" s="910">
        <f>G14/G$15</f>
        <v>0.3020101086388195</v>
      </c>
      <c r="X14" s="910">
        <f>I14/I$15</f>
        <v>0.34218195064201801</v>
      </c>
      <c r="Y14" s="910">
        <f>K14/K$15</f>
        <v>0.32081726540829442</v>
      </c>
      <c r="Z14" s="910">
        <f>M14/M$15</f>
        <v>0.38150388936905794</v>
      </c>
      <c r="AA14" s="910">
        <f>O14/O$15</f>
        <v>0.41694909362670979</v>
      </c>
      <c r="AB14" s="910">
        <f>Q14/Q$15</f>
        <v>0.44607037902192753</v>
      </c>
      <c r="AC14" s="910">
        <f>S14/S$15</f>
        <v>0.3358918902568136</v>
      </c>
      <c r="AD14" s="910"/>
    </row>
    <row r="15" spans="2:30" s="697" customFormat="1" ht="21" customHeight="1" x14ac:dyDescent="0.25">
      <c r="B15" s="1559"/>
      <c r="D15" s="911" t="s">
        <v>68</v>
      </c>
      <c r="E15" s="908">
        <f>'46perfpbsaad'!E15</f>
        <v>1681</v>
      </c>
      <c r="F15" s="907"/>
      <c r="G15" s="908">
        <f>SUM(G12:G14)</f>
        <v>34426</v>
      </c>
      <c r="H15" s="908">
        <f t="shared" ref="H15:T15" si="0">SUM(H12:H14)</f>
        <v>0</v>
      </c>
      <c r="I15" s="908">
        <f t="shared" si="0"/>
        <v>21962</v>
      </c>
      <c r="J15" s="908">
        <f t="shared" si="0"/>
        <v>0</v>
      </c>
      <c r="K15" s="908">
        <f t="shared" si="0"/>
        <v>29562</v>
      </c>
      <c r="L15" s="908">
        <f t="shared" si="0"/>
        <v>0</v>
      </c>
      <c r="M15" s="908">
        <f t="shared" si="0"/>
        <v>34710</v>
      </c>
      <c r="N15" s="908">
        <f t="shared" si="0"/>
        <v>0</v>
      </c>
      <c r="O15" s="908">
        <f t="shared" si="0"/>
        <v>57537</v>
      </c>
      <c r="P15" s="908">
        <f t="shared" si="0"/>
        <v>0</v>
      </c>
      <c r="Q15" s="908">
        <f t="shared" si="0"/>
        <v>199065</v>
      </c>
      <c r="R15" s="908">
        <f t="shared" si="0"/>
        <v>0</v>
      </c>
      <c r="S15" s="908">
        <f t="shared" si="0"/>
        <v>661180</v>
      </c>
      <c r="T15" s="908">
        <f t="shared" si="0"/>
        <v>0</v>
      </c>
      <c r="V15" s="910"/>
    </row>
    <row r="16" spans="2:30" s="697" customFormat="1" ht="21" customHeight="1" x14ac:dyDescent="0.25">
      <c r="B16" s="1559" t="s">
        <v>23</v>
      </c>
      <c r="D16" s="907" t="s">
        <v>31</v>
      </c>
      <c r="E16" s="908">
        <f>'46perfpbsaad'!E16</f>
        <v>700</v>
      </c>
      <c r="F16" s="907"/>
      <c r="G16" s="908">
        <f>'46perfpbsaad'!H16</f>
        <v>23368</v>
      </c>
      <c r="H16" s="907"/>
      <c r="I16" s="908">
        <f>'46perfpbsaad'!K16</f>
        <v>10108</v>
      </c>
      <c r="J16" s="907"/>
      <c r="K16" s="908">
        <f>'46perfpbsaad'!N16</f>
        <v>10746</v>
      </c>
      <c r="L16" s="907"/>
      <c r="M16" s="908">
        <f>'46perfpbsaad'!Q16</f>
        <v>9632</v>
      </c>
      <c r="N16" s="907"/>
      <c r="O16" s="908">
        <f>'46perfpbsaad'!T16</f>
        <v>13033</v>
      </c>
      <c r="P16" s="907"/>
      <c r="Q16" s="908">
        <f>'46perfpbsaad'!W16</f>
        <v>30716</v>
      </c>
      <c r="R16" s="907"/>
      <c r="S16" s="908">
        <f>'46perfpbsaad'!Z16</f>
        <v>62194</v>
      </c>
      <c r="T16" s="909"/>
      <c r="V16" s="910">
        <f>E16/E$19</f>
        <v>0.33222591362126247</v>
      </c>
      <c r="W16" s="910">
        <f>G16/G$19</f>
        <v>0.29067207343922979</v>
      </c>
      <c r="X16" s="910">
        <f>I16/I$19</f>
        <v>0.27895680971436454</v>
      </c>
      <c r="Y16" s="910">
        <f>K16/K$19</f>
        <v>0.2770658759829831</v>
      </c>
      <c r="Z16" s="910">
        <f>M16/M$19</f>
        <v>0.24323232323232324</v>
      </c>
      <c r="AA16" s="910">
        <f>O16/O$19</f>
        <v>0.22005538108263262</v>
      </c>
      <c r="AB16" s="910">
        <f>Q16/Q$19</f>
        <v>0.24330468533407262</v>
      </c>
      <c r="AC16" s="910">
        <f>S16/S$19</f>
        <v>0.26303235356312116</v>
      </c>
    </row>
    <row r="17" spans="2:29" s="697" customFormat="1" ht="21" customHeight="1" x14ac:dyDescent="0.25">
      <c r="B17" s="1559"/>
      <c r="D17" s="907" t="s">
        <v>49</v>
      </c>
      <c r="E17" s="908">
        <f>'46perfpbsaad'!E17</f>
        <v>985</v>
      </c>
      <c r="F17" s="907"/>
      <c r="G17" s="908">
        <f>'46perfpbsaad'!H17</f>
        <v>33074</v>
      </c>
      <c r="H17" s="907"/>
      <c r="I17" s="908">
        <f>'46perfpbsaad'!K17</f>
        <v>13177</v>
      </c>
      <c r="J17" s="907"/>
      <c r="K17" s="908">
        <f>'46perfpbsaad'!N17</f>
        <v>14863</v>
      </c>
      <c r="L17" s="907"/>
      <c r="M17" s="908">
        <f>'46perfpbsaad'!Q17</f>
        <v>15252</v>
      </c>
      <c r="N17" s="907"/>
      <c r="O17" s="908">
        <f>'46perfpbsaad'!T17</f>
        <v>23175</v>
      </c>
      <c r="P17" s="907"/>
      <c r="Q17" s="908">
        <f>'46perfpbsaad'!W17</f>
        <v>48225</v>
      </c>
      <c r="R17" s="907"/>
      <c r="S17" s="908">
        <f>'46perfpbsaad'!Z17</f>
        <v>86861</v>
      </c>
      <c r="T17" s="909"/>
      <c r="V17" s="910">
        <f>E17/E$19</f>
        <v>0.46748932130991933</v>
      </c>
      <c r="W17" s="910">
        <f>G17/G$19</f>
        <v>0.41140397795827993</v>
      </c>
      <c r="X17" s="910">
        <f>I17/I$19</f>
        <v>0.36365392576238442</v>
      </c>
      <c r="Y17" s="910">
        <f>K17/K$19</f>
        <v>0.38321516050019339</v>
      </c>
      <c r="Z17" s="910">
        <f>M17/M$19</f>
        <v>0.38515151515151513</v>
      </c>
      <c r="AA17" s="910">
        <f>O17/O$19</f>
        <v>0.39129774085705604</v>
      </c>
      <c r="AB17" s="910">
        <f>Q17/Q$19</f>
        <v>0.38199532654758606</v>
      </c>
      <c r="AC17" s="910">
        <f>S17/S$19</f>
        <v>0.36735462042715161</v>
      </c>
    </row>
    <row r="18" spans="2:29" s="697" customFormat="1" ht="21" customHeight="1" x14ac:dyDescent="0.25">
      <c r="B18" s="1559"/>
      <c r="D18" s="907" t="s">
        <v>50</v>
      </c>
      <c r="E18" s="908">
        <f>'46perfpbsaad'!E18</f>
        <v>422</v>
      </c>
      <c r="F18" s="907"/>
      <c r="G18" s="908">
        <f>'46perfpbsaad'!H18</f>
        <v>23951</v>
      </c>
      <c r="H18" s="907"/>
      <c r="I18" s="908">
        <f>'46perfpbsaad'!K18</f>
        <v>12950</v>
      </c>
      <c r="J18" s="907"/>
      <c r="K18" s="908">
        <f>'46perfpbsaad'!N18</f>
        <v>13176</v>
      </c>
      <c r="L18" s="907"/>
      <c r="M18" s="908">
        <f>'46perfpbsaad'!Q18</f>
        <v>14716</v>
      </c>
      <c r="N18" s="907"/>
      <c r="O18" s="908">
        <f>'46perfpbsaad'!T18</f>
        <v>23018</v>
      </c>
      <c r="P18" s="907"/>
      <c r="Q18" s="908">
        <f>'46perfpbsaad'!W18</f>
        <v>47304</v>
      </c>
      <c r="R18" s="907"/>
      <c r="S18" s="908">
        <f>'46perfpbsaad'!Z18</f>
        <v>87395</v>
      </c>
      <c r="T18" s="909"/>
      <c r="V18" s="910">
        <f>E18/E$19</f>
        <v>0.20028476506881823</v>
      </c>
      <c r="W18" s="910">
        <f>G18/G$19</f>
        <v>0.29792394860249027</v>
      </c>
      <c r="X18" s="910">
        <f>I18/I$19</f>
        <v>0.35738926452325098</v>
      </c>
      <c r="Y18" s="910">
        <f>K18/K$19</f>
        <v>0.33971896351682351</v>
      </c>
      <c r="Z18" s="910">
        <f>M18/M$19</f>
        <v>0.37161616161616162</v>
      </c>
      <c r="AA18" s="910">
        <f>O18/O$19</f>
        <v>0.38864687806031134</v>
      </c>
      <c r="AB18" s="910">
        <f>Q18/Q$19</f>
        <v>0.37469998811834132</v>
      </c>
      <c r="AC18" s="910">
        <f>S18/S$19</f>
        <v>0.36961302600972723</v>
      </c>
    </row>
    <row r="19" spans="2:29" s="697" customFormat="1" ht="21" customHeight="1" x14ac:dyDescent="0.25">
      <c r="B19" s="1559"/>
      <c r="D19" s="911" t="s">
        <v>68</v>
      </c>
      <c r="E19" s="908">
        <f>'46perfpbsaad'!E19</f>
        <v>2107</v>
      </c>
      <c r="F19" s="907"/>
      <c r="G19" s="908">
        <f>SUM(G16:G18)</f>
        <v>80393</v>
      </c>
      <c r="H19" s="908">
        <f t="shared" ref="H19:T19" si="1">SUM(H16:H18)</f>
        <v>0</v>
      </c>
      <c r="I19" s="908">
        <f t="shared" si="1"/>
        <v>36235</v>
      </c>
      <c r="J19" s="908">
        <f t="shared" si="1"/>
        <v>0</v>
      </c>
      <c r="K19" s="908">
        <f t="shared" si="1"/>
        <v>38785</v>
      </c>
      <c r="L19" s="908">
        <f t="shared" si="1"/>
        <v>0</v>
      </c>
      <c r="M19" s="908">
        <f t="shared" si="1"/>
        <v>39600</v>
      </c>
      <c r="N19" s="908">
        <f t="shared" si="1"/>
        <v>0</v>
      </c>
      <c r="O19" s="908">
        <f t="shared" si="1"/>
        <v>59226</v>
      </c>
      <c r="P19" s="908">
        <f t="shared" si="1"/>
        <v>0</v>
      </c>
      <c r="Q19" s="908">
        <f t="shared" si="1"/>
        <v>126245</v>
      </c>
      <c r="R19" s="908">
        <f t="shared" si="1"/>
        <v>0</v>
      </c>
      <c r="S19" s="908">
        <f t="shared" si="1"/>
        <v>236450</v>
      </c>
      <c r="T19" s="908">
        <f t="shared" si="1"/>
        <v>0</v>
      </c>
      <c r="V19" s="910"/>
    </row>
    <row r="20" spans="2:29" s="697" customFormat="1" ht="3" customHeight="1" x14ac:dyDescent="0.25">
      <c r="B20" s="714"/>
      <c r="C20" s="715"/>
      <c r="D20" s="909"/>
      <c r="E20" s="727"/>
      <c r="F20" s="909"/>
      <c r="G20" s="727"/>
      <c r="H20" s="727"/>
      <c r="I20" s="727"/>
      <c r="J20" s="727"/>
      <c r="K20" s="727"/>
      <c r="L20" s="727"/>
      <c r="M20" s="727"/>
      <c r="N20" s="727"/>
      <c r="O20" s="727"/>
      <c r="P20" s="727"/>
      <c r="Q20" s="727"/>
      <c r="R20" s="727"/>
      <c r="S20" s="727"/>
      <c r="T20" s="727"/>
    </row>
    <row r="21" spans="2:29" s="697" customFormat="1" ht="18" customHeight="1" x14ac:dyDescent="0.25">
      <c r="B21" s="1559" t="s">
        <v>0</v>
      </c>
      <c r="C21" s="1559"/>
      <c r="D21" s="1559"/>
      <c r="E21" s="727">
        <f>'46perfpbsaad'!E21</f>
        <v>3788</v>
      </c>
      <c r="F21" s="909"/>
      <c r="G21" s="727">
        <f>G15+G19</f>
        <v>114819</v>
      </c>
      <c r="H21" s="727">
        <f t="shared" ref="H21:T21" si="2">H15+H19</f>
        <v>0</v>
      </c>
      <c r="I21" s="727">
        <f t="shared" si="2"/>
        <v>58197</v>
      </c>
      <c r="J21" s="727">
        <f t="shared" si="2"/>
        <v>0</v>
      </c>
      <c r="K21" s="727">
        <f t="shared" si="2"/>
        <v>68347</v>
      </c>
      <c r="L21" s="727">
        <f t="shared" si="2"/>
        <v>0</v>
      </c>
      <c r="M21" s="727">
        <f t="shared" si="2"/>
        <v>74310</v>
      </c>
      <c r="N21" s="727">
        <f t="shared" si="2"/>
        <v>0</v>
      </c>
      <c r="O21" s="727">
        <f t="shared" si="2"/>
        <v>116763</v>
      </c>
      <c r="P21" s="727">
        <f t="shared" si="2"/>
        <v>0</v>
      </c>
      <c r="Q21" s="727">
        <f t="shared" si="2"/>
        <v>325310</v>
      </c>
      <c r="R21" s="727">
        <f t="shared" si="2"/>
        <v>0</v>
      </c>
      <c r="S21" s="727">
        <f t="shared" si="2"/>
        <v>897630</v>
      </c>
      <c r="T21" s="727">
        <f t="shared" si="2"/>
        <v>0</v>
      </c>
    </row>
    <row r="22" spans="2:29" s="697" customFormat="1" ht="5.25" customHeight="1" x14ac:dyDescent="0.25">
      <c r="B22" s="912"/>
      <c r="C22" s="912"/>
      <c r="D22" s="912"/>
      <c r="E22" s="912"/>
      <c r="F22" s="912"/>
      <c r="G22" s="912"/>
      <c r="H22" s="912"/>
      <c r="I22" s="912"/>
      <c r="J22" s="912"/>
      <c r="K22" s="912"/>
      <c r="L22" s="913"/>
    </row>
    <row r="23" spans="2:29" s="697" customFormat="1" ht="5.25" customHeight="1" x14ac:dyDescent="0.25">
      <c r="B23" s="912"/>
      <c r="C23" s="912"/>
      <c r="D23" s="912"/>
      <c r="E23" s="912"/>
      <c r="F23" s="912"/>
      <c r="G23" s="912"/>
      <c r="H23" s="912"/>
      <c r="I23" s="912"/>
      <c r="J23" s="912"/>
      <c r="K23" s="912"/>
      <c r="L23" s="913"/>
    </row>
    <row r="24" spans="2:29" s="697" customFormat="1" ht="12.75" customHeight="1" x14ac:dyDescent="0.25">
      <c r="B24" s="914"/>
      <c r="C24" s="914"/>
      <c r="D24" s="914"/>
      <c r="E24" s="914"/>
      <c r="F24" s="914"/>
      <c r="G24" s="914"/>
      <c r="H24" s="914"/>
      <c r="I24" s="914"/>
      <c r="J24" s="914"/>
      <c r="K24" s="914"/>
      <c r="L24" s="914"/>
    </row>
    <row r="25" spans="2:29" s="697" customFormat="1" ht="24.75" customHeight="1" x14ac:dyDescent="0.25">
      <c r="B25" s="915"/>
      <c r="C25" s="915"/>
      <c r="D25" s="915"/>
      <c r="E25" s="915"/>
      <c r="F25" s="915"/>
      <c r="G25" s="915"/>
      <c r="H25" s="915"/>
      <c r="I25" s="915"/>
      <c r="J25" s="915"/>
      <c r="K25" s="915"/>
      <c r="L25" s="915"/>
    </row>
    <row r="26" spans="2:29" s="697" customFormat="1" x14ac:dyDescent="0.25">
      <c r="B26" s="916"/>
      <c r="C26" s="916"/>
      <c r="D26" s="916"/>
      <c r="E26" s="916"/>
      <c r="F26" s="917"/>
      <c r="G26" s="917"/>
      <c r="H26" s="917"/>
      <c r="I26" s="917"/>
      <c r="J26" s="917"/>
      <c r="K26" s="917"/>
      <c r="L26" s="917"/>
      <c r="M26" s="918"/>
      <c r="N26" s="918"/>
      <c r="O26" s="918"/>
      <c r="P26" s="918"/>
      <c r="Q26" s="918"/>
      <c r="R26" s="918"/>
      <c r="S26" s="918"/>
      <c r="T26" s="918"/>
      <c r="U26" s="918"/>
      <c r="V26" s="918"/>
      <c r="W26" s="918"/>
      <c r="X26" s="918"/>
      <c r="Y26" s="918"/>
      <c r="Z26" s="918"/>
      <c r="AA26" s="918"/>
      <c r="AB26" s="918"/>
      <c r="AC26" s="918"/>
    </row>
    <row r="27" spans="2:29" s="697" customFormat="1" x14ac:dyDescent="0.25">
      <c r="B27" s="919"/>
      <c r="C27" s="919"/>
      <c r="D27" s="919"/>
      <c r="E27" s="919"/>
      <c r="F27" s="919"/>
      <c r="G27" s="919"/>
      <c r="H27" s="919"/>
      <c r="I27" s="919"/>
      <c r="J27" s="919"/>
      <c r="K27" s="919"/>
      <c r="L27" s="919"/>
      <c r="M27" s="918"/>
      <c r="N27" s="918"/>
      <c r="O27" s="918"/>
      <c r="P27" s="918"/>
      <c r="Q27" s="918"/>
      <c r="R27" s="918"/>
      <c r="S27" s="918"/>
      <c r="T27" s="918"/>
      <c r="U27" s="918"/>
      <c r="V27" s="918"/>
      <c r="W27" s="918"/>
      <c r="X27" s="918"/>
      <c r="Y27" s="918"/>
      <c r="Z27" s="918"/>
      <c r="AA27" s="918"/>
      <c r="AB27" s="918"/>
      <c r="AC27" s="918"/>
    </row>
    <row r="28" spans="2:29" s="697" customFormat="1" x14ac:dyDescent="0.25">
      <c r="B28" s="919"/>
      <c r="C28" s="919"/>
      <c r="D28" s="919"/>
      <c r="E28" s="919"/>
      <c r="F28" s="919"/>
      <c r="G28" s="919"/>
      <c r="H28" s="919"/>
      <c r="I28" s="919"/>
      <c r="J28" s="919"/>
      <c r="K28" s="919"/>
      <c r="L28" s="919"/>
      <c r="M28" s="918"/>
      <c r="N28" s="918"/>
      <c r="O28" s="918"/>
      <c r="P28" s="918"/>
      <c r="Q28" s="918"/>
      <c r="R28" s="918"/>
      <c r="S28" s="918"/>
      <c r="T28" s="918"/>
      <c r="U28" s="918"/>
      <c r="V28" s="918"/>
      <c r="W28" s="918"/>
      <c r="X28" s="918"/>
      <c r="Y28" s="918"/>
      <c r="Z28" s="918"/>
      <c r="AA28" s="918"/>
      <c r="AB28" s="918"/>
      <c r="AC28" s="918"/>
    </row>
    <row r="29" spans="2:29" s="918" customFormat="1" x14ac:dyDescent="0.25">
      <c r="B29" s="919"/>
      <c r="C29" s="919"/>
      <c r="D29" s="919"/>
      <c r="E29" s="919"/>
      <c r="F29" s="919"/>
      <c r="G29" s="919"/>
      <c r="H29" s="919"/>
      <c r="I29" s="919"/>
      <c r="J29" s="919"/>
      <c r="K29" s="919"/>
      <c r="L29" s="919"/>
    </row>
    <row r="30" spans="2:29" s="918" customFormat="1" x14ac:dyDescent="0.25">
      <c r="B30" s="919"/>
      <c r="C30" s="919"/>
      <c r="D30" s="919"/>
      <c r="E30" s="919"/>
      <c r="F30" s="919"/>
      <c r="G30" s="919"/>
      <c r="H30" s="919"/>
      <c r="I30" s="919"/>
      <c r="J30" s="919"/>
      <c r="K30" s="919"/>
      <c r="L30" s="919"/>
    </row>
    <row r="31" spans="2:29" s="918" customFormat="1" x14ac:dyDescent="0.25">
      <c r="B31" s="919"/>
      <c r="C31" s="919"/>
      <c r="D31" s="919"/>
      <c r="E31" s="919"/>
      <c r="F31" s="919"/>
      <c r="G31" s="919"/>
      <c r="H31" s="919"/>
      <c r="I31" s="919"/>
      <c r="J31" s="919"/>
      <c r="K31" s="919"/>
      <c r="L31" s="919"/>
    </row>
    <row r="32" spans="2:29" s="918" customFormat="1" x14ac:dyDescent="0.25">
      <c r="B32" s="919"/>
      <c r="C32" s="919"/>
      <c r="D32" s="919"/>
      <c r="E32" s="919"/>
      <c r="F32" s="919"/>
      <c r="G32" s="919"/>
      <c r="H32" s="919"/>
      <c r="I32" s="919"/>
      <c r="J32" s="919"/>
      <c r="K32" s="919"/>
      <c r="L32" s="919"/>
    </row>
    <row r="33" spans="2:29" s="631" customFormat="1" x14ac:dyDescent="0.25">
      <c r="B33" s="919"/>
      <c r="C33" s="919"/>
      <c r="D33" s="919"/>
      <c r="E33" s="919"/>
      <c r="F33" s="919"/>
      <c r="G33" s="919"/>
      <c r="H33" s="919"/>
      <c r="I33" s="919"/>
      <c r="J33" s="919"/>
      <c r="K33" s="919"/>
      <c r="L33" s="919"/>
      <c r="M33" s="918"/>
      <c r="N33" s="918"/>
      <c r="O33" s="918"/>
      <c r="P33" s="918"/>
      <c r="Q33" s="918"/>
      <c r="R33" s="918"/>
      <c r="S33" s="918"/>
      <c r="T33" s="918"/>
      <c r="U33" s="918"/>
      <c r="V33" s="918"/>
      <c r="W33" s="918"/>
      <c r="X33" s="918"/>
      <c r="Y33" s="918"/>
      <c r="Z33" s="918"/>
      <c r="AA33" s="918"/>
      <c r="AB33" s="918"/>
      <c r="AC33" s="918"/>
    </row>
    <row r="34" spans="2:29" s="631" customFormat="1" x14ac:dyDescent="0.25">
      <c r="B34" s="919"/>
      <c r="C34" s="919"/>
      <c r="D34" s="919"/>
      <c r="E34" s="919"/>
      <c r="F34" s="919"/>
      <c r="G34" s="919"/>
      <c r="H34" s="919"/>
      <c r="I34" s="919"/>
      <c r="J34" s="919"/>
      <c r="K34" s="919"/>
      <c r="L34" s="919"/>
      <c r="M34" s="918"/>
      <c r="N34" s="918"/>
      <c r="O34" s="918"/>
      <c r="P34" s="918"/>
      <c r="Q34" s="918"/>
      <c r="R34" s="918"/>
      <c r="S34" s="918"/>
      <c r="T34" s="918"/>
      <c r="U34" s="918"/>
      <c r="V34" s="918"/>
      <c r="W34" s="918"/>
      <c r="X34" s="918"/>
      <c r="Y34" s="918"/>
      <c r="Z34" s="918"/>
      <c r="AA34" s="918"/>
      <c r="AB34" s="918"/>
      <c r="AC34" s="918"/>
    </row>
    <row r="35" spans="2:29" s="631" customFormat="1" x14ac:dyDescent="0.25">
      <c r="C35" s="1647"/>
      <c r="D35" s="1647"/>
      <c r="E35" s="1647"/>
      <c r="F35" s="1647"/>
      <c r="G35" s="1647"/>
      <c r="H35" s="1647"/>
      <c r="I35" s="1647"/>
      <c r="J35" s="652"/>
      <c r="K35" s="652"/>
      <c r="L35" s="652"/>
    </row>
    <row r="36" spans="2:29" s="631" customFormat="1" x14ac:dyDescent="0.25">
      <c r="J36" s="652"/>
      <c r="K36" s="652"/>
      <c r="L36" s="652"/>
    </row>
    <row r="37" spans="2:29" s="631" customFormat="1" x14ac:dyDescent="0.25">
      <c r="B37" s="652"/>
      <c r="C37" s="652"/>
      <c r="D37" s="652"/>
      <c r="E37" s="652"/>
      <c r="F37" s="652"/>
      <c r="G37" s="652"/>
      <c r="H37" s="652"/>
      <c r="I37" s="652"/>
      <c r="J37" s="652"/>
      <c r="K37" s="652"/>
      <c r="L37" s="652"/>
    </row>
    <row r="38" spans="2:29" s="631" customFormat="1" ht="5.25" customHeight="1" x14ac:dyDescent="0.25">
      <c r="B38" s="652"/>
      <c r="C38" s="652"/>
      <c r="D38" s="652"/>
      <c r="E38" s="652"/>
      <c r="F38" s="652"/>
      <c r="G38" s="652"/>
      <c r="H38" s="652"/>
      <c r="I38" s="652"/>
      <c r="J38" s="652"/>
      <c r="K38" s="652"/>
      <c r="L38" s="652"/>
    </row>
    <row r="39" spans="2:29" s="631" customFormat="1" ht="5.25" customHeight="1" x14ac:dyDescent="0.25">
      <c r="B39" s="652"/>
      <c r="C39" s="652"/>
      <c r="D39" s="652"/>
      <c r="E39" s="652"/>
      <c r="F39" s="652"/>
      <c r="G39" s="652"/>
      <c r="H39" s="652"/>
      <c r="I39" s="652"/>
      <c r="J39" s="652"/>
      <c r="K39" s="652"/>
      <c r="L39" s="652"/>
    </row>
    <row r="40" spans="2:29" s="631" customFormat="1" ht="16.5" customHeight="1" x14ac:dyDescent="0.25">
      <c r="B40" s="652"/>
      <c r="C40" s="652"/>
      <c r="D40" s="652"/>
      <c r="E40" s="652"/>
      <c r="F40" s="652"/>
      <c r="G40" s="652"/>
      <c r="H40" s="652"/>
      <c r="I40" s="652"/>
      <c r="J40" s="652"/>
      <c r="K40" s="652"/>
      <c r="L40" s="652"/>
    </row>
    <row r="41" spans="2:29" s="631" customFormat="1" x14ac:dyDescent="0.25">
      <c r="B41" s="652"/>
      <c r="C41" s="652"/>
      <c r="D41" s="652"/>
      <c r="E41" s="652"/>
      <c r="F41" s="652"/>
      <c r="G41" s="652"/>
      <c r="H41" s="652"/>
      <c r="I41" s="652"/>
      <c r="J41" s="652"/>
      <c r="K41" s="652"/>
      <c r="L41" s="652"/>
    </row>
    <row r="42" spans="2:29" s="631" customFormat="1" x14ac:dyDescent="0.25"/>
    <row r="43" spans="2:29" s="650" customFormat="1" x14ac:dyDescent="0.25"/>
    <row r="44" spans="2:29" s="657" customFormat="1" ht="12.75" customHeight="1" x14ac:dyDescent="0.25">
      <c r="B44" s="1536"/>
      <c r="C44" s="1537"/>
      <c r="D44" s="1537"/>
      <c r="E44" s="1537"/>
      <c r="F44" s="1537"/>
      <c r="G44" s="1537"/>
      <c r="H44" s="1537"/>
      <c r="I44" s="1537"/>
      <c r="J44" s="1537"/>
      <c r="K44" s="1537"/>
      <c r="L44" s="656"/>
    </row>
  </sheetData>
  <mergeCells count="12">
    <mergeCell ref="B3:I3"/>
    <mergeCell ref="B4:T4"/>
    <mergeCell ref="B5:AC5"/>
    <mergeCell ref="B6:AC6"/>
    <mergeCell ref="B8:B10"/>
    <mergeCell ref="D8:D10"/>
    <mergeCell ref="E8:S8"/>
    <mergeCell ref="B12:B15"/>
    <mergeCell ref="B16:B19"/>
    <mergeCell ref="B21:D21"/>
    <mergeCell ref="C35:I35"/>
    <mergeCell ref="B44:K44"/>
  </mergeCells>
  <printOptions horizontalCentered="1"/>
  <pageMargins left="0" right="0" top="0.43307086614173229" bottom="0.43307086614173229" header="0" footer="0"/>
  <pageSetup paperSize="9" orientation="landscape" r:id="rId1"/>
  <headerFooter alignWithMargins="0"/>
  <rowBreaks count="1" manualBreakCount="1">
    <brk id="39" max="16383" man="1"/>
  </rowBreaks>
  <ignoredErrors>
    <ignoredError sqref="I18" unlockedFormula="1"/>
  </ignoredErrors>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Hoja57">
    <pageSetUpPr fitToPage="1"/>
  </sheetPr>
  <dimension ref="A1:U34"/>
  <sheetViews>
    <sheetView zoomScaleNormal="100" workbookViewId="0"/>
  </sheetViews>
  <sheetFormatPr baseColWidth="10" defaultColWidth="11.453125" defaultRowHeight="14.5" x14ac:dyDescent="0.35"/>
  <cols>
    <col min="1" max="1" width="1" style="748" customWidth="1"/>
    <col min="2" max="2" width="30.26953125" style="748" customWidth="1"/>
    <col min="3" max="3" width="10.1796875" style="748" customWidth="1"/>
    <col min="4" max="4" width="8.1796875" style="748" customWidth="1"/>
    <col min="5" max="5" width="10.1796875" style="748" customWidth="1"/>
    <col min="6" max="6" width="0.81640625" style="748" customWidth="1"/>
    <col min="7" max="7" width="11.7265625" style="748" customWidth="1"/>
    <col min="8" max="8" width="7.54296875" style="748" customWidth="1"/>
    <col min="9" max="9" width="8.81640625" style="748" customWidth="1"/>
    <col min="10" max="10" width="0.7265625" style="748" customWidth="1"/>
    <col min="11" max="11" width="10.1796875" style="748" customWidth="1"/>
    <col min="12" max="12" width="8" style="748" customWidth="1"/>
    <col min="13" max="13" width="9.81640625" style="748" customWidth="1"/>
    <col min="14" max="14" width="0.54296875" style="748" customWidth="1"/>
    <col min="15" max="15" width="9" style="748" customWidth="1"/>
    <col min="16" max="16" width="7.453125" style="748" customWidth="1"/>
    <col min="17" max="17" width="8.81640625" style="748" customWidth="1"/>
    <col min="18" max="18" width="8" style="748" customWidth="1"/>
    <col min="19" max="19" width="8.81640625" style="748" customWidth="1"/>
    <col min="20" max="20" width="7.54296875" style="748" customWidth="1"/>
    <col min="21" max="21" width="8.26953125" style="748" customWidth="1"/>
    <col min="22" max="22" width="8.81640625" style="748" customWidth="1"/>
    <col min="23" max="16384" width="11.453125" style="748"/>
  </cols>
  <sheetData>
    <row r="1" spans="1:21" ht="9.75" customHeight="1" x14ac:dyDescent="0.35"/>
    <row r="2" spans="1:21" s="343" customFormat="1" ht="49.5" customHeight="1" x14ac:dyDescent="0.35">
      <c r="B2" s="1439"/>
      <c r="C2" s="1439"/>
      <c r="D2" s="1439"/>
      <c r="E2" s="344"/>
      <c r="F2" s="344"/>
      <c r="G2" s="1653"/>
      <c r="H2" s="1653"/>
      <c r="I2" s="1653"/>
      <c r="J2" s="1653"/>
      <c r="K2" s="1653"/>
      <c r="L2" s="1653"/>
      <c r="M2" s="1653"/>
      <c r="N2" s="1653"/>
      <c r="O2" s="1653"/>
      <c r="P2" s="1653"/>
      <c r="S2" s="344"/>
    </row>
    <row r="3" spans="1:21" s="343" customFormat="1" ht="3" customHeight="1" x14ac:dyDescent="0.35">
      <c r="B3" s="344"/>
      <c r="C3" s="344"/>
      <c r="D3" s="344"/>
      <c r="E3" s="344"/>
      <c r="F3" s="344"/>
      <c r="K3" s="344"/>
      <c r="O3" s="344"/>
      <c r="S3" s="344"/>
    </row>
    <row r="4" spans="1:21" s="345" customFormat="1" ht="15" customHeight="1" x14ac:dyDescent="0.25">
      <c r="B4" s="1477" t="s">
        <v>438</v>
      </c>
      <c r="C4" s="1477"/>
      <c r="D4" s="1477"/>
      <c r="E4" s="1477"/>
      <c r="F4" s="1477"/>
      <c r="G4" s="1477"/>
      <c r="H4" s="1477"/>
      <c r="I4" s="1477"/>
      <c r="J4" s="1477"/>
      <c r="K4" s="1477"/>
      <c r="L4" s="1477"/>
      <c r="M4" s="1477"/>
      <c r="N4" s="1477"/>
      <c r="O4" s="1477"/>
      <c r="P4" s="1477"/>
      <c r="Q4" s="1477"/>
      <c r="R4" s="924"/>
      <c r="S4" s="924"/>
      <c r="T4" s="924"/>
    </row>
    <row r="5" spans="1:21" s="345" customFormat="1" ht="15" customHeight="1" x14ac:dyDescent="0.25">
      <c r="B5" s="1478" t="str">
        <f>porsaad!$B$6</f>
        <v>Situación a 30 de noviembre de 2025</v>
      </c>
      <c r="C5" s="1478"/>
      <c r="D5" s="1478"/>
      <c r="E5" s="1478"/>
      <c r="F5" s="1478"/>
      <c r="G5" s="1478"/>
      <c r="H5" s="1478"/>
      <c r="I5" s="1478"/>
      <c r="J5" s="1478"/>
      <c r="K5" s="1478"/>
      <c r="L5" s="1478"/>
      <c r="M5" s="1478"/>
      <c r="N5" s="1478"/>
      <c r="O5" s="1478"/>
      <c r="P5" s="1478"/>
      <c r="Q5" s="750"/>
      <c r="R5" s="925"/>
      <c r="S5" s="925"/>
      <c r="T5" s="925"/>
      <c r="U5" s="875"/>
    </row>
    <row r="6" spans="1:21" s="345" customFormat="1" ht="4.5" customHeight="1" x14ac:dyDescent="0.25"/>
    <row r="7" spans="1:21" s="322" customFormat="1" ht="15" customHeight="1" x14ac:dyDescent="0.25">
      <c r="A7" s="316"/>
      <c r="B7" s="1654" t="s">
        <v>12</v>
      </c>
      <c r="C7" s="1657" t="s">
        <v>0</v>
      </c>
      <c r="D7" s="1658"/>
      <c r="E7" s="1659"/>
      <c r="F7" s="920"/>
      <c r="G7" s="1527" t="s">
        <v>31</v>
      </c>
      <c r="H7" s="1527"/>
      <c r="I7" s="1527"/>
      <c r="J7" s="921"/>
      <c r="K7" s="1527" t="s">
        <v>49</v>
      </c>
      <c r="L7" s="1527"/>
      <c r="M7" s="1527"/>
      <c r="N7" s="921"/>
      <c r="O7" s="1527" t="s">
        <v>50</v>
      </c>
      <c r="P7" s="1527"/>
      <c r="Q7" s="1527"/>
    </row>
    <row r="8" spans="1:21" s="322" customFormat="1" ht="15" customHeight="1" x14ac:dyDescent="0.25">
      <c r="A8" s="316"/>
      <c r="B8" s="1655"/>
      <c r="C8" s="1660"/>
      <c r="D8" s="1661"/>
      <c r="E8" s="1662"/>
      <c r="F8" s="920"/>
      <c r="G8" s="1520"/>
      <c r="H8" s="1520"/>
      <c r="I8" s="1520"/>
      <c r="J8" s="922"/>
      <c r="K8" s="1520"/>
      <c r="L8" s="1520"/>
      <c r="M8" s="1520"/>
      <c r="N8" s="922"/>
      <c r="O8" s="1520"/>
      <c r="P8" s="1520"/>
      <c r="Q8" s="1520"/>
    </row>
    <row r="9" spans="1:21" s="322" customFormat="1" ht="33.75" customHeight="1" x14ac:dyDescent="0.25">
      <c r="A9" s="316"/>
      <c r="B9" s="1655"/>
      <c r="C9" s="1655" t="s">
        <v>69</v>
      </c>
      <c r="D9" s="1663"/>
      <c r="E9" s="959" t="s">
        <v>285</v>
      </c>
      <c r="F9" s="920"/>
      <c r="G9" s="1649" t="s">
        <v>69</v>
      </c>
      <c r="H9" s="1466"/>
      <c r="I9" s="959" t="s">
        <v>285</v>
      </c>
      <c r="J9" s="922"/>
      <c r="K9" s="1650" t="s">
        <v>69</v>
      </c>
      <c r="L9" s="1651"/>
      <c r="M9" s="941" t="s">
        <v>285</v>
      </c>
      <c r="N9" s="922"/>
      <c r="O9" s="1649" t="s">
        <v>69</v>
      </c>
      <c r="P9" s="1466"/>
      <c r="Q9" s="941" t="s">
        <v>285</v>
      </c>
    </row>
    <row r="10" spans="1:21" s="322" customFormat="1" ht="29.25" customHeight="1" x14ac:dyDescent="0.25">
      <c r="A10" s="316"/>
      <c r="B10" s="1656"/>
      <c r="C10" s="937" t="s">
        <v>9</v>
      </c>
      <c r="D10" s="942" t="s">
        <v>10</v>
      </c>
      <c r="E10" s="940" t="s">
        <v>9</v>
      </c>
      <c r="F10" s="939"/>
      <c r="G10" s="937" t="s">
        <v>9</v>
      </c>
      <c r="H10" s="938" t="s">
        <v>71</v>
      </c>
      <c r="I10" s="943" t="s">
        <v>9</v>
      </c>
      <c r="J10" s="939"/>
      <c r="K10" s="944" t="s">
        <v>9</v>
      </c>
      <c r="L10" s="945" t="s">
        <v>71</v>
      </c>
      <c r="M10" s="943" t="s">
        <v>9</v>
      </c>
      <c r="N10" s="939"/>
      <c r="O10" s="937" t="s">
        <v>9</v>
      </c>
      <c r="P10" s="938" t="s">
        <v>71</v>
      </c>
      <c r="Q10" s="943" t="s">
        <v>9</v>
      </c>
    </row>
    <row r="11" spans="1:21" s="322" customFormat="1" ht="6" customHeight="1" x14ac:dyDescent="0.25">
      <c r="A11" s="316"/>
      <c r="B11" s="923"/>
      <c r="C11" s="923"/>
      <c r="D11" s="923"/>
      <c r="E11" s="923"/>
      <c r="F11" s="923"/>
      <c r="G11" s="923"/>
      <c r="H11" s="923"/>
      <c r="I11" s="923"/>
      <c r="J11" s="923"/>
      <c r="K11" s="923"/>
      <c r="L11" s="923"/>
      <c r="M11" s="923"/>
      <c r="N11" s="923"/>
      <c r="O11" s="923"/>
      <c r="P11" s="923"/>
      <c r="Q11" s="923"/>
    </row>
    <row r="12" spans="1:21" s="331" customFormat="1" ht="18" customHeight="1" x14ac:dyDescent="0.25">
      <c r="A12" s="330"/>
      <c r="B12" s="926" t="s">
        <v>8</v>
      </c>
      <c r="C12" s="927">
        <f>G12+K12+O12</f>
        <v>511929</v>
      </c>
      <c r="D12" s="928">
        <f t="shared" ref="D12:D29" si="0">C12/C$30*100</f>
        <v>21.706282593090254</v>
      </c>
      <c r="E12" s="929">
        <f>I12+M12+Q12</f>
        <v>332828</v>
      </c>
      <c r="F12" s="930"/>
      <c r="G12" s="927">
        <v>112940</v>
      </c>
      <c r="H12" s="928">
        <v>22.061653080798312</v>
      </c>
      <c r="I12" s="929">
        <v>79007</v>
      </c>
      <c r="J12" s="930"/>
      <c r="K12" s="927">
        <v>217522</v>
      </c>
      <c r="L12" s="928">
        <v>42.490657884198782</v>
      </c>
      <c r="M12" s="929">
        <v>142885</v>
      </c>
      <c r="N12" s="930"/>
      <c r="O12" s="927">
        <v>181467</v>
      </c>
      <c r="P12" s="928">
        <v>35.447689035002902</v>
      </c>
      <c r="Q12" s="929">
        <v>110936</v>
      </c>
    </row>
    <row r="13" spans="1:21" s="331" customFormat="1" ht="18" customHeight="1" x14ac:dyDescent="0.25">
      <c r="A13" s="330"/>
      <c r="B13" s="931" t="s">
        <v>7</v>
      </c>
      <c r="C13" s="932">
        <f t="shared" ref="C13:C29" si="1">G13+K13+O13</f>
        <v>64753</v>
      </c>
      <c r="D13" s="933">
        <f t="shared" si="0"/>
        <v>2.7455895578300376</v>
      </c>
      <c r="E13" s="934">
        <f t="shared" ref="E13:E29" si="2">I13+M13+Q13</f>
        <v>48921</v>
      </c>
      <c r="F13" s="930"/>
      <c r="G13" s="932">
        <v>18675</v>
      </c>
      <c r="H13" s="933">
        <v>28.840362608682224</v>
      </c>
      <c r="I13" s="934">
        <v>14220</v>
      </c>
      <c r="J13" s="930"/>
      <c r="K13" s="932">
        <v>22838</v>
      </c>
      <c r="L13" s="933">
        <v>35.269408367179899</v>
      </c>
      <c r="M13" s="934">
        <v>17469</v>
      </c>
      <c r="N13" s="930"/>
      <c r="O13" s="932">
        <v>23240</v>
      </c>
      <c r="P13" s="933">
        <v>35.890229024137874</v>
      </c>
      <c r="Q13" s="934">
        <v>17232</v>
      </c>
    </row>
    <row r="14" spans="1:21" s="331" customFormat="1" ht="18" customHeight="1" x14ac:dyDescent="0.25">
      <c r="A14" s="330"/>
      <c r="B14" s="931" t="s">
        <v>37</v>
      </c>
      <c r="C14" s="932">
        <f t="shared" si="1"/>
        <v>48222</v>
      </c>
      <c r="D14" s="933">
        <f t="shared" si="0"/>
        <v>2.0446592383006204</v>
      </c>
      <c r="E14" s="934">
        <f t="shared" si="2"/>
        <v>33860</v>
      </c>
      <c r="F14" s="930"/>
      <c r="G14" s="932">
        <v>10734</v>
      </c>
      <c r="H14" s="933">
        <v>22.259549583177805</v>
      </c>
      <c r="I14" s="934">
        <v>7630</v>
      </c>
      <c r="J14" s="930"/>
      <c r="K14" s="932">
        <v>16055</v>
      </c>
      <c r="L14" s="933">
        <v>33.293932230102442</v>
      </c>
      <c r="M14" s="934">
        <v>11102</v>
      </c>
      <c r="N14" s="930"/>
      <c r="O14" s="932">
        <v>21433</v>
      </c>
      <c r="P14" s="933">
        <v>44.44651818671975</v>
      </c>
      <c r="Q14" s="934">
        <v>15128</v>
      </c>
    </row>
    <row r="15" spans="1:21" s="331" customFormat="1" ht="18" customHeight="1" x14ac:dyDescent="0.25">
      <c r="A15" s="330"/>
      <c r="B15" s="931" t="s">
        <v>38</v>
      </c>
      <c r="C15" s="932">
        <f t="shared" si="1"/>
        <v>56284</v>
      </c>
      <c r="D15" s="933">
        <f t="shared" si="0"/>
        <v>2.3864958020926572</v>
      </c>
      <c r="E15" s="934">
        <f t="shared" si="2"/>
        <v>34163</v>
      </c>
      <c r="F15" s="930"/>
      <c r="G15" s="932">
        <v>12021</v>
      </c>
      <c r="H15" s="933">
        <v>21.357757089048398</v>
      </c>
      <c r="I15" s="934">
        <v>8348</v>
      </c>
      <c r="J15" s="930"/>
      <c r="K15" s="932">
        <v>18343</v>
      </c>
      <c r="L15" s="933">
        <v>32.590078885651344</v>
      </c>
      <c r="M15" s="934">
        <v>11057</v>
      </c>
      <c r="N15" s="930"/>
      <c r="O15" s="932">
        <v>25920</v>
      </c>
      <c r="P15" s="933">
        <v>46.052164025300264</v>
      </c>
      <c r="Q15" s="934">
        <v>14758</v>
      </c>
    </row>
    <row r="16" spans="1:21" s="331" customFormat="1" ht="18" customHeight="1" x14ac:dyDescent="0.25">
      <c r="A16" s="330"/>
      <c r="B16" s="931" t="s">
        <v>6</v>
      </c>
      <c r="C16" s="932">
        <f t="shared" si="1"/>
        <v>71935</v>
      </c>
      <c r="D16" s="933">
        <f t="shared" si="0"/>
        <v>3.0501132741726829</v>
      </c>
      <c r="E16" s="934">
        <f t="shared" si="2"/>
        <v>63684</v>
      </c>
      <c r="F16" s="930"/>
      <c r="G16" s="932">
        <v>25463</v>
      </c>
      <c r="H16" s="933">
        <v>35.397233613679013</v>
      </c>
      <c r="I16" s="934">
        <v>22292</v>
      </c>
      <c r="J16" s="930"/>
      <c r="K16" s="932">
        <v>25639</v>
      </c>
      <c r="L16" s="933">
        <v>35.641898936539931</v>
      </c>
      <c r="M16" s="934">
        <v>22731</v>
      </c>
      <c r="N16" s="930"/>
      <c r="O16" s="932">
        <v>20833</v>
      </c>
      <c r="P16" s="933">
        <v>28.960867449781052</v>
      </c>
      <c r="Q16" s="934">
        <v>18661</v>
      </c>
    </row>
    <row r="17" spans="1:18" s="331" customFormat="1" ht="18" customHeight="1" x14ac:dyDescent="0.25">
      <c r="A17" s="330"/>
      <c r="B17" s="931" t="s">
        <v>5</v>
      </c>
      <c r="C17" s="932">
        <f t="shared" si="1"/>
        <v>29239</v>
      </c>
      <c r="D17" s="933">
        <f t="shared" si="0"/>
        <v>1.2397617574690356</v>
      </c>
      <c r="E17" s="934">
        <f t="shared" si="2"/>
        <v>18310</v>
      </c>
      <c r="F17" s="930"/>
      <c r="G17" s="932">
        <v>8544</v>
      </c>
      <c r="H17" s="933">
        <v>29.221245596634631</v>
      </c>
      <c r="I17" s="934">
        <v>5170</v>
      </c>
      <c r="J17" s="930"/>
      <c r="K17" s="932">
        <v>13232</v>
      </c>
      <c r="L17" s="933">
        <v>45.254625671192585</v>
      </c>
      <c r="M17" s="934">
        <v>7990</v>
      </c>
      <c r="N17" s="930"/>
      <c r="O17" s="932">
        <v>7463</v>
      </c>
      <c r="P17" s="933">
        <v>25.524128732172784</v>
      </c>
      <c r="Q17" s="934">
        <v>5150</v>
      </c>
    </row>
    <row r="18" spans="1:18" s="331" customFormat="1" ht="18" customHeight="1" x14ac:dyDescent="0.25">
      <c r="A18" s="330"/>
      <c r="B18" s="931" t="s">
        <v>4</v>
      </c>
      <c r="C18" s="932">
        <f t="shared" si="1"/>
        <v>180769</v>
      </c>
      <c r="D18" s="933">
        <f t="shared" si="0"/>
        <v>7.6647796824761487</v>
      </c>
      <c r="E18" s="934">
        <f t="shared" si="2"/>
        <v>128107</v>
      </c>
      <c r="F18" s="930"/>
      <c r="G18" s="932">
        <v>48040</v>
      </c>
      <c r="H18" s="933">
        <v>26.575353074918816</v>
      </c>
      <c r="I18" s="934">
        <v>34765</v>
      </c>
      <c r="J18" s="930"/>
      <c r="K18" s="932">
        <v>59766</v>
      </c>
      <c r="L18" s="933">
        <v>33.062084760108206</v>
      </c>
      <c r="M18" s="934">
        <v>42354</v>
      </c>
      <c r="N18" s="930"/>
      <c r="O18" s="932">
        <v>72963</v>
      </c>
      <c r="P18" s="933">
        <v>40.362562164972978</v>
      </c>
      <c r="Q18" s="934">
        <v>50988</v>
      </c>
    </row>
    <row r="19" spans="1:18" s="331" customFormat="1" ht="18" customHeight="1" x14ac:dyDescent="0.25">
      <c r="A19" s="330"/>
      <c r="B19" s="931" t="s">
        <v>40</v>
      </c>
      <c r="C19" s="932">
        <f t="shared" si="1"/>
        <v>116397</v>
      </c>
      <c r="D19" s="933">
        <f t="shared" si="0"/>
        <v>4.9353448915531768</v>
      </c>
      <c r="E19" s="934">
        <f t="shared" si="2"/>
        <v>81366</v>
      </c>
      <c r="F19" s="930"/>
      <c r="G19" s="932">
        <v>35213</v>
      </c>
      <c r="H19" s="933">
        <v>30.25249791661297</v>
      </c>
      <c r="I19" s="934">
        <v>24420</v>
      </c>
      <c r="J19" s="930"/>
      <c r="K19" s="932">
        <v>37957</v>
      </c>
      <c r="L19" s="933">
        <v>32.609946991760957</v>
      </c>
      <c r="M19" s="934">
        <v>26476</v>
      </c>
      <c r="N19" s="930"/>
      <c r="O19" s="932">
        <v>43227</v>
      </c>
      <c r="P19" s="933">
        <v>37.137555091626076</v>
      </c>
      <c r="Q19" s="934">
        <v>30470</v>
      </c>
    </row>
    <row r="20" spans="1:18" s="331" customFormat="1" ht="18" customHeight="1" x14ac:dyDescent="0.25">
      <c r="A20" s="330"/>
      <c r="B20" s="931" t="s">
        <v>41</v>
      </c>
      <c r="C20" s="932">
        <f t="shared" si="1"/>
        <v>304646</v>
      </c>
      <c r="D20" s="933">
        <f t="shared" si="0"/>
        <v>12.91728377734915</v>
      </c>
      <c r="E20" s="934">
        <f t="shared" si="2"/>
        <v>245776</v>
      </c>
      <c r="F20" s="930"/>
      <c r="G20" s="932">
        <v>57494</v>
      </c>
      <c r="H20" s="933">
        <v>18.872396158163902</v>
      </c>
      <c r="I20" s="934">
        <v>46281</v>
      </c>
      <c r="J20" s="930"/>
      <c r="K20" s="932">
        <v>120431</v>
      </c>
      <c r="L20" s="933">
        <v>39.531456181929194</v>
      </c>
      <c r="M20" s="934">
        <v>95594</v>
      </c>
      <c r="N20" s="930"/>
      <c r="O20" s="932">
        <v>126721</v>
      </c>
      <c r="P20" s="933">
        <v>41.596147659906904</v>
      </c>
      <c r="Q20" s="934">
        <v>103901</v>
      </c>
    </row>
    <row r="21" spans="1:18" s="331" customFormat="1" ht="18" customHeight="1" x14ac:dyDescent="0.25">
      <c r="A21" s="330"/>
      <c r="B21" s="931" t="s">
        <v>3</v>
      </c>
      <c r="C21" s="932">
        <f t="shared" si="1"/>
        <v>270051</v>
      </c>
      <c r="D21" s="933">
        <f t="shared" si="0"/>
        <v>11.450422461994956</v>
      </c>
      <c r="E21" s="934">
        <f t="shared" si="2"/>
        <v>178555</v>
      </c>
      <c r="F21" s="930"/>
      <c r="G21" s="932">
        <v>72359</v>
      </c>
      <c r="H21" s="933">
        <v>26.794568433369992</v>
      </c>
      <c r="I21" s="934">
        <v>48338</v>
      </c>
      <c r="J21" s="930"/>
      <c r="K21" s="932">
        <v>101794</v>
      </c>
      <c r="L21" s="933">
        <v>37.694361435432569</v>
      </c>
      <c r="M21" s="934">
        <v>67214</v>
      </c>
      <c r="N21" s="930"/>
      <c r="O21" s="932">
        <v>95898</v>
      </c>
      <c r="P21" s="933">
        <v>35.511070131197442</v>
      </c>
      <c r="Q21" s="934">
        <v>63003</v>
      </c>
    </row>
    <row r="22" spans="1:18" s="331" customFormat="1" ht="18" customHeight="1" x14ac:dyDescent="0.25">
      <c r="A22" s="330"/>
      <c r="B22" s="931" t="s">
        <v>2</v>
      </c>
      <c r="C22" s="932">
        <f t="shared" si="1"/>
        <v>44772</v>
      </c>
      <c r="D22" s="933">
        <f t="shared" si="0"/>
        <v>1.8983759159138021</v>
      </c>
      <c r="E22" s="934">
        <f t="shared" si="2"/>
        <v>37544</v>
      </c>
      <c r="F22" s="930"/>
      <c r="G22" s="932">
        <v>13897</v>
      </c>
      <c r="H22" s="933">
        <v>31.039488966318235</v>
      </c>
      <c r="I22" s="934">
        <v>12347</v>
      </c>
      <c r="J22" s="930"/>
      <c r="K22" s="932">
        <v>15181</v>
      </c>
      <c r="L22" s="933">
        <v>33.907352809791838</v>
      </c>
      <c r="M22" s="934">
        <v>12698</v>
      </c>
      <c r="N22" s="930"/>
      <c r="O22" s="932">
        <v>15694</v>
      </c>
      <c r="P22" s="933">
        <v>35.05315822388993</v>
      </c>
      <c r="Q22" s="934">
        <v>12499</v>
      </c>
    </row>
    <row r="23" spans="1:18" s="331" customFormat="1" ht="18" customHeight="1" x14ac:dyDescent="0.25">
      <c r="A23" s="330"/>
      <c r="B23" s="931" t="s">
        <v>35</v>
      </c>
      <c r="C23" s="932">
        <f t="shared" si="1"/>
        <v>145126</v>
      </c>
      <c r="D23" s="933">
        <f t="shared" si="0"/>
        <v>6.1534821578867698</v>
      </c>
      <c r="E23" s="934">
        <f t="shared" si="2"/>
        <v>92589</v>
      </c>
      <c r="F23" s="930"/>
      <c r="G23" s="932">
        <v>42817</v>
      </c>
      <c r="H23" s="933">
        <v>29.503328142441742</v>
      </c>
      <c r="I23" s="934">
        <v>28540</v>
      </c>
      <c r="J23" s="930"/>
      <c r="K23" s="932">
        <v>48300</v>
      </c>
      <c r="L23" s="933">
        <v>33.28142441740281</v>
      </c>
      <c r="M23" s="934">
        <v>30959</v>
      </c>
      <c r="N23" s="930"/>
      <c r="O23" s="932">
        <v>54009</v>
      </c>
      <c r="P23" s="933">
        <v>37.215247440155451</v>
      </c>
      <c r="Q23" s="934">
        <v>33090</v>
      </c>
    </row>
    <row r="24" spans="1:18" s="331" customFormat="1" ht="18" customHeight="1" x14ac:dyDescent="0.25">
      <c r="A24" s="330"/>
      <c r="B24" s="931" t="s">
        <v>42</v>
      </c>
      <c r="C24" s="932">
        <f t="shared" si="1"/>
        <v>296050</v>
      </c>
      <c r="D24" s="933">
        <f t="shared" si="0"/>
        <v>12.552805099309417</v>
      </c>
      <c r="E24" s="934">
        <f t="shared" si="2"/>
        <v>208749</v>
      </c>
      <c r="F24" s="930"/>
      <c r="G24" s="932">
        <v>96395</v>
      </c>
      <c r="H24" s="933">
        <v>32.560378314473908</v>
      </c>
      <c r="I24" s="934">
        <v>68004</v>
      </c>
      <c r="J24" s="930"/>
      <c r="K24" s="932">
        <v>114120</v>
      </c>
      <c r="L24" s="933">
        <v>38.547542644823508</v>
      </c>
      <c r="M24" s="934">
        <v>78721</v>
      </c>
      <c r="N24" s="930"/>
      <c r="O24" s="932">
        <v>85535</v>
      </c>
      <c r="P24" s="933">
        <v>28.892079040702583</v>
      </c>
      <c r="Q24" s="934">
        <v>62024</v>
      </c>
    </row>
    <row r="25" spans="1:18" s="331" customFormat="1" ht="18" customHeight="1" x14ac:dyDescent="0.25">
      <c r="A25" s="330">
        <v>47094</v>
      </c>
      <c r="B25" s="931" t="s">
        <v>43</v>
      </c>
      <c r="C25" s="932">
        <f t="shared" si="1"/>
        <v>65576</v>
      </c>
      <c r="D25" s="933">
        <f t="shared" si="0"/>
        <v>2.7804855503878203</v>
      </c>
      <c r="E25" s="934">
        <f t="shared" si="2"/>
        <v>49151</v>
      </c>
      <c r="F25" s="930"/>
      <c r="G25" s="932">
        <v>18282</v>
      </c>
      <c r="H25" s="933">
        <v>27.879102110528244</v>
      </c>
      <c r="I25" s="934">
        <v>14614</v>
      </c>
      <c r="J25" s="930"/>
      <c r="K25" s="932">
        <v>23995</v>
      </c>
      <c r="L25" s="933">
        <v>36.591130901549349</v>
      </c>
      <c r="M25" s="934">
        <v>18293</v>
      </c>
      <c r="N25" s="930"/>
      <c r="O25" s="932">
        <v>23299</v>
      </c>
      <c r="P25" s="933">
        <v>35.529766987922415</v>
      </c>
      <c r="Q25" s="934">
        <v>16244</v>
      </c>
    </row>
    <row r="26" spans="1:18" s="331" customFormat="1" ht="18" customHeight="1" x14ac:dyDescent="0.25">
      <c r="B26" s="931" t="s">
        <v>44</v>
      </c>
      <c r="C26" s="932">
        <f t="shared" si="1"/>
        <v>25441</v>
      </c>
      <c r="D26" s="933">
        <f t="shared" si="0"/>
        <v>1.0787228999545038</v>
      </c>
      <c r="E26" s="934">
        <f t="shared" si="2"/>
        <v>17626</v>
      </c>
      <c r="F26" s="930"/>
      <c r="G26" s="932">
        <v>4429</v>
      </c>
      <c r="H26" s="933">
        <v>17.408906882591094</v>
      </c>
      <c r="I26" s="934">
        <v>3385</v>
      </c>
      <c r="J26" s="930"/>
      <c r="K26" s="932">
        <v>8809</v>
      </c>
      <c r="L26" s="933">
        <v>34.62521127314178</v>
      </c>
      <c r="M26" s="934">
        <v>6538</v>
      </c>
      <c r="N26" s="930"/>
      <c r="O26" s="932">
        <v>12203</v>
      </c>
      <c r="P26" s="933">
        <v>47.96588184426713</v>
      </c>
      <c r="Q26" s="934">
        <v>7703</v>
      </c>
    </row>
    <row r="27" spans="1:18" s="331" customFormat="1" ht="18" customHeight="1" x14ac:dyDescent="0.25">
      <c r="B27" s="931" t="s">
        <v>45</v>
      </c>
      <c r="C27" s="932">
        <f t="shared" si="1"/>
        <v>107336</v>
      </c>
      <c r="D27" s="933">
        <f t="shared" si="0"/>
        <v>4.551149765713479</v>
      </c>
      <c r="E27" s="934">
        <f t="shared" si="2"/>
        <v>74626</v>
      </c>
      <c r="F27" s="930"/>
      <c r="G27" s="932">
        <v>25091</v>
      </c>
      <c r="H27" s="933">
        <v>23.376127301185065</v>
      </c>
      <c r="I27" s="934">
        <v>17426</v>
      </c>
      <c r="J27" s="930"/>
      <c r="K27" s="932">
        <v>36229</v>
      </c>
      <c r="L27" s="933">
        <v>33.752888127003054</v>
      </c>
      <c r="M27" s="934">
        <v>24487</v>
      </c>
      <c r="N27" s="930"/>
      <c r="O27" s="932">
        <v>46016</v>
      </c>
      <c r="P27" s="933">
        <v>42.870984571811881</v>
      </c>
      <c r="Q27" s="934">
        <v>32713</v>
      </c>
    </row>
    <row r="28" spans="1:18" s="331" customFormat="1" ht="18" customHeight="1" x14ac:dyDescent="0.25">
      <c r="B28" s="931" t="s">
        <v>46</v>
      </c>
      <c r="C28" s="932">
        <f t="shared" si="1"/>
        <v>14688</v>
      </c>
      <c r="D28" s="933">
        <f t="shared" si="0"/>
        <v>0.62278534470074887</v>
      </c>
      <c r="E28" s="934">
        <f t="shared" si="2"/>
        <v>9412</v>
      </c>
      <c r="F28" s="930"/>
      <c r="G28" s="932">
        <v>3480</v>
      </c>
      <c r="H28" s="933">
        <v>23.692810457516337</v>
      </c>
      <c r="I28" s="934">
        <v>2182</v>
      </c>
      <c r="J28" s="930"/>
      <c r="K28" s="932">
        <v>6666</v>
      </c>
      <c r="L28" s="933">
        <v>45.383986928104576</v>
      </c>
      <c r="M28" s="934">
        <v>4166</v>
      </c>
      <c r="N28" s="930"/>
      <c r="O28" s="932">
        <v>4542</v>
      </c>
      <c r="P28" s="933">
        <v>30.923202614379086</v>
      </c>
      <c r="Q28" s="934">
        <v>3064</v>
      </c>
    </row>
    <row r="29" spans="1:18" s="331" customFormat="1" ht="18" customHeight="1" x14ac:dyDescent="0.25">
      <c r="B29" s="952" t="s">
        <v>1</v>
      </c>
      <c r="C29" s="946">
        <f t="shared" si="1"/>
        <v>5223</v>
      </c>
      <c r="D29" s="933">
        <f t="shared" si="0"/>
        <v>0.22146022980473931</v>
      </c>
      <c r="E29" s="948">
        <f t="shared" si="2"/>
        <v>3897</v>
      </c>
      <c r="F29" s="930"/>
      <c r="G29" s="932">
        <v>1559</v>
      </c>
      <c r="H29" s="949">
        <v>29.848745931457017</v>
      </c>
      <c r="I29" s="934">
        <v>1201</v>
      </c>
      <c r="J29" s="930"/>
      <c r="K29" s="946">
        <v>1932</v>
      </c>
      <c r="L29" s="949">
        <v>36.990235496840896</v>
      </c>
      <c r="M29" s="948">
        <v>1456</v>
      </c>
      <c r="N29" s="930"/>
      <c r="O29" s="946">
        <v>1732</v>
      </c>
      <c r="P29" s="949">
        <v>33.161018571702087</v>
      </c>
      <c r="Q29" s="934">
        <v>1240</v>
      </c>
    </row>
    <row r="30" spans="1:18" s="319" customFormat="1" ht="18" customHeight="1" x14ac:dyDescent="0.25">
      <c r="B30" s="1274" t="s">
        <v>0</v>
      </c>
      <c r="C30" s="1275">
        <f>SUM(C12:C29)</f>
        <v>2358437</v>
      </c>
      <c r="D30" s="1276">
        <f>C30/C$30*100</f>
        <v>100</v>
      </c>
      <c r="E30" s="1277">
        <f>SUM(E12:E29)</f>
        <v>1659164</v>
      </c>
      <c r="F30" s="1278"/>
      <c r="G30" s="1279">
        <f>SUM(G12:G29)</f>
        <v>607433</v>
      </c>
      <c r="H30" s="1280">
        <f t="shared" ref="H30" si="3">G30/$C30*100</f>
        <v>25.755744164461465</v>
      </c>
      <c r="I30" s="1279">
        <f>SUM(I12:I29)</f>
        <v>438170</v>
      </c>
      <c r="J30" s="1278"/>
      <c r="K30" s="1279">
        <f>SUM(K12:K29)</f>
        <v>888809</v>
      </c>
      <c r="L30" s="1281">
        <f t="shared" ref="L30" si="4">K30/$C30*100</f>
        <v>37.686357532552279</v>
      </c>
      <c r="M30" s="1277">
        <f>SUM(M12:M29)</f>
        <v>622190</v>
      </c>
      <c r="N30" s="1278"/>
      <c r="O30" s="1282">
        <f>SUM(O12:O29)</f>
        <v>862195</v>
      </c>
      <c r="P30" s="1283">
        <f t="shared" ref="P30" si="5">O30/$C30*100</f>
        <v>36.55789830298626</v>
      </c>
      <c r="Q30" s="1279">
        <f>SUM(Q12:Q29)</f>
        <v>598804</v>
      </c>
      <c r="R30" s="1115"/>
    </row>
    <row r="31" spans="1:18" s="328" customFormat="1" ht="6.75" customHeight="1" x14ac:dyDescent="0.25">
      <c r="B31" s="1652"/>
      <c r="C31" s="1652"/>
      <c r="D31" s="1652"/>
      <c r="E31" s="947"/>
      <c r="F31" s="779"/>
      <c r="G31" s="950"/>
      <c r="I31" s="951"/>
      <c r="M31" s="950"/>
    </row>
    <row r="32" spans="1:18" ht="24.75" customHeight="1" x14ac:dyDescent="0.35">
      <c r="B32" s="1648" t="s">
        <v>78</v>
      </c>
      <c r="C32" s="1648"/>
      <c r="D32" s="1648"/>
      <c r="E32" s="1648"/>
      <c r="F32" s="1648"/>
      <c r="G32" s="1648"/>
      <c r="H32" s="1648"/>
      <c r="I32" s="1648"/>
      <c r="J32" s="1648"/>
      <c r="K32" s="1648"/>
      <c r="L32" s="1648"/>
      <c r="M32" s="1648"/>
      <c r="N32" s="1648"/>
      <c r="O32" s="1648"/>
      <c r="P32" s="1648"/>
      <c r="Q32" s="1648"/>
    </row>
    <row r="33" spans="2:11" x14ac:dyDescent="0.35">
      <c r="G33" s="935"/>
      <c r="K33" s="935"/>
    </row>
    <row r="34" spans="2:11" x14ac:dyDescent="0.35">
      <c r="B34" s="935"/>
      <c r="K34" s="935"/>
    </row>
  </sheetData>
  <mergeCells count="15">
    <mergeCell ref="B2:D2"/>
    <mergeCell ref="G2:P2"/>
    <mergeCell ref="B5:P5"/>
    <mergeCell ref="B7:B10"/>
    <mergeCell ref="C7:E8"/>
    <mergeCell ref="C9:D9"/>
    <mergeCell ref="B4:Q4"/>
    <mergeCell ref="G7:I8"/>
    <mergeCell ref="K7:M8"/>
    <mergeCell ref="O7:Q8"/>
    <mergeCell ref="B32:Q32"/>
    <mergeCell ref="G9:H9"/>
    <mergeCell ref="K9:L9"/>
    <mergeCell ref="O9:P9"/>
    <mergeCell ref="B31:D31"/>
  </mergeCells>
  <printOptions horizontalCentered="1"/>
  <pageMargins left="0" right="0" top="0.43307086614173229" bottom="0.43307086614173229" header="0" footer="0"/>
  <pageSetup paperSize="9" scale="98" orientation="landscape" r:id="rId1"/>
  <headerFooter alignWithMargins="0"/>
  <colBreaks count="1" manualBreakCount="1">
    <brk id="18" max="1048575" man="1"/>
  </colBreak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Hoja58">
    <pageSetUpPr fitToPage="1"/>
  </sheetPr>
  <dimension ref="A1:V33"/>
  <sheetViews>
    <sheetView zoomScaleNormal="100" workbookViewId="0"/>
  </sheetViews>
  <sheetFormatPr baseColWidth="10" defaultColWidth="11.453125" defaultRowHeight="14.5" x14ac:dyDescent="0.35"/>
  <cols>
    <col min="1" max="1" width="1" style="748" customWidth="1"/>
    <col min="2" max="2" width="30.26953125" style="748" customWidth="1"/>
    <col min="3" max="3" width="0.81640625" style="748" customWidth="1"/>
    <col min="4" max="4" width="10.1796875" style="748" customWidth="1"/>
    <col min="5" max="5" width="8.1796875" style="748" customWidth="1"/>
    <col min="6" max="6" width="0.81640625" style="748" customWidth="1"/>
    <col min="7" max="7" width="10" style="748" customWidth="1"/>
    <col min="8" max="8" width="7.1796875" style="748" customWidth="1"/>
    <col min="9" max="10" width="8" style="748" customWidth="1"/>
    <col min="11" max="11" width="0.7265625" style="748" customWidth="1"/>
    <col min="12" max="12" width="10.1796875" style="748" customWidth="1"/>
    <col min="13" max="15" width="8" style="748" customWidth="1"/>
    <col min="16" max="16" width="0.54296875" style="748" customWidth="1"/>
    <col min="17" max="17" width="9" style="748" customWidth="1"/>
    <col min="18" max="18" width="7.453125" style="748" customWidth="1"/>
    <col min="19" max="19" width="8" style="748" customWidth="1"/>
    <col min="20" max="20" width="8.81640625" style="748" customWidth="1"/>
    <col min="21" max="21" width="7.54296875" style="748" customWidth="1"/>
    <col min="22" max="22" width="8.26953125" style="748" customWidth="1"/>
    <col min="23" max="23" width="8.81640625" style="748" customWidth="1"/>
    <col min="24" max="16384" width="11.453125" style="748"/>
  </cols>
  <sheetData>
    <row r="1" spans="1:22" ht="9.75" customHeight="1" x14ac:dyDescent="0.35">
      <c r="B1" s="748" t="s">
        <v>64</v>
      </c>
    </row>
    <row r="2" spans="1:22" s="343" customFormat="1" ht="49.5" customHeight="1" x14ac:dyDescent="0.35">
      <c r="B2" s="1439"/>
      <c r="C2" s="1439"/>
      <c r="D2" s="1439"/>
      <c r="E2" s="1439"/>
      <c r="F2" s="344"/>
      <c r="G2" s="1653"/>
      <c r="H2" s="1653"/>
      <c r="I2" s="1653"/>
      <c r="J2" s="1653"/>
      <c r="K2" s="1653"/>
      <c r="L2" s="1653"/>
      <c r="M2" s="1653"/>
      <c r="N2" s="1653"/>
      <c r="O2" s="1653"/>
      <c r="P2" s="1653"/>
      <c r="Q2" s="1653"/>
      <c r="R2" s="1653"/>
      <c r="T2" s="344"/>
    </row>
    <row r="3" spans="1:22" s="343" customFormat="1" ht="3" customHeight="1" x14ac:dyDescent="0.35">
      <c r="B3" s="344"/>
      <c r="C3" s="344"/>
      <c r="D3" s="344"/>
      <c r="E3" s="344"/>
      <c r="F3" s="344"/>
      <c r="L3" s="344"/>
      <c r="Q3" s="344"/>
      <c r="T3" s="344"/>
    </row>
    <row r="4" spans="1:22" s="345" customFormat="1" ht="15" customHeight="1" x14ac:dyDescent="0.25">
      <c r="B4" s="1477" t="s">
        <v>437</v>
      </c>
      <c r="C4" s="1477"/>
      <c r="D4" s="1477"/>
      <c r="E4" s="1477"/>
      <c r="F4" s="1477"/>
      <c r="G4" s="1477"/>
      <c r="H4" s="1477"/>
      <c r="I4" s="1477"/>
      <c r="J4" s="1477"/>
      <c r="K4" s="1477"/>
      <c r="L4" s="1477"/>
      <c r="M4" s="1477"/>
      <c r="N4" s="1477"/>
      <c r="O4" s="1477"/>
      <c r="P4" s="1477"/>
      <c r="Q4" s="1477"/>
      <c r="R4" s="1477"/>
      <c r="S4" s="1477"/>
      <c r="T4" s="1477"/>
      <c r="U4" s="924"/>
    </row>
    <row r="5" spans="1:22" s="345" customFormat="1" ht="15" customHeight="1" x14ac:dyDescent="0.25">
      <c r="B5" s="1478" t="str">
        <f>porsaad!$B$6</f>
        <v>Situación a 30 de noviembre de 2025</v>
      </c>
      <c r="C5" s="1478"/>
      <c r="D5" s="1478"/>
      <c r="E5" s="1478"/>
      <c r="F5" s="1478"/>
      <c r="G5" s="1478"/>
      <c r="H5" s="1478"/>
      <c r="I5" s="1478"/>
      <c r="J5" s="1478"/>
      <c r="K5" s="1478"/>
      <c r="L5" s="1478"/>
      <c r="M5" s="1478"/>
      <c r="N5" s="1478"/>
      <c r="O5" s="1478"/>
      <c r="P5" s="1478"/>
      <c r="Q5" s="1478"/>
      <c r="R5" s="1478"/>
      <c r="S5" s="1478"/>
      <c r="T5" s="1478"/>
      <c r="U5" s="925"/>
      <c r="V5" s="875"/>
    </row>
    <row r="6" spans="1:22" s="345" customFormat="1" ht="4.5" customHeight="1" x14ac:dyDescent="0.25"/>
    <row r="7" spans="1:22" s="322" customFormat="1" ht="15" customHeight="1" x14ac:dyDescent="0.25">
      <c r="A7" s="316"/>
      <c r="B7" s="1654" t="s">
        <v>12</v>
      </c>
      <c r="C7" s="920"/>
      <c r="D7" s="1666" t="s">
        <v>72</v>
      </c>
      <c r="E7" s="1659"/>
      <c r="F7" s="920"/>
      <c r="G7" s="1668" t="s">
        <v>31</v>
      </c>
      <c r="H7" s="1669"/>
      <c r="I7" s="1669"/>
      <c r="J7" s="1670"/>
      <c r="K7" s="921"/>
      <c r="L7" s="1668" t="s">
        <v>49</v>
      </c>
      <c r="M7" s="1669"/>
      <c r="N7" s="1669"/>
      <c r="O7" s="1670"/>
      <c r="P7" s="921"/>
      <c r="Q7" s="1668" t="s">
        <v>50</v>
      </c>
      <c r="R7" s="1669"/>
      <c r="S7" s="1669"/>
      <c r="T7" s="1670"/>
    </row>
    <row r="8" spans="1:22" s="322" customFormat="1" ht="35.25" customHeight="1" x14ac:dyDescent="0.25">
      <c r="A8" s="316"/>
      <c r="B8" s="1655"/>
      <c r="C8" s="920"/>
      <c r="D8" s="1667"/>
      <c r="E8" s="1662"/>
      <c r="F8" s="920"/>
      <c r="G8" s="1671" t="s">
        <v>69</v>
      </c>
      <c r="H8" s="1672"/>
      <c r="I8" s="1673" t="s">
        <v>286</v>
      </c>
      <c r="J8" s="1674"/>
      <c r="K8" s="957"/>
      <c r="L8" s="1675" t="s">
        <v>69</v>
      </c>
      <c r="M8" s="1676"/>
      <c r="N8" s="1673" t="s">
        <v>286</v>
      </c>
      <c r="O8" s="1674"/>
      <c r="P8" s="957"/>
      <c r="Q8" s="1675" t="s">
        <v>69</v>
      </c>
      <c r="R8" s="1676"/>
      <c r="S8" s="1673" t="s">
        <v>286</v>
      </c>
      <c r="T8" s="1674"/>
    </row>
    <row r="9" spans="1:22" s="322" customFormat="1" ht="29.25" customHeight="1" x14ac:dyDescent="0.25">
      <c r="A9" s="316"/>
      <c r="B9" s="1656"/>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5">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5">
      <c r="A11" s="330"/>
      <c r="B11" s="926" t="s">
        <v>8</v>
      </c>
      <c r="C11" s="930"/>
      <c r="D11" s="927">
        <f>G11+L11+Q11</f>
        <v>519</v>
      </c>
      <c r="E11" s="928">
        <f>D11/D$29*100</f>
        <v>0.65748634987395016</v>
      </c>
      <c r="F11" s="930"/>
      <c r="G11" s="927">
        <v>6</v>
      </c>
      <c r="H11" s="928">
        <v>1.1560693641618496</v>
      </c>
      <c r="I11" s="927">
        <v>2</v>
      </c>
      <c r="J11" s="928">
        <v>33.333333333333329</v>
      </c>
      <c r="K11" s="930"/>
      <c r="L11" s="927">
        <v>20</v>
      </c>
      <c r="M11" s="928">
        <v>3.8535645472061653</v>
      </c>
      <c r="N11" s="927">
        <v>16</v>
      </c>
      <c r="O11" s="928">
        <v>80</v>
      </c>
      <c r="P11" s="930"/>
      <c r="Q11" s="927">
        <v>493</v>
      </c>
      <c r="R11" s="928">
        <v>94.990366088631987</v>
      </c>
      <c r="S11" s="927">
        <v>347</v>
      </c>
      <c r="T11" s="928">
        <f>S11/Q11*100</f>
        <v>70.385395537525355</v>
      </c>
    </row>
    <row r="12" spans="1:22" s="331" customFormat="1" ht="18" customHeight="1" x14ac:dyDescent="0.25">
      <c r="A12" s="330"/>
      <c r="B12" s="931" t="s">
        <v>7</v>
      </c>
      <c r="C12" s="930"/>
      <c r="D12" s="932">
        <f t="shared" ref="D12:D28" si="0">G12+L12+Q12</f>
        <v>5117</v>
      </c>
      <c r="E12" s="933">
        <f t="shared" ref="E12:E29" si="1">D12/D$29*100</f>
        <v>6.4823846865221633</v>
      </c>
      <c r="F12" s="930"/>
      <c r="G12" s="932">
        <v>2480</v>
      </c>
      <c r="H12" s="933">
        <v>48.465897987101819</v>
      </c>
      <c r="I12" s="932">
        <v>1</v>
      </c>
      <c r="J12" s="933">
        <v>4.0322580645161289E-2</v>
      </c>
      <c r="K12" s="930"/>
      <c r="L12" s="932">
        <v>1498</v>
      </c>
      <c r="M12" s="933">
        <v>29.274965800273598</v>
      </c>
      <c r="N12" s="932">
        <v>17</v>
      </c>
      <c r="O12" s="933">
        <v>1.1348464619492658</v>
      </c>
      <c r="P12" s="930"/>
      <c r="Q12" s="932">
        <v>1139</v>
      </c>
      <c r="R12" s="933">
        <v>22.259136212624583</v>
      </c>
      <c r="S12" s="932">
        <v>228</v>
      </c>
      <c r="T12" s="933">
        <f t="shared" ref="T12:T29" si="2">S12/Q12*100</f>
        <v>20.017559262510975</v>
      </c>
    </row>
    <row r="13" spans="1:22" s="331" customFormat="1" ht="18" customHeight="1" x14ac:dyDescent="0.25">
      <c r="A13" s="330"/>
      <c r="B13" s="931" t="s">
        <v>37</v>
      </c>
      <c r="C13" s="930"/>
      <c r="D13" s="932">
        <f t="shared" si="0"/>
        <v>7352</v>
      </c>
      <c r="E13" s="933">
        <f t="shared" si="1"/>
        <v>9.3137565400255902</v>
      </c>
      <c r="F13" s="930"/>
      <c r="G13" s="932">
        <v>2234</v>
      </c>
      <c r="H13" s="933">
        <v>30.386289445048963</v>
      </c>
      <c r="I13" s="932">
        <v>7</v>
      </c>
      <c r="J13" s="933">
        <v>0.31333930170098478</v>
      </c>
      <c r="K13" s="930"/>
      <c r="L13" s="932">
        <v>2609</v>
      </c>
      <c r="M13" s="933">
        <v>35.486942328618063</v>
      </c>
      <c r="N13" s="932">
        <v>7</v>
      </c>
      <c r="O13" s="933">
        <v>0.26830203142966652</v>
      </c>
      <c r="P13" s="930"/>
      <c r="Q13" s="932">
        <v>2509</v>
      </c>
      <c r="R13" s="933">
        <v>34.12676822633297</v>
      </c>
      <c r="S13" s="932">
        <v>1687</v>
      </c>
      <c r="T13" s="933">
        <f t="shared" si="2"/>
        <v>67.237943403746513</v>
      </c>
    </row>
    <row r="14" spans="1:22" s="331" customFormat="1" ht="18" customHeight="1" x14ac:dyDescent="0.25">
      <c r="A14" s="330"/>
      <c r="B14" s="931" t="s">
        <v>38</v>
      </c>
      <c r="C14" s="930"/>
      <c r="D14" s="932">
        <f t="shared" si="0"/>
        <v>3626</v>
      </c>
      <c r="E14" s="933">
        <f t="shared" si="1"/>
        <v>4.5935366178091384</v>
      </c>
      <c r="F14" s="930"/>
      <c r="G14" s="932">
        <v>430</v>
      </c>
      <c r="H14" s="933">
        <v>11.858797573083288</v>
      </c>
      <c r="I14" s="932">
        <v>26</v>
      </c>
      <c r="J14" s="933">
        <v>6.0465116279069768</v>
      </c>
      <c r="K14" s="930"/>
      <c r="L14" s="932">
        <v>940</v>
      </c>
      <c r="M14" s="933">
        <v>25.92388306674021</v>
      </c>
      <c r="N14" s="932">
        <v>60</v>
      </c>
      <c r="O14" s="933">
        <v>6.3829787234042552</v>
      </c>
      <c r="P14" s="930"/>
      <c r="Q14" s="932">
        <v>2256</v>
      </c>
      <c r="R14" s="933">
        <v>62.217319360176504</v>
      </c>
      <c r="S14" s="932">
        <v>221</v>
      </c>
      <c r="T14" s="933">
        <f t="shared" si="2"/>
        <v>9.7960992907801412</v>
      </c>
    </row>
    <row r="15" spans="1:22" s="331" customFormat="1" ht="18" customHeight="1" x14ac:dyDescent="0.25">
      <c r="A15" s="330"/>
      <c r="B15" s="931" t="s">
        <v>6</v>
      </c>
      <c r="C15" s="930"/>
      <c r="D15" s="932">
        <f t="shared" si="0"/>
        <v>1882</v>
      </c>
      <c r="E15" s="933">
        <f t="shared" si="1"/>
        <v>2.3841797889456151</v>
      </c>
      <c r="F15" s="930"/>
      <c r="G15" s="932">
        <v>681</v>
      </c>
      <c r="H15" s="933">
        <v>36.184909670563229</v>
      </c>
      <c r="I15" s="932">
        <v>81</v>
      </c>
      <c r="J15" s="933">
        <v>11.894273127753303</v>
      </c>
      <c r="K15" s="930"/>
      <c r="L15" s="932">
        <v>616</v>
      </c>
      <c r="M15" s="933">
        <v>32.731137088204036</v>
      </c>
      <c r="N15" s="932">
        <v>122</v>
      </c>
      <c r="O15" s="933">
        <v>19.805194805194805</v>
      </c>
      <c r="P15" s="930"/>
      <c r="Q15" s="932">
        <v>585</v>
      </c>
      <c r="R15" s="933">
        <v>31.083953241232731</v>
      </c>
      <c r="S15" s="932">
        <v>178</v>
      </c>
      <c r="T15" s="933">
        <f t="shared" si="2"/>
        <v>30.427350427350426</v>
      </c>
    </row>
    <row r="16" spans="1:22" s="331" customFormat="1" ht="18" customHeight="1" x14ac:dyDescent="0.25">
      <c r="A16" s="330"/>
      <c r="B16" s="931" t="s">
        <v>5</v>
      </c>
      <c r="C16" s="930"/>
      <c r="D16" s="932">
        <f t="shared" si="0"/>
        <v>6511</v>
      </c>
      <c r="E16" s="933">
        <f t="shared" si="1"/>
        <v>8.2483499499600939</v>
      </c>
      <c r="F16" s="930"/>
      <c r="G16" s="932">
        <v>2375</v>
      </c>
      <c r="H16" s="933">
        <v>36.476731684841042</v>
      </c>
      <c r="I16" s="932">
        <v>0</v>
      </c>
      <c r="J16" s="933">
        <v>0</v>
      </c>
      <c r="K16" s="930"/>
      <c r="L16" s="932">
        <v>3415</v>
      </c>
      <c r="M16" s="933">
        <v>52.449700506834581</v>
      </c>
      <c r="N16" s="932">
        <v>0</v>
      </c>
      <c r="O16" s="933">
        <v>0</v>
      </c>
      <c r="P16" s="930"/>
      <c r="Q16" s="932">
        <v>721</v>
      </c>
      <c r="R16" s="933">
        <v>11.073567808324373</v>
      </c>
      <c r="S16" s="932">
        <v>103</v>
      </c>
      <c r="T16" s="933">
        <f t="shared" si="2"/>
        <v>14.285714285714285</v>
      </c>
    </row>
    <row r="17" spans="1:20" s="331" customFormat="1" ht="18" customHeight="1" x14ac:dyDescent="0.25">
      <c r="A17" s="330"/>
      <c r="B17" s="931" t="s">
        <v>4</v>
      </c>
      <c r="C17" s="930"/>
      <c r="D17" s="932">
        <f t="shared" si="0"/>
        <v>14257</v>
      </c>
      <c r="E17" s="933">
        <f t="shared" si="1"/>
        <v>18.061238709350494</v>
      </c>
      <c r="F17" s="930"/>
      <c r="G17" s="932">
        <v>5847</v>
      </c>
      <c r="H17" s="933">
        <v>41.011432980290387</v>
      </c>
      <c r="I17" s="932">
        <v>7</v>
      </c>
      <c r="J17" s="933">
        <v>0.11971951428082776</v>
      </c>
      <c r="K17" s="930"/>
      <c r="L17" s="932">
        <v>4786</v>
      </c>
      <c r="M17" s="933">
        <v>33.569474644034507</v>
      </c>
      <c r="N17" s="932">
        <v>29</v>
      </c>
      <c r="O17" s="933">
        <v>0.60593397409109906</v>
      </c>
      <c r="P17" s="930"/>
      <c r="Q17" s="932">
        <v>3624</v>
      </c>
      <c r="R17" s="933">
        <v>25.419092375675106</v>
      </c>
      <c r="S17" s="932">
        <v>46</v>
      </c>
      <c r="T17" s="933">
        <f t="shared" si="2"/>
        <v>1.2693156732891833</v>
      </c>
    </row>
    <row r="18" spans="1:20" s="331" customFormat="1" ht="18" customHeight="1" x14ac:dyDescent="0.25">
      <c r="A18" s="330"/>
      <c r="B18" s="931" t="s">
        <v>40</v>
      </c>
      <c r="C18" s="930"/>
      <c r="D18" s="932">
        <f t="shared" si="0"/>
        <v>14878</v>
      </c>
      <c r="E18" s="933">
        <f t="shared" si="1"/>
        <v>18.847942029719903</v>
      </c>
      <c r="F18" s="930"/>
      <c r="G18" s="932">
        <v>4582</v>
      </c>
      <c r="H18" s="933">
        <v>30.797150154590668</v>
      </c>
      <c r="I18" s="932">
        <v>249</v>
      </c>
      <c r="J18" s="933">
        <v>5.4343081623745091</v>
      </c>
      <c r="K18" s="930"/>
      <c r="L18" s="932">
        <v>4092</v>
      </c>
      <c r="M18" s="933">
        <v>27.503696733431916</v>
      </c>
      <c r="N18" s="932">
        <v>420</v>
      </c>
      <c r="O18" s="933">
        <v>10.263929618768328</v>
      </c>
      <c r="P18" s="930"/>
      <c r="Q18" s="932">
        <v>6204</v>
      </c>
      <c r="R18" s="933">
        <v>41.699153111977417</v>
      </c>
      <c r="S18" s="932">
        <v>1368</v>
      </c>
      <c r="T18" s="933">
        <f t="shared" si="2"/>
        <v>22.050290135396519</v>
      </c>
    </row>
    <row r="19" spans="1:20" s="331" customFormat="1" ht="18" customHeight="1" x14ac:dyDescent="0.25">
      <c r="A19" s="330"/>
      <c r="B19" s="931" t="s">
        <v>41</v>
      </c>
      <c r="C19" s="930"/>
      <c r="D19" s="932">
        <f t="shared" si="0"/>
        <v>15</v>
      </c>
      <c r="E19" s="933">
        <f t="shared" si="1"/>
        <v>1.9002495661096824E-2</v>
      </c>
      <c r="F19" s="930"/>
      <c r="G19" s="932">
        <v>9</v>
      </c>
      <c r="H19" s="933">
        <v>60</v>
      </c>
      <c r="I19" s="932">
        <v>8</v>
      </c>
      <c r="J19" s="933">
        <v>88.888888888888886</v>
      </c>
      <c r="K19" s="930"/>
      <c r="L19" s="932">
        <v>5</v>
      </c>
      <c r="M19" s="933">
        <v>33.333333333333329</v>
      </c>
      <c r="N19" s="932">
        <v>5</v>
      </c>
      <c r="O19" s="933">
        <v>100</v>
      </c>
      <c r="P19" s="930"/>
      <c r="Q19" s="932">
        <v>1</v>
      </c>
      <c r="R19" s="933">
        <v>6.666666666666667</v>
      </c>
      <c r="S19" s="932">
        <v>1</v>
      </c>
      <c r="T19" s="933">
        <f t="shared" si="2"/>
        <v>100</v>
      </c>
    </row>
    <row r="20" spans="1:20" s="331" customFormat="1" ht="18" customHeight="1" x14ac:dyDescent="0.25">
      <c r="A20" s="330"/>
      <c r="B20" s="931" t="s">
        <v>3</v>
      </c>
      <c r="C20" s="930"/>
      <c r="D20" s="932">
        <f t="shared" si="0"/>
        <v>1608</v>
      </c>
      <c r="E20" s="933">
        <f t="shared" si="1"/>
        <v>2.0370675348695797</v>
      </c>
      <c r="F20" s="930"/>
      <c r="G20" s="932">
        <v>21</v>
      </c>
      <c r="H20" s="933">
        <v>1.3059701492537312</v>
      </c>
      <c r="I20" s="932">
        <v>1</v>
      </c>
      <c r="J20" s="933">
        <v>4.7619047619047619</v>
      </c>
      <c r="K20" s="930"/>
      <c r="L20" s="932">
        <v>335</v>
      </c>
      <c r="M20" s="933">
        <v>20.833333333333336</v>
      </c>
      <c r="N20" s="932">
        <v>62</v>
      </c>
      <c r="O20" s="933">
        <v>18.507462686567163</v>
      </c>
      <c r="P20" s="930"/>
      <c r="Q20" s="932">
        <v>1252</v>
      </c>
      <c r="R20" s="933">
        <v>77.860696517412933</v>
      </c>
      <c r="S20" s="932">
        <v>249</v>
      </c>
      <c r="T20" s="933">
        <f t="shared" si="2"/>
        <v>19.88817891373802</v>
      </c>
    </row>
    <row r="21" spans="1:20" s="331" customFormat="1" ht="18" customHeight="1" x14ac:dyDescent="0.25">
      <c r="A21" s="330"/>
      <c r="B21" s="931" t="s">
        <v>2</v>
      </c>
      <c r="C21" s="930"/>
      <c r="D21" s="932">
        <f t="shared" si="0"/>
        <v>1798</v>
      </c>
      <c r="E21" s="933">
        <f t="shared" si="1"/>
        <v>2.2777658132434726</v>
      </c>
      <c r="F21" s="930"/>
      <c r="G21" s="932">
        <v>423</v>
      </c>
      <c r="H21" s="933">
        <v>23.526140155728587</v>
      </c>
      <c r="I21" s="932">
        <v>45</v>
      </c>
      <c r="J21" s="933">
        <v>10.638297872340425</v>
      </c>
      <c r="K21" s="930"/>
      <c r="L21" s="932">
        <v>445</v>
      </c>
      <c r="M21" s="933">
        <v>24.749721913236929</v>
      </c>
      <c r="N21" s="932">
        <v>76</v>
      </c>
      <c r="O21" s="933">
        <v>17.078651685393258</v>
      </c>
      <c r="P21" s="930"/>
      <c r="Q21" s="932">
        <v>930</v>
      </c>
      <c r="R21" s="933">
        <v>51.724137931034484</v>
      </c>
      <c r="S21" s="932">
        <v>737</v>
      </c>
      <c r="T21" s="933">
        <f t="shared" si="2"/>
        <v>79.247311827956992</v>
      </c>
    </row>
    <row r="22" spans="1:20" s="331" customFormat="1" ht="18" customHeight="1" x14ac:dyDescent="0.25">
      <c r="A22" s="330"/>
      <c r="B22" s="931" t="s">
        <v>35</v>
      </c>
      <c r="C22" s="930"/>
      <c r="D22" s="932">
        <f t="shared" si="0"/>
        <v>5974</v>
      </c>
      <c r="E22" s="933">
        <f t="shared" si="1"/>
        <v>7.5680606052928283</v>
      </c>
      <c r="F22" s="930"/>
      <c r="G22" s="932">
        <v>1463</v>
      </c>
      <c r="H22" s="933">
        <v>24.489454301975226</v>
      </c>
      <c r="I22" s="932">
        <v>6</v>
      </c>
      <c r="J22" s="933">
        <v>0.41011619958988382</v>
      </c>
      <c r="K22" s="930"/>
      <c r="L22" s="932">
        <v>2132</v>
      </c>
      <c r="M22" s="933">
        <v>35.687981252092399</v>
      </c>
      <c r="N22" s="932">
        <v>44</v>
      </c>
      <c r="O22" s="933">
        <v>2.0637898686679175</v>
      </c>
      <c r="P22" s="930"/>
      <c r="Q22" s="932">
        <v>2379</v>
      </c>
      <c r="R22" s="933">
        <v>39.822564445932372</v>
      </c>
      <c r="S22" s="932">
        <v>147</v>
      </c>
      <c r="T22" s="933">
        <f t="shared" si="2"/>
        <v>6.1790668348045399</v>
      </c>
    </row>
    <row r="23" spans="1:20" s="331" customFormat="1" ht="18" customHeight="1" x14ac:dyDescent="0.25">
      <c r="A23" s="330"/>
      <c r="B23" s="931" t="s">
        <v>42</v>
      </c>
      <c r="C23" s="930"/>
      <c r="D23" s="932">
        <f t="shared" si="0"/>
        <v>6408</v>
      </c>
      <c r="E23" s="933">
        <f t="shared" si="1"/>
        <v>8.1178661464205639</v>
      </c>
      <c r="F23" s="930"/>
      <c r="G23" s="932">
        <v>2555</v>
      </c>
      <c r="H23" s="933">
        <v>39.872034956304617</v>
      </c>
      <c r="I23" s="932">
        <v>22</v>
      </c>
      <c r="J23" s="933">
        <v>0.86105675146771044</v>
      </c>
      <c r="K23" s="930"/>
      <c r="L23" s="932">
        <v>2805</v>
      </c>
      <c r="M23" s="933">
        <v>43.773408239700373</v>
      </c>
      <c r="N23" s="932">
        <v>44</v>
      </c>
      <c r="O23" s="933">
        <v>1.5686274509803921</v>
      </c>
      <c r="P23" s="930"/>
      <c r="Q23" s="932">
        <v>1048</v>
      </c>
      <c r="R23" s="933">
        <v>16.354556803995006</v>
      </c>
      <c r="S23" s="932">
        <v>89</v>
      </c>
      <c r="T23" s="933">
        <f t="shared" si="2"/>
        <v>8.492366412213741</v>
      </c>
    </row>
    <row r="24" spans="1:20" s="331" customFormat="1" ht="18" customHeight="1" x14ac:dyDescent="0.25">
      <c r="A24" s="330">
        <v>47094</v>
      </c>
      <c r="B24" s="931" t="s">
        <v>43</v>
      </c>
      <c r="C24" s="930"/>
      <c r="D24" s="932">
        <f t="shared" si="0"/>
        <v>3146</v>
      </c>
      <c r="E24" s="933">
        <f t="shared" si="1"/>
        <v>3.9854567566540404</v>
      </c>
      <c r="F24" s="930"/>
      <c r="G24" s="932">
        <v>1128</v>
      </c>
      <c r="H24" s="933">
        <v>35.855054036872218</v>
      </c>
      <c r="I24" s="932">
        <v>44</v>
      </c>
      <c r="J24" s="933">
        <v>3.9007092198581561</v>
      </c>
      <c r="K24" s="930"/>
      <c r="L24" s="932">
        <v>1618</v>
      </c>
      <c r="M24" s="933">
        <v>51.430387794024156</v>
      </c>
      <c r="N24" s="932">
        <v>183</v>
      </c>
      <c r="O24" s="933">
        <v>11.31025957972806</v>
      </c>
      <c r="P24" s="930"/>
      <c r="Q24" s="932">
        <v>400</v>
      </c>
      <c r="R24" s="933">
        <v>12.714558169103624</v>
      </c>
      <c r="S24" s="932">
        <v>78</v>
      </c>
      <c r="T24" s="933">
        <f t="shared" si="2"/>
        <v>19.5</v>
      </c>
    </row>
    <row r="25" spans="1:20" s="331" customFormat="1" ht="18" customHeight="1" x14ac:dyDescent="0.25">
      <c r="B25" s="931" t="s">
        <v>44</v>
      </c>
      <c r="C25" s="930"/>
      <c r="D25" s="932">
        <f t="shared" si="0"/>
        <v>2546</v>
      </c>
      <c r="E25" s="933">
        <f t="shared" si="1"/>
        <v>3.2253569302101672</v>
      </c>
      <c r="F25" s="930"/>
      <c r="G25" s="932">
        <v>384</v>
      </c>
      <c r="H25" s="933">
        <v>15.082482325216025</v>
      </c>
      <c r="I25" s="932">
        <v>2</v>
      </c>
      <c r="J25" s="933">
        <v>0.52083333333333326</v>
      </c>
      <c r="K25" s="930"/>
      <c r="L25" s="932">
        <v>705</v>
      </c>
      <c r="M25" s="933">
        <v>27.690494893951296</v>
      </c>
      <c r="N25" s="932">
        <v>19</v>
      </c>
      <c r="O25" s="933">
        <v>2.6950354609929077</v>
      </c>
      <c r="P25" s="930"/>
      <c r="Q25" s="932">
        <v>1457</v>
      </c>
      <c r="R25" s="933">
        <v>57.227022780832684</v>
      </c>
      <c r="S25" s="932">
        <v>343</v>
      </c>
      <c r="T25" s="933">
        <f t="shared" si="2"/>
        <v>23.541523678792039</v>
      </c>
    </row>
    <row r="26" spans="1:20" s="331" customFormat="1" ht="18" customHeight="1" x14ac:dyDescent="0.25">
      <c r="B26" s="931" t="s">
        <v>45</v>
      </c>
      <c r="C26" s="930"/>
      <c r="D26" s="932">
        <f t="shared" si="0"/>
        <v>1146</v>
      </c>
      <c r="E26" s="933">
        <f t="shared" si="1"/>
        <v>1.4517906685077975</v>
      </c>
      <c r="F26" s="930"/>
      <c r="G26" s="932">
        <v>264</v>
      </c>
      <c r="H26" s="933">
        <v>23.036649214659686</v>
      </c>
      <c r="I26" s="932">
        <v>22</v>
      </c>
      <c r="J26" s="933">
        <v>8.3333333333333321</v>
      </c>
      <c r="K26" s="930"/>
      <c r="L26" s="932">
        <v>495</v>
      </c>
      <c r="M26" s="933">
        <v>43.193717277486911</v>
      </c>
      <c r="N26" s="932">
        <v>36</v>
      </c>
      <c r="O26" s="933">
        <v>7.2727272727272725</v>
      </c>
      <c r="P26" s="930"/>
      <c r="Q26" s="932">
        <v>387</v>
      </c>
      <c r="R26" s="933">
        <v>33.769633507853399</v>
      </c>
      <c r="S26" s="932">
        <v>28</v>
      </c>
      <c r="T26" s="933">
        <f t="shared" si="2"/>
        <v>7.2351421188630489</v>
      </c>
    </row>
    <row r="27" spans="1:20" s="331" customFormat="1" ht="18" customHeight="1" x14ac:dyDescent="0.25">
      <c r="B27" s="931" t="s">
        <v>46</v>
      </c>
      <c r="C27" s="930"/>
      <c r="D27" s="932">
        <f t="shared" si="0"/>
        <v>1392</v>
      </c>
      <c r="E27" s="933">
        <f t="shared" si="1"/>
        <v>1.7634315973497854</v>
      </c>
      <c r="F27" s="930"/>
      <c r="G27" s="932">
        <v>405</v>
      </c>
      <c r="H27" s="933">
        <v>29.094827586206897</v>
      </c>
      <c r="I27" s="932">
        <v>8</v>
      </c>
      <c r="J27" s="933">
        <v>1.9753086419753085</v>
      </c>
      <c r="K27" s="930"/>
      <c r="L27" s="932">
        <v>673</v>
      </c>
      <c r="M27" s="933">
        <v>48.347701149425291</v>
      </c>
      <c r="N27" s="932">
        <v>20</v>
      </c>
      <c r="O27" s="933">
        <v>2.9717682020802374</v>
      </c>
      <c r="P27" s="930"/>
      <c r="Q27" s="932">
        <v>314</v>
      </c>
      <c r="R27" s="933">
        <v>22.557471264367816</v>
      </c>
      <c r="S27" s="932">
        <v>17</v>
      </c>
      <c r="T27" s="933">
        <f t="shared" si="2"/>
        <v>5.4140127388535033</v>
      </c>
    </row>
    <row r="28" spans="1:20" s="331" customFormat="1" ht="18" customHeight="1" x14ac:dyDescent="0.25">
      <c r="B28" s="953" t="s">
        <v>1</v>
      </c>
      <c r="C28" s="930"/>
      <c r="D28" s="954">
        <f t="shared" si="0"/>
        <v>762</v>
      </c>
      <c r="E28" s="955">
        <f t="shared" si="1"/>
        <v>0.9653267795837186</v>
      </c>
      <c r="F28" s="930"/>
      <c r="G28" s="954">
        <v>189</v>
      </c>
      <c r="H28" s="955">
        <v>24.803149606299215</v>
      </c>
      <c r="I28" s="954">
        <v>14</v>
      </c>
      <c r="J28" s="955">
        <v>7.4074074074074066</v>
      </c>
      <c r="K28" s="930"/>
      <c r="L28" s="954">
        <v>266</v>
      </c>
      <c r="M28" s="955">
        <v>34.908136482939632</v>
      </c>
      <c r="N28" s="954">
        <v>30</v>
      </c>
      <c r="O28" s="955">
        <v>11.278195488721805</v>
      </c>
      <c r="P28" s="930"/>
      <c r="Q28" s="954">
        <v>307</v>
      </c>
      <c r="R28" s="955">
        <v>40.288713910761153</v>
      </c>
      <c r="S28" s="954">
        <v>51</v>
      </c>
      <c r="T28" s="955">
        <f t="shared" si="2"/>
        <v>16.612377850162865</v>
      </c>
    </row>
    <row r="29" spans="1:20" s="319" customFormat="1" ht="18" customHeight="1" x14ac:dyDescent="0.25">
      <c r="B29" s="1284" t="s">
        <v>0</v>
      </c>
      <c r="C29" s="1277"/>
      <c r="D29" s="1285">
        <f>SUM(D11:D28)</f>
        <v>78937</v>
      </c>
      <c r="E29" s="1286">
        <f t="shared" si="1"/>
        <v>100</v>
      </c>
      <c r="F29" s="1277"/>
      <c r="G29" s="1285">
        <f>SUM(G11:G28)</f>
        <v>25476</v>
      </c>
      <c r="H29" s="1286">
        <f t="shared" ref="H29" si="3">G29/$D29*100</f>
        <v>32.273838630806843</v>
      </c>
      <c r="I29" s="1285">
        <f>SUM(I11:I28)</f>
        <v>545</v>
      </c>
      <c r="J29" s="1286">
        <f t="shared" ref="J29" si="4">I29/G29*100</f>
        <v>2.1392683309781755</v>
      </c>
      <c r="K29" s="1277"/>
      <c r="L29" s="1285">
        <f>SUM(L11:L28)</f>
        <v>27455</v>
      </c>
      <c r="M29" s="1286">
        <f t="shared" ref="M29" si="5">L29/$D29*100</f>
        <v>34.780901225027556</v>
      </c>
      <c r="N29" s="1285">
        <f>SUM(N11:N28)</f>
        <v>1190</v>
      </c>
      <c r="O29" s="1286">
        <f t="shared" ref="O29" si="6">N29/L29*100</f>
        <v>4.3343653250773997</v>
      </c>
      <c r="P29" s="1277"/>
      <c r="Q29" s="1285">
        <f>SUM(Q11:Q28)</f>
        <v>26006</v>
      </c>
      <c r="R29" s="1286">
        <f t="shared" ref="R29" si="7">Q29/$D29*100</f>
        <v>32.945260144165601</v>
      </c>
      <c r="S29" s="1285">
        <f>SUM(S11:S28)</f>
        <v>5918</v>
      </c>
      <c r="T29" s="1286">
        <f t="shared" si="2"/>
        <v>22.756287010689842</v>
      </c>
    </row>
    <row r="30" spans="1:20" s="328" customFormat="1" ht="6.75" customHeight="1" x14ac:dyDescent="0.25">
      <c r="B30" s="1664"/>
      <c r="C30" s="1664"/>
      <c r="D30" s="1664"/>
      <c r="E30" s="1664"/>
      <c r="F30" s="779"/>
    </row>
    <row r="31" spans="1:20" x14ac:dyDescent="0.35">
      <c r="B31" s="1665"/>
      <c r="C31" s="1665"/>
      <c r="D31" s="1665"/>
      <c r="E31" s="1665"/>
      <c r="F31" s="1665"/>
      <c r="G31" s="1665"/>
      <c r="H31" s="1665"/>
      <c r="I31" s="1665"/>
      <c r="J31" s="1665"/>
      <c r="K31" s="1665"/>
      <c r="L31" s="1665"/>
      <c r="M31" s="1665"/>
      <c r="N31" s="1665"/>
      <c r="O31" s="1665"/>
      <c r="P31" s="1665"/>
      <c r="Q31" s="1665"/>
      <c r="R31" s="1665"/>
    </row>
    <row r="32" spans="1:20" x14ac:dyDescent="0.35">
      <c r="G32" s="935"/>
      <c r="L32" s="935"/>
    </row>
    <row r="33" spans="2:12" x14ac:dyDescent="0.35">
      <c r="B33" s="935"/>
      <c r="L33" s="935"/>
    </row>
  </sheetData>
  <mergeCells count="17">
    <mergeCell ref="B4:T4"/>
    <mergeCell ref="B5:T5"/>
    <mergeCell ref="B30:E30"/>
    <mergeCell ref="B31:R31"/>
    <mergeCell ref="B2:E2"/>
    <mergeCell ref="G2:R2"/>
    <mergeCell ref="B7:B9"/>
    <mergeCell ref="D7:E8"/>
    <mergeCell ref="G7:J7"/>
    <mergeCell ref="L7:O7"/>
    <mergeCell ref="Q7:T7"/>
    <mergeCell ref="G8:H8"/>
    <mergeCell ref="I8:J8"/>
    <mergeCell ref="L8:M8"/>
    <mergeCell ref="N8:O8"/>
    <mergeCell ref="Q8:R8"/>
    <mergeCell ref="S8:T8"/>
  </mergeCells>
  <printOptions horizontalCentered="1"/>
  <pageMargins left="0" right="0" top="0.43307086614173229" bottom="0.43307086614173229" header="0" footer="0"/>
  <pageSetup paperSize="9" scale="98" orientation="landscape" r:id="rId1"/>
  <headerFooter alignWithMargins="0"/>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Hoja59">
    <pageSetUpPr fitToPage="1"/>
  </sheetPr>
  <dimension ref="A1:V33"/>
  <sheetViews>
    <sheetView zoomScaleNormal="100" workbookViewId="0"/>
  </sheetViews>
  <sheetFormatPr baseColWidth="10" defaultColWidth="11.453125" defaultRowHeight="14.5" x14ac:dyDescent="0.35"/>
  <cols>
    <col min="1" max="1" width="1" style="748" customWidth="1"/>
    <col min="2" max="2" width="30.26953125" style="748" customWidth="1"/>
    <col min="3" max="3" width="0.81640625" style="748" customWidth="1"/>
    <col min="4" max="4" width="10.1796875" style="748" customWidth="1"/>
    <col min="5" max="5" width="8.1796875" style="748" customWidth="1"/>
    <col min="6" max="6" width="0.81640625" style="748" customWidth="1"/>
    <col min="7" max="7" width="10" style="748" customWidth="1"/>
    <col min="8" max="8" width="7.1796875" style="748" customWidth="1"/>
    <col min="9" max="10" width="8" style="748" customWidth="1"/>
    <col min="11" max="11" width="0.7265625" style="748" customWidth="1"/>
    <col min="12" max="12" width="10.1796875" style="748" customWidth="1"/>
    <col min="13" max="15" width="8" style="748" customWidth="1"/>
    <col min="16" max="16" width="0.54296875" style="748" customWidth="1"/>
    <col min="17" max="17" width="9" style="748" customWidth="1"/>
    <col min="18" max="18" width="7.453125" style="748" customWidth="1"/>
    <col min="19" max="19" width="8" style="748" customWidth="1"/>
    <col min="20" max="20" width="8.81640625" style="748" customWidth="1"/>
    <col min="21" max="21" width="7.54296875" style="748" customWidth="1"/>
    <col min="22" max="22" width="8.26953125" style="748" customWidth="1"/>
    <col min="23" max="23" width="8.81640625" style="748" customWidth="1"/>
    <col min="24" max="16384" width="11.453125" style="748"/>
  </cols>
  <sheetData>
    <row r="1" spans="1:22" ht="9.75" customHeight="1" x14ac:dyDescent="0.35">
      <c r="B1" s="748" t="s">
        <v>55</v>
      </c>
    </row>
    <row r="2" spans="1:22" s="343" customFormat="1" ht="49.5" customHeight="1" x14ac:dyDescent="0.35">
      <c r="B2" s="1439"/>
      <c r="C2" s="1439"/>
      <c r="D2" s="1439"/>
      <c r="E2" s="1439"/>
      <c r="F2" s="344"/>
      <c r="G2" s="1653"/>
      <c r="H2" s="1653"/>
      <c r="I2" s="1653"/>
      <c r="J2" s="1653"/>
      <c r="K2" s="1653"/>
      <c r="L2" s="1653"/>
      <c r="M2" s="1653"/>
      <c r="N2" s="1653"/>
      <c r="O2" s="1653"/>
      <c r="P2" s="1653"/>
      <c r="Q2" s="1653"/>
      <c r="R2" s="1653"/>
      <c r="T2" s="344"/>
    </row>
    <row r="3" spans="1:22" s="343" customFormat="1" ht="3" customHeight="1" x14ac:dyDescent="0.35">
      <c r="B3" s="344"/>
      <c r="C3" s="344"/>
      <c r="D3" s="344"/>
      <c r="E3" s="344"/>
      <c r="F3" s="344"/>
      <c r="L3" s="344"/>
      <c r="Q3" s="344"/>
      <c r="T3" s="344"/>
    </row>
    <row r="4" spans="1:22" s="345" customFormat="1" ht="15" customHeight="1" x14ac:dyDescent="0.25">
      <c r="B4" s="1477" t="s">
        <v>436</v>
      </c>
      <c r="C4" s="1477"/>
      <c r="D4" s="1477"/>
      <c r="E4" s="1477"/>
      <c r="F4" s="1477"/>
      <c r="G4" s="1477"/>
      <c r="H4" s="1477"/>
      <c r="I4" s="1477"/>
      <c r="J4" s="1477"/>
      <c r="K4" s="1477"/>
      <c r="L4" s="1477"/>
      <c r="M4" s="1477"/>
      <c r="N4" s="1477"/>
      <c r="O4" s="1477"/>
      <c r="P4" s="1477"/>
      <c r="Q4" s="1477"/>
      <c r="R4" s="1477"/>
      <c r="S4" s="1477"/>
      <c r="T4" s="1477"/>
      <c r="U4" s="924"/>
    </row>
    <row r="5" spans="1:22" s="345" customFormat="1" ht="15" customHeight="1" x14ac:dyDescent="0.25">
      <c r="B5" s="1478" t="str">
        <f>porsaad!$B$6</f>
        <v>Situación a 30 de noviembre de 2025</v>
      </c>
      <c r="C5" s="1478"/>
      <c r="D5" s="1478"/>
      <c r="E5" s="1478"/>
      <c r="F5" s="1478"/>
      <c r="G5" s="1478"/>
      <c r="H5" s="1478"/>
      <c r="I5" s="1478"/>
      <c r="J5" s="1478"/>
      <c r="K5" s="1478"/>
      <c r="L5" s="1478"/>
      <c r="M5" s="1478"/>
      <c r="N5" s="1478"/>
      <c r="O5" s="1478"/>
      <c r="P5" s="1478"/>
      <c r="Q5" s="1478"/>
      <c r="R5" s="1478"/>
      <c r="S5" s="1478"/>
      <c r="T5" s="1478"/>
      <c r="U5" s="925"/>
      <c r="V5" s="875"/>
    </row>
    <row r="6" spans="1:22" s="345" customFormat="1" ht="4.5" customHeight="1" x14ac:dyDescent="0.25"/>
    <row r="7" spans="1:22" s="322" customFormat="1" ht="15" customHeight="1" x14ac:dyDescent="0.25">
      <c r="A7" s="316"/>
      <c r="B7" s="1654" t="s">
        <v>12</v>
      </c>
      <c r="C7" s="920"/>
      <c r="D7" s="1666" t="s">
        <v>73</v>
      </c>
      <c r="E7" s="1659"/>
      <c r="F7" s="920"/>
      <c r="G7" s="1668" t="s">
        <v>31</v>
      </c>
      <c r="H7" s="1669"/>
      <c r="I7" s="1669"/>
      <c r="J7" s="1670"/>
      <c r="K7" s="921"/>
      <c r="L7" s="1668" t="s">
        <v>49</v>
      </c>
      <c r="M7" s="1669"/>
      <c r="N7" s="1669"/>
      <c r="O7" s="1670"/>
      <c r="P7" s="921"/>
      <c r="Q7" s="1668" t="s">
        <v>50</v>
      </c>
      <c r="R7" s="1669"/>
      <c r="S7" s="1669"/>
      <c r="T7" s="1670"/>
    </row>
    <row r="8" spans="1:22" s="322" customFormat="1" ht="35.25" customHeight="1" x14ac:dyDescent="0.25">
      <c r="A8" s="316"/>
      <c r="B8" s="1655"/>
      <c r="C8" s="920"/>
      <c r="D8" s="1667"/>
      <c r="E8" s="1662"/>
      <c r="F8" s="920"/>
      <c r="G8" s="1671" t="s">
        <v>69</v>
      </c>
      <c r="H8" s="1672"/>
      <c r="I8" s="1673" t="s">
        <v>129</v>
      </c>
      <c r="J8" s="1674"/>
      <c r="K8" s="957"/>
      <c r="L8" s="1675" t="s">
        <v>69</v>
      </c>
      <c r="M8" s="1676"/>
      <c r="N8" s="1673" t="s">
        <v>129</v>
      </c>
      <c r="O8" s="1674"/>
      <c r="P8" s="957"/>
      <c r="Q8" s="1675" t="s">
        <v>69</v>
      </c>
      <c r="R8" s="1676"/>
      <c r="S8" s="1673" t="s">
        <v>129</v>
      </c>
      <c r="T8" s="1674"/>
    </row>
    <row r="9" spans="1:22" s="322" customFormat="1" ht="29.25" customHeight="1" x14ac:dyDescent="0.25">
      <c r="A9" s="316"/>
      <c r="B9" s="1656"/>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5">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5">
      <c r="A11" s="330"/>
      <c r="B11" s="926" t="s">
        <v>8</v>
      </c>
      <c r="C11" s="930"/>
      <c r="D11" s="927">
        <f>G11+L11+Q11</f>
        <v>174422</v>
      </c>
      <c r="E11" s="928">
        <f>D11/D$29*100</f>
        <v>28.388904984033253</v>
      </c>
      <c r="F11" s="930"/>
      <c r="G11" s="927">
        <v>29953</v>
      </c>
      <c r="H11" s="928">
        <v>17.172719037736066</v>
      </c>
      <c r="I11" s="927">
        <v>123</v>
      </c>
      <c r="J11" s="928">
        <v>0.41064334123460083</v>
      </c>
      <c r="K11" s="930"/>
      <c r="L11" s="927">
        <v>70049</v>
      </c>
      <c r="M11" s="928">
        <v>40.160644872779812</v>
      </c>
      <c r="N11" s="927">
        <v>387</v>
      </c>
      <c r="O11" s="928">
        <v>0.55247041356764559</v>
      </c>
      <c r="P11" s="930"/>
      <c r="Q11" s="927">
        <v>74420</v>
      </c>
      <c r="R11" s="928">
        <v>42.666636089484122</v>
      </c>
      <c r="S11" s="927">
        <v>3925</v>
      </c>
      <c r="T11" s="928">
        <f>S11/Q11*100</f>
        <v>5.2741198602526209</v>
      </c>
    </row>
    <row r="12" spans="1:22" s="331" customFormat="1" ht="18" customHeight="1" x14ac:dyDescent="0.25">
      <c r="A12" s="330"/>
      <c r="B12" s="931" t="s">
        <v>7</v>
      </c>
      <c r="C12" s="930"/>
      <c r="D12" s="932">
        <f t="shared" ref="D12:D28" si="0">G12+L12+Q12</f>
        <v>10978</v>
      </c>
      <c r="E12" s="933">
        <f t="shared" ref="E12:E29" si="1">D12/D$29*100</f>
        <v>1.786778037831908</v>
      </c>
      <c r="F12" s="930"/>
      <c r="G12" s="932">
        <v>1961</v>
      </c>
      <c r="H12" s="933">
        <v>17.862998724722171</v>
      </c>
      <c r="I12" s="932">
        <v>8</v>
      </c>
      <c r="J12" s="933">
        <v>0.40795512493625702</v>
      </c>
      <c r="K12" s="930"/>
      <c r="L12" s="932">
        <v>3850</v>
      </c>
      <c r="M12" s="933">
        <v>35.070140280561127</v>
      </c>
      <c r="N12" s="932">
        <v>26</v>
      </c>
      <c r="O12" s="933">
        <v>0.67532467532467533</v>
      </c>
      <c r="P12" s="930"/>
      <c r="Q12" s="932">
        <v>5167</v>
      </c>
      <c r="R12" s="933">
        <v>47.066860994716706</v>
      </c>
      <c r="S12" s="932">
        <v>73</v>
      </c>
      <c r="T12" s="933">
        <f t="shared" ref="T12:T29" si="2">S12/Q12*100</f>
        <v>1.4128120766402168</v>
      </c>
    </row>
    <row r="13" spans="1:22" s="331" customFormat="1" ht="18" customHeight="1" x14ac:dyDescent="0.25">
      <c r="A13" s="330"/>
      <c r="B13" s="931" t="s">
        <v>37</v>
      </c>
      <c r="C13" s="930"/>
      <c r="D13" s="932">
        <f t="shared" si="0"/>
        <v>8558</v>
      </c>
      <c r="E13" s="933">
        <f t="shared" si="1"/>
        <v>1.3928991116565375</v>
      </c>
      <c r="F13" s="930"/>
      <c r="G13" s="932">
        <v>862</v>
      </c>
      <c r="H13" s="933">
        <v>10.072446833372284</v>
      </c>
      <c r="I13" s="932">
        <v>25</v>
      </c>
      <c r="J13" s="933">
        <v>2.9002320185614847</v>
      </c>
      <c r="K13" s="930"/>
      <c r="L13" s="932">
        <v>2359</v>
      </c>
      <c r="M13" s="933">
        <v>27.564851600841315</v>
      </c>
      <c r="N13" s="932">
        <v>99</v>
      </c>
      <c r="O13" s="933">
        <v>4.1966935142009323</v>
      </c>
      <c r="P13" s="930"/>
      <c r="Q13" s="932">
        <v>5337</v>
      </c>
      <c r="R13" s="933">
        <v>62.362701565786395</v>
      </c>
      <c r="S13" s="932">
        <v>139</v>
      </c>
      <c r="T13" s="933">
        <f t="shared" si="2"/>
        <v>2.6044594341390295</v>
      </c>
    </row>
    <row r="14" spans="1:22" s="331" customFormat="1" ht="18" customHeight="1" x14ac:dyDescent="0.25">
      <c r="A14" s="330"/>
      <c r="B14" s="931" t="s">
        <v>38</v>
      </c>
      <c r="C14" s="930"/>
      <c r="D14" s="932">
        <f t="shared" si="0"/>
        <v>18860</v>
      </c>
      <c r="E14" s="933">
        <f t="shared" si="1"/>
        <v>3.0696514659783007</v>
      </c>
      <c r="F14" s="930"/>
      <c r="G14" s="932">
        <v>2947</v>
      </c>
      <c r="H14" s="933">
        <v>15.625662778366914</v>
      </c>
      <c r="I14" s="932">
        <v>399</v>
      </c>
      <c r="J14" s="933">
        <v>13.539192399049881</v>
      </c>
      <c r="K14" s="930"/>
      <c r="L14" s="932">
        <v>5949</v>
      </c>
      <c r="M14" s="933">
        <v>31.542948038176032</v>
      </c>
      <c r="N14" s="932">
        <v>727</v>
      </c>
      <c r="O14" s="933">
        <v>12.220541267439906</v>
      </c>
      <c r="P14" s="930"/>
      <c r="Q14" s="932">
        <v>9964</v>
      </c>
      <c r="R14" s="933">
        <v>52.831389183457055</v>
      </c>
      <c r="S14" s="932">
        <v>1109</v>
      </c>
      <c r="T14" s="933">
        <f t="shared" si="2"/>
        <v>11.130068245684464</v>
      </c>
    </row>
    <row r="15" spans="1:22" s="331" customFormat="1" ht="18" customHeight="1" x14ac:dyDescent="0.25">
      <c r="A15" s="330"/>
      <c r="B15" s="931" t="s">
        <v>6</v>
      </c>
      <c r="C15" s="930"/>
      <c r="D15" s="932">
        <f t="shared" si="0"/>
        <v>2515</v>
      </c>
      <c r="E15" s="933">
        <f t="shared" si="1"/>
        <v>0.4093411154260565</v>
      </c>
      <c r="F15" s="930"/>
      <c r="G15" s="932">
        <v>883</v>
      </c>
      <c r="H15" s="933">
        <v>35.109343936381713</v>
      </c>
      <c r="I15" s="932">
        <v>58</v>
      </c>
      <c r="J15" s="933">
        <v>6.5685164212910525</v>
      </c>
      <c r="K15" s="930"/>
      <c r="L15" s="932">
        <v>896</v>
      </c>
      <c r="M15" s="933">
        <v>35.62624254473161</v>
      </c>
      <c r="N15" s="932">
        <v>86</v>
      </c>
      <c r="O15" s="933">
        <v>9.5982142857142865</v>
      </c>
      <c r="P15" s="930"/>
      <c r="Q15" s="932">
        <v>736</v>
      </c>
      <c r="R15" s="933">
        <v>29.264413518886677</v>
      </c>
      <c r="S15" s="932">
        <v>119</v>
      </c>
      <c r="T15" s="933">
        <f t="shared" si="2"/>
        <v>16.168478260869566</v>
      </c>
    </row>
    <row r="16" spans="1:22" s="331" customFormat="1" ht="18" customHeight="1" x14ac:dyDescent="0.25">
      <c r="A16" s="330"/>
      <c r="B16" s="931" t="s">
        <v>5</v>
      </c>
      <c r="C16" s="930"/>
      <c r="D16" s="932">
        <f t="shared" si="0"/>
        <v>4334</v>
      </c>
      <c r="E16" s="933">
        <f t="shared" si="1"/>
        <v>0.70540134960498169</v>
      </c>
      <c r="F16" s="930"/>
      <c r="G16" s="932">
        <v>726</v>
      </c>
      <c r="H16" s="933">
        <v>16.751269035532996</v>
      </c>
      <c r="I16" s="932">
        <v>60</v>
      </c>
      <c r="J16" s="933">
        <v>8.2644628099173563</v>
      </c>
      <c r="K16" s="930"/>
      <c r="L16" s="932">
        <v>1698</v>
      </c>
      <c r="M16" s="933">
        <v>39.178587909552377</v>
      </c>
      <c r="N16" s="932">
        <v>197</v>
      </c>
      <c r="O16" s="933">
        <v>11.601884570082451</v>
      </c>
      <c r="P16" s="930"/>
      <c r="Q16" s="932">
        <v>1910</v>
      </c>
      <c r="R16" s="933">
        <v>44.070143054914631</v>
      </c>
      <c r="S16" s="932">
        <v>271</v>
      </c>
      <c r="T16" s="933">
        <f t="shared" si="2"/>
        <v>14.188481675392669</v>
      </c>
    </row>
    <row r="17" spans="1:20" s="331" customFormat="1" ht="18" customHeight="1" x14ac:dyDescent="0.25">
      <c r="A17" s="330"/>
      <c r="B17" s="931" t="s">
        <v>4</v>
      </c>
      <c r="C17" s="930"/>
      <c r="D17" s="932">
        <f t="shared" si="0"/>
        <v>33739</v>
      </c>
      <c r="E17" s="933">
        <f t="shared" si="1"/>
        <v>5.4913558224094317</v>
      </c>
      <c r="F17" s="930"/>
      <c r="G17" s="932">
        <v>4700</v>
      </c>
      <c r="H17" s="933">
        <v>13.930466226029225</v>
      </c>
      <c r="I17" s="932">
        <v>72</v>
      </c>
      <c r="J17" s="933">
        <v>1.5319148936170213</v>
      </c>
      <c r="K17" s="930"/>
      <c r="L17" s="932">
        <v>10152</v>
      </c>
      <c r="M17" s="933">
        <v>30.089807048223129</v>
      </c>
      <c r="N17" s="932">
        <v>368</v>
      </c>
      <c r="O17" s="933">
        <v>3.6249014972419227</v>
      </c>
      <c r="P17" s="930"/>
      <c r="Q17" s="932">
        <v>18887</v>
      </c>
      <c r="R17" s="933">
        <v>55.979726725747646</v>
      </c>
      <c r="S17" s="932">
        <v>1680</v>
      </c>
      <c r="T17" s="933">
        <f t="shared" si="2"/>
        <v>8.895007147773601</v>
      </c>
    </row>
    <row r="18" spans="1:20" s="331" customFormat="1" ht="18" customHeight="1" x14ac:dyDescent="0.25">
      <c r="A18" s="330"/>
      <c r="B18" s="931" t="s">
        <v>40</v>
      </c>
      <c r="C18" s="930"/>
      <c r="D18" s="932">
        <f t="shared" si="0"/>
        <v>33997</v>
      </c>
      <c r="E18" s="933">
        <f t="shared" si="1"/>
        <v>5.5333478732165586</v>
      </c>
      <c r="F18" s="930"/>
      <c r="G18" s="932">
        <v>5668</v>
      </c>
      <c r="H18" s="933">
        <v>16.672059299349943</v>
      </c>
      <c r="I18" s="932">
        <v>394</v>
      </c>
      <c r="J18" s="933">
        <v>6.9513055751587869</v>
      </c>
      <c r="K18" s="930"/>
      <c r="L18" s="932">
        <v>10309</v>
      </c>
      <c r="M18" s="933">
        <v>30.323263817395652</v>
      </c>
      <c r="N18" s="932">
        <v>2811</v>
      </c>
      <c r="O18" s="933">
        <v>27.267436220777963</v>
      </c>
      <c r="P18" s="930"/>
      <c r="Q18" s="932">
        <v>18020</v>
      </c>
      <c r="R18" s="933">
        <v>53.004676883254412</v>
      </c>
      <c r="S18" s="932">
        <v>8125</v>
      </c>
      <c r="T18" s="933">
        <f t="shared" si="2"/>
        <v>45.088790233074363</v>
      </c>
    </row>
    <row r="19" spans="1:20" s="331" customFormat="1" ht="18" customHeight="1" x14ac:dyDescent="0.25">
      <c r="A19" s="330"/>
      <c r="B19" s="931" t="s">
        <v>41</v>
      </c>
      <c r="C19" s="930"/>
      <c r="D19" s="932">
        <f t="shared" si="0"/>
        <v>40979</v>
      </c>
      <c r="E19" s="933">
        <f t="shared" si="1"/>
        <v>6.6697374031985568</v>
      </c>
      <c r="F19" s="930"/>
      <c r="G19" s="932">
        <v>4423</v>
      </c>
      <c r="H19" s="933">
        <v>10.793333170648381</v>
      </c>
      <c r="I19" s="932">
        <v>27</v>
      </c>
      <c r="J19" s="933">
        <v>0.61044539905041828</v>
      </c>
      <c r="K19" s="930"/>
      <c r="L19" s="932">
        <v>13819</v>
      </c>
      <c r="M19" s="933">
        <v>33.722150369701552</v>
      </c>
      <c r="N19" s="932">
        <v>53</v>
      </c>
      <c r="O19" s="933">
        <v>0.3835299225703741</v>
      </c>
      <c r="P19" s="930"/>
      <c r="Q19" s="932">
        <v>22737</v>
      </c>
      <c r="R19" s="933">
        <v>55.484516459650067</v>
      </c>
      <c r="S19" s="932">
        <v>31</v>
      </c>
      <c r="T19" s="933">
        <f t="shared" si="2"/>
        <v>0.13634164577560803</v>
      </c>
    </row>
    <row r="20" spans="1:20" s="331" customFormat="1" ht="18" customHeight="1" x14ac:dyDescent="0.25">
      <c r="A20" s="330"/>
      <c r="B20" s="931" t="s">
        <v>3</v>
      </c>
      <c r="C20" s="930"/>
      <c r="D20" s="932">
        <f t="shared" si="0"/>
        <v>82454</v>
      </c>
      <c r="E20" s="933">
        <f t="shared" si="1"/>
        <v>13.420203710274381</v>
      </c>
      <c r="F20" s="930"/>
      <c r="G20" s="932">
        <v>20290</v>
      </c>
      <c r="H20" s="933">
        <v>24.607660028622018</v>
      </c>
      <c r="I20" s="932">
        <v>427</v>
      </c>
      <c r="J20" s="933">
        <v>2.1044849679645146</v>
      </c>
      <c r="K20" s="930"/>
      <c r="L20" s="932">
        <v>30745</v>
      </c>
      <c r="M20" s="933">
        <v>37.287457248890291</v>
      </c>
      <c r="N20" s="932">
        <v>1048</v>
      </c>
      <c r="O20" s="933">
        <v>3.4086843389168973</v>
      </c>
      <c r="P20" s="930"/>
      <c r="Q20" s="932">
        <v>31419</v>
      </c>
      <c r="R20" s="933">
        <v>38.104882722487687</v>
      </c>
      <c r="S20" s="932">
        <v>1917</v>
      </c>
      <c r="T20" s="933">
        <f t="shared" si="2"/>
        <v>6.1014036092810082</v>
      </c>
    </row>
    <row r="21" spans="1:20" s="331" customFormat="1" ht="18" customHeight="1" x14ac:dyDescent="0.25">
      <c r="A21" s="330"/>
      <c r="B21" s="931" t="s">
        <v>2</v>
      </c>
      <c r="C21" s="930"/>
      <c r="D21" s="932">
        <f t="shared" si="0"/>
        <v>6507</v>
      </c>
      <c r="E21" s="933">
        <f t="shared" si="1"/>
        <v>1.0590785837285686</v>
      </c>
      <c r="F21" s="930"/>
      <c r="G21" s="932">
        <v>932</v>
      </c>
      <c r="H21" s="933">
        <v>14.323036729675733</v>
      </c>
      <c r="I21" s="932">
        <v>79</v>
      </c>
      <c r="J21" s="933">
        <v>8.4763948497854091</v>
      </c>
      <c r="K21" s="930"/>
      <c r="L21" s="932">
        <v>2073</v>
      </c>
      <c r="M21" s="933">
        <v>31.857999077916087</v>
      </c>
      <c r="N21" s="932">
        <v>234</v>
      </c>
      <c r="O21" s="933">
        <v>11.287988422575976</v>
      </c>
      <c r="P21" s="930"/>
      <c r="Q21" s="932">
        <v>3502</v>
      </c>
      <c r="R21" s="933">
        <v>53.818964192408181</v>
      </c>
      <c r="S21" s="932">
        <v>651</v>
      </c>
      <c r="T21" s="933">
        <f t="shared" si="2"/>
        <v>18.589377498572244</v>
      </c>
    </row>
    <row r="22" spans="1:20" s="331" customFormat="1" ht="18" customHeight="1" x14ac:dyDescent="0.25">
      <c r="A22" s="330"/>
      <c r="B22" s="931" t="s">
        <v>35</v>
      </c>
      <c r="C22" s="930"/>
      <c r="D22" s="932">
        <f t="shared" si="0"/>
        <v>44395</v>
      </c>
      <c r="E22" s="933">
        <f t="shared" si="1"/>
        <v>7.2257251766758568</v>
      </c>
      <c r="F22" s="930"/>
      <c r="G22" s="932">
        <v>11806</v>
      </c>
      <c r="H22" s="933">
        <v>26.593084806847617</v>
      </c>
      <c r="I22" s="932">
        <v>3</v>
      </c>
      <c r="J22" s="933">
        <v>2.5410808063696423E-2</v>
      </c>
      <c r="K22" s="930"/>
      <c r="L22" s="932">
        <v>14454</v>
      </c>
      <c r="M22" s="933">
        <v>32.557720464016214</v>
      </c>
      <c r="N22" s="932">
        <v>30</v>
      </c>
      <c r="O22" s="933">
        <v>0.20755500207555005</v>
      </c>
      <c r="P22" s="930"/>
      <c r="Q22" s="932">
        <v>18135</v>
      </c>
      <c r="R22" s="933">
        <v>40.849194729136165</v>
      </c>
      <c r="S22" s="932">
        <v>84</v>
      </c>
      <c r="T22" s="933">
        <f t="shared" si="2"/>
        <v>0.46319272125723737</v>
      </c>
    </row>
    <row r="23" spans="1:20" s="331" customFormat="1" ht="18" customHeight="1" x14ac:dyDescent="0.25">
      <c r="A23" s="330"/>
      <c r="B23" s="931" t="s">
        <v>42</v>
      </c>
      <c r="C23" s="930"/>
      <c r="D23" s="932">
        <f t="shared" si="0"/>
        <v>97626</v>
      </c>
      <c r="E23" s="933">
        <f t="shared" si="1"/>
        <v>15.889596713552365</v>
      </c>
      <c r="F23" s="930"/>
      <c r="G23" s="932">
        <v>22002</v>
      </c>
      <c r="H23" s="933">
        <v>22.537029070124763</v>
      </c>
      <c r="I23" s="932">
        <v>2759</v>
      </c>
      <c r="J23" s="933">
        <v>12.539769111898918</v>
      </c>
      <c r="K23" s="930"/>
      <c r="L23" s="932">
        <v>36654</v>
      </c>
      <c r="M23" s="933">
        <v>37.545326040194212</v>
      </c>
      <c r="N23" s="932">
        <v>7695</v>
      </c>
      <c r="O23" s="933">
        <v>20.99361597642822</v>
      </c>
      <c r="P23" s="930"/>
      <c r="Q23" s="932">
        <v>38970</v>
      </c>
      <c r="R23" s="933">
        <v>39.917644889681029</v>
      </c>
      <c r="S23" s="932">
        <v>16869</v>
      </c>
      <c r="T23" s="933">
        <f t="shared" si="2"/>
        <v>43.287143956889921</v>
      </c>
    </row>
    <row r="24" spans="1:20" s="331" customFormat="1" ht="18" customHeight="1" x14ac:dyDescent="0.25">
      <c r="A24" s="330">
        <v>47094</v>
      </c>
      <c r="B24" s="931" t="s">
        <v>43</v>
      </c>
      <c r="C24" s="930"/>
      <c r="D24" s="932">
        <f t="shared" si="0"/>
        <v>16667</v>
      </c>
      <c r="E24" s="933">
        <f t="shared" si="1"/>
        <v>2.7127190341177276</v>
      </c>
      <c r="F24" s="930"/>
      <c r="G24" s="932">
        <v>2940</v>
      </c>
      <c r="H24" s="933">
        <v>17.639647207055859</v>
      </c>
      <c r="I24" s="932">
        <v>360</v>
      </c>
      <c r="J24" s="933">
        <v>12.244897959183673</v>
      </c>
      <c r="K24" s="930"/>
      <c r="L24" s="932">
        <v>5338</v>
      </c>
      <c r="M24" s="933">
        <v>32.027359452810941</v>
      </c>
      <c r="N24" s="932">
        <v>1052</v>
      </c>
      <c r="O24" s="933">
        <v>19.707755713750469</v>
      </c>
      <c r="P24" s="930"/>
      <c r="Q24" s="932">
        <v>8389</v>
      </c>
      <c r="R24" s="933">
        <v>50.332993340133193</v>
      </c>
      <c r="S24" s="932">
        <v>1651</v>
      </c>
      <c r="T24" s="933">
        <f t="shared" si="2"/>
        <v>19.680534032661821</v>
      </c>
    </row>
    <row r="25" spans="1:20" s="331" customFormat="1" ht="18" customHeight="1" x14ac:dyDescent="0.25">
      <c r="B25" s="931" t="s">
        <v>44</v>
      </c>
      <c r="C25" s="930"/>
      <c r="D25" s="932">
        <f t="shared" si="0"/>
        <v>4293</v>
      </c>
      <c r="E25" s="933">
        <f t="shared" si="1"/>
        <v>0.69872819424415933</v>
      </c>
      <c r="F25" s="930"/>
      <c r="G25" s="932">
        <v>402</v>
      </c>
      <c r="H25" s="933">
        <v>9.3640810621942698</v>
      </c>
      <c r="I25" s="932">
        <v>4</v>
      </c>
      <c r="J25" s="933">
        <v>0.99502487562189057</v>
      </c>
      <c r="K25" s="930"/>
      <c r="L25" s="932">
        <v>1217</v>
      </c>
      <c r="M25" s="933">
        <v>28.348474260423945</v>
      </c>
      <c r="N25" s="932">
        <v>10</v>
      </c>
      <c r="O25" s="933">
        <v>0.82169268693508635</v>
      </c>
      <c r="P25" s="930"/>
      <c r="Q25" s="932">
        <v>2674</v>
      </c>
      <c r="R25" s="933">
        <v>62.287444677381785</v>
      </c>
      <c r="S25" s="932">
        <v>21</v>
      </c>
      <c r="T25" s="933">
        <f t="shared" si="2"/>
        <v>0.78534031413612559</v>
      </c>
    </row>
    <row r="26" spans="1:20" s="331" customFormat="1" ht="18" customHeight="1" x14ac:dyDescent="0.25">
      <c r="B26" s="931" t="s">
        <v>45</v>
      </c>
      <c r="C26" s="930"/>
      <c r="D26" s="932">
        <f t="shared" si="0"/>
        <v>29355</v>
      </c>
      <c r="E26" s="933">
        <f t="shared" si="1"/>
        <v>4.7778164784619843</v>
      </c>
      <c r="F26" s="930"/>
      <c r="G26" s="932">
        <v>5279</v>
      </c>
      <c r="H26" s="933">
        <v>17.983307784023165</v>
      </c>
      <c r="I26" s="932">
        <v>819</v>
      </c>
      <c r="J26" s="933">
        <v>15.514301951127107</v>
      </c>
      <c r="K26" s="930"/>
      <c r="L26" s="932">
        <v>9281</v>
      </c>
      <c r="M26" s="933">
        <v>31.616419690001702</v>
      </c>
      <c r="N26" s="932">
        <v>1944</v>
      </c>
      <c r="O26" s="933">
        <v>20.946018747979743</v>
      </c>
      <c r="P26" s="930"/>
      <c r="Q26" s="932">
        <v>14795</v>
      </c>
      <c r="R26" s="933">
        <v>50.400272525975133</v>
      </c>
      <c r="S26" s="932">
        <v>4877</v>
      </c>
      <c r="T26" s="933">
        <f t="shared" si="2"/>
        <v>32.963839134842857</v>
      </c>
    </row>
    <row r="27" spans="1:20" s="331" customFormat="1" ht="18" customHeight="1" x14ac:dyDescent="0.25">
      <c r="B27" s="931" t="s">
        <v>46</v>
      </c>
      <c r="C27" s="930"/>
      <c r="D27" s="932">
        <f t="shared" si="0"/>
        <v>3876</v>
      </c>
      <c r="E27" s="933">
        <f t="shared" si="1"/>
        <v>0.63085732142799011</v>
      </c>
      <c r="F27" s="930"/>
      <c r="G27" s="932">
        <v>449</v>
      </c>
      <c r="H27" s="933">
        <v>11.584107327141382</v>
      </c>
      <c r="I27" s="932">
        <v>118</v>
      </c>
      <c r="J27" s="933">
        <v>26.280623608017816</v>
      </c>
      <c r="K27" s="930"/>
      <c r="L27" s="932">
        <v>1299</v>
      </c>
      <c r="M27" s="933">
        <v>33.513931888544889</v>
      </c>
      <c r="N27" s="932">
        <v>465</v>
      </c>
      <c r="O27" s="933">
        <v>35.796766743648959</v>
      </c>
      <c r="P27" s="930"/>
      <c r="Q27" s="932">
        <v>2128</v>
      </c>
      <c r="R27" s="933">
        <v>54.901960784313729</v>
      </c>
      <c r="S27" s="932">
        <v>1060</v>
      </c>
      <c r="T27" s="933">
        <f t="shared" si="2"/>
        <v>49.81203007518797</v>
      </c>
    </row>
    <row r="28" spans="1:20" s="331" customFormat="1" ht="18" customHeight="1" x14ac:dyDescent="0.25">
      <c r="B28" s="953" t="s">
        <v>1</v>
      </c>
      <c r="C28" s="930"/>
      <c r="D28" s="954">
        <f t="shared" si="0"/>
        <v>847</v>
      </c>
      <c r="E28" s="955">
        <f t="shared" si="1"/>
        <v>0.13785762416137967</v>
      </c>
      <c r="F28" s="930"/>
      <c r="G28" s="954">
        <v>207</v>
      </c>
      <c r="H28" s="955">
        <v>24.439197166469896</v>
      </c>
      <c r="I28" s="954">
        <v>9</v>
      </c>
      <c r="J28" s="955">
        <v>4.3478260869565215</v>
      </c>
      <c r="K28" s="930"/>
      <c r="L28" s="954">
        <v>292</v>
      </c>
      <c r="M28" s="955">
        <v>34.47461629279811</v>
      </c>
      <c r="N28" s="954">
        <v>31</v>
      </c>
      <c r="O28" s="955">
        <v>10.616438356164384</v>
      </c>
      <c r="P28" s="930"/>
      <c r="Q28" s="954">
        <v>348</v>
      </c>
      <c r="R28" s="955">
        <v>41.086186540731994</v>
      </c>
      <c r="S28" s="954">
        <v>65</v>
      </c>
      <c r="T28" s="955">
        <f t="shared" si="2"/>
        <v>18.678160919540229</v>
      </c>
    </row>
    <row r="29" spans="1:20" s="319" customFormat="1" ht="18" customHeight="1" x14ac:dyDescent="0.25">
      <c r="B29" s="1284" t="s">
        <v>0</v>
      </c>
      <c r="C29" s="1277"/>
      <c r="D29" s="1285">
        <f>SUM(D11:D28)</f>
        <v>614402</v>
      </c>
      <c r="E29" s="1286">
        <f t="shared" si="1"/>
        <v>100</v>
      </c>
      <c r="F29" s="1277"/>
      <c r="G29" s="1285">
        <f>SUM(G11:G28)</f>
        <v>116430</v>
      </c>
      <c r="H29" s="1286">
        <f t="shared" ref="H29" si="3">G29/$D29*100</f>
        <v>18.950133625867103</v>
      </c>
      <c r="I29" s="1285">
        <f>SUM(I11:I28)</f>
        <v>5744</v>
      </c>
      <c r="J29" s="1286">
        <f t="shared" ref="J29" si="4">I29/G29*100</f>
        <v>4.9334363995533801</v>
      </c>
      <c r="K29" s="1277"/>
      <c r="L29" s="1285">
        <f>SUM(L11:L28)</f>
        <v>220434</v>
      </c>
      <c r="M29" s="1286">
        <f t="shared" ref="M29" si="5">L29/$D29*100</f>
        <v>35.877812897744469</v>
      </c>
      <c r="N29" s="1285">
        <f>SUM(N11:N28)</f>
        <v>17263</v>
      </c>
      <c r="O29" s="1286">
        <f t="shared" ref="O29" si="6">N29/L29*100</f>
        <v>7.8313690265567022</v>
      </c>
      <c r="P29" s="1277"/>
      <c r="Q29" s="1285">
        <f>SUM(Q11:Q28)</f>
        <v>277538</v>
      </c>
      <c r="R29" s="1286">
        <f t="shared" ref="R29" si="7">Q29/$D29*100</f>
        <v>45.172053476388427</v>
      </c>
      <c r="S29" s="1285">
        <f>SUM(S11:S28)</f>
        <v>42667</v>
      </c>
      <c r="T29" s="1286">
        <f t="shared" si="2"/>
        <v>15.373390310516038</v>
      </c>
    </row>
    <row r="30" spans="1:20" s="328" customFormat="1" ht="6.75" customHeight="1" x14ac:dyDescent="0.25">
      <c r="B30" s="1664"/>
      <c r="C30" s="1664"/>
      <c r="D30" s="1664"/>
      <c r="E30" s="1664"/>
      <c r="F30" s="779"/>
    </row>
    <row r="31" spans="1:20" x14ac:dyDescent="0.35">
      <c r="B31" s="1665"/>
      <c r="C31" s="1665"/>
      <c r="D31" s="1665"/>
      <c r="E31" s="1665"/>
      <c r="F31" s="1665"/>
      <c r="G31" s="1665"/>
      <c r="H31" s="1665"/>
      <c r="I31" s="1665"/>
      <c r="J31" s="1665"/>
      <c r="K31" s="1665"/>
      <c r="L31" s="1665"/>
      <c r="M31" s="1665"/>
      <c r="N31" s="1665"/>
      <c r="O31" s="1665"/>
      <c r="P31" s="1665"/>
      <c r="Q31" s="1665"/>
      <c r="R31" s="1665"/>
    </row>
    <row r="32" spans="1:20" x14ac:dyDescent="0.35">
      <c r="G32" s="935"/>
      <c r="L32" s="935"/>
    </row>
    <row r="33" spans="2:12" x14ac:dyDescent="0.35">
      <c r="B33" s="935"/>
      <c r="L33" s="935"/>
    </row>
  </sheetData>
  <mergeCells count="17">
    <mergeCell ref="B4:T4"/>
    <mergeCell ref="B5:T5"/>
    <mergeCell ref="B30:E30"/>
    <mergeCell ref="B31:R31"/>
    <mergeCell ref="B2:E2"/>
    <mergeCell ref="G2:R2"/>
    <mergeCell ref="B7:B9"/>
    <mergeCell ref="D7:E8"/>
    <mergeCell ref="G7:J7"/>
    <mergeCell ref="L7:O7"/>
    <mergeCell ref="Q7:T7"/>
    <mergeCell ref="G8:H8"/>
    <mergeCell ref="I8:J8"/>
    <mergeCell ref="L8:M8"/>
    <mergeCell ref="N8:O8"/>
    <mergeCell ref="Q8:R8"/>
    <mergeCell ref="S8:T8"/>
  </mergeCells>
  <printOptions horizontalCentered="1"/>
  <pageMargins left="0" right="0" top="0.43307086614173229" bottom="0.43307086614173229" header="0" footer="0"/>
  <pageSetup paperSize="9" scale="98" orientation="landscape" r:id="rId1"/>
  <headerFooter alignWithMargins="0"/>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Hoja60">
    <pageSetUpPr fitToPage="1"/>
  </sheetPr>
  <dimension ref="A1:V33"/>
  <sheetViews>
    <sheetView zoomScaleNormal="100" workbookViewId="0"/>
  </sheetViews>
  <sheetFormatPr baseColWidth="10" defaultColWidth="11.453125" defaultRowHeight="14.5" x14ac:dyDescent="0.35"/>
  <cols>
    <col min="1" max="1" width="1" style="748" customWidth="1"/>
    <col min="2" max="2" width="30.26953125" style="748" customWidth="1"/>
    <col min="3" max="3" width="0.81640625" style="748" customWidth="1"/>
    <col min="4" max="4" width="10.1796875" style="748" customWidth="1"/>
    <col min="5" max="5" width="8.1796875" style="748" customWidth="1"/>
    <col min="6" max="6" width="0.81640625" style="748" customWidth="1"/>
    <col min="7" max="7" width="10" style="748" customWidth="1"/>
    <col min="8" max="8" width="7.1796875" style="748" customWidth="1"/>
    <col min="9" max="10" width="8" style="748" customWidth="1"/>
    <col min="11" max="11" width="0.7265625" style="748" customWidth="1"/>
    <col min="12" max="12" width="10.1796875" style="748" customWidth="1"/>
    <col min="13" max="15" width="8" style="748" customWidth="1"/>
    <col min="16" max="16" width="0.54296875" style="748" customWidth="1"/>
    <col min="17" max="17" width="9" style="748" customWidth="1"/>
    <col min="18" max="18" width="7.453125" style="748" customWidth="1"/>
    <col min="19" max="19" width="8" style="748" customWidth="1"/>
    <col min="20" max="20" width="8.81640625" style="748" customWidth="1"/>
    <col min="21" max="21" width="7.54296875" style="748" customWidth="1"/>
    <col min="22" max="22" width="8.26953125" style="748" customWidth="1"/>
    <col min="23" max="23" width="8.81640625" style="748" customWidth="1"/>
    <col min="24" max="16384" width="11.453125" style="748"/>
  </cols>
  <sheetData>
    <row r="1" spans="1:22" ht="9.75" customHeight="1" x14ac:dyDescent="0.35">
      <c r="B1" s="748" t="s">
        <v>80</v>
      </c>
    </row>
    <row r="2" spans="1:22" s="343" customFormat="1" ht="49.5" customHeight="1" x14ac:dyDescent="0.35">
      <c r="B2" s="1439"/>
      <c r="C2" s="1439"/>
      <c r="D2" s="1439"/>
      <c r="E2" s="1439"/>
      <c r="F2" s="344"/>
      <c r="G2" s="1653"/>
      <c r="H2" s="1653"/>
      <c r="I2" s="1653"/>
      <c r="J2" s="1653"/>
      <c r="K2" s="1653"/>
      <c r="L2" s="1653"/>
      <c r="M2" s="1653"/>
      <c r="N2" s="1653"/>
      <c r="O2" s="1653"/>
      <c r="P2" s="1653"/>
      <c r="Q2" s="1653"/>
      <c r="R2" s="1653"/>
      <c r="T2" s="344"/>
    </row>
    <row r="3" spans="1:22" s="343" customFormat="1" ht="3" customHeight="1" x14ac:dyDescent="0.35">
      <c r="B3" s="344"/>
      <c r="C3" s="344"/>
      <c r="D3" s="344"/>
      <c r="E3" s="344"/>
      <c r="F3" s="344"/>
      <c r="L3" s="344"/>
      <c r="Q3" s="344"/>
      <c r="T3" s="344"/>
    </row>
    <row r="4" spans="1:22" s="345" customFormat="1" ht="15" customHeight="1" x14ac:dyDescent="0.25">
      <c r="B4" s="1477" t="s">
        <v>435</v>
      </c>
      <c r="C4" s="1477"/>
      <c r="D4" s="1477"/>
      <c r="E4" s="1477"/>
      <c r="F4" s="1477"/>
      <c r="G4" s="1477"/>
      <c r="H4" s="1477"/>
      <c r="I4" s="1477"/>
      <c r="J4" s="1477"/>
      <c r="K4" s="1477"/>
      <c r="L4" s="1477"/>
      <c r="M4" s="1477"/>
      <c r="N4" s="1477"/>
      <c r="O4" s="1477"/>
      <c r="P4" s="1477"/>
      <c r="Q4" s="1477"/>
      <c r="R4" s="1477"/>
      <c r="S4" s="1477"/>
      <c r="T4" s="1477"/>
      <c r="U4" s="924"/>
    </row>
    <row r="5" spans="1:22" s="345" customFormat="1" ht="15" customHeight="1" x14ac:dyDescent="0.25">
      <c r="B5" s="1478" t="str">
        <f>porsaad!$B$6</f>
        <v>Situación a 30 de noviembre de 2025</v>
      </c>
      <c r="C5" s="1478"/>
      <c r="D5" s="1478"/>
      <c r="E5" s="1478"/>
      <c r="F5" s="1478"/>
      <c r="G5" s="1478"/>
      <c r="H5" s="1478"/>
      <c r="I5" s="1478"/>
      <c r="J5" s="1478"/>
      <c r="K5" s="1478"/>
      <c r="L5" s="1478"/>
      <c r="M5" s="1478"/>
      <c r="N5" s="1478"/>
      <c r="O5" s="1478"/>
      <c r="P5" s="1478"/>
      <c r="Q5" s="1478"/>
      <c r="R5" s="1478"/>
      <c r="S5" s="1478"/>
      <c r="T5" s="1478"/>
      <c r="U5" s="925"/>
      <c r="V5" s="875"/>
    </row>
    <row r="6" spans="1:22" s="345" customFormat="1" ht="4.5" customHeight="1" x14ac:dyDescent="0.25"/>
    <row r="7" spans="1:22" s="322" customFormat="1" ht="15" customHeight="1" x14ac:dyDescent="0.25">
      <c r="A7" s="316"/>
      <c r="B7" s="1654" t="s">
        <v>12</v>
      </c>
      <c r="C7" s="920"/>
      <c r="D7" s="1666" t="s">
        <v>74</v>
      </c>
      <c r="E7" s="1659"/>
      <c r="F7" s="920"/>
      <c r="G7" s="1668" t="s">
        <v>31</v>
      </c>
      <c r="H7" s="1669"/>
      <c r="I7" s="1669"/>
      <c r="J7" s="1670"/>
      <c r="K7" s="921"/>
      <c r="L7" s="1668" t="s">
        <v>49</v>
      </c>
      <c r="M7" s="1669"/>
      <c r="N7" s="1669"/>
      <c r="O7" s="1670"/>
      <c r="P7" s="921"/>
      <c r="Q7" s="1668" t="s">
        <v>50</v>
      </c>
      <c r="R7" s="1669"/>
      <c r="S7" s="1669"/>
      <c r="T7" s="1670"/>
    </row>
    <row r="8" spans="1:22" s="322" customFormat="1" ht="35.25" customHeight="1" x14ac:dyDescent="0.25">
      <c r="A8" s="316"/>
      <c r="B8" s="1655"/>
      <c r="C8" s="920"/>
      <c r="D8" s="1667"/>
      <c r="E8" s="1662"/>
      <c r="F8" s="920"/>
      <c r="G8" s="1671" t="s">
        <v>69</v>
      </c>
      <c r="H8" s="1672"/>
      <c r="I8" s="1673" t="s">
        <v>129</v>
      </c>
      <c r="J8" s="1674"/>
      <c r="K8" s="957"/>
      <c r="L8" s="1675" t="s">
        <v>69</v>
      </c>
      <c r="M8" s="1676"/>
      <c r="N8" s="1673" t="s">
        <v>129</v>
      </c>
      <c r="O8" s="1674"/>
      <c r="P8" s="957"/>
      <c r="Q8" s="1675" t="s">
        <v>69</v>
      </c>
      <c r="R8" s="1676"/>
      <c r="S8" s="1673" t="s">
        <v>129</v>
      </c>
      <c r="T8" s="1674"/>
    </row>
    <row r="9" spans="1:22" s="322" customFormat="1" ht="29.25" customHeight="1" x14ac:dyDescent="0.25">
      <c r="A9" s="316"/>
      <c r="B9" s="1656"/>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5">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5">
      <c r="A11" s="330"/>
      <c r="B11" s="926" t="s">
        <v>8</v>
      </c>
      <c r="C11" s="930"/>
      <c r="D11" s="927">
        <f>G11+L11+Q11</f>
        <v>192219</v>
      </c>
      <c r="E11" s="928">
        <f>D11/D$29*100</f>
        <v>49.3826494435367</v>
      </c>
      <c r="F11" s="930"/>
      <c r="G11" s="927">
        <v>33333</v>
      </c>
      <c r="H11" s="928">
        <v>17.341157741950589</v>
      </c>
      <c r="I11" s="927">
        <v>7370</v>
      </c>
      <c r="J11" s="928">
        <v>22.110221102211021</v>
      </c>
      <c r="K11" s="930"/>
      <c r="L11" s="927">
        <v>78411</v>
      </c>
      <c r="M11" s="928">
        <v>40.792533516457787</v>
      </c>
      <c r="N11" s="927">
        <v>16619</v>
      </c>
      <c r="O11" s="928">
        <v>21.19473033120353</v>
      </c>
      <c r="P11" s="930"/>
      <c r="Q11" s="927">
        <v>80475</v>
      </c>
      <c r="R11" s="928">
        <v>41.866308741591624</v>
      </c>
      <c r="S11" s="927">
        <v>16929</v>
      </c>
      <c r="T11" s="928">
        <f>IFERROR(S11/Q11*100,"-")</f>
        <v>21.036346691519107</v>
      </c>
    </row>
    <row r="12" spans="1:22" s="331" customFormat="1" ht="18" customHeight="1" x14ac:dyDescent="0.25">
      <c r="A12" s="330"/>
      <c r="B12" s="931" t="s">
        <v>7</v>
      </c>
      <c r="C12" s="930"/>
      <c r="D12" s="932">
        <f t="shared" ref="D12:D28" si="0">G12+L12+Q12</f>
        <v>6136</v>
      </c>
      <c r="E12" s="933">
        <f t="shared" ref="E12:E29" si="1">D12/D$29*100</f>
        <v>1.5763891029791082</v>
      </c>
      <c r="F12" s="930"/>
      <c r="G12" s="932">
        <v>736</v>
      </c>
      <c r="H12" s="933">
        <v>11.994784876140809</v>
      </c>
      <c r="I12" s="932">
        <v>342</v>
      </c>
      <c r="J12" s="933">
        <v>46.467391304347828</v>
      </c>
      <c r="K12" s="930"/>
      <c r="L12" s="932">
        <v>1884</v>
      </c>
      <c r="M12" s="933">
        <v>30.704041720990872</v>
      </c>
      <c r="N12" s="932">
        <v>783</v>
      </c>
      <c r="O12" s="933">
        <v>41.560509554140133</v>
      </c>
      <c r="P12" s="930"/>
      <c r="Q12" s="932">
        <v>3516</v>
      </c>
      <c r="R12" s="933">
        <v>57.301173402868322</v>
      </c>
      <c r="S12" s="932">
        <v>1525</v>
      </c>
      <c r="T12" s="933">
        <f t="shared" ref="T12:T28" si="2">IFERROR(S12/Q12*100,"-")</f>
        <v>43.373151308304891</v>
      </c>
    </row>
    <row r="13" spans="1:22" s="331" customFormat="1" ht="18" customHeight="1" x14ac:dyDescent="0.25">
      <c r="A13" s="330"/>
      <c r="B13" s="931" t="s">
        <v>37</v>
      </c>
      <c r="C13" s="930"/>
      <c r="D13" s="932">
        <f t="shared" si="0"/>
        <v>7781</v>
      </c>
      <c r="E13" s="933">
        <f t="shared" si="1"/>
        <v>1.9990031959387942</v>
      </c>
      <c r="F13" s="930"/>
      <c r="G13" s="932">
        <v>857</v>
      </c>
      <c r="H13" s="933">
        <v>11.01400848220023</v>
      </c>
      <c r="I13" s="932">
        <v>559</v>
      </c>
      <c r="J13" s="933">
        <v>65.227537922987167</v>
      </c>
      <c r="K13" s="930"/>
      <c r="L13" s="932">
        <v>1935</v>
      </c>
      <c r="M13" s="933">
        <v>24.868268860043695</v>
      </c>
      <c r="N13" s="932">
        <v>900</v>
      </c>
      <c r="O13" s="933">
        <v>46.511627906976742</v>
      </c>
      <c r="P13" s="930"/>
      <c r="Q13" s="932">
        <v>4989</v>
      </c>
      <c r="R13" s="933">
        <v>64.117722657756076</v>
      </c>
      <c r="S13" s="932">
        <v>1951</v>
      </c>
      <c r="T13" s="933">
        <f t="shared" si="2"/>
        <v>39.106033273201042</v>
      </c>
    </row>
    <row r="14" spans="1:22" s="331" customFormat="1" ht="18" customHeight="1" x14ac:dyDescent="0.25">
      <c r="A14" s="330"/>
      <c r="B14" s="931" t="s">
        <v>38</v>
      </c>
      <c r="C14" s="930"/>
      <c r="D14" s="932">
        <f t="shared" si="0"/>
        <v>2556</v>
      </c>
      <c r="E14" s="933">
        <f t="shared" si="1"/>
        <v>0.65665752073249684</v>
      </c>
      <c r="F14" s="930"/>
      <c r="G14" s="932">
        <v>661</v>
      </c>
      <c r="H14" s="933">
        <v>25.860719874804381</v>
      </c>
      <c r="I14" s="932">
        <v>36</v>
      </c>
      <c r="J14" s="933">
        <v>5.4462934947049924</v>
      </c>
      <c r="K14" s="930"/>
      <c r="L14" s="932">
        <v>936</v>
      </c>
      <c r="M14" s="933">
        <v>36.619718309859159</v>
      </c>
      <c r="N14" s="932">
        <v>51</v>
      </c>
      <c r="O14" s="933">
        <v>5.4487179487179489</v>
      </c>
      <c r="P14" s="930"/>
      <c r="Q14" s="932">
        <v>959</v>
      </c>
      <c r="R14" s="933">
        <v>37.519561815336459</v>
      </c>
      <c r="S14" s="932">
        <v>69</v>
      </c>
      <c r="T14" s="933">
        <f t="shared" si="2"/>
        <v>7.1949947862356618</v>
      </c>
    </row>
    <row r="15" spans="1:22" s="331" customFormat="1" ht="18" customHeight="1" x14ac:dyDescent="0.25">
      <c r="A15" s="330"/>
      <c r="B15" s="931" t="s">
        <v>6</v>
      </c>
      <c r="C15" s="930"/>
      <c r="D15" s="932">
        <f t="shared" si="0"/>
        <v>1478</v>
      </c>
      <c r="E15" s="933">
        <f t="shared" si="1"/>
        <v>0.37971041300572395</v>
      </c>
      <c r="F15" s="930"/>
      <c r="G15" s="932">
        <v>506</v>
      </c>
      <c r="H15" s="933">
        <v>34.235453315290933</v>
      </c>
      <c r="I15" s="932">
        <v>55</v>
      </c>
      <c r="J15" s="933">
        <v>10.869565217391305</v>
      </c>
      <c r="K15" s="930"/>
      <c r="L15" s="932">
        <v>463</v>
      </c>
      <c r="M15" s="933">
        <v>31.326116373477674</v>
      </c>
      <c r="N15" s="932">
        <v>71</v>
      </c>
      <c r="O15" s="933">
        <v>15.334773218142548</v>
      </c>
      <c r="P15" s="930"/>
      <c r="Q15" s="932">
        <v>509</v>
      </c>
      <c r="R15" s="933">
        <v>34.438430311231393</v>
      </c>
      <c r="S15" s="932">
        <v>95</v>
      </c>
      <c r="T15" s="933">
        <f t="shared" si="2"/>
        <v>18.664047151277014</v>
      </c>
    </row>
    <row r="16" spans="1:22" s="331" customFormat="1" ht="18" customHeight="1" x14ac:dyDescent="0.25">
      <c r="A16" s="330"/>
      <c r="B16" s="931" t="s">
        <v>5</v>
      </c>
      <c r="C16" s="930"/>
      <c r="D16" s="932">
        <f t="shared" si="0"/>
        <v>1365</v>
      </c>
      <c r="E16" s="933">
        <f t="shared" si="1"/>
        <v>0.35067977926442029</v>
      </c>
      <c r="F16" s="930"/>
      <c r="G16" s="932">
        <v>381</v>
      </c>
      <c r="H16" s="933">
        <v>27.912087912087912</v>
      </c>
      <c r="I16" s="932">
        <v>119</v>
      </c>
      <c r="J16" s="933">
        <v>31.233595800524931</v>
      </c>
      <c r="K16" s="930"/>
      <c r="L16" s="932">
        <v>577</v>
      </c>
      <c r="M16" s="933">
        <v>42.27106227106227</v>
      </c>
      <c r="N16" s="932">
        <v>170</v>
      </c>
      <c r="O16" s="933">
        <v>29.462738301559792</v>
      </c>
      <c r="P16" s="930"/>
      <c r="Q16" s="932">
        <v>407</v>
      </c>
      <c r="R16" s="933">
        <v>29.816849816849818</v>
      </c>
      <c r="S16" s="932">
        <v>135</v>
      </c>
      <c r="T16" s="933">
        <f t="shared" si="2"/>
        <v>33.169533169533175</v>
      </c>
    </row>
    <row r="17" spans="1:20" s="331" customFormat="1" ht="18" customHeight="1" x14ac:dyDescent="0.25">
      <c r="A17" s="330"/>
      <c r="B17" s="931" t="s">
        <v>4</v>
      </c>
      <c r="C17" s="930"/>
      <c r="D17" s="932">
        <f t="shared" si="0"/>
        <v>23745</v>
      </c>
      <c r="E17" s="933">
        <f t="shared" si="1"/>
        <v>6.1002867096217281</v>
      </c>
      <c r="F17" s="930"/>
      <c r="G17" s="932">
        <v>3362</v>
      </c>
      <c r="H17" s="933">
        <v>14.158770267424723</v>
      </c>
      <c r="I17" s="932">
        <v>1670</v>
      </c>
      <c r="J17" s="933">
        <v>49.672813801308749</v>
      </c>
      <c r="K17" s="930"/>
      <c r="L17" s="932">
        <v>7284</v>
      </c>
      <c r="M17" s="933">
        <v>30.675931775110548</v>
      </c>
      <c r="N17" s="932">
        <v>2824</v>
      </c>
      <c r="O17" s="933">
        <v>38.769906644700711</v>
      </c>
      <c r="P17" s="930"/>
      <c r="Q17" s="932">
        <v>13099</v>
      </c>
      <c r="R17" s="933">
        <v>55.16529795746473</v>
      </c>
      <c r="S17" s="932">
        <v>4935</v>
      </c>
      <c r="T17" s="933">
        <f t="shared" si="2"/>
        <v>37.674631651271092</v>
      </c>
    </row>
    <row r="18" spans="1:20" s="331" customFormat="1" ht="18" customHeight="1" x14ac:dyDescent="0.25">
      <c r="A18" s="330"/>
      <c r="B18" s="931" t="s">
        <v>40</v>
      </c>
      <c r="C18" s="930"/>
      <c r="D18" s="932">
        <f t="shared" si="0"/>
        <v>15357</v>
      </c>
      <c r="E18" s="933">
        <f t="shared" si="1"/>
        <v>3.9453401979221256</v>
      </c>
      <c r="F18" s="930"/>
      <c r="G18" s="932">
        <v>2903</v>
      </c>
      <c r="H18" s="933">
        <v>18.903431659829394</v>
      </c>
      <c r="I18" s="932">
        <v>512</v>
      </c>
      <c r="J18" s="933">
        <v>17.636927316569068</v>
      </c>
      <c r="K18" s="930"/>
      <c r="L18" s="932">
        <v>4534</v>
      </c>
      <c r="M18" s="933">
        <v>29.523995572051831</v>
      </c>
      <c r="N18" s="932">
        <v>1172</v>
      </c>
      <c r="O18" s="933">
        <v>25.849139832377592</v>
      </c>
      <c r="P18" s="930"/>
      <c r="Q18" s="932">
        <v>7920</v>
      </c>
      <c r="R18" s="933">
        <v>51.572572768118775</v>
      </c>
      <c r="S18" s="932">
        <v>2634</v>
      </c>
      <c r="T18" s="933">
        <f t="shared" si="2"/>
        <v>33.257575757575758</v>
      </c>
    </row>
    <row r="19" spans="1:20" s="331" customFormat="1" ht="18" customHeight="1" x14ac:dyDescent="0.25">
      <c r="A19" s="330"/>
      <c r="B19" s="931" t="s">
        <v>41</v>
      </c>
      <c r="C19" s="930"/>
      <c r="D19" s="932">
        <f t="shared" si="0"/>
        <v>32446</v>
      </c>
      <c r="E19" s="933">
        <f t="shared" si="1"/>
        <v>8.3356455077021092</v>
      </c>
      <c r="F19" s="930"/>
      <c r="G19" s="932">
        <v>5786</v>
      </c>
      <c r="H19" s="933">
        <v>17.832706651050977</v>
      </c>
      <c r="I19" s="932">
        <v>831</v>
      </c>
      <c r="J19" s="933">
        <v>14.362253715865883</v>
      </c>
      <c r="K19" s="930"/>
      <c r="L19" s="932">
        <v>13275</v>
      </c>
      <c r="M19" s="933">
        <v>40.91413425383714</v>
      </c>
      <c r="N19" s="932">
        <v>3247</v>
      </c>
      <c r="O19" s="933">
        <v>24.459510357815443</v>
      </c>
      <c r="P19" s="930"/>
      <c r="Q19" s="932">
        <v>13385</v>
      </c>
      <c r="R19" s="933">
        <v>41.253159095111883</v>
      </c>
      <c r="S19" s="932">
        <v>7144</v>
      </c>
      <c r="T19" s="933">
        <f t="shared" si="2"/>
        <v>53.373178931639899</v>
      </c>
    </row>
    <row r="20" spans="1:20" s="331" customFormat="1" ht="18" customHeight="1" x14ac:dyDescent="0.25">
      <c r="A20" s="330"/>
      <c r="B20" s="931" t="s">
        <v>3</v>
      </c>
      <c r="C20" s="930"/>
      <c r="D20" s="932">
        <f t="shared" si="0"/>
        <v>6887</v>
      </c>
      <c r="E20" s="933">
        <f t="shared" si="1"/>
        <v>1.7693272086403387</v>
      </c>
      <c r="F20" s="930"/>
      <c r="G20" s="932">
        <v>1153</v>
      </c>
      <c r="H20" s="933">
        <v>16.741687236823001</v>
      </c>
      <c r="I20" s="932">
        <v>289</v>
      </c>
      <c r="J20" s="933">
        <v>25.065047701647874</v>
      </c>
      <c r="K20" s="930"/>
      <c r="L20" s="932">
        <v>2468</v>
      </c>
      <c r="M20" s="933">
        <v>35.835632350805867</v>
      </c>
      <c r="N20" s="932">
        <v>704</v>
      </c>
      <c r="O20" s="933">
        <v>28.525121555915721</v>
      </c>
      <c r="P20" s="930"/>
      <c r="Q20" s="932">
        <v>3266</v>
      </c>
      <c r="R20" s="933">
        <v>47.422680412371129</v>
      </c>
      <c r="S20" s="932">
        <v>1023</v>
      </c>
      <c r="T20" s="933">
        <f t="shared" si="2"/>
        <v>31.322718922229026</v>
      </c>
    </row>
    <row r="21" spans="1:20" s="331" customFormat="1" ht="18" customHeight="1" x14ac:dyDescent="0.25">
      <c r="A21" s="330"/>
      <c r="B21" s="931" t="s">
        <v>2</v>
      </c>
      <c r="C21" s="930"/>
      <c r="D21" s="932">
        <f t="shared" si="0"/>
        <v>931</v>
      </c>
      <c r="E21" s="933">
        <f t="shared" si="1"/>
        <v>0.23918159303675846</v>
      </c>
      <c r="F21" s="930"/>
      <c r="G21" s="932">
        <v>181</v>
      </c>
      <c r="H21" s="933">
        <v>19.441460794844254</v>
      </c>
      <c r="I21" s="932">
        <v>115</v>
      </c>
      <c r="J21" s="933">
        <v>63.53591160220995</v>
      </c>
      <c r="K21" s="930"/>
      <c r="L21" s="932">
        <v>285</v>
      </c>
      <c r="M21" s="933">
        <v>30.612244897959183</v>
      </c>
      <c r="N21" s="932">
        <v>143</v>
      </c>
      <c r="O21" s="933">
        <v>50.175438596491226</v>
      </c>
      <c r="P21" s="930"/>
      <c r="Q21" s="932">
        <v>465</v>
      </c>
      <c r="R21" s="933">
        <v>49.946294307196567</v>
      </c>
      <c r="S21" s="932">
        <v>237</v>
      </c>
      <c r="T21" s="933">
        <f t="shared" si="2"/>
        <v>50.967741935483865</v>
      </c>
    </row>
    <row r="22" spans="1:20" s="331" customFormat="1" ht="18" customHeight="1" x14ac:dyDescent="0.25">
      <c r="A22" s="330"/>
      <c r="B22" s="931" t="s">
        <v>35</v>
      </c>
      <c r="C22" s="930"/>
      <c r="D22" s="932">
        <f t="shared" si="0"/>
        <v>23268</v>
      </c>
      <c r="E22" s="933">
        <f t="shared" si="1"/>
        <v>5.9777414680765792</v>
      </c>
      <c r="F22" s="930"/>
      <c r="G22" s="932">
        <v>8306</v>
      </c>
      <c r="H22" s="933">
        <v>35.697094722365478</v>
      </c>
      <c r="I22" s="932">
        <v>2659</v>
      </c>
      <c r="J22" s="933">
        <v>32.013002648687696</v>
      </c>
      <c r="K22" s="930"/>
      <c r="L22" s="932">
        <v>7830</v>
      </c>
      <c r="M22" s="933">
        <v>33.65136668385766</v>
      </c>
      <c r="N22" s="932">
        <v>3082</v>
      </c>
      <c r="O22" s="933">
        <v>39.361430395913153</v>
      </c>
      <c r="P22" s="930"/>
      <c r="Q22" s="932">
        <v>7132</v>
      </c>
      <c r="R22" s="933">
        <v>30.651538593776863</v>
      </c>
      <c r="S22" s="932">
        <v>2978</v>
      </c>
      <c r="T22" s="933">
        <f t="shared" si="2"/>
        <v>41.755468311833987</v>
      </c>
    </row>
    <row r="23" spans="1:20" s="331" customFormat="1" ht="18" customHeight="1" x14ac:dyDescent="0.25">
      <c r="A23" s="330"/>
      <c r="B23" s="931" t="s">
        <v>42</v>
      </c>
      <c r="C23" s="930"/>
      <c r="D23" s="932">
        <f t="shared" si="0"/>
        <v>58575</v>
      </c>
      <c r="E23" s="933">
        <f t="shared" si="1"/>
        <v>15.048401516786386</v>
      </c>
      <c r="F23" s="930"/>
      <c r="G23" s="932">
        <v>16998</v>
      </c>
      <c r="H23" s="933">
        <v>29.019206145966709</v>
      </c>
      <c r="I23" s="932">
        <v>2583</v>
      </c>
      <c r="J23" s="933">
        <v>15.195905400635368</v>
      </c>
      <c r="K23" s="930"/>
      <c r="L23" s="932">
        <v>23969</v>
      </c>
      <c r="M23" s="933">
        <v>40.920187793427232</v>
      </c>
      <c r="N23" s="932">
        <v>3378</v>
      </c>
      <c r="O23" s="933">
        <v>14.093203721473571</v>
      </c>
      <c r="P23" s="930"/>
      <c r="Q23" s="932">
        <v>17608</v>
      </c>
      <c r="R23" s="933">
        <v>30.060606060606059</v>
      </c>
      <c r="S23" s="932">
        <v>3009</v>
      </c>
      <c r="T23" s="933">
        <f t="shared" si="2"/>
        <v>17.088823262153564</v>
      </c>
    </row>
    <row r="24" spans="1:20" s="331" customFormat="1" ht="18" customHeight="1" x14ac:dyDescent="0.25">
      <c r="A24" s="330">
        <v>47094</v>
      </c>
      <c r="B24" s="931" t="s">
        <v>43</v>
      </c>
      <c r="C24" s="930"/>
      <c r="D24" s="932">
        <f t="shared" si="0"/>
        <v>3983</v>
      </c>
      <c r="E24" s="933">
        <f t="shared" si="1"/>
        <v>1.0232656123151544</v>
      </c>
      <c r="F24" s="930"/>
      <c r="G24" s="932">
        <v>589</v>
      </c>
      <c r="H24" s="933">
        <v>14.787848355510921</v>
      </c>
      <c r="I24" s="932">
        <v>221</v>
      </c>
      <c r="J24" s="933">
        <v>37.521222410865875</v>
      </c>
      <c r="K24" s="930"/>
      <c r="L24" s="932">
        <v>1237</v>
      </c>
      <c r="M24" s="933">
        <v>31.05699221692192</v>
      </c>
      <c r="N24" s="932">
        <v>379</v>
      </c>
      <c r="O24" s="933">
        <v>30.638641875505257</v>
      </c>
      <c r="P24" s="930"/>
      <c r="Q24" s="932">
        <v>2157</v>
      </c>
      <c r="R24" s="933">
        <v>54.155159427567156</v>
      </c>
      <c r="S24" s="932">
        <v>612</v>
      </c>
      <c r="T24" s="933">
        <f t="shared" si="2"/>
        <v>28.372739916550767</v>
      </c>
    </row>
    <row r="25" spans="1:20" s="331" customFormat="1" ht="18" customHeight="1" x14ac:dyDescent="0.25">
      <c r="B25" s="931" t="s">
        <v>44</v>
      </c>
      <c r="C25" s="930"/>
      <c r="D25" s="932">
        <f t="shared" si="0"/>
        <v>1283</v>
      </c>
      <c r="E25" s="933">
        <f t="shared" si="1"/>
        <v>0.32961330168223529</v>
      </c>
      <c r="F25" s="930"/>
      <c r="G25" s="932">
        <v>204</v>
      </c>
      <c r="H25" s="933">
        <v>15.900233826968044</v>
      </c>
      <c r="I25" s="932">
        <v>1</v>
      </c>
      <c r="J25" s="933">
        <v>0.49019607843137253</v>
      </c>
      <c r="K25" s="930"/>
      <c r="L25" s="932">
        <v>331</v>
      </c>
      <c r="M25" s="933">
        <v>25.798908807482462</v>
      </c>
      <c r="N25" s="932">
        <v>7</v>
      </c>
      <c r="O25" s="933">
        <v>2.1148036253776437</v>
      </c>
      <c r="P25" s="930"/>
      <c r="Q25" s="932">
        <v>748</v>
      </c>
      <c r="R25" s="933">
        <v>58.300857365549497</v>
      </c>
      <c r="S25" s="932">
        <v>7</v>
      </c>
      <c r="T25" s="933">
        <f t="shared" si="2"/>
        <v>0.93582887700534756</v>
      </c>
    </row>
    <row r="26" spans="1:20" s="331" customFormat="1" ht="18" customHeight="1" x14ac:dyDescent="0.25">
      <c r="B26" s="931" t="s">
        <v>45</v>
      </c>
      <c r="C26" s="930"/>
      <c r="D26" s="932">
        <f t="shared" si="0"/>
        <v>6288</v>
      </c>
      <c r="E26" s="933">
        <f t="shared" si="1"/>
        <v>1.6154391589851096</v>
      </c>
      <c r="F26" s="930"/>
      <c r="G26" s="932">
        <v>1403</v>
      </c>
      <c r="H26" s="933">
        <v>22.31234096692112</v>
      </c>
      <c r="I26" s="932">
        <v>115</v>
      </c>
      <c r="J26" s="933">
        <v>8.1967213114754092</v>
      </c>
      <c r="K26" s="930"/>
      <c r="L26" s="932">
        <v>1936</v>
      </c>
      <c r="M26" s="933">
        <v>30.788804071246815</v>
      </c>
      <c r="N26" s="932">
        <v>251</v>
      </c>
      <c r="O26" s="933">
        <v>12.964876033057852</v>
      </c>
      <c r="P26" s="930"/>
      <c r="Q26" s="932">
        <v>2949</v>
      </c>
      <c r="R26" s="933">
        <v>46.898854961832058</v>
      </c>
      <c r="S26" s="932">
        <v>753</v>
      </c>
      <c r="T26" s="933">
        <f t="shared" si="2"/>
        <v>25.534079348931844</v>
      </c>
    </row>
    <row r="27" spans="1:20" s="331" customFormat="1" ht="18" customHeight="1" x14ac:dyDescent="0.25">
      <c r="B27" s="931" t="s">
        <v>46</v>
      </c>
      <c r="C27" s="930"/>
      <c r="D27" s="932">
        <f t="shared" si="0"/>
        <v>3575</v>
      </c>
      <c r="E27" s="933">
        <f t="shared" si="1"/>
        <v>0.91844704093062457</v>
      </c>
      <c r="F27" s="930"/>
      <c r="G27" s="932">
        <v>615</v>
      </c>
      <c r="H27" s="933">
        <v>17.2027972027972</v>
      </c>
      <c r="I27" s="932">
        <v>108</v>
      </c>
      <c r="J27" s="933">
        <v>17.560975609756095</v>
      </c>
      <c r="K27" s="930"/>
      <c r="L27" s="932">
        <v>1330</v>
      </c>
      <c r="M27" s="933">
        <v>37.202797202797207</v>
      </c>
      <c r="N27" s="932">
        <v>244</v>
      </c>
      <c r="O27" s="933">
        <v>18.345864661654137</v>
      </c>
      <c r="P27" s="930"/>
      <c r="Q27" s="932">
        <v>1630</v>
      </c>
      <c r="R27" s="933">
        <v>45.594405594405593</v>
      </c>
      <c r="S27" s="932">
        <v>571</v>
      </c>
      <c r="T27" s="933">
        <f t="shared" si="2"/>
        <v>35.030674846625764</v>
      </c>
    </row>
    <row r="28" spans="1:20" s="331" customFormat="1" ht="18" customHeight="1" x14ac:dyDescent="0.25">
      <c r="B28" s="953" t="s">
        <v>1</v>
      </c>
      <c r="C28" s="930"/>
      <c r="D28" s="954">
        <f t="shared" si="0"/>
        <v>1371</v>
      </c>
      <c r="E28" s="955">
        <f t="shared" si="1"/>
        <v>0.35222122884360452</v>
      </c>
      <c r="F28" s="930"/>
      <c r="G28" s="954">
        <v>391</v>
      </c>
      <c r="H28" s="955">
        <v>28.519328956965715</v>
      </c>
      <c r="I28" s="954">
        <v>182</v>
      </c>
      <c r="J28" s="955">
        <v>46.547314578005114</v>
      </c>
      <c r="K28" s="930"/>
      <c r="L28" s="954">
        <v>466</v>
      </c>
      <c r="M28" s="955">
        <v>33.989788475565277</v>
      </c>
      <c r="N28" s="954">
        <v>192</v>
      </c>
      <c r="O28" s="955">
        <v>41.201716738197426</v>
      </c>
      <c r="P28" s="930"/>
      <c r="Q28" s="954">
        <v>514</v>
      </c>
      <c r="R28" s="955">
        <v>37.490882567469001</v>
      </c>
      <c r="S28" s="954">
        <v>240</v>
      </c>
      <c r="T28" s="955">
        <f t="shared" si="2"/>
        <v>46.692607003891048</v>
      </c>
    </row>
    <row r="29" spans="1:20" s="319" customFormat="1" ht="18" customHeight="1" x14ac:dyDescent="0.25">
      <c r="B29" s="1284" t="s">
        <v>0</v>
      </c>
      <c r="C29" s="1277"/>
      <c r="D29" s="1285">
        <f>SUM(D11:D28)</f>
        <v>389244</v>
      </c>
      <c r="E29" s="1286">
        <f t="shared" si="1"/>
        <v>100</v>
      </c>
      <c r="F29" s="1277"/>
      <c r="G29" s="1285">
        <f>SUM(G11:G28)</f>
        <v>78365</v>
      </c>
      <c r="H29" s="1286">
        <f t="shared" ref="H29" si="3">G29/$D29*100</f>
        <v>20.132616045462488</v>
      </c>
      <c r="I29" s="1285">
        <f>SUM(I11:I28)</f>
        <v>17767</v>
      </c>
      <c r="J29" s="1286">
        <f>I29/G29*100</f>
        <v>22.672111274165761</v>
      </c>
      <c r="K29" s="1277"/>
      <c r="L29" s="1285">
        <f>SUM(L11:L28)</f>
        <v>149151</v>
      </c>
      <c r="M29" s="1286">
        <f t="shared" ref="M29" si="4">L29/$D29*100</f>
        <v>38.318124364152048</v>
      </c>
      <c r="N29" s="1285">
        <f>SUM(N11:N28)</f>
        <v>34217</v>
      </c>
      <c r="O29" s="1286">
        <f>N29/L29*100</f>
        <v>22.941180414479287</v>
      </c>
      <c r="P29" s="1277"/>
      <c r="Q29" s="1285">
        <f>SUM(Q11:Q28)</f>
        <v>161728</v>
      </c>
      <c r="R29" s="1286">
        <f t="shared" ref="R29" si="5">Q29/$D29*100</f>
        <v>41.549259590385468</v>
      </c>
      <c r="S29" s="1285">
        <f>SUM(S11:S28)</f>
        <v>44847</v>
      </c>
      <c r="T29" s="1286">
        <f>S29/Q29*100</f>
        <v>27.729892164622083</v>
      </c>
    </row>
    <row r="30" spans="1:20" s="328" customFormat="1" ht="6.75" customHeight="1" x14ac:dyDescent="0.25">
      <c r="B30" s="1664"/>
      <c r="C30" s="1664"/>
      <c r="D30" s="1664"/>
      <c r="E30" s="1664"/>
      <c r="F30" s="779"/>
    </row>
    <row r="31" spans="1:20" x14ac:dyDescent="0.35">
      <c r="B31" s="1665"/>
      <c r="C31" s="1665"/>
      <c r="D31" s="1665"/>
      <c r="E31" s="1665"/>
      <c r="F31" s="1665"/>
      <c r="G31" s="1665"/>
      <c r="H31" s="1665"/>
      <c r="I31" s="1665"/>
      <c r="J31" s="1665"/>
      <c r="K31" s="1665"/>
      <c r="L31" s="1665"/>
      <c r="M31" s="1665"/>
      <c r="N31" s="1665"/>
      <c r="O31" s="1665"/>
      <c r="P31" s="1665"/>
      <c r="Q31" s="1665"/>
      <c r="R31" s="1665"/>
    </row>
    <row r="32" spans="1:20" x14ac:dyDescent="0.35">
      <c r="G32" s="935"/>
      <c r="L32" s="935"/>
    </row>
    <row r="33" spans="2:12" x14ac:dyDescent="0.35">
      <c r="B33" s="935"/>
      <c r="L33" s="935"/>
    </row>
  </sheetData>
  <mergeCells count="17">
    <mergeCell ref="B4:T4"/>
    <mergeCell ref="B5:T5"/>
    <mergeCell ref="B30:E30"/>
    <mergeCell ref="B31:R31"/>
    <mergeCell ref="B2:E2"/>
    <mergeCell ref="G2:R2"/>
    <mergeCell ref="B7:B9"/>
    <mergeCell ref="D7:E8"/>
    <mergeCell ref="G7:J7"/>
    <mergeCell ref="L7:O7"/>
    <mergeCell ref="Q7:T7"/>
    <mergeCell ref="G8:H8"/>
    <mergeCell ref="I8:J8"/>
    <mergeCell ref="L8:M8"/>
    <mergeCell ref="N8:O8"/>
    <mergeCell ref="Q8:R8"/>
    <mergeCell ref="S8:T8"/>
  </mergeCells>
  <printOptions horizontalCentered="1"/>
  <pageMargins left="0" right="0" top="0.43307086614173229" bottom="0.43307086614173229" header="0" footer="0"/>
  <pageSetup paperSize="9" scale="99" orientation="landscape" r:id="rId1"/>
  <headerFooter alignWithMargins="0"/>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Hoja61">
    <pageSetUpPr fitToPage="1"/>
  </sheetPr>
  <dimension ref="A1:V33"/>
  <sheetViews>
    <sheetView zoomScaleNormal="100" workbookViewId="0"/>
  </sheetViews>
  <sheetFormatPr baseColWidth="10" defaultColWidth="11.453125" defaultRowHeight="14.5" x14ac:dyDescent="0.35"/>
  <cols>
    <col min="1" max="1" width="1" style="748" customWidth="1"/>
    <col min="2" max="2" width="30.26953125" style="748" customWidth="1"/>
    <col min="3" max="3" width="0.81640625" style="748" customWidth="1"/>
    <col min="4" max="4" width="10.1796875" style="748" customWidth="1"/>
    <col min="5" max="5" width="8.1796875" style="748" customWidth="1"/>
    <col min="6" max="6" width="0.81640625" style="748" customWidth="1"/>
    <col min="7" max="7" width="10" style="748" customWidth="1"/>
    <col min="8" max="8" width="7.1796875" style="748" customWidth="1"/>
    <col min="9" max="10" width="8" style="748" customWidth="1"/>
    <col min="11" max="11" width="0.7265625" style="748" customWidth="1"/>
    <col min="12" max="12" width="10.1796875" style="748" customWidth="1"/>
    <col min="13" max="15" width="8" style="748" customWidth="1"/>
    <col min="16" max="16" width="0.54296875" style="748" customWidth="1"/>
    <col min="17" max="17" width="9" style="748" customWidth="1"/>
    <col min="18" max="18" width="7.453125" style="748" customWidth="1"/>
    <col min="19" max="19" width="8" style="748" customWidth="1"/>
    <col min="20" max="20" width="8.81640625" style="748" customWidth="1"/>
    <col min="21" max="21" width="7.54296875" style="748" customWidth="1"/>
    <col min="22" max="22" width="8.26953125" style="748" customWidth="1"/>
    <col min="23" max="23" width="8.81640625" style="748" customWidth="1"/>
    <col min="24" max="16384" width="11.453125" style="748"/>
  </cols>
  <sheetData>
    <row r="1" spans="1:22" ht="9.75" customHeight="1" x14ac:dyDescent="0.35">
      <c r="B1" s="748" t="s">
        <v>63</v>
      </c>
    </row>
    <row r="2" spans="1:22" s="343" customFormat="1" ht="49.5" customHeight="1" x14ac:dyDescent="0.35">
      <c r="B2" s="1439"/>
      <c r="C2" s="1439"/>
      <c r="D2" s="1439"/>
      <c r="E2" s="1439"/>
      <c r="F2" s="344"/>
      <c r="G2" s="1653"/>
      <c r="H2" s="1653"/>
      <c r="I2" s="1653"/>
      <c r="J2" s="1653"/>
      <c r="K2" s="1653"/>
      <c r="L2" s="1653"/>
      <c r="M2" s="1653"/>
      <c r="N2" s="1653"/>
      <c r="O2" s="1653"/>
      <c r="P2" s="1653"/>
      <c r="Q2" s="1653"/>
      <c r="R2" s="1653"/>
      <c r="T2" s="344"/>
    </row>
    <row r="3" spans="1:22" s="343" customFormat="1" ht="3" customHeight="1" x14ac:dyDescent="0.35">
      <c r="B3" s="344"/>
      <c r="C3" s="344"/>
      <c r="D3" s="344"/>
      <c r="E3" s="344"/>
      <c r="F3" s="344"/>
      <c r="L3" s="344"/>
      <c r="Q3" s="344"/>
      <c r="T3" s="344"/>
    </row>
    <row r="4" spans="1:22" s="345" customFormat="1" ht="15" customHeight="1" x14ac:dyDescent="0.25">
      <c r="B4" s="1477" t="s">
        <v>434</v>
      </c>
      <c r="C4" s="1477"/>
      <c r="D4" s="1477"/>
      <c r="E4" s="1477"/>
      <c r="F4" s="1477"/>
      <c r="G4" s="1477"/>
      <c r="H4" s="1477"/>
      <c r="I4" s="1477"/>
      <c r="J4" s="1477"/>
      <c r="K4" s="1477"/>
      <c r="L4" s="1477"/>
      <c r="M4" s="1477"/>
      <c r="N4" s="1477"/>
      <c r="O4" s="1477"/>
      <c r="P4" s="1477"/>
      <c r="Q4" s="1477"/>
      <c r="R4" s="1477"/>
      <c r="S4" s="1477"/>
      <c r="T4" s="1477"/>
      <c r="U4" s="924"/>
    </row>
    <row r="5" spans="1:22" s="345" customFormat="1" ht="15" customHeight="1" x14ac:dyDescent="0.25">
      <c r="B5" s="1478" t="str">
        <f>porsaad!$B$6</f>
        <v>Situación a 30 de noviembre de 2025</v>
      </c>
      <c r="C5" s="1478"/>
      <c r="D5" s="1478"/>
      <c r="E5" s="1478"/>
      <c r="F5" s="1478"/>
      <c r="G5" s="1478"/>
      <c r="H5" s="1478"/>
      <c r="I5" s="1478"/>
      <c r="J5" s="1478"/>
      <c r="K5" s="1478"/>
      <c r="L5" s="1478"/>
      <c r="M5" s="1478"/>
      <c r="N5" s="1478"/>
      <c r="O5" s="1478"/>
      <c r="P5" s="1478"/>
      <c r="Q5" s="1478"/>
      <c r="R5" s="1478"/>
      <c r="S5" s="1478"/>
      <c r="T5" s="1478"/>
      <c r="U5" s="925"/>
      <c r="V5" s="875"/>
    </row>
    <row r="6" spans="1:22" s="345" customFormat="1" ht="4.5" customHeight="1" x14ac:dyDescent="0.25"/>
    <row r="7" spans="1:22" s="322" customFormat="1" ht="15" customHeight="1" x14ac:dyDescent="0.25">
      <c r="A7" s="316"/>
      <c r="B7" s="1654" t="s">
        <v>12</v>
      </c>
      <c r="C7" s="920"/>
      <c r="D7" s="1666" t="s">
        <v>75</v>
      </c>
      <c r="E7" s="1659"/>
      <c r="F7" s="920"/>
      <c r="G7" s="1668" t="s">
        <v>31</v>
      </c>
      <c r="H7" s="1669"/>
      <c r="I7" s="1669"/>
      <c r="J7" s="1670"/>
      <c r="K7" s="921"/>
      <c r="L7" s="1668" t="s">
        <v>49</v>
      </c>
      <c r="M7" s="1669"/>
      <c r="N7" s="1669"/>
      <c r="O7" s="1670"/>
      <c r="P7" s="921"/>
      <c r="Q7" s="1668" t="s">
        <v>50</v>
      </c>
      <c r="R7" s="1669"/>
      <c r="S7" s="1669"/>
      <c r="T7" s="1670"/>
    </row>
    <row r="8" spans="1:22" s="322" customFormat="1" ht="35.25" customHeight="1" x14ac:dyDescent="0.25">
      <c r="A8" s="316"/>
      <c r="B8" s="1655"/>
      <c r="C8" s="920"/>
      <c r="D8" s="1667"/>
      <c r="E8" s="1662"/>
      <c r="F8" s="920"/>
      <c r="G8" s="1671" t="s">
        <v>69</v>
      </c>
      <c r="H8" s="1672"/>
      <c r="I8" s="1673" t="s">
        <v>129</v>
      </c>
      <c r="J8" s="1674"/>
      <c r="K8" s="957"/>
      <c r="L8" s="1675" t="s">
        <v>69</v>
      </c>
      <c r="M8" s="1676"/>
      <c r="N8" s="1673" t="s">
        <v>129</v>
      </c>
      <c r="O8" s="1674"/>
      <c r="P8" s="957"/>
      <c r="Q8" s="1675" t="s">
        <v>69</v>
      </c>
      <c r="R8" s="1676"/>
      <c r="S8" s="1673" t="s">
        <v>129</v>
      </c>
      <c r="T8" s="1674"/>
    </row>
    <row r="9" spans="1:22" s="322" customFormat="1" ht="29.25" customHeight="1" x14ac:dyDescent="0.25">
      <c r="A9" s="316"/>
      <c r="B9" s="1656"/>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5">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5">
      <c r="A11" s="330"/>
      <c r="B11" s="926" t="s">
        <v>8</v>
      </c>
      <c r="C11" s="930"/>
      <c r="D11" s="927">
        <f>G11+L11+Q11</f>
        <v>16539</v>
      </c>
      <c r="E11" s="928">
        <f>D11/D$29*100</f>
        <v>14.968910932310003</v>
      </c>
      <c r="F11" s="930"/>
      <c r="G11" s="927">
        <v>6464</v>
      </c>
      <c r="H11" s="928">
        <v>39.083378680694118</v>
      </c>
      <c r="I11" s="927">
        <v>2057</v>
      </c>
      <c r="J11" s="928">
        <v>31.822400990099009</v>
      </c>
      <c r="K11" s="930"/>
      <c r="L11" s="927">
        <v>8915</v>
      </c>
      <c r="M11" s="928">
        <v>53.902896184775386</v>
      </c>
      <c r="N11" s="927">
        <v>3362</v>
      </c>
      <c r="O11" s="928">
        <v>37.711721817162086</v>
      </c>
      <c r="P11" s="930"/>
      <c r="Q11" s="927">
        <v>1160</v>
      </c>
      <c r="R11" s="928">
        <v>7.0137251345305032</v>
      </c>
      <c r="S11" s="927">
        <v>595</v>
      </c>
      <c r="T11" s="928">
        <f>IFERROR(S11/Q11*100,"-")</f>
        <v>51.293103448275865</v>
      </c>
    </row>
    <row r="12" spans="1:22" s="331" customFormat="1" ht="18" customHeight="1" x14ac:dyDescent="0.25">
      <c r="A12" s="330"/>
      <c r="B12" s="931" t="s">
        <v>7</v>
      </c>
      <c r="C12" s="930"/>
      <c r="D12" s="932">
        <f t="shared" ref="D12:D28" si="0">G12+L12+Q12</f>
        <v>1832</v>
      </c>
      <c r="E12" s="933">
        <f t="shared" ref="E12:E29" si="1">D12/D$29*100</f>
        <v>1.6580836101331355</v>
      </c>
      <c r="F12" s="930"/>
      <c r="G12" s="932">
        <v>512</v>
      </c>
      <c r="H12" s="933">
        <v>27.947598253275107</v>
      </c>
      <c r="I12" s="932">
        <v>199</v>
      </c>
      <c r="J12" s="933">
        <v>38.8671875</v>
      </c>
      <c r="K12" s="930"/>
      <c r="L12" s="932">
        <v>687</v>
      </c>
      <c r="M12" s="933">
        <v>37.5</v>
      </c>
      <c r="N12" s="932">
        <v>267</v>
      </c>
      <c r="O12" s="933">
        <v>38.864628820960704</v>
      </c>
      <c r="P12" s="930"/>
      <c r="Q12" s="932">
        <v>633</v>
      </c>
      <c r="R12" s="933">
        <v>34.55240174672489</v>
      </c>
      <c r="S12" s="932">
        <v>122</v>
      </c>
      <c r="T12" s="933">
        <f t="shared" ref="T12:T28" si="2">IFERROR(S12/Q12*100,"-")</f>
        <v>19.273301737756714</v>
      </c>
    </row>
    <row r="13" spans="1:22" s="331" customFormat="1" ht="18" customHeight="1" x14ac:dyDescent="0.25">
      <c r="A13" s="330"/>
      <c r="B13" s="931" t="s">
        <v>37</v>
      </c>
      <c r="C13" s="930"/>
      <c r="D13" s="932">
        <f t="shared" si="0"/>
        <v>2270</v>
      </c>
      <c r="E13" s="933">
        <f t="shared" si="1"/>
        <v>2.0545031632108173</v>
      </c>
      <c r="F13" s="930"/>
      <c r="G13" s="932">
        <v>556</v>
      </c>
      <c r="H13" s="933">
        <v>24.493392070484582</v>
      </c>
      <c r="I13" s="932">
        <v>30</v>
      </c>
      <c r="J13" s="933">
        <v>5.3956834532374103</v>
      </c>
      <c r="K13" s="930"/>
      <c r="L13" s="932">
        <v>904</v>
      </c>
      <c r="M13" s="933">
        <v>39.823788546255507</v>
      </c>
      <c r="N13" s="932">
        <v>58</v>
      </c>
      <c r="O13" s="933">
        <v>6.4159292035398234</v>
      </c>
      <c r="P13" s="930"/>
      <c r="Q13" s="932">
        <v>810</v>
      </c>
      <c r="R13" s="933">
        <v>35.682819383259911</v>
      </c>
      <c r="S13" s="932">
        <v>37</v>
      </c>
      <c r="T13" s="933">
        <f t="shared" si="2"/>
        <v>4.5679012345679011</v>
      </c>
    </row>
    <row r="14" spans="1:22" s="331" customFormat="1" ht="18" customHeight="1" x14ac:dyDescent="0.25">
      <c r="A14" s="330"/>
      <c r="B14" s="931" t="s">
        <v>38</v>
      </c>
      <c r="C14" s="930"/>
      <c r="D14" s="932">
        <f t="shared" si="0"/>
        <v>1854</v>
      </c>
      <c r="E14" s="933">
        <f t="shared" si="1"/>
        <v>1.6779950945342976</v>
      </c>
      <c r="F14" s="930"/>
      <c r="G14" s="932">
        <v>639</v>
      </c>
      <c r="H14" s="933">
        <v>34.466019417475728</v>
      </c>
      <c r="I14" s="932">
        <v>264</v>
      </c>
      <c r="J14" s="933">
        <v>41.314553990610328</v>
      </c>
      <c r="K14" s="930"/>
      <c r="L14" s="932">
        <v>986</v>
      </c>
      <c r="M14" s="933">
        <v>53.182308522114354</v>
      </c>
      <c r="N14" s="932">
        <v>185</v>
      </c>
      <c r="O14" s="933">
        <v>18.762677484787019</v>
      </c>
      <c r="P14" s="930"/>
      <c r="Q14" s="932">
        <v>229</v>
      </c>
      <c r="R14" s="933">
        <v>12.351672060409925</v>
      </c>
      <c r="S14" s="932">
        <v>64</v>
      </c>
      <c r="T14" s="933">
        <f t="shared" si="2"/>
        <v>27.947598253275107</v>
      </c>
    </row>
    <row r="15" spans="1:22" s="331" customFormat="1" ht="18" customHeight="1" x14ac:dyDescent="0.25">
      <c r="A15" s="330"/>
      <c r="B15" s="931" t="s">
        <v>6</v>
      </c>
      <c r="C15" s="930"/>
      <c r="D15" s="932">
        <f t="shared" si="0"/>
        <v>5574</v>
      </c>
      <c r="E15" s="933">
        <f t="shared" si="1"/>
        <v>5.0448460932762531</v>
      </c>
      <c r="F15" s="930"/>
      <c r="G15" s="932">
        <v>1720</v>
      </c>
      <c r="H15" s="933">
        <v>30.857552924291355</v>
      </c>
      <c r="I15" s="932">
        <v>648</v>
      </c>
      <c r="J15" s="933">
        <v>37.674418604651159</v>
      </c>
      <c r="K15" s="930"/>
      <c r="L15" s="932">
        <v>1903</v>
      </c>
      <c r="M15" s="933">
        <v>34.140653031933979</v>
      </c>
      <c r="N15" s="932">
        <v>933</v>
      </c>
      <c r="O15" s="933">
        <v>49.027850761954809</v>
      </c>
      <c r="P15" s="930"/>
      <c r="Q15" s="932">
        <v>1951</v>
      </c>
      <c r="R15" s="933">
        <v>35.001794043774673</v>
      </c>
      <c r="S15" s="932">
        <v>1286</v>
      </c>
      <c r="T15" s="933">
        <f t="shared" si="2"/>
        <v>65.914915427985648</v>
      </c>
    </row>
    <row r="16" spans="1:22" s="331" customFormat="1" ht="18" customHeight="1" x14ac:dyDescent="0.25">
      <c r="A16" s="330"/>
      <c r="B16" s="931" t="s">
        <v>5</v>
      </c>
      <c r="C16" s="930"/>
      <c r="D16" s="932">
        <f t="shared" si="0"/>
        <v>2206</v>
      </c>
      <c r="E16" s="933">
        <f t="shared" si="1"/>
        <v>1.9965788449528912</v>
      </c>
      <c r="F16" s="930"/>
      <c r="G16" s="932">
        <v>723</v>
      </c>
      <c r="H16" s="933">
        <v>32.774252039891202</v>
      </c>
      <c r="I16" s="932">
        <v>2</v>
      </c>
      <c r="J16" s="933">
        <v>0.27662517289073307</v>
      </c>
      <c r="K16" s="930"/>
      <c r="L16" s="932">
        <v>894</v>
      </c>
      <c r="M16" s="933">
        <v>40.52583862194016</v>
      </c>
      <c r="N16" s="932">
        <v>2</v>
      </c>
      <c r="O16" s="933">
        <v>0.22371364653243847</v>
      </c>
      <c r="P16" s="930"/>
      <c r="Q16" s="932">
        <v>589</v>
      </c>
      <c r="R16" s="933">
        <v>26.699909338168631</v>
      </c>
      <c r="S16" s="932">
        <v>5</v>
      </c>
      <c r="T16" s="933">
        <f t="shared" si="2"/>
        <v>0.84889643463497455</v>
      </c>
    </row>
    <row r="17" spans="1:20" s="331" customFormat="1" ht="18" customHeight="1" x14ac:dyDescent="0.25">
      <c r="A17" s="330"/>
      <c r="B17" s="931" t="s">
        <v>4</v>
      </c>
      <c r="C17" s="930"/>
      <c r="D17" s="932">
        <f t="shared" si="0"/>
        <v>8211</v>
      </c>
      <c r="E17" s="933">
        <f t="shared" si="1"/>
        <v>7.4315090189973665</v>
      </c>
      <c r="F17" s="930"/>
      <c r="G17" s="932">
        <v>2065</v>
      </c>
      <c r="H17" s="933">
        <v>25.14919011082694</v>
      </c>
      <c r="I17" s="932">
        <v>10</v>
      </c>
      <c r="J17" s="933">
        <v>0.48426150121065376</v>
      </c>
      <c r="K17" s="930"/>
      <c r="L17" s="932">
        <v>2479</v>
      </c>
      <c r="M17" s="933">
        <v>30.191206917549628</v>
      </c>
      <c r="N17" s="932">
        <v>8</v>
      </c>
      <c r="O17" s="933">
        <v>0.3227107704719645</v>
      </c>
      <c r="P17" s="930"/>
      <c r="Q17" s="932">
        <v>3667</v>
      </c>
      <c r="R17" s="933">
        <v>44.659602971623428</v>
      </c>
      <c r="S17" s="932">
        <v>18</v>
      </c>
      <c r="T17" s="933">
        <f t="shared" si="2"/>
        <v>0.49086446686664853</v>
      </c>
    </row>
    <row r="18" spans="1:20" s="331" customFormat="1" ht="18" customHeight="1" x14ac:dyDescent="0.25">
      <c r="A18" s="330"/>
      <c r="B18" s="931" t="s">
        <v>40</v>
      </c>
      <c r="C18" s="930"/>
      <c r="D18" s="932">
        <f t="shared" si="0"/>
        <v>4347</v>
      </c>
      <c r="E18" s="933">
        <f t="shared" si="1"/>
        <v>3.9343283041750761</v>
      </c>
      <c r="F18" s="930"/>
      <c r="G18" s="932">
        <v>1466</v>
      </c>
      <c r="H18" s="933">
        <v>33.724407637451115</v>
      </c>
      <c r="I18" s="932">
        <v>297</v>
      </c>
      <c r="J18" s="933">
        <v>20.259208731241472</v>
      </c>
      <c r="K18" s="930"/>
      <c r="L18" s="932">
        <v>1744</v>
      </c>
      <c r="M18" s="933">
        <v>40.119622728318383</v>
      </c>
      <c r="N18" s="932">
        <v>650</v>
      </c>
      <c r="O18" s="933">
        <v>37.27064220183486</v>
      </c>
      <c r="P18" s="930"/>
      <c r="Q18" s="932">
        <v>1137</v>
      </c>
      <c r="R18" s="933">
        <v>26.155969634230502</v>
      </c>
      <c r="S18" s="932">
        <v>517</v>
      </c>
      <c r="T18" s="933">
        <f t="shared" si="2"/>
        <v>45.470536499560247</v>
      </c>
    </row>
    <row r="19" spans="1:20" s="331" customFormat="1" ht="18" customHeight="1" x14ac:dyDescent="0.25">
      <c r="A19" s="330"/>
      <c r="B19" s="931" t="s">
        <v>41</v>
      </c>
      <c r="C19" s="930"/>
      <c r="D19" s="932">
        <f t="shared" si="0"/>
        <v>14249</v>
      </c>
      <c r="E19" s="933">
        <f t="shared" si="1"/>
        <v>12.896306419643585</v>
      </c>
      <c r="F19" s="930"/>
      <c r="G19" s="932">
        <v>3604</v>
      </c>
      <c r="H19" s="933">
        <v>25.293003017755634</v>
      </c>
      <c r="I19" s="932">
        <v>258</v>
      </c>
      <c r="J19" s="933">
        <v>7.1587125416204209</v>
      </c>
      <c r="K19" s="930"/>
      <c r="L19" s="932">
        <v>7437</v>
      </c>
      <c r="M19" s="933">
        <v>52.193136360446346</v>
      </c>
      <c r="N19" s="932">
        <v>1054</v>
      </c>
      <c r="O19" s="933">
        <v>14.172381336560441</v>
      </c>
      <c r="P19" s="930"/>
      <c r="Q19" s="932">
        <v>3208</v>
      </c>
      <c r="R19" s="933">
        <v>22.51386062179802</v>
      </c>
      <c r="S19" s="932">
        <v>2766</v>
      </c>
      <c r="T19" s="933">
        <f t="shared" si="2"/>
        <v>86.221945137157107</v>
      </c>
    </row>
    <row r="20" spans="1:20" s="331" customFormat="1" ht="18" customHeight="1" x14ac:dyDescent="0.25">
      <c r="A20" s="330"/>
      <c r="B20" s="931" t="s">
        <v>3</v>
      </c>
      <c r="C20" s="930"/>
      <c r="D20" s="932">
        <f t="shared" si="0"/>
        <v>9604</v>
      </c>
      <c r="E20" s="933">
        <f t="shared" si="1"/>
        <v>8.6922680085800401</v>
      </c>
      <c r="F20" s="930"/>
      <c r="G20" s="932">
        <v>3145</v>
      </c>
      <c r="H20" s="933">
        <v>32.746772178259057</v>
      </c>
      <c r="I20" s="932">
        <v>282</v>
      </c>
      <c r="J20" s="933">
        <v>8.9666136724960257</v>
      </c>
      <c r="K20" s="930"/>
      <c r="L20" s="932">
        <v>4243</v>
      </c>
      <c r="M20" s="933">
        <v>44.179508538109118</v>
      </c>
      <c r="N20" s="932">
        <v>644</v>
      </c>
      <c r="O20" s="933">
        <v>15.177940136695733</v>
      </c>
      <c r="P20" s="930"/>
      <c r="Q20" s="932">
        <v>2216</v>
      </c>
      <c r="R20" s="933">
        <v>23.073719283631817</v>
      </c>
      <c r="S20" s="932">
        <v>405</v>
      </c>
      <c r="T20" s="933">
        <f t="shared" si="2"/>
        <v>18.276173285198556</v>
      </c>
    </row>
    <row r="21" spans="1:20" s="331" customFormat="1" ht="18" customHeight="1" x14ac:dyDescent="0.25">
      <c r="A21" s="330"/>
      <c r="B21" s="931" t="s">
        <v>2</v>
      </c>
      <c r="C21" s="930"/>
      <c r="D21" s="932">
        <f t="shared" si="0"/>
        <v>2504</v>
      </c>
      <c r="E21" s="933">
        <f t="shared" si="1"/>
        <v>2.2662889518413598</v>
      </c>
      <c r="F21" s="930"/>
      <c r="G21" s="932">
        <v>769</v>
      </c>
      <c r="H21" s="933">
        <v>30.710862619808303</v>
      </c>
      <c r="I21" s="932">
        <v>522</v>
      </c>
      <c r="J21" s="933">
        <v>67.880364109232772</v>
      </c>
      <c r="K21" s="930"/>
      <c r="L21" s="932">
        <v>967</v>
      </c>
      <c r="M21" s="933">
        <v>38.618210862619804</v>
      </c>
      <c r="N21" s="932">
        <v>688</v>
      </c>
      <c r="O21" s="933">
        <v>71.147880041365042</v>
      </c>
      <c r="P21" s="930"/>
      <c r="Q21" s="932">
        <v>768</v>
      </c>
      <c r="R21" s="933">
        <v>30.670926517571885</v>
      </c>
      <c r="S21" s="932">
        <v>585</v>
      </c>
      <c r="T21" s="933">
        <f t="shared" si="2"/>
        <v>76.171875</v>
      </c>
    </row>
    <row r="22" spans="1:20" s="331" customFormat="1" ht="18" customHeight="1" x14ac:dyDescent="0.25">
      <c r="A22" s="330"/>
      <c r="B22" s="931" t="s">
        <v>35</v>
      </c>
      <c r="C22" s="930"/>
      <c r="D22" s="932">
        <f t="shared" si="0"/>
        <v>8193</v>
      </c>
      <c r="E22" s="933">
        <f t="shared" si="1"/>
        <v>7.415217804487324</v>
      </c>
      <c r="F22" s="930"/>
      <c r="G22" s="932">
        <v>1760</v>
      </c>
      <c r="H22" s="933">
        <v>21.481752715732945</v>
      </c>
      <c r="I22" s="932">
        <v>269</v>
      </c>
      <c r="J22" s="933">
        <v>15.284090909090908</v>
      </c>
      <c r="K22" s="930"/>
      <c r="L22" s="932">
        <v>2847</v>
      </c>
      <c r="M22" s="933">
        <v>34.749176125961185</v>
      </c>
      <c r="N22" s="932">
        <v>746</v>
      </c>
      <c r="O22" s="933">
        <v>26.20302072356867</v>
      </c>
      <c r="P22" s="930"/>
      <c r="Q22" s="932">
        <v>3586</v>
      </c>
      <c r="R22" s="933">
        <v>43.76907115830587</v>
      </c>
      <c r="S22" s="932">
        <v>1479</v>
      </c>
      <c r="T22" s="933">
        <f t="shared" si="2"/>
        <v>41.243725599553819</v>
      </c>
    </row>
    <row r="23" spans="1:20" s="331" customFormat="1" ht="18" customHeight="1" x14ac:dyDescent="0.25">
      <c r="A23" s="330"/>
      <c r="B23" s="931" t="s">
        <v>42</v>
      </c>
      <c r="C23" s="930"/>
      <c r="D23" s="932">
        <f t="shared" si="0"/>
        <v>18614</v>
      </c>
      <c r="E23" s="933">
        <f t="shared" si="1"/>
        <v>16.846925938328702</v>
      </c>
      <c r="F23" s="930"/>
      <c r="G23" s="932">
        <v>7125</v>
      </c>
      <c r="H23" s="933">
        <v>38.277640485655958</v>
      </c>
      <c r="I23" s="932">
        <v>2457</v>
      </c>
      <c r="J23" s="933">
        <v>34.484210526315792</v>
      </c>
      <c r="K23" s="930"/>
      <c r="L23" s="932">
        <v>8129</v>
      </c>
      <c r="M23" s="933">
        <v>43.671430106371552</v>
      </c>
      <c r="N23" s="932">
        <v>3823</v>
      </c>
      <c r="O23" s="933">
        <v>47.029154877598721</v>
      </c>
      <c r="P23" s="930"/>
      <c r="Q23" s="932">
        <v>3360</v>
      </c>
      <c r="R23" s="933">
        <v>18.050929407972493</v>
      </c>
      <c r="S23" s="932">
        <v>1898</v>
      </c>
      <c r="T23" s="933">
        <f t="shared" si="2"/>
        <v>56.488095238095241</v>
      </c>
    </row>
    <row r="24" spans="1:20" s="331" customFormat="1" ht="18" customHeight="1" x14ac:dyDescent="0.25">
      <c r="A24" s="330">
        <v>47094</v>
      </c>
      <c r="B24" s="931" t="s">
        <v>43</v>
      </c>
      <c r="C24" s="930"/>
      <c r="D24" s="932">
        <f t="shared" si="0"/>
        <v>4194</v>
      </c>
      <c r="E24" s="933">
        <f t="shared" si="1"/>
        <v>3.7958529808397214</v>
      </c>
      <c r="F24" s="930"/>
      <c r="G24" s="932">
        <v>1528</v>
      </c>
      <c r="H24" s="933">
        <v>36.432999523128281</v>
      </c>
      <c r="I24" s="932">
        <v>483</v>
      </c>
      <c r="J24" s="933">
        <v>31.609947643979059</v>
      </c>
      <c r="K24" s="930"/>
      <c r="L24" s="932">
        <v>1987</v>
      </c>
      <c r="M24" s="933">
        <v>47.377205531711972</v>
      </c>
      <c r="N24" s="932">
        <v>499</v>
      </c>
      <c r="O24" s="933">
        <v>25.113236034222446</v>
      </c>
      <c r="P24" s="930"/>
      <c r="Q24" s="932">
        <v>679</v>
      </c>
      <c r="R24" s="933">
        <v>16.189794945159754</v>
      </c>
      <c r="S24" s="932">
        <v>253</v>
      </c>
      <c r="T24" s="933">
        <f t="shared" si="2"/>
        <v>37.260677466863036</v>
      </c>
    </row>
    <row r="25" spans="1:20" s="331" customFormat="1" ht="18" customHeight="1" x14ac:dyDescent="0.25">
      <c r="B25" s="931" t="s">
        <v>44</v>
      </c>
      <c r="C25" s="930"/>
      <c r="D25" s="932">
        <f t="shared" si="0"/>
        <v>819</v>
      </c>
      <c r="E25" s="933">
        <f t="shared" si="1"/>
        <v>0.74125026020689844</v>
      </c>
      <c r="F25" s="930"/>
      <c r="G25" s="932">
        <v>201</v>
      </c>
      <c r="H25" s="933">
        <v>24.54212454212454</v>
      </c>
      <c r="I25" s="932">
        <v>42</v>
      </c>
      <c r="J25" s="933">
        <v>20.8955223880597</v>
      </c>
      <c r="K25" s="930"/>
      <c r="L25" s="932">
        <v>347</v>
      </c>
      <c r="M25" s="933">
        <v>42.368742368742367</v>
      </c>
      <c r="N25" s="932">
        <v>101</v>
      </c>
      <c r="O25" s="933">
        <v>29.106628242074926</v>
      </c>
      <c r="P25" s="930"/>
      <c r="Q25" s="932">
        <v>271</v>
      </c>
      <c r="R25" s="933">
        <v>33.089133089133085</v>
      </c>
      <c r="S25" s="932">
        <v>96</v>
      </c>
      <c r="T25" s="933">
        <f t="shared" si="2"/>
        <v>35.424354243542432</v>
      </c>
    </row>
    <row r="26" spans="1:20" s="331" customFormat="1" ht="18" customHeight="1" x14ac:dyDescent="0.25">
      <c r="B26" s="931" t="s">
        <v>45</v>
      </c>
      <c r="C26" s="930"/>
      <c r="D26" s="932">
        <f t="shared" si="0"/>
        <v>7889</v>
      </c>
      <c r="E26" s="933">
        <f t="shared" si="1"/>
        <v>7.1400772927621761</v>
      </c>
      <c r="F26" s="930"/>
      <c r="G26" s="932">
        <v>2015</v>
      </c>
      <c r="H26" s="933">
        <v>25.541893776143997</v>
      </c>
      <c r="I26" s="932">
        <v>214</v>
      </c>
      <c r="J26" s="933">
        <v>10.620347394540943</v>
      </c>
      <c r="K26" s="930"/>
      <c r="L26" s="932">
        <v>3275</v>
      </c>
      <c r="M26" s="933">
        <v>41.513499809861834</v>
      </c>
      <c r="N26" s="932">
        <v>384</v>
      </c>
      <c r="O26" s="933">
        <v>11.725190839694656</v>
      </c>
      <c r="P26" s="930"/>
      <c r="Q26" s="932">
        <v>2599</v>
      </c>
      <c r="R26" s="933">
        <v>32.944606413994173</v>
      </c>
      <c r="S26" s="932">
        <v>595</v>
      </c>
      <c r="T26" s="933">
        <f t="shared" si="2"/>
        <v>22.893420546363984</v>
      </c>
    </row>
    <row r="27" spans="1:20" s="331" customFormat="1" ht="18" customHeight="1" x14ac:dyDescent="0.25">
      <c r="B27" s="931" t="s">
        <v>46</v>
      </c>
      <c r="C27" s="930"/>
      <c r="D27" s="932">
        <f t="shared" si="0"/>
        <v>1521</v>
      </c>
      <c r="E27" s="933">
        <f t="shared" si="1"/>
        <v>1.3766076260985256</v>
      </c>
      <c r="F27" s="930"/>
      <c r="G27" s="932">
        <v>421</v>
      </c>
      <c r="H27" s="933">
        <v>27.679158448389217</v>
      </c>
      <c r="I27" s="932">
        <v>38</v>
      </c>
      <c r="J27" s="933">
        <v>9.026128266033254</v>
      </c>
      <c r="K27" s="930"/>
      <c r="L27" s="932">
        <v>787</v>
      </c>
      <c r="M27" s="933">
        <v>51.742274819197895</v>
      </c>
      <c r="N27" s="932">
        <v>75</v>
      </c>
      <c r="O27" s="933">
        <v>9.529860228716645</v>
      </c>
      <c r="P27" s="930"/>
      <c r="Q27" s="932">
        <v>313</v>
      </c>
      <c r="R27" s="933">
        <v>20.578566732412888</v>
      </c>
      <c r="S27" s="932">
        <v>58</v>
      </c>
      <c r="T27" s="933">
        <f t="shared" si="2"/>
        <v>18.530351437699679</v>
      </c>
    </row>
    <row r="28" spans="1:20" s="331" customFormat="1" ht="18" customHeight="1" x14ac:dyDescent="0.25">
      <c r="B28" s="953" t="s">
        <v>1</v>
      </c>
      <c r="C28" s="930"/>
      <c r="D28" s="954">
        <f t="shared" si="0"/>
        <v>69</v>
      </c>
      <c r="E28" s="955">
        <f t="shared" si="1"/>
        <v>6.2449655621826611E-2</v>
      </c>
      <c r="F28" s="930"/>
      <c r="G28" s="954">
        <v>17</v>
      </c>
      <c r="H28" s="955">
        <v>24.637681159420293</v>
      </c>
      <c r="I28" s="954">
        <v>9</v>
      </c>
      <c r="J28" s="955">
        <v>52.941176470588239</v>
      </c>
      <c r="K28" s="930"/>
      <c r="L28" s="954">
        <v>27</v>
      </c>
      <c r="M28" s="955">
        <v>39.130434782608695</v>
      </c>
      <c r="N28" s="954">
        <v>14</v>
      </c>
      <c r="O28" s="955">
        <v>51.851851851851848</v>
      </c>
      <c r="P28" s="930"/>
      <c r="Q28" s="954">
        <v>25</v>
      </c>
      <c r="R28" s="955">
        <v>36.231884057971016</v>
      </c>
      <c r="S28" s="954">
        <v>13</v>
      </c>
      <c r="T28" s="955">
        <f t="shared" si="2"/>
        <v>52</v>
      </c>
    </row>
    <row r="29" spans="1:20" s="319" customFormat="1" ht="18" customHeight="1" x14ac:dyDescent="0.25">
      <c r="B29" s="1284" t="s">
        <v>0</v>
      </c>
      <c r="C29" s="1277"/>
      <c r="D29" s="1285">
        <f>SUM(D11:D28)</f>
        <v>110489</v>
      </c>
      <c r="E29" s="1286">
        <f t="shared" si="1"/>
        <v>100</v>
      </c>
      <c r="F29" s="1277"/>
      <c r="G29" s="1285">
        <f>SUM(G11:G28)</f>
        <v>34730</v>
      </c>
      <c r="H29" s="1286">
        <f t="shared" ref="H29" si="3">G29/$D29*100</f>
        <v>31.432993329652724</v>
      </c>
      <c r="I29" s="1285">
        <f>SUM(I11:I28)</f>
        <v>8081</v>
      </c>
      <c r="J29" s="1286">
        <f>I29/G29*100</f>
        <v>23.26806795277858</v>
      </c>
      <c r="K29" s="1277"/>
      <c r="L29" s="1285">
        <f>SUM(L11:L28)</f>
        <v>48558</v>
      </c>
      <c r="M29" s="1286">
        <f t="shared" ref="M29" si="4">L29/$D29*100</f>
        <v>43.948266343255888</v>
      </c>
      <c r="N29" s="1285">
        <f>SUM(N11:N28)</f>
        <v>13493</v>
      </c>
      <c r="O29" s="1286">
        <f>N29/L29*100</f>
        <v>27.787388277935666</v>
      </c>
      <c r="P29" s="1277"/>
      <c r="Q29" s="1285">
        <f>SUM(Q11:Q28)</f>
        <v>27201</v>
      </c>
      <c r="R29" s="1286">
        <f t="shared" ref="R29" si="5">Q29/$D29*100</f>
        <v>24.618740327091384</v>
      </c>
      <c r="S29" s="1285">
        <f>SUM(S11:S28)</f>
        <v>10792</v>
      </c>
      <c r="T29" s="1286">
        <f>S29/Q29*100</f>
        <v>39.675011948090145</v>
      </c>
    </row>
    <row r="30" spans="1:20" s="328" customFormat="1" ht="6.75" customHeight="1" x14ac:dyDescent="0.25">
      <c r="B30" s="1664"/>
      <c r="C30" s="1664"/>
      <c r="D30" s="1664"/>
      <c r="E30" s="1664"/>
      <c r="F30" s="779"/>
    </row>
    <row r="31" spans="1:20" x14ac:dyDescent="0.35">
      <c r="B31" s="1665"/>
      <c r="C31" s="1665"/>
      <c r="D31" s="1665"/>
      <c r="E31" s="1665"/>
      <c r="F31" s="1665"/>
      <c r="G31" s="1665"/>
      <c r="H31" s="1665"/>
      <c r="I31" s="1665"/>
      <c r="J31" s="1665"/>
      <c r="K31" s="1665"/>
      <c r="L31" s="1665"/>
      <c r="M31" s="1665"/>
      <c r="N31" s="1665"/>
      <c r="O31" s="1665"/>
      <c r="P31" s="1665"/>
      <c r="Q31" s="1665"/>
      <c r="R31" s="1665"/>
    </row>
    <row r="32" spans="1:20" x14ac:dyDescent="0.35">
      <c r="G32" s="935"/>
      <c r="L32" s="935"/>
    </row>
    <row r="33" spans="2:12" x14ac:dyDescent="0.35">
      <c r="B33" s="935"/>
      <c r="L33" s="935"/>
    </row>
  </sheetData>
  <mergeCells count="17">
    <mergeCell ref="B2:E2"/>
    <mergeCell ref="G2:R2"/>
    <mergeCell ref="B7:B9"/>
    <mergeCell ref="D7:E8"/>
    <mergeCell ref="G7:J7"/>
    <mergeCell ref="L7:O7"/>
    <mergeCell ref="Q7:T7"/>
    <mergeCell ref="G8:H8"/>
    <mergeCell ref="I8:J8"/>
    <mergeCell ref="L8:M8"/>
    <mergeCell ref="N8:O8"/>
    <mergeCell ref="Q8:R8"/>
    <mergeCell ref="S8:T8"/>
    <mergeCell ref="B4:T4"/>
    <mergeCell ref="B5:T5"/>
    <mergeCell ref="B31:R31"/>
    <mergeCell ref="B30:E30"/>
  </mergeCells>
  <printOptions horizontalCentered="1"/>
  <pageMargins left="0" right="0" top="0.43307086614173229" bottom="0.43307086614173229" header="0" footer="0"/>
  <pageSetup paperSize="9" scale="9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09">
    <tabColor theme="0"/>
    <pageSetUpPr fitToPage="1"/>
  </sheetPr>
  <dimension ref="A1:AE28"/>
  <sheetViews>
    <sheetView zoomScaleNormal="100" workbookViewId="0"/>
  </sheetViews>
  <sheetFormatPr baseColWidth="10" defaultColWidth="11.453125" defaultRowHeight="14.5" x14ac:dyDescent="0.35"/>
  <cols>
    <col min="1" max="1" width="1.81640625" style="220" customWidth="1"/>
    <col min="2" max="2" width="24.54296875" style="220" customWidth="1"/>
    <col min="3" max="3" width="1" style="220" customWidth="1"/>
    <col min="4" max="11" width="10.81640625" style="220" customWidth="1"/>
    <col min="12" max="12" width="7.1796875" style="220" customWidth="1"/>
    <col min="13" max="13" width="1.1796875" style="220" customWidth="1"/>
    <col min="14" max="14" width="7.1796875" style="220" customWidth="1"/>
    <col min="15" max="15" width="7.7265625" style="220" customWidth="1"/>
    <col min="16" max="23" width="8.26953125" style="220" customWidth="1"/>
    <col min="24" max="27" width="7.7265625" style="220" customWidth="1"/>
    <col min="28" max="28" width="11.453125" style="220" customWidth="1"/>
    <col min="29" max="29" width="11.453125" style="220"/>
    <col min="30" max="30" width="11.81640625" style="220" bestFit="1" customWidth="1"/>
    <col min="31" max="16384" width="11.453125" style="220"/>
  </cols>
  <sheetData>
    <row r="1" spans="1:29" x14ac:dyDescent="0.35">
      <c r="A1" s="219"/>
      <c r="B1" s="219"/>
      <c r="J1" s="221"/>
      <c r="K1" s="221"/>
      <c r="L1" s="221"/>
    </row>
    <row r="2" spans="1:29" ht="48.75" customHeight="1" x14ac:dyDescent="0.35">
      <c r="A2" s="219"/>
      <c r="B2" s="219"/>
      <c r="J2" s="221"/>
      <c r="K2" s="221"/>
      <c r="L2" s="221"/>
    </row>
    <row r="3" spans="1:29" ht="24" customHeight="1" x14ac:dyDescent="0.35">
      <c r="A3" s="219"/>
      <c r="B3" s="1429" t="s">
        <v>366</v>
      </c>
      <c r="C3" s="1429"/>
      <c r="D3" s="1429"/>
      <c r="E3" s="1429"/>
      <c r="F3" s="1429"/>
      <c r="G3" s="1429"/>
      <c r="H3" s="1429"/>
      <c r="I3" s="1429"/>
      <c r="J3" s="1429"/>
      <c r="K3" s="1429"/>
      <c r="L3" s="1429"/>
      <c r="M3" s="1429"/>
      <c r="N3" s="1429"/>
      <c r="O3" s="1429"/>
      <c r="P3" s="1429"/>
      <c r="Q3" s="1429"/>
      <c r="R3" s="1429"/>
      <c r="S3" s="1429"/>
      <c r="T3" s="1429"/>
      <c r="U3" s="1429"/>
      <c r="V3" s="1429"/>
      <c r="W3" s="1429"/>
      <c r="X3" s="1429"/>
    </row>
    <row r="5" spans="1:29" x14ac:dyDescent="0.35">
      <c r="B5" s="219"/>
      <c r="C5" s="219"/>
      <c r="D5" s="1430" t="s">
        <v>365</v>
      </c>
      <c r="E5" s="1430"/>
      <c r="F5" s="1430"/>
      <c r="G5" s="1430"/>
      <c r="H5" s="1430"/>
      <c r="I5" s="1430"/>
      <c r="J5" s="1430"/>
      <c r="K5" s="1430"/>
      <c r="L5" s="1430"/>
      <c r="M5" s="219"/>
      <c r="N5" s="1427" t="s">
        <v>339</v>
      </c>
      <c r="O5" s="1428"/>
      <c r="P5" s="1428"/>
      <c r="Q5" s="1428"/>
      <c r="R5" s="1428"/>
      <c r="S5" s="1428"/>
      <c r="T5" s="1428"/>
      <c r="U5" s="1428"/>
      <c r="V5" s="1428"/>
      <c r="W5" s="1428"/>
      <c r="X5" s="1428"/>
      <c r="Y5" s="1428"/>
      <c r="Z5" s="1428"/>
      <c r="AA5" s="1428"/>
    </row>
    <row r="6" spans="1:29" ht="21" customHeight="1" x14ac:dyDescent="0.35">
      <c r="B6" s="219"/>
      <c r="C6" s="219"/>
      <c r="D6" s="1431"/>
      <c r="E6" s="1431"/>
      <c r="F6" s="1431"/>
      <c r="G6" s="1431"/>
      <c r="H6" s="1431"/>
      <c r="I6" s="1431"/>
      <c r="J6" s="1431"/>
      <c r="K6" s="1431"/>
      <c r="L6" s="1431"/>
      <c r="M6" s="219"/>
      <c r="N6" s="1432">
        <v>43830</v>
      </c>
      <c r="O6" s="1433"/>
      <c r="P6" s="1420">
        <v>44196</v>
      </c>
      <c r="Q6" s="1421"/>
      <c r="R6" s="1420">
        <v>44561</v>
      </c>
      <c r="S6" s="1421"/>
      <c r="T6" s="1422">
        <v>44926</v>
      </c>
      <c r="U6" s="1423"/>
      <c r="V6" s="1424">
        <v>45291</v>
      </c>
      <c r="W6" s="1425"/>
      <c r="X6" s="1424">
        <v>45657</v>
      </c>
      <c r="Y6" s="1425"/>
      <c r="Z6" s="1424">
        <v>45991</v>
      </c>
      <c r="AA6" s="1426"/>
    </row>
    <row r="7" spans="1:29" x14ac:dyDescent="0.35">
      <c r="B7" s="225"/>
      <c r="C7" s="219"/>
      <c r="D7" s="226">
        <v>43465</v>
      </c>
      <c r="E7" s="227">
        <v>43830</v>
      </c>
      <c r="F7" s="228">
        <v>44196</v>
      </c>
      <c r="G7" s="228">
        <v>44561</v>
      </c>
      <c r="H7" s="228">
        <v>44926</v>
      </c>
      <c r="I7" s="228">
        <v>45291</v>
      </c>
      <c r="J7" s="228">
        <v>45657</v>
      </c>
      <c r="K7" s="228">
        <v>45991</v>
      </c>
      <c r="L7" s="229"/>
      <c r="M7" s="219"/>
      <c r="N7" s="230" t="s">
        <v>28</v>
      </c>
      <c r="O7" s="231" t="s">
        <v>340</v>
      </c>
      <c r="P7" s="232" t="s">
        <v>28</v>
      </c>
      <c r="Q7" s="233" t="s">
        <v>340</v>
      </c>
      <c r="R7" s="231" t="s">
        <v>28</v>
      </c>
      <c r="S7" s="232" t="s">
        <v>340</v>
      </c>
      <c r="T7" s="232" t="s">
        <v>28</v>
      </c>
      <c r="U7" s="232" t="s">
        <v>340</v>
      </c>
      <c r="V7" s="232" t="s">
        <v>28</v>
      </c>
      <c r="W7" s="227" t="s">
        <v>340</v>
      </c>
      <c r="X7" s="231" t="s">
        <v>28</v>
      </c>
      <c r="Y7" s="228" t="s">
        <v>340</v>
      </c>
      <c r="Z7" s="231" t="s">
        <v>28</v>
      </c>
      <c r="AA7" s="229" t="s">
        <v>340</v>
      </c>
    </row>
    <row r="8" spans="1:29" ht="8.25" customHeight="1" x14ac:dyDescent="0.35">
      <c r="B8" s="225"/>
      <c r="C8" s="219"/>
      <c r="D8" s="234"/>
      <c r="E8" s="234"/>
      <c r="F8" s="234"/>
      <c r="G8" s="297"/>
      <c r="H8" s="297"/>
      <c r="I8" s="297"/>
      <c r="J8" s="234"/>
      <c r="K8" s="234"/>
      <c r="L8" s="234"/>
      <c r="M8" s="219"/>
    </row>
    <row r="9" spans="1:29" ht="15" customHeight="1" x14ac:dyDescent="0.35">
      <c r="B9" s="298" t="s">
        <v>8</v>
      </c>
      <c r="C9" s="219"/>
      <c r="D9" s="299">
        <v>354473</v>
      </c>
      <c r="E9" s="300">
        <v>361314</v>
      </c>
      <c r="F9" s="300">
        <v>351802</v>
      </c>
      <c r="G9" s="254">
        <v>362202</v>
      </c>
      <c r="H9" s="254">
        <v>375118</v>
      </c>
      <c r="I9" s="254">
        <v>392545</v>
      </c>
      <c r="J9" s="1353">
        <v>391278</v>
      </c>
      <c r="K9" s="301">
        <v>430860</v>
      </c>
      <c r="L9" s="302"/>
      <c r="M9" s="222"/>
      <c r="N9" s="278">
        <v>1.9299072143717622E-2</v>
      </c>
      <c r="O9" s="279">
        <v>6841</v>
      </c>
      <c r="P9" s="280">
        <v>-2.632613184100252E-2</v>
      </c>
      <c r="Q9" s="279">
        <v>-9512</v>
      </c>
      <c r="R9" s="280">
        <v>2.9562083217264279E-2</v>
      </c>
      <c r="S9" s="279">
        <v>10400</v>
      </c>
      <c r="T9" s="280">
        <v>3.5659659527004228E-2</v>
      </c>
      <c r="U9" s="279">
        <v>12916</v>
      </c>
      <c r="V9" s="280">
        <v>4.6457381410649479E-2</v>
      </c>
      <c r="W9" s="279">
        <v>17427</v>
      </c>
      <c r="X9" s="280">
        <v>-3.2276554280400438E-3</v>
      </c>
      <c r="Y9" s="279">
        <v>-1267</v>
      </c>
      <c r="Z9" s="280">
        <v>0.11835001453548744</v>
      </c>
      <c r="AA9" s="279">
        <v>45596</v>
      </c>
    </row>
    <row r="10" spans="1:29" x14ac:dyDescent="0.35">
      <c r="B10" s="303" t="s">
        <v>7</v>
      </c>
      <c r="C10" s="219"/>
      <c r="D10" s="253">
        <v>42117</v>
      </c>
      <c r="E10" s="254">
        <v>47743</v>
      </c>
      <c r="F10" s="254">
        <v>44726</v>
      </c>
      <c r="G10" s="254">
        <v>45995</v>
      </c>
      <c r="H10" s="254">
        <v>46968</v>
      </c>
      <c r="I10" s="254">
        <v>48583</v>
      </c>
      <c r="J10" s="1354">
        <v>53246</v>
      </c>
      <c r="K10" s="257">
        <v>56977</v>
      </c>
      <c r="M10" s="222"/>
      <c r="N10" s="256">
        <v>0.13358026450127025</v>
      </c>
      <c r="O10" s="257">
        <v>5626</v>
      </c>
      <c r="P10" s="258">
        <v>-6.3192509896738747E-2</v>
      </c>
      <c r="Q10" s="257">
        <v>-3017</v>
      </c>
      <c r="R10" s="258">
        <v>2.837275857443089E-2</v>
      </c>
      <c r="S10" s="257">
        <v>1269</v>
      </c>
      <c r="T10" s="258">
        <v>2.1154473312316568E-2</v>
      </c>
      <c r="U10" s="257">
        <v>973</v>
      </c>
      <c r="V10" s="258">
        <v>3.438511326860838E-2</v>
      </c>
      <c r="W10" s="257">
        <v>1615</v>
      </c>
      <c r="X10" s="258">
        <v>9.5980075334993753E-2</v>
      </c>
      <c r="Y10" s="257">
        <v>4663</v>
      </c>
      <c r="Z10" s="258">
        <v>7.8313367020572011E-2</v>
      </c>
      <c r="AA10" s="257">
        <v>4138</v>
      </c>
    </row>
    <row r="11" spans="1:29" x14ac:dyDescent="0.35">
      <c r="B11" s="303" t="s">
        <v>37</v>
      </c>
      <c r="C11" s="219"/>
      <c r="D11" s="253">
        <v>33668</v>
      </c>
      <c r="E11" s="254">
        <v>35198</v>
      </c>
      <c r="F11" s="254">
        <v>35711</v>
      </c>
      <c r="G11" s="254">
        <v>38230</v>
      </c>
      <c r="H11" s="254">
        <v>40199</v>
      </c>
      <c r="I11" s="254">
        <v>41209</v>
      </c>
      <c r="J11" s="1354">
        <v>42684</v>
      </c>
      <c r="K11" s="257">
        <v>43660</v>
      </c>
      <c r="M11" s="222"/>
      <c r="N11" s="256">
        <v>4.5443744802186048E-2</v>
      </c>
      <c r="O11" s="257">
        <v>1530</v>
      </c>
      <c r="P11" s="258">
        <v>1.4574691743849177E-2</v>
      </c>
      <c r="Q11" s="257">
        <v>513</v>
      </c>
      <c r="R11" s="258">
        <v>7.0538489541037697E-2</v>
      </c>
      <c r="S11" s="257">
        <v>2519</v>
      </c>
      <c r="T11" s="258">
        <v>5.1504054407533362E-2</v>
      </c>
      <c r="U11" s="257">
        <v>1969</v>
      </c>
      <c r="V11" s="258">
        <v>2.5125003109530031E-2</v>
      </c>
      <c r="W11" s="257">
        <v>1010</v>
      </c>
      <c r="X11" s="258">
        <v>3.5793151981363236E-2</v>
      </c>
      <c r="Y11" s="257">
        <v>1475</v>
      </c>
      <c r="Z11" s="258">
        <v>2.7269946589492111E-2</v>
      </c>
      <c r="AA11" s="257">
        <v>1159</v>
      </c>
    </row>
    <row r="12" spans="1:29" x14ac:dyDescent="0.35">
      <c r="B12" s="303" t="s">
        <v>38</v>
      </c>
      <c r="C12" s="219"/>
      <c r="D12" s="253">
        <v>25370</v>
      </c>
      <c r="E12" s="254">
        <v>30928</v>
      </c>
      <c r="F12" s="254">
        <v>31586</v>
      </c>
      <c r="G12" s="254">
        <v>33061</v>
      </c>
      <c r="H12" s="254">
        <v>36020</v>
      </c>
      <c r="I12" s="254">
        <v>40725</v>
      </c>
      <c r="J12" s="1354">
        <v>44039</v>
      </c>
      <c r="K12" s="257">
        <v>47350</v>
      </c>
      <c r="M12" s="222"/>
      <c r="N12" s="256">
        <v>0.21907765076862429</v>
      </c>
      <c r="O12" s="257">
        <v>5558</v>
      </c>
      <c r="P12" s="258">
        <v>2.1275219865493966E-2</v>
      </c>
      <c r="Q12" s="257">
        <v>658</v>
      </c>
      <c r="R12" s="258">
        <v>4.6697904134743284E-2</v>
      </c>
      <c r="S12" s="257">
        <v>1475</v>
      </c>
      <c r="T12" s="258">
        <v>8.9501225008318031E-2</v>
      </c>
      <c r="U12" s="257">
        <v>2959</v>
      </c>
      <c r="V12" s="258">
        <v>0.13062187673514725</v>
      </c>
      <c r="W12" s="257">
        <v>4705</v>
      </c>
      <c r="X12" s="258">
        <v>8.1375076734192753E-2</v>
      </c>
      <c r="Y12" s="257">
        <v>3314</v>
      </c>
      <c r="Z12" s="258">
        <v>7.7262592710561018E-2</v>
      </c>
      <c r="AA12" s="257">
        <v>3396</v>
      </c>
    </row>
    <row r="13" spans="1:29" x14ac:dyDescent="0.35">
      <c r="B13" s="303" t="s">
        <v>6</v>
      </c>
      <c r="C13" s="219"/>
      <c r="D13" s="253">
        <v>35850</v>
      </c>
      <c r="E13" s="254">
        <v>37916</v>
      </c>
      <c r="F13" s="254">
        <v>38655</v>
      </c>
      <c r="G13" s="254">
        <v>42298</v>
      </c>
      <c r="H13" s="254">
        <v>47498</v>
      </c>
      <c r="I13" s="254">
        <v>52927</v>
      </c>
      <c r="J13" s="1354">
        <v>59260</v>
      </c>
      <c r="K13" s="257">
        <v>75487</v>
      </c>
      <c r="L13" s="304"/>
      <c r="M13" s="219"/>
      <c r="N13" s="256">
        <v>5.7629009762901084E-2</v>
      </c>
      <c r="O13" s="257">
        <v>2066</v>
      </c>
      <c r="P13" s="258">
        <v>1.9490452579385975E-2</v>
      </c>
      <c r="Q13" s="257">
        <v>739</v>
      </c>
      <c r="R13" s="258">
        <v>9.4243952916828411E-2</v>
      </c>
      <c r="S13" s="257">
        <v>3643</v>
      </c>
      <c r="T13" s="258">
        <v>0.12293725471653505</v>
      </c>
      <c r="U13" s="257">
        <v>5200</v>
      </c>
      <c r="V13" s="258">
        <v>0.11429954945471388</v>
      </c>
      <c r="W13" s="257">
        <v>5429</v>
      </c>
      <c r="X13" s="258">
        <v>0.11965537438358487</v>
      </c>
      <c r="Y13" s="257">
        <v>6333</v>
      </c>
      <c r="Z13" s="258">
        <v>0.29066288234992399</v>
      </c>
      <c r="AA13" s="257">
        <v>17000</v>
      </c>
      <c r="AC13" s="224"/>
    </row>
    <row r="14" spans="1:29" x14ac:dyDescent="0.35">
      <c r="B14" s="303" t="s">
        <v>5</v>
      </c>
      <c r="C14" s="219"/>
      <c r="D14" s="253">
        <v>24151</v>
      </c>
      <c r="E14" s="254">
        <v>24993</v>
      </c>
      <c r="F14" s="254">
        <v>24832</v>
      </c>
      <c r="G14" s="254">
        <v>22687</v>
      </c>
      <c r="H14" s="254">
        <v>22423</v>
      </c>
      <c r="I14" s="254">
        <v>23077</v>
      </c>
      <c r="J14" s="1354">
        <v>23374</v>
      </c>
      <c r="K14" s="257">
        <v>23562</v>
      </c>
      <c r="M14" s="222"/>
      <c r="N14" s="256">
        <v>3.4863980787545046E-2</v>
      </c>
      <c r="O14" s="257">
        <v>842</v>
      </c>
      <c r="P14" s="258">
        <v>-6.441803705037441E-3</v>
      </c>
      <c r="Q14" s="257">
        <v>-161</v>
      </c>
      <c r="R14" s="258">
        <v>-8.6380476804123751E-2</v>
      </c>
      <c r="S14" s="257">
        <v>-2145</v>
      </c>
      <c r="T14" s="258">
        <v>-1.1636620090800909E-2</v>
      </c>
      <c r="U14" s="257">
        <v>-264</v>
      </c>
      <c r="V14" s="258">
        <v>2.9166480845560283E-2</v>
      </c>
      <c r="W14" s="257">
        <v>654</v>
      </c>
      <c r="X14" s="258">
        <v>1.2869957100142937E-2</v>
      </c>
      <c r="Y14" s="257">
        <v>297</v>
      </c>
      <c r="Z14" s="258">
        <v>7.5689544579859991E-3</v>
      </c>
      <c r="AA14" s="257">
        <v>177</v>
      </c>
      <c r="AC14" s="224"/>
    </row>
    <row r="15" spans="1:29" x14ac:dyDescent="0.35">
      <c r="B15" s="303" t="s">
        <v>4</v>
      </c>
      <c r="C15" s="219"/>
      <c r="D15" s="253">
        <v>120362</v>
      </c>
      <c r="E15" s="254">
        <v>134693</v>
      </c>
      <c r="F15" s="254">
        <v>132386</v>
      </c>
      <c r="G15" s="254">
        <v>133847</v>
      </c>
      <c r="H15" s="254">
        <v>139217</v>
      </c>
      <c r="I15" s="254">
        <v>150140</v>
      </c>
      <c r="J15" s="1354">
        <v>156506</v>
      </c>
      <c r="K15" s="257">
        <v>159039</v>
      </c>
      <c r="M15" s="222"/>
      <c r="N15" s="256">
        <v>0.11906581811535211</v>
      </c>
      <c r="O15" s="257">
        <v>14331</v>
      </c>
      <c r="P15" s="258">
        <v>-1.7127838863192579E-2</v>
      </c>
      <c r="Q15" s="257">
        <v>-2307</v>
      </c>
      <c r="R15" s="258">
        <v>1.1035910141555805E-2</v>
      </c>
      <c r="S15" s="257">
        <v>1461</v>
      </c>
      <c r="T15" s="258">
        <v>4.0120436020232075E-2</v>
      </c>
      <c r="U15" s="257">
        <v>5370</v>
      </c>
      <c r="V15" s="258">
        <v>7.8460245515993066E-2</v>
      </c>
      <c r="W15" s="257">
        <v>10923</v>
      </c>
      <c r="X15" s="258">
        <v>4.2400426268815794E-2</v>
      </c>
      <c r="Y15" s="257">
        <v>6366</v>
      </c>
      <c r="Z15" s="258">
        <v>2.0966406244984581E-2</v>
      </c>
      <c r="AA15" s="257">
        <v>3266</v>
      </c>
      <c r="AC15" s="224"/>
    </row>
    <row r="16" spans="1:29" x14ac:dyDescent="0.35">
      <c r="B16" s="303" t="s">
        <v>40</v>
      </c>
      <c r="C16" s="219"/>
      <c r="D16" s="253">
        <v>81735</v>
      </c>
      <c r="E16" s="254">
        <v>85461</v>
      </c>
      <c r="F16" s="254">
        <v>81399</v>
      </c>
      <c r="G16" s="254">
        <v>83372</v>
      </c>
      <c r="H16" s="254">
        <v>86743</v>
      </c>
      <c r="I16" s="254">
        <v>91940</v>
      </c>
      <c r="J16" s="1354">
        <v>97222</v>
      </c>
      <c r="K16" s="257">
        <v>101372</v>
      </c>
      <c r="M16" s="222"/>
      <c r="N16" s="256">
        <v>4.5586346118553944E-2</v>
      </c>
      <c r="O16" s="257">
        <v>3726</v>
      </c>
      <c r="P16" s="258">
        <v>-4.7530452487099417E-2</v>
      </c>
      <c r="Q16" s="257">
        <v>-4062</v>
      </c>
      <c r="R16" s="258">
        <v>2.4238627010159774E-2</v>
      </c>
      <c r="S16" s="257">
        <v>1973</v>
      </c>
      <c r="T16" s="258">
        <v>4.0433238977114705E-2</v>
      </c>
      <c r="U16" s="257">
        <v>3371</v>
      </c>
      <c r="V16" s="258">
        <v>5.9912615427181404E-2</v>
      </c>
      <c r="W16" s="257">
        <v>5197</v>
      </c>
      <c r="X16" s="258">
        <v>5.745051120295841E-2</v>
      </c>
      <c r="Y16" s="257">
        <v>5282</v>
      </c>
      <c r="Z16" s="258">
        <v>4.663672500129068E-2</v>
      </c>
      <c r="AA16" s="257">
        <v>4517</v>
      </c>
      <c r="AC16" s="224"/>
    </row>
    <row r="17" spans="2:31" x14ac:dyDescent="0.35">
      <c r="B17" s="303" t="s">
        <v>41</v>
      </c>
      <c r="C17" s="219"/>
      <c r="D17" s="253">
        <v>292526</v>
      </c>
      <c r="E17" s="254">
        <v>307817</v>
      </c>
      <c r="F17" s="254">
        <v>300021</v>
      </c>
      <c r="G17" s="254">
        <v>315907</v>
      </c>
      <c r="H17" s="254">
        <v>330438</v>
      </c>
      <c r="I17" s="254">
        <v>327571</v>
      </c>
      <c r="J17" s="1354">
        <v>352224</v>
      </c>
      <c r="K17" s="257">
        <v>373723</v>
      </c>
      <c r="L17" s="304"/>
      <c r="M17" s="219"/>
      <c r="N17" s="256">
        <v>5.2272276652331806E-2</v>
      </c>
      <c r="O17" s="257">
        <v>15291</v>
      </c>
      <c r="P17" s="258">
        <v>-2.5326736340098188E-2</v>
      </c>
      <c r="Q17" s="257">
        <v>-7796</v>
      </c>
      <c r="R17" s="258">
        <v>5.2949626859453147E-2</v>
      </c>
      <c r="S17" s="257">
        <v>15886</v>
      </c>
      <c r="T17" s="258">
        <v>4.5997714517247212E-2</v>
      </c>
      <c r="U17" s="257">
        <v>14531</v>
      </c>
      <c r="V17" s="258">
        <v>-8.676362888045519E-3</v>
      </c>
      <c r="W17" s="257">
        <v>-2867</v>
      </c>
      <c r="X17" s="258">
        <v>7.5260019965137426E-2</v>
      </c>
      <c r="Y17" s="257">
        <v>24653</v>
      </c>
      <c r="Z17" s="258">
        <v>6.9543218391462602E-2</v>
      </c>
      <c r="AA17" s="257">
        <v>24300</v>
      </c>
      <c r="AC17" s="224"/>
    </row>
    <row r="18" spans="2:31" x14ac:dyDescent="0.35">
      <c r="B18" s="303" t="s">
        <v>3</v>
      </c>
      <c r="C18" s="219"/>
      <c r="D18" s="253">
        <v>102144</v>
      </c>
      <c r="E18" s="254">
        <v>121696</v>
      </c>
      <c r="F18" s="254">
        <v>136159</v>
      </c>
      <c r="G18" s="254">
        <v>151649</v>
      </c>
      <c r="H18" s="254">
        <v>169110</v>
      </c>
      <c r="I18" s="254">
        <v>189030</v>
      </c>
      <c r="J18" s="1354">
        <v>201299</v>
      </c>
      <c r="K18" s="257">
        <v>217738</v>
      </c>
      <c r="M18" s="222"/>
      <c r="N18" s="256">
        <v>0.19141604010025071</v>
      </c>
      <c r="O18" s="257">
        <v>19552</v>
      </c>
      <c r="P18" s="258">
        <v>0.11884531948461752</v>
      </c>
      <c r="Q18" s="257">
        <v>14463</v>
      </c>
      <c r="R18" s="258">
        <v>0.11376405525892519</v>
      </c>
      <c r="S18" s="257">
        <v>15490</v>
      </c>
      <c r="T18" s="258">
        <v>0.11514088454259497</v>
      </c>
      <c r="U18" s="257">
        <v>17461</v>
      </c>
      <c r="V18" s="258">
        <v>0.11779315238602095</v>
      </c>
      <c r="W18" s="257">
        <v>19920</v>
      </c>
      <c r="X18" s="258">
        <v>6.4905041527799856E-2</v>
      </c>
      <c r="Y18" s="257">
        <v>12269</v>
      </c>
      <c r="Z18" s="258">
        <v>8.837437143228466E-2</v>
      </c>
      <c r="AA18" s="257">
        <v>17680</v>
      </c>
      <c r="AC18" s="224"/>
    </row>
    <row r="19" spans="2:31" x14ac:dyDescent="0.35">
      <c r="B19" s="303" t="s">
        <v>2</v>
      </c>
      <c r="C19" s="219"/>
      <c r="D19" s="253">
        <v>46533</v>
      </c>
      <c r="E19" s="254">
        <v>49654</v>
      </c>
      <c r="F19" s="254">
        <v>49281</v>
      </c>
      <c r="G19" s="254">
        <v>50941</v>
      </c>
      <c r="H19" s="254">
        <v>53876</v>
      </c>
      <c r="I19" s="254">
        <v>56464</v>
      </c>
      <c r="J19" s="1354">
        <v>56727</v>
      </c>
      <c r="K19" s="257">
        <v>58346</v>
      </c>
      <c r="M19" s="222"/>
      <c r="N19" s="256">
        <v>6.7070681022070255E-2</v>
      </c>
      <c r="O19" s="257">
        <v>3121</v>
      </c>
      <c r="P19" s="258">
        <v>-7.5119829218189826E-3</v>
      </c>
      <c r="Q19" s="257">
        <v>-373</v>
      </c>
      <c r="R19" s="258">
        <v>3.3684381404598174E-2</v>
      </c>
      <c r="S19" s="257">
        <v>1660</v>
      </c>
      <c r="T19" s="258">
        <v>5.761567303350934E-2</v>
      </c>
      <c r="U19" s="257">
        <v>2935</v>
      </c>
      <c r="V19" s="258">
        <v>4.8036231346053837E-2</v>
      </c>
      <c r="W19" s="257">
        <v>2588</v>
      </c>
      <c r="X19" s="258">
        <v>4.6578350807593427E-3</v>
      </c>
      <c r="Y19" s="257">
        <v>263</v>
      </c>
      <c r="Z19" s="258">
        <v>2.4206997033370259E-2</v>
      </c>
      <c r="AA19" s="257">
        <v>1379</v>
      </c>
      <c r="AC19" s="224"/>
    </row>
    <row r="20" spans="2:31" x14ac:dyDescent="0.35">
      <c r="B20" s="303" t="s">
        <v>35</v>
      </c>
      <c r="C20" s="219"/>
      <c r="D20" s="253">
        <v>79727</v>
      </c>
      <c r="E20" s="254">
        <v>80292</v>
      </c>
      <c r="F20" s="254">
        <v>77049</v>
      </c>
      <c r="G20" s="254">
        <v>77553</v>
      </c>
      <c r="H20" s="254">
        <v>79015</v>
      </c>
      <c r="I20" s="254">
        <v>83386</v>
      </c>
      <c r="J20" s="1354">
        <v>85199</v>
      </c>
      <c r="K20" s="257">
        <v>99165</v>
      </c>
      <c r="M20" s="222"/>
      <c r="N20" s="256">
        <v>7.0866833067844137E-3</v>
      </c>
      <c r="O20" s="257">
        <v>565</v>
      </c>
      <c r="P20" s="258">
        <v>-4.0390076221790472E-2</v>
      </c>
      <c r="Q20" s="257">
        <v>-3243</v>
      </c>
      <c r="R20" s="258">
        <v>6.5412919051512919E-3</v>
      </c>
      <c r="S20" s="257">
        <v>504</v>
      </c>
      <c r="T20" s="258">
        <v>1.8851624050649329E-2</v>
      </c>
      <c r="U20" s="257">
        <v>1462</v>
      </c>
      <c r="V20" s="258">
        <v>5.5318610390432177E-2</v>
      </c>
      <c r="W20" s="257">
        <v>4371</v>
      </c>
      <c r="X20" s="258">
        <v>2.1742258892379906E-2</v>
      </c>
      <c r="Y20" s="257">
        <v>1813</v>
      </c>
      <c r="Z20" s="258">
        <v>0.16500234962406024</v>
      </c>
      <c r="AA20" s="257">
        <v>14045</v>
      </c>
      <c r="AC20" s="224"/>
    </row>
    <row r="21" spans="2:31" x14ac:dyDescent="0.35">
      <c r="B21" s="303" t="s">
        <v>42</v>
      </c>
      <c r="C21" s="219"/>
      <c r="D21" s="253">
        <v>215050</v>
      </c>
      <c r="E21" s="254">
        <v>227239</v>
      </c>
      <c r="F21" s="254">
        <v>216497</v>
      </c>
      <c r="G21" s="254">
        <v>215854</v>
      </c>
      <c r="H21" s="254">
        <v>224758</v>
      </c>
      <c r="I21" s="254">
        <v>237020</v>
      </c>
      <c r="J21" s="1354">
        <v>256322</v>
      </c>
      <c r="K21" s="257">
        <v>277724</v>
      </c>
      <c r="M21" s="222"/>
      <c r="N21" s="256">
        <v>5.6679841897233185E-2</v>
      </c>
      <c r="O21" s="257">
        <v>12189</v>
      </c>
      <c r="P21" s="258">
        <v>-4.7271815137366335E-2</v>
      </c>
      <c r="Q21" s="257">
        <v>-10742</v>
      </c>
      <c r="R21" s="258">
        <v>-2.9700180602963977E-3</v>
      </c>
      <c r="S21" s="257">
        <v>-643</v>
      </c>
      <c r="T21" s="258">
        <v>4.1250104237123164E-2</v>
      </c>
      <c r="U21" s="257">
        <v>8904</v>
      </c>
      <c r="V21" s="258">
        <v>5.4556456277418341E-2</v>
      </c>
      <c r="W21" s="257">
        <v>12262</v>
      </c>
      <c r="X21" s="258">
        <v>8.1436165724411369E-2</v>
      </c>
      <c r="Y21" s="257">
        <v>19302</v>
      </c>
      <c r="Z21" s="258">
        <v>7.8426728071231411E-2</v>
      </c>
      <c r="AA21" s="257">
        <v>20197</v>
      </c>
      <c r="AC21" s="224"/>
    </row>
    <row r="22" spans="2:31" x14ac:dyDescent="0.35">
      <c r="B22" s="303" t="s">
        <v>43</v>
      </c>
      <c r="C22" s="219"/>
      <c r="D22" s="253">
        <v>43671</v>
      </c>
      <c r="E22" s="254">
        <v>46430</v>
      </c>
      <c r="F22" s="254">
        <v>45294</v>
      </c>
      <c r="G22" s="254">
        <v>47556</v>
      </c>
      <c r="H22" s="254">
        <v>50117</v>
      </c>
      <c r="I22" s="254">
        <v>54056</v>
      </c>
      <c r="J22" s="1354">
        <v>59427</v>
      </c>
      <c r="K22" s="257">
        <v>66578</v>
      </c>
      <c r="M22" s="222"/>
      <c r="N22" s="256">
        <v>6.3176936639875336E-2</v>
      </c>
      <c r="O22" s="257">
        <v>2759</v>
      </c>
      <c r="P22" s="258">
        <v>-2.446693947878531E-2</v>
      </c>
      <c r="Q22" s="257">
        <v>-1136</v>
      </c>
      <c r="R22" s="258">
        <v>4.994038945555701E-2</v>
      </c>
      <c r="S22" s="257">
        <v>2262</v>
      </c>
      <c r="T22" s="258">
        <v>5.3852300445790258E-2</v>
      </c>
      <c r="U22" s="257">
        <v>2561</v>
      </c>
      <c r="V22" s="258">
        <v>7.8596085160723916E-2</v>
      </c>
      <c r="W22" s="257">
        <v>3939</v>
      </c>
      <c r="X22" s="258">
        <v>9.9359923042770415E-2</v>
      </c>
      <c r="Y22" s="257">
        <v>5371</v>
      </c>
      <c r="Z22" s="258">
        <v>0.12449541439356837</v>
      </c>
      <c r="AA22" s="257">
        <v>7371</v>
      </c>
      <c r="AC22" s="224"/>
    </row>
    <row r="23" spans="2:31" x14ac:dyDescent="0.35">
      <c r="B23" s="303" t="s">
        <v>44</v>
      </c>
      <c r="C23" s="219"/>
      <c r="D23" s="253">
        <v>19559</v>
      </c>
      <c r="E23" s="254">
        <v>18635</v>
      </c>
      <c r="F23" s="254">
        <v>19594</v>
      </c>
      <c r="G23" s="254">
        <v>20339</v>
      </c>
      <c r="H23" s="254">
        <v>21233</v>
      </c>
      <c r="I23" s="254">
        <v>22030</v>
      </c>
      <c r="J23" s="1354">
        <v>21443</v>
      </c>
      <c r="K23" s="257">
        <v>24089</v>
      </c>
      <c r="L23" s="304"/>
      <c r="M23" s="219"/>
      <c r="N23" s="256">
        <v>-4.7241679022444916E-2</v>
      </c>
      <c r="O23" s="257">
        <v>-924</v>
      </c>
      <c r="P23" s="258">
        <v>5.1462302119667402E-2</v>
      </c>
      <c r="Q23" s="257">
        <v>959</v>
      </c>
      <c r="R23" s="258">
        <v>3.8021843421455648E-2</v>
      </c>
      <c r="S23" s="257">
        <v>745</v>
      </c>
      <c r="T23" s="258">
        <v>4.3954963370863798E-2</v>
      </c>
      <c r="U23" s="257">
        <v>894</v>
      </c>
      <c r="V23" s="258">
        <v>3.7535911081806539E-2</v>
      </c>
      <c r="W23" s="257">
        <v>797</v>
      </c>
      <c r="X23" s="258">
        <v>-2.6645483431684047E-2</v>
      </c>
      <c r="Y23" s="257">
        <v>-587</v>
      </c>
      <c r="Z23" s="258">
        <v>0.14041566065426303</v>
      </c>
      <c r="AA23" s="257">
        <v>2966</v>
      </c>
      <c r="AC23" s="224"/>
    </row>
    <row r="24" spans="2:31" x14ac:dyDescent="0.35">
      <c r="B24" s="303" t="s">
        <v>45</v>
      </c>
      <c r="C24" s="219"/>
      <c r="D24" s="253">
        <v>102231</v>
      </c>
      <c r="E24" s="254">
        <v>105837</v>
      </c>
      <c r="F24" s="254">
        <v>105419</v>
      </c>
      <c r="G24" s="254">
        <v>106624</v>
      </c>
      <c r="H24" s="254">
        <v>108415</v>
      </c>
      <c r="I24" s="254">
        <v>113823</v>
      </c>
      <c r="J24" s="1354">
        <v>117423</v>
      </c>
      <c r="K24" s="257">
        <v>121519</v>
      </c>
      <c r="M24" s="222"/>
      <c r="N24" s="256">
        <v>3.5273058074360986E-2</v>
      </c>
      <c r="O24" s="257">
        <v>3606</v>
      </c>
      <c r="P24" s="258">
        <v>-3.9494694671995401E-3</v>
      </c>
      <c r="Q24" s="257">
        <v>-418</v>
      </c>
      <c r="R24" s="258">
        <v>1.1430577030705935E-2</v>
      </c>
      <c r="S24" s="257">
        <v>1205</v>
      </c>
      <c r="T24" s="258">
        <v>1.6797343937575038E-2</v>
      </c>
      <c r="U24" s="257">
        <v>1791</v>
      </c>
      <c r="V24" s="258">
        <v>4.9882396347368907E-2</v>
      </c>
      <c r="W24" s="257">
        <v>5408</v>
      </c>
      <c r="X24" s="258">
        <v>3.1628054083972401E-2</v>
      </c>
      <c r="Y24" s="257">
        <v>3600</v>
      </c>
      <c r="Z24" s="258">
        <v>3.4424345605448048E-2</v>
      </c>
      <c r="AA24" s="257">
        <v>4044</v>
      </c>
      <c r="AC24" s="224"/>
    </row>
    <row r="25" spans="2:31" x14ac:dyDescent="0.35">
      <c r="B25" s="303" t="s">
        <v>46</v>
      </c>
      <c r="C25" s="219"/>
      <c r="D25" s="253">
        <v>15250</v>
      </c>
      <c r="E25" s="254">
        <v>15370</v>
      </c>
      <c r="F25" s="254">
        <v>14678</v>
      </c>
      <c r="G25" s="254">
        <v>15446</v>
      </c>
      <c r="H25" s="254">
        <v>14352</v>
      </c>
      <c r="I25" s="254">
        <v>14615</v>
      </c>
      <c r="J25" s="1354">
        <v>14692</v>
      </c>
      <c r="K25" s="257">
        <v>15044</v>
      </c>
      <c r="M25" s="222"/>
      <c r="N25" s="256">
        <v>7.8688524590164732E-3</v>
      </c>
      <c r="O25" s="257">
        <v>120</v>
      </c>
      <c r="P25" s="258">
        <v>-4.5022771633051351E-2</v>
      </c>
      <c r="Q25" s="257">
        <v>-692</v>
      </c>
      <c r="R25" s="258">
        <v>5.2323204796293821E-2</v>
      </c>
      <c r="S25" s="257">
        <v>768</v>
      </c>
      <c r="T25" s="258">
        <v>-7.0827398679269682E-2</v>
      </c>
      <c r="U25" s="257">
        <v>-1094</v>
      </c>
      <c r="V25" s="258">
        <v>1.8324972129319939E-2</v>
      </c>
      <c r="W25" s="257">
        <v>263</v>
      </c>
      <c r="X25" s="258">
        <v>5.2685596989394679E-3</v>
      </c>
      <c r="Y25" s="257">
        <v>77</v>
      </c>
      <c r="Z25" s="258">
        <v>1.9932203389830594E-2</v>
      </c>
      <c r="AA25" s="257">
        <v>294</v>
      </c>
      <c r="AC25" s="224"/>
    </row>
    <row r="26" spans="2:31" x14ac:dyDescent="0.35">
      <c r="B26" s="305" t="s">
        <v>1</v>
      </c>
      <c r="C26" s="219"/>
      <c r="D26" s="260">
        <v>4201</v>
      </c>
      <c r="E26" s="261">
        <v>4335</v>
      </c>
      <c r="F26" s="261">
        <v>4305</v>
      </c>
      <c r="G26" s="261">
        <v>4447</v>
      </c>
      <c r="H26" s="261">
        <v>4708</v>
      </c>
      <c r="I26" s="261">
        <v>5044</v>
      </c>
      <c r="J26" s="1355">
        <v>5404</v>
      </c>
      <c r="K26" s="265">
        <v>5749</v>
      </c>
      <c r="M26" s="222"/>
      <c r="N26" s="264">
        <v>3.1897167341109256E-2</v>
      </c>
      <c r="O26" s="265">
        <v>134</v>
      </c>
      <c r="P26" s="266">
        <v>-6.9204152249134898E-3</v>
      </c>
      <c r="Q26" s="265">
        <v>-30</v>
      </c>
      <c r="R26" s="266">
        <v>3.2984901277584244E-2</v>
      </c>
      <c r="S26" s="265">
        <v>142</v>
      </c>
      <c r="T26" s="266">
        <v>5.8691252529795346E-2</v>
      </c>
      <c r="U26" s="265">
        <v>261</v>
      </c>
      <c r="V26" s="266">
        <v>7.136788445199671E-2</v>
      </c>
      <c r="W26" s="265">
        <v>336</v>
      </c>
      <c r="X26" s="266">
        <v>7.1371927042030103E-2</v>
      </c>
      <c r="Y26" s="265">
        <v>360</v>
      </c>
      <c r="Z26" s="266">
        <v>6.9183559605728195E-2</v>
      </c>
      <c r="AA26" s="265">
        <v>372</v>
      </c>
      <c r="AC26" s="224"/>
      <c r="AD26" s="224"/>
      <c r="AE26" s="286"/>
    </row>
    <row r="27" spans="2:31" x14ac:dyDescent="0.35">
      <c r="B27" s="235" t="s">
        <v>0</v>
      </c>
      <c r="C27" s="219"/>
      <c r="D27" s="1222">
        <f>SUM(D9:D26)</f>
        <v>1638618</v>
      </c>
      <c r="E27" s="306">
        <f>SUM(E9:E26)</f>
        <v>1735551</v>
      </c>
      <c r="F27" s="307">
        <f>SUM(F9:F26)</f>
        <v>1709394</v>
      </c>
      <c r="G27" s="306">
        <f>SUM(G9:G26)</f>
        <v>1768008</v>
      </c>
      <c r="H27" s="307">
        <v>1850208</v>
      </c>
      <c r="I27" s="306">
        <f>SUM(I9:I26)</f>
        <v>1944185</v>
      </c>
      <c r="J27" s="306">
        <v>2037769</v>
      </c>
      <c r="K27" s="306">
        <f>SUM(K9:K26)</f>
        <v>2197982</v>
      </c>
      <c r="L27" s="308"/>
      <c r="M27" s="222"/>
      <c r="N27" s="240">
        <f>E27/D27-1</f>
        <v>5.9155336997396502E-2</v>
      </c>
      <c r="O27" s="241">
        <f>E27-D27</f>
        <v>96933</v>
      </c>
      <c r="P27" s="242">
        <f>F27/E27-1</f>
        <v>-1.507129436127197E-2</v>
      </c>
      <c r="Q27" s="243">
        <f>F27-E27</f>
        <v>-26157</v>
      </c>
      <c r="R27" s="242">
        <f t="shared" ref="R27" si="0">G27/F27-1</f>
        <v>3.4289344644944375E-2</v>
      </c>
      <c r="S27" s="237">
        <f t="shared" ref="S27" si="1">G27-F27</f>
        <v>58614</v>
      </c>
      <c r="T27" s="242">
        <f>H27/G27-1</f>
        <v>4.6493002294107244E-2</v>
      </c>
      <c r="U27" s="243">
        <f>H27-G27</f>
        <v>82200</v>
      </c>
      <c r="V27" s="309">
        <f>I27/H27-1</f>
        <v>5.0792667635206401E-2</v>
      </c>
      <c r="W27" s="237">
        <f>I27-H27</f>
        <v>93977</v>
      </c>
      <c r="X27" s="242">
        <v>4.8135336914953974E-2</v>
      </c>
      <c r="Y27" s="243">
        <v>93584</v>
      </c>
      <c r="Z27" s="242">
        <v>8.4841948881710261E-2</v>
      </c>
      <c r="AA27" s="243">
        <f>SUM(AA9:AA26)</f>
        <v>171897</v>
      </c>
    </row>
    <row r="28" spans="2:31" x14ac:dyDescent="0.35">
      <c r="D28" s="296"/>
      <c r="F28" s="296"/>
      <c r="H28" s="296"/>
      <c r="I28" s="296"/>
      <c r="L28" s="296"/>
    </row>
  </sheetData>
  <mergeCells count="10">
    <mergeCell ref="Z6:AA6"/>
    <mergeCell ref="N5:AA5"/>
    <mergeCell ref="B3:X3"/>
    <mergeCell ref="D5:L6"/>
    <mergeCell ref="N6:O6"/>
    <mergeCell ref="P6:Q6"/>
    <mergeCell ref="X6:Y6"/>
    <mergeCell ref="R6:S6"/>
    <mergeCell ref="T6:U6"/>
    <mergeCell ref="V6:W6"/>
  </mergeCells>
  <pageMargins left="0.7" right="0.7" top="0.75" bottom="0.75" header="0.3" footer="0.3"/>
  <pageSetup paperSize="9" scale="57"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300-000003000000}">
          <x14:colorSeries rgb="FF376092"/>
          <x14:colorNegative rgb="FFD00000"/>
          <x14:colorAxis rgb="FF000000"/>
          <x14:colorMarkers rgb="FFD00000"/>
          <x14:colorFirst rgb="FFD00000"/>
          <x14:colorLast rgb="FFD00000"/>
          <x14:colorHigh rgb="FFD00000"/>
          <x14:colorLow rgb="FFD00000"/>
          <x14:sparklines>
            <x14:sparkline>
              <xm:f>EVO_resol!D9:J9</xm:f>
              <xm:sqref>L9</xm:sqref>
            </x14:sparkline>
            <x14:sparkline>
              <xm:f>EVO_resol!D10:J10</xm:f>
              <xm:sqref>L10</xm:sqref>
            </x14:sparkline>
            <x14:sparkline>
              <xm:f>EVO_resol!D11:J11</xm:f>
              <xm:sqref>L11</xm:sqref>
            </x14:sparkline>
            <x14:sparkline>
              <xm:f>EVO_resol!D12:J12</xm:f>
              <xm:sqref>L12</xm:sqref>
            </x14:sparkline>
            <x14:sparkline>
              <xm:f>EVO_resol!D13:J13</xm:f>
              <xm:sqref>L13</xm:sqref>
            </x14:sparkline>
            <x14:sparkline>
              <xm:f>EVO_resol!D14:J14</xm:f>
              <xm:sqref>L14</xm:sqref>
            </x14:sparkline>
            <x14:sparkline>
              <xm:f>EVO_resol!D15:J15</xm:f>
              <xm:sqref>L15</xm:sqref>
            </x14:sparkline>
            <x14:sparkline>
              <xm:f>EVO_resol!D16:J16</xm:f>
              <xm:sqref>L16</xm:sqref>
            </x14:sparkline>
            <x14:sparkline>
              <xm:f>EVO_resol!D17:J17</xm:f>
              <xm:sqref>L17</xm:sqref>
            </x14:sparkline>
            <x14:sparkline>
              <xm:f>EVO_resol!D18:J18</xm:f>
              <xm:sqref>L18</xm:sqref>
            </x14:sparkline>
            <x14:sparkline>
              <xm:f>EVO_resol!D19:J19</xm:f>
              <xm:sqref>L19</xm:sqref>
            </x14:sparkline>
            <x14:sparkline>
              <xm:f>EVO_resol!D20:J20</xm:f>
              <xm:sqref>L20</xm:sqref>
            </x14:sparkline>
            <x14:sparkline>
              <xm:f>EVO_resol!D21:J21</xm:f>
              <xm:sqref>L21</xm:sqref>
            </x14:sparkline>
            <x14:sparkline>
              <xm:f>EVO_resol!D22:J22</xm:f>
              <xm:sqref>L22</xm:sqref>
            </x14:sparkline>
            <x14:sparkline>
              <xm:f>EVO_resol!D23:J23</xm:f>
              <xm:sqref>L23</xm:sqref>
            </x14:sparkline>
            <x14:sparkline>
              <xm:f>EVO_resol!D24:J24</xm:f>
              <xm:sqref>L24</xm:sqref>
            </x14:sparkline>
            <x14:sparkline>
              <xm:f>EVO_resol!D25:J25</xm:f>
              <xm:sqref>L25</xm:sqref>
            </x14:sparkline>
            <x14:sparkline>
              <xm:f>EVO_resol!D26:J26</xm:f>
              <xm:sqref>L26</xm:sqref>
            </x14:sparkline>
            <x14:sparkline>
              <xm:f>EVO_resol!D27:J27</xm:f>
              <xm:sqref>L27</xm:sqref>
            </x14:sparkline>
          </x14:sparklines>
        </x14:sparklineGroup>
      </x14:sparklineGroups>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Hoja62">
    <pageSetUpPr fitToPage="1"/>
  </sheetPr>
  <dimension ref="A1:V37"/>
  <sheetViews>
    <sheetView zoomScaleNormal="100" workbookViewId="0"/>
  </sheetViews>
  <sheetFormatPr baseColWidth="10" defaultColWidth="11.453125" defaultRowHeight="14.5" x14ac:dyDescent="0.35"/>
  <cols>
    <col min="1" max="1" width="1" style="748" customWidth="1"/>
    <col min="2" max="2" width="30.26953125" style="748" customWidth="1"/>
    <col min="3" max="3" width="0.81640625" style="748" customWidth="1"/>
    <col min="4" max="4" width="10.1796875" style="748" customWidth="1"/>
    <col min="5" max="5" width="8.1796875" style="748" customWidth="1"/>
    <col min="6" max="6" width="0.81640625" style="748" customWidth="1"/>
    <col min="7" max="7" width="10" style="748" customWidth="1"/>
    <col min="8" max="8" width="7.1796875" style="748" customWidth="1"/>
    <col min="9" max="10" width="8" style="748" customWidth="1"/>
    <col min="11" max="11" width="0.7265625" style="748" customWidth="1"/>
    <col min="12" max="12" width="10.1796875" style="748" customWidth="1"/>
    <col min="13" max="15" width="8" style="748" customWidth="1"/>
    <col min="16" max="16" width="0.54296875" style="748" customWidth="1"/>
    <col min="17" max="17" width="9" style="748" customWidth="1"/>
    <col min="18" max="18" width="7.453125" style="748" customWidth="1"/>
    <col min="19" max="19" width="8" style="748" customWidth="1"/>
    <col min="20" max="20" width="8.81640625" style="748" customWidth="1"/>
    <col min="21" max="21" width="7.54296875" style="748" customWidth="1"/>
    <col min="22" max="22" width="8.26953125" style="748" customWidth="1"/>
    <col min="23" max="23" width="8.81640625" style="748" customWidth="1"/>
    <col min="24" max="16384" width="11.453125" style="748"/>
  </cols>
  <sheetData>
    <row r="1" spans="1:22" ht="9.75" customHeight="1" x14ac:dyDescent="0.35">
      <c r="B1" s="748" t="s">
        <v>58</v>
      </c>
    </row>
    <row r="2" spans="1:22" s="343" customFormat="1" ht="49.5" customHeight="1" x14ac:dyDescent="0.35">
      <c r="B2" s="1439"/>
      <c r="C2" s="1439"/>
      <c r="D2" s="1439"/>
      <c r="E2" s="1439"/>
      <c r="F2" s="344"/>
      <c r="G2" s="1653"/>
      <c r="H2" s="1653"/>
      <c r="I2" s="1653"/>
      <c r="J2" s="1653"/>
      <c r="K2" s="1653"/>
      <c r="L2" s="1653"/>
      <c r="M2" s="1653"/>
      <c r="N2" s="1653"/>
      <c r="O2" s="1653"/>
      <c r="P2" s="1653"/>
      <c r="Q2" s="1653"/>
      <c r="R2" s="1653"/>
      <c r="T2" s="344"/>
    </row>
    <row r="3" spans="1:22" s="343" customFormat="1" ht="3" customHeight="1" x14ac:dyDescent="0.35">
      <c r="B3" s="344"/>
      <c r="C3" s="344"/>
      <c r="D3" s="344"/>
      <c r="E3" s="344"/>
      <c r="F3" s="344"/>
      <c r="L3" s="344"/>
      <c r="Q3" s="344"/>
      <c r="T3" s="344"/>
    </row>
    <row r="4" spans="1:22" s="345" customFormat="1" ht="15" customHeight="1" x14ac:dyDescent="0.25">
      <c r="B4" s="1477" t="s">
        <v>433</v>
      </c>
      <c r="C4" s="1477"/>
      <c r="D4" s="1477"/>
      <c r="E4" s="1477"/>
      <c r="F4" s="1477"/>
      <c r="G4" s="1477"/>
      <c r="H4" s="1477"/>
      <c r="I4" s="1477"/>
      <c r="J4" s="1477"/>
      <c r="K4" s="1477"/>
      <c r="L4" s="1477"/>
      <c r="M4" s="1477"/>
      <c r="N4" s="1477"/>
      <c r="O4" s="1477"/>
      <c r="P4" s="1477"/>
      <c r="Q4" s="1477"/>
      <c r="R4" s="1477"/>
      <c r="S4" s="1477"/>
      <c r="T4" s="1477"/>
      <c r="U4" s="924"/>
    </row>
    <row r="5" spans="1:22" s="345" customFormat="1" ht="15" customHeight="1" x14ac:dyDescent="0.25">
      <c r="B5" s="1478" t="str">
        <f>porsaad!$B$6</f>
        <v>Situación a 30 de noviembre de 2025</v>
      </c>
      <c r="C5" s="1478"/>
      <c r="D5" s="1478"/>
      <c r="E5" s="1478"/>
      <c r="F5" s="1478"/>
      <c r="G5" s="1478"/>
      <c r="H5" s="1478"/>
      <c r="I5" s="1478"/>
      <c r="J5" s="1478"/>
      <c r="K5" s="1478"/>
      <c r="L5" s="1478"/>
      <c r="M5" s="1478"/>
      <c r="N5" s="1478"/>
      <c r="O5" s="1478"/>
      <c r="P5" s="1478"/>
      <c r="Q5" s="1478"/>
      <c r="R5" s="1478"/>
      <c r="S5" s="1478"/>
      <c r="T5" s="1478"/>
      <c r="U5" s="925"/>
      <c r="V5" s="875"/>
    </row>
    <row r="6" spans="1:22" s="345" customFormat="1" ht="4.5" customHeight="1" x14ac:dyDescent="0.25"/>
    <row r="7" spans="1:22" s="322" customFormat="1" ht="15" customHeight="1" x14ac:dyDescent="0.25">
      <c r="A7" s="316"/>
      <c r="B7" s="1654" t="s">
        <v>12</v>
      </c>
      <c r="C7" s="920"/>
      <c r="D7" s="1666" t="s">
        <v>76</v>
      </c>
      <c r="E7" s="1659"/>
      <c r="F7" s="920"/>
      <c r="G7" s="1668" t="s">
        <v>31</v>
      </c>
      <c r="H7" s="1669"/>
      <c r="I7" s="1669"/>
      <c r="J7" s="1670"/>
      <c r="K7" s="921"/>
      <c r="L7" s="1668" t="s">
        <v>49</v>
      </c>
      <c r="M7" s="1669"/>
      <c r="N7" s="1669"/>
      <c r="O7" s="1670"/>
      <c r="P7" s="921"/>
      <c r="Q7" s="1668" t="s">
        <v>50</v>
      </c>
      <c r="R7" s="1669"/>
      <c r="S7" s="1669"/>
      <c r="T7" s="1670"/>
    </row>
    <row r="8" spans="1:22" s="322" customFormat="1" ht="35.25" customHeight="1" x14ac:dyDescent="0.25">
      <c r="A8" s="316"/>
      <c r="B8" s="1655"/>
      <c r="C8" s="920"/>
      <c r="D8" s="1667"/>
      <c r="E8" s="1662"/>
      <c r="F8" s="920"/>
      <c r="G8" s="1671" t="s">
        <v>69</v>
      </c>
      <c r="H8" s="1672"/>
      <c r="I8" s="1673" t="s">
        <v>286</v>
      </c>
      <c r="J8" s="1674"/>
      <c r="K8" s="957"/>
      <c r="L8" s="1675" t="s">
        <v>69</v>
      </c>
      <c r="M8" s="1676"/>
      <c r="N8" s="1673" t="s">
        <v>286</v>
      </c>
      <c r="O8" s="1674"/>
      <c r="P8" s="957"/>
      <c r="Q8" s="1675" t="s">
        <v>69</v>
      </c>
      <c r="R8" s="1676"/>
      <c r="S8" s="1673" t="s">
        <v>286</v>
      </c>
      <c r="T8" s="1674"/>
    </row>
    <row r="9" spans="1:22" s="322" customFormat="1" ht="29.25" customHeight="1" x14ac:dyDescent="0.25">
      <c r="A9" s="316"/>
      <c r="B9" s="1656"/>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5">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5">
      <c r="A11" s="330"/>
      <c r="B11" s="926" t="s">
        <v>8</v>
      </c>
      <c r="C11" s="930"/>
      <c r="D11" s="927">
        <f>G11+L11+Q11</f>
        <v>29401</v>
      </c>
      <c r="E11" s="928">
        <f>D11/D$29*100</f>
        <v>15.829797773135484</v>
      </c>
      <c r="F11" s="930"/>
      <c r="G11" s="927">
        <v>13502</v>
      </c>
      <c r="H11" s="928">
        <v>45.923608040542838</v>
      </c>
      <c r="I11" s="927">
        <v>13448</v>
      </c>
      <c r="J11" s="928">
        <v>99.600059250481408</v>
      </c>
      <c r="K11" s="930"/>
      <c r="L11" s="927">
        <v>15811</v>
      </c>
      <c r="M11" s="928">
        <v>53.777082412162848</v>
      </c>
      <c r="N11" s="927">
        <v>15668</v>
      </c>
      <c r="O11" s="928">
        <v>99.095566377838225</v>
      </c>
      <c r="P11" s="930"/>
      <c r="Q11" s="927">
        <v>88</v>
      </c>
      <c r="R11" s="928">
        <v>0.29930954729430975</v>
      </c>
      <c r="S11" s="927">
        <v>86</v>
      </c>
      <c r="T11" s="928">
        <f>IFERROR(S11/Q11*100,"-")</f>
        <v>97.727272727272734</v>
      </c>
    </row>
    <row r="12" spans="1:22" s="331" customFormat="1" ht="18" customHeight="1" x14ac:dyDescent="0.25">
      <c r="A12" s="330"/>
      <c r="B12" s="931" t="s">
        <v>7</v>
      </c>
      <c r="C12" s="930"/>
      <c r="D12" s="932">
        <f t="shared" ref="D12:D28" si="0">G12+L12+Q12</f>
        <v>4240</v>
      </c>
      <c r="E12" s="933">
        <f t="shared" ref="E12:E29" si="1">D12/D$29*100</f>
        <v>2.282859173432688</v>
      </c>
      <c r="F12" s="930"/>
      <c r="G12" s="932">
        <v>2942</v>
      </c>
      <c r="H12" s="933">
        <v>69.386792452830193</v>
      </c>
      <c r="I12" s="932">
        <v>923</v>
      </c>
      <c r="J12" s="933">
        <v>31.373215499660095</v>
      </c>
      <c r="K12" s="930"/>
      <c r="L12" s="932">
        <v>1200</v>
      </c>
      <c r="M12" s="933">
        <v>28.30188679245283</v>
      </c>
      <c r="N12" s="932">
        <v>471</v>
      </c>
      <c r="O12" s="933">
        <v>39.25</v>
      </c>
      <c r="P12" s="930"/>
      <c r="Q12" s="932">
        <v>98</v>
      </c>
      <c r="R12" s="933">
        <v>2.3113207547169812</v>
      </c>
      <c r="S12" s="932">
        <v>52</v>
      </c>
      <c r="T12" s="933">
        <f t="shared" ref="T12:T28" si="2">IFERROR(S12/Q12*100,"-")</f>
        <v>53.061224489795919</v>
      </c>
    </row>
    <row r="13" spans="1:22" s="331" customFormat="1" ht="18" customHeight="1" x14ac:dyDescent="0.25">
      <c r="A13" s="330"/>
      <c r="B13" s="931" t="s">
        <v>37</v>
      </c>
      <c r="C13" s="930"/>
      <c r="D13" s="932">
        <f t="shared" si="0"/>
        <v>3898</v>
      </c>
      <c r="E13" s="933">
        <f t="shared" si="1"/>
        <v>2.0987228910473155</v>
      </c>
      <c r="F13" s="930"/>
      <c r="G13" s="932">
        <v>1828</v>
      </c>
      <c r="H13" s="933">
        <v>46.89584402257568</v>
      </c>
      <c r="I13" s="932">
        <v>98</v>
      </c>
      <c r="J13" s="933">
        <v>5.361050328227571</v>
      </c>
      <c r="K13" s="930"/>
      <c r="L13" s="932">
        <v>1887</v>
      </c>
      <c r="M13" s="933">
        <v>48.409440738840431</v>
      </c>
      <c r="N13" s="932">
        <v>62</v>
      </c>
      <c r="O13" s="933">
        <v>3.2856385797562266</v>
      </c>
      <c r="P13" s="930"/>
      <c r="Q13" s="932">
        <v>183</v>
      </c>
      <c r="R13" s="933">
        <v>4.6947152385838891</v>
      </c>
      <c r="S13" s="932">
        <v>19</v>
      </c>
      <c r="T13" s="933">
        <f t="shared" si="2"/>
        <v>10.382513661202186</v>
      </c>
    </row>
    <row r="14" spans="1:22" s="331" customFormat="1" ht="18" customHeight="1" x14ac:dyDescent="0.25">
      <c r="A14" s="330"/>
      <c r="B14" s="931" t="s">
        <v>38</v>
      </c>
      <c r="C14" s="930"/>
      <c r="D14" s="932">
        <f t="shared" si="0"/>
        <v>3110</v>
      </c>
      <c r="E14" s="933">
        <f t="shared" si="1"/>
        <v>1.6744556673055799</v>
      </c>
      <c r="F14" s="930"/>
      <c r="G14" s="932">
        <v>2222</v>
      </c>
      <c r="H14" s="933">
        <v>71.446945337620576</v>
      </c>
      <c r="I14" s="932">
        <v>2148</v>
      </c>
      <c r="J14" s="933">
        <v>96.669666966696667</v>
      </c>
      <c r="K14" s="930"/>
      <c r="L14" s="932">
        <v>885</v>
      </c>
      <c r="M14" s="933">
        <v>28.45659163987138</v>
      </c>
      <c r="N14" s="932">
        <v>762</v>
      </c>
      <c r="O14" s="933">
        <v>86.101694915254228</v>
      </c>
      <c r="P14" s="930"/>
      <c r="Q14" s="932">
        <v>3</v>
      </c>
      <c r="R14" s="933">
        <v>9.6463022508038579E-2</v>
      </c>
      <c r="S14" s="932">
        <v>3</v>
      </c>
      <c r="T14" s="933">
        <f t="shared" si="2"/>
        <v>100</v>
      </c>
    </row>
    <row r="15" spans="1:22" s="331" customFormat="1" ht="18" customHeight="1" x14ac:dyDescent="0.25">
      <c r="A15" s="330"/>
      <c r="B15" s="931" t="s">
        <v>6</v>
      </c>
      <c r="C15" s="930"/>
      <c r="D15" s="932">
        <f t="shared" si="0"/>
        <v>5297</v>
      </c>
      <c r="E15" s="933">
        <f t="shared" si="1"/>
        <v>2.8519587362436196</v>
      </c>
      <c r="F15" s="930"/>
      <c r="G15" s="932">
        <v>3310</v>
      </c>
      <c r="H15" s="933">
        <v>62.488200868416087</v>
      </c>
      <c r="I15" s="932">
        <v>3178</v>
      </c>
      <c r="J15" s="933">
        <v>96.012084592145015</v>
      </c>
      <c r="K15" s="930"/>
      <c r="L15" s="932">
        <v>1891</v>
      </c>
      <c r="M15" s="933">
        <v>35.699452520294507</v>
      </c>
      <c r="N15" s="932">
        <v>1762</v>
      </c>
      <c r="O15" s="933">
        <v>93.17821258593338</v>
      </c>
      <c r="P15" s="930"/>
      <c r="Q15" s="932">
        <v>96</v>
      </c>
      <c r="R15" s="933">
        <v>1.8123466112894091</v>
      </c>
      <c r="S15" s="932">
        <v>83</v>
      </c>
      <c r="T15" s="933">
        <f t="shared" si="2"/>
        <v>86.458333333333343</v>
      </c>
    </row>
    <row r="16" spans="1:22" s="331" customFormat="1" ht="18" customHeight="1" x14ac:dyDescent="0.25">
      <c r="A16" s="330"/>
      <c r="B16" s="931" t="s">
        <v>5</v>
      </c>
      <c r="C16" s="930"/>
      <c r="D16" s="932">
        <f t="shared" si="0"/>
        <v>4529</v>
      </c>
      <c r="E16" s="933">
        <f t="shared" si="1"/>
        <v>2.438459716150152</v>
      </c>
      <c r="F16" s="930"/>
      <c r="G16" s="932">
        <v>1789</v>
      </c>
      <c r="H16" s="933">
        <v>39.500993596820486</v>
      </c>
      <c r="I16" s="932">
        <v>14</v>
      </c>
      <c r="J16" s="933">
        <v>0.78256008943543875</v>
      </c>
      <c r="K16" s="930"/>
      <c r="L16" s="932">
        <v>2694</v>
      </c>
      <c r="M16" s="933">
        <v>59.483329653345109</v>
      </c>
      <c r="N16" s="932">
        <v>25</v>
      </c>
      <c r="O16" s="933">
        <v>0.92798812175204148</v>
      </c>
      <c r="P16" s="930"/>
      <c r="Q16" s="932">
        <v>46</v>
      </c>
      <c r="R16" s="933">
        <v>1.0156767498344006</v>
      </c>
      <c r="S16" s="932">
        <v>0</v>
      </c>
      <c r="T16" s="933">
        <f t="shared" si="2"/>
        <v>0</v>
      </c>
    </row>
    <row r="17" spans="1:20" s="331" customFormat="1" ht="18" customHeight="1" x14ac:dyDescent="0.25">
      <c r="A17" s="330"/>
      <c r="B17" s="931" t="s">
        <v>4</v>
      </c>
      <c r="C17" s="930"/>
      <c r="D17" s="932">
        <f t="shared" si="0"/>
        <v>9119</v>
      </c>
      <c r="E17" s="933">
        <f t="shared" si="1"/>
        <v>4.9097624534275193</v>
      </c>
      <c r="F17" s="930"/>
      <c r="G17" s="932">
        <v>5552</v>
      </c>
      <c r="H17" s="933">
        <v>60.883868845268118</v>
      </c>
      <c r="I17" s="932">
        <v>353</v>
      </c>
      <c r="J17" s="933">
        <v>6.3580691642651299</v>
      </c>
      <c r="K17" s="930"/>
      <c r="L17" s="932">
        <v>3564</v>
      </c>
      <c r="M17" s="933">
        <v>39.0832328106152</v>
      </c>
      <c r="N17" s="932">
        <v>84</v>
      </c>
      <c r="O17" s="933">
        <v>2.3569023569023568</v>
      </c>
      <c r="P17" s="930"/>
      <c r="Q17" s="932">
        <v>3</v>
      </c>
      <c r="R17" s="933">
        <v>3.2898344116679461E-2</v>
      </c>
      <c r="S17" s="932">
        <v>1</v>
      </c>
      <c r="T17" s="933">
        <f t="shared" si="2"/>
        <v>33.333333333333329</v>
      </c>
    </row>
    <row r="18" spans="1:20" s="331" customFormat="1" ht="18" customHeight="1" x14ac:dyDescent="0.25">
      <c r="A18" s="330"/>
      <c r="B18" s="931" t="s">
        <v>40</v>
      </c>
      <c r="C18" s="930"/>
      <c r="D18" s="932">
        <f t="shared" si="0"/>
        <v>12918</v>
      </c>
      <c r="E18" s="933">
        <f t="shared" si="1"/>
        <v>6.955182736415912</v>
      </c>
      <c r="F18" s="930"/>
      <c r="G18" s="932">
        <v>7554</v>
      </c>
      <c r="H18" s="933">
        <v>58.476544356711571</v>
      </c>
      <c r="I18" s="932">
        <v>7348</v>
      </c>
      <c r="J18" s="933">
        <v>97.272967963992585</v>
      </c>
      <c r="K18" s="930"/>
      <c r="L18" s="932">
        <v>3723</v>
      </c>
      <c r="M18" s="933">
        <v>28.820250812819321</v>
      </c>
      <c r="N18" s="932">
        <v>3380</v>
      </c>
      <c r="O18" s="933">
        <v>90.786999731399405</v>
      </c>
      <c r="P18" s="930"/>
      <c r="Q18" s="932">
        <v>1641</v>
      </c>
      <c r="R18" s="933">
        <v>12.703204830469113</v>
      </c>
      <c r="S18" s="932">
        <v>1351</v>
      </c>
      <c r="T18" s="933">
        <f t="shared" si="2"/>
        <v>82.327848872638626</v>
      </c>
    </row>
    <row r="19" spans="1:20" s="331" customFormat="1" ht="18" customHeight="1" x14ac:dyDescent="0.25">
      <c r="A19" s="330"/>
      <c r="B19" s="931" t="s">
        <v>41</v>
      </c>
      <c r="C19" s="930"/>
      <c r="D19" s="932">
        <f t="shared" si="0"/>
        <v>38776</v>
      </c>
      <c r="E19" s="933">
        <f t="shared" si="1"/>
        <v>20.877393233260825</v>
      </c>
      <c r="F19" s="930"/>
      <c r="G19" s="932">
        <v>14640</v>
      </c>
      <c r="H19" s="933">
        <v>37.755312564472874</v>
      </c>
      <c r="I19" s="932">
        <v>14064</v>
      </c>
      <c r="J19" s="933">
        <v>96.06557377049181</v>
      </c>
      <c r="K19" s="930"/>
      <c r="L19" s="932">
        <v>20948</v>
      </c>
      <c r="M19" s="933">
        <v>54.023107076542189</v>
      </c>
      <c r="N19" s="932">
        <v>19485</v>
      </c>
      <c r="O19" s="933">
        <v>93.016039717395458</v>
      </c>
      <c r="P19" s="930"/>
      <c r="Q19" s="932">
        <v>3188</v>
      </c>
      <c r="R19" s="933">
        <v>8.221580358984939</v>
      </c>
      <c r="S19" s="932">
        <v>3162</v>
      </c>
      <c r="T19" s="933">
        <f t="shared" si="2"/>
        <v>99.184441656210794</v>
      </c>
    </row>
    <row r="20" spans="1:20" s="331" customFormat="1" ht="18" customHeight="1" x14ac:dyDescent="0.25">
      <c r="A20" s="330"/>
      <c r="B20" s="931" t="s">
        <v>3</v>
      </c>
      <c r="C20" s="930"/>
      <c r="D20" s="932">
        <f t="shared" si="0"/>
        <v>13312</v>
      </c>
      <c r="E20" s="933">
        <f t="shared" si="1"/>
        <v>7.1673163482867785</v>
      </c>
      <c r="F20" s="930"/>
      <c r="G20" s="932">
        <v>6125</v>
      </c>
      <c r="H20" s="933">
        <v>46.011117788461533</v>
      </c>
      <c r="I20" s="932">
        <v>5875</v>
      </c>
      <c r="J20" s="933">
        <v>95.918367346938766</v>
      </c>
      <c r="K20" s="930"/>
      <c r="L20" s="932">
        <v>6335</v>
      </c>
      <c r="M20" s="933">
        <v>47.58864182692308</v>
      </c>
      <c r="N20" s="932">
        <v>5903</v>
      </c>
      <c r="O20" s="933">
        <v>93.180741910023684</v>
      </c>
      <c r="P20" s="930"/>
      <c r="Q20" s="932">
        <v>852</v>
      </c>
      <c r="R20" s="933">
        <v>6.4002403846153841</v>
      </c>
      <c r="S20" s="932">
        <v>522</v>
      </c>
      <c r="T20" s="933">
        <f t="shared" si="2"/>
        <v>61.267605633802816</v>
      </c>
    </row>
    <row r="21" spans="1:20" s="331" customFormat="1" ht="18" customHeight="1" x14ac:dyDescent="0.25">
      <c r="A21" s="330"/>
      <c r="B21" s="931" t="s">
        <v>2</v>
      </c>
      <c r="C21" s="930"/>
      <c r="D21" s="932">
        <f t="shared" si="0"/>
        <v>5215</v>
      </c>
      <c r="E21" s="933">
        <f t="shared" si="1"/>
        <v>2.8078091012857236</v>
      </c>
      <c r="F21" s="930"/>
      <c r="G21" s="932">
        <v>3396</v>
      </c>
      <c r="H21" s="933">
        <v>65.119846596356666</v>
      </c>
      <c r="I21" s="932">
        <v>3318</v>
      </c>
      <c r="J21" s="933">
        <v>97.703180212014132</v>
      </c>
      <c r="K21" s="930"/>
      <c r="L21" s="932">
        <v>1780</v>
      </c>
      <c r="M21" s="933">
        <v>34.132310642377753</v>
      </c>
      <c r="N21" s="932">
        <v>1757</v>
      </c>
      <c r="O21" s="933">
        <v>98.707865168539328</v>
      </c>
      <c r="P21" s="930"/>
      <c r="Q21" s="932">
        <v>39</v>
      </c>
      <c r="R21" s="933">
        <v>0.74784276126558002</v>
      </c>
      <c r="S21" s="932">
        <v>39</v>
      </c>
      <c r="T21" s="933">
        <f t="shared" si="2"/>
        <v>100</v>
      </c>
    </row>
    <row r="22" spans="1:20" s="331" customFormat="1" ht="18" customHeight="1" x14ac:dyDescent="0.25">
      <c r="A22" s="330"/>
      <c r="B22" s="931" t="s">
        <v>35</v>
      </c>
      <c r="C22" s="930"/>
      <c r="D22" s="932">
        <f t="shared" si="0"/>
        <v>7271</v>
      </c>
      <c r="E22" s="933">
        <f t="shared" si="1"/>
        <v>3.9147804363276117</v>
      </c>
      <c r="F22" s="930"/>
      <c r="G22" s="932">
        <v>3945</v>
      </c>
      <c r="H22" s="933">
        <v>54.256635951038369</v>
      </c>
      <c r="I22" s="932">
        <v>3771</v>
      </c>
      <c r="J22" s="933">
        <v>95.589353612167301</v>
      </c>
      <c r="K22" s="930"/>
      <c r="L22" s="932">
        <v>2781</v>
      </c>
      <c r="M22" s="933">
        <v>38.247833860541881</v>
      </c>
      <c r="N22" s="932">
        <v>2705</v>
      </c>
      <c r="O22" s="933">
        <v>97.26717008270407</v>
      </c>
      <c r="P22" s="930"/>
      <c r="Q22" s="932">
        <v>545</v>
      </c>
      <c r="R22" s="933">
        <v>7.4955301884197496</v>
      </c>
      <c r="S22" s="932">
        <v>514</v>
      </c>
      <c r="T22" s="933">
        <f t="shared" si="2"/>
        <v>94.311926605504595</v>
      </c>
    </row>
    <row r="23" spans="1:20" s="331" customFormat="1" ht="18" customHeight="1" x14ac:dyDescent="0.25">
      <c r="A23" s="330"/>
      <c r="B23" s="931" t="s">
        <v>42</v>
      </c>
      <c r="C23" s="930"/>
      <c r="D23" s="932">
        <f t="shared" si="0"/>
        <v>24645</v>
      </c>
      <c r="E23" s="933">
        <f t="shared" si="1"/>
        <v>13.2691189455775</v>
      </c>
      <c r="F23" s="930"/>
      <c r="G23" s="932">
        <v>15512</v>
      </c>
      <c r="H23" s="933">
        <v>62.941773179143844</v>
      </c>
      <c r="I23" s="932">
        <v>12847</v>
      </c>
      <c r="J23" s="933">
        <v>82.819752449716347</v>
      </c>
      <c r="K23" s="930"/>
      <c r="L23" s="932">
        <v>7930</v>
      </c>
      <c r="M23" s="933">
        <v>32.176912152566445</v>
      </c>
      <c r="N23" s="932">
        <v>7067</v>
      </c>
      <c r="O23" s="933">
        <v>89.117276166456492</v>
      </c>
      <c r="P23" s="930"/>
      <c r="Q23" s="932">
        <v>1203</v>
      </c>
      <c r="R23" s="933">
        <v>4.8813146682897139</v>
      </c>
      <c r="S23" s="932">
        <v>1190</v>
      </c>
      <c r="T23" s="933">
        <f t="shared" si="2"/>
        <v>98.919368246051548</v>
      </c>
    </row>
    <row r="24" spans="1:20" s="331" customFormat="1" ht="18" customHeight="1" x14ac:dyDescent="0.25">
      <c r="A24" s="330">
        <v>47094</v>
      </c>
      <c r="B24" s="931" t="s">
        <v>43</v>
      </c>
      <c r="C24" s="930"/>
      <c r="D24" s="932">
        <f t="shared" si="0"/>
        <v>5334</v>
      </c>
      <c r="E24" s="933">
        <f t="shared" si="1"/>
        <v>2.8718799129929145</v>
      </c>
      <c r="F24" s="930"/>
      <c r="G24" s="932">
        <v>2808</v>
      </c>
      <c r="H24" s="933">
        <v>52.643419572553427</v>
      </c>
      <c r="I24" s="932">
        <v>2798</v>
      </c>
      <c r="J24" s="933">
        <v>99.643874643874639</v>
      </c>
      <c r="K24" s="930"/>
      <c r="L24" s="932">
        <v>2505</v>
      </c>
      <c r="M24" s="933">
        <v>46.962879640044996</v>
      </c>
      <c r="N24" s="932">
        <v>2498</v>
      </c>
      <c r="O24" s="933">
        <v>99.720558882235537</v>
      </c>
      <c r="P24" s="930"/>
      <c r="Q24" s="932">
        <v>21</v>
      </c>
      <c r="R24" s="933">
        <v>0.39370078740157477</v>
      </c>
      <c r="S24" s="932">
        <v>20</v>
      </c>
      <c r="T24" s="933">
        <f t="shared" si="2"/>
        <v>95.238095238095227</v>
      </c>
    </row>
    <row r="25" spans="1:20" s="331" customFormat="1" ht="18" customHeight="1" x14ac:dyDescent="0.25">
      <c r="B25" s="931" t="s">
        <v>44</v>
      </c>
      <c r="C25" s="930"/>
      <c r="D25" s="932">
        <f t="shared" si="0"/>
        <v>2769</v>
      </c>
      <c r="E25" s="933">
        <f t="shared" si="1"/>
        <v>1.490857795102621</v>
      </c>
      <c r="F25" s="930"/>
      <c r="G25" s="932">
        <v>1069</v>
      </c>
      <c r="H25" s="933">
        <v>38.605994944023116</v>
      </c>
      <c r="I25" s="932">
        <v>1064</v>
      </c>
      <c r="J25" s="933">
        <v>99.53227315247895</v>
      </c>
      <c r="K25" s="930"/>
      <c r="L25" s="932">
        <v>1626</v>
      </c>
      <c r="M25" s="933">
        <v>58.721560130010829</v>
      </c>
      <c r="N25" s="932">
        <v>1616</v>
      </c>
      <c r="O25" s="933">
        <v>99.384993849938496</v>
      </c>
      <c r="P25" s="930"/>
      <c r="Q25" s="932">
        <v>74</v>
      </c>
      <c r="R25" s="933">
        <v>2.6724449259660528</v>
      </c>
      <c r="S25" s="932">
        <v>74</v>
      </c>
      <c r="T25" s="933">
        <f t="shared" si="2"/>
        <v>100</v>
      </c>
    </row>
    <row r="26" spans="1:20" s="331" customFormat="1" ht="18" customHeight="1" x14ac:dyDescent="0.25">
      <c r="B26" s="931" t="s">
        <v>45</v>
      </c>
      <c r="C26" s="930"/>
      <c r="D26" s="932">
        <f t="shared" si="0"/>
        <v>13588</v>
      </c>
      <c r="E26" s="933">
        <f t="shared" si="1"/>
        <v>7.3159175586328686</v>
      </c>
      <c r="F26" s="930"/>
      <c r="G26" s="932">
        <v>6000</v>
      </c>
      <c r="H26" s="933">
        <v>44.156608772446276</v>
      </c>
      <c r="I26" s="932">
        <v>4792</v>
      </c>
      <c r="J26" s="933">
        <v>79.86666666666666</v>
      </c>
      <c r="K26" s="930"/>
      <c r="L26" s="932">
        <v>5094</v>
      </c>
      <c r="M26" s="933">
        <v>37.488960847806894</v>
      </c>
      <c r="N26" s="932">
        <v>3891</v>
      </c>
      <c r="O26" s="933">
        <v>76.383981154299178</v>
      </c>
      <c r="P26" s="930"/>
      <c r="Q26" s="932">
        <v>2494</v>
      </c>
      <c r="R26" s="933">
        <v>18.354430379746837</v>
      </c>
      <c r="S26" s="932">
        <v>1749</v>
      </c>
      <c r="T26" s="933">
        <f t="shared" si="2"/>
        <v>70.128307939053727</v>
      </c>
    </row>
    <row r="27" spans="1:20" s="331" customFormat="1" ht="18" customHeight="1" x14ac:dyDescent="0.25">
      <c r="B27" s="931" t="s">
        <v>46</v>
      </c>
      <c r="C27" s="930"/>
      <c r="D27" s="932">
        <f t="shared" si="0"/>
        <v>2103</v>
      </c>
      <c r="E27" s="933">
        <f t="shared" si="1"/>
        <v>1.1322766136153166</v>
      </c>
      <c r="F27" s="930"/>
      <c r="G27" s="932">
        <v>694</v>
      </c>
      <c r="H27" s="933">
        <v>33.000475511174514</v>
      </c>
      <c r="I27" s="932">
        <v>493</v>
      </c>
      <c r="J27" s="933">
        <v>71.037463976945247</v>
      </c>
      <c r="K27" s="930"/>
      <c r="L27" s="932">
        <v>1298</v>
      </c>
      <c r="M27" s="933">
        <v>61.72135045173561</v>
      </c>
      <c r="N27" s="932">
        <v>958</v>
      </c>
      <c r="O27" s="933">
        <v>73.805855161787377</v>
      </c>
      <c r="P27" s="930"/>
      <c r="Q27" s="932">
        <v>111</v>
      </c>
      <c r="R27" s="933">
        <v>5.2781740370898715</v>
      </c>
      <c r="S27" s="932">
        <v>88</v>
      </c>
      <c r="T27" s="933">
        <f t="shared" si="2"/>
        <v>79.27927927927928</v>
      </c>
    </row>
    <row r="28" spans="1:20" s="331" customFormat="1" ht="18" customHeight="1" x14ac:dyDescent="0.25">
      <c r="B28" s="953" t="s">
        <v>1</v>
      </c>
      <c r="C28" s="930"/>
      <c r="D28" s="954">
        <f t="shared" si="0"/>
        <v>207</v>
      </c>
      <c r="E28" s="955">
        <f t="shared" si="1"/>
        <v>0.11145090775956754</v>
      </c>
      <c r="F28" s="930"/>
      <c r="G28" s="954">
        <v>90</v>
      </c>
      <c r="H28" s="955">
        <v>43.478260869565219</v>
      </c>
      <c r="I28" s="954">
        <v>88</v>
      </c>
      <c r="J28" s="955">
        <v>97.777777777777771</v>
      </c>
      <c r="K28" s="930"/>
      <c r="L28" s="954">
        <v>117</v>
      </c>
      <c r="M28" s="955">
        <v>56.521739130434781</v>
      </c>
      <c r="N28" s="954">
        <v>115</v>
      </c>
      <c r="O28" s="955">
        <v>98.290598290598282</v>
      </c>
      <c r="P28" s="930"/>
      <c r="Q28" s="954">
        <v>0</v>
      </c>
      <c r="R28" s="955">
        <v>0</v>
      </c>
      <c r="S28" s="954">
        <v>0</v>
      </c>
      <c r="T28" s="955" t="str">
        <f t="shared" si="2"/>
        <v>-</v>
      </c>
    </row>
    <row r="29" spans="1:20" s="319" customFormat="1" ht="18" customHeight="1" x14ac:dyDescent="0.25">
      <c r="B29" s="1284" t="s">
        <v>0</v>
      </c>
      <c r="C29" s="1277"/>
      <c r="D29" s="1285">
        <f>SUM(D11:D28)</f>
        <v>185732</v>
      </c>
      <c r="E29" s="1286">
        <f t="shared" si="1"/>
        <v>100</v>
      </c>
      <c r="F29" s="1277"/>
      <c r="G29" s="1285">
        <f>SUM(G11:G28)</f>
        <v>92978</v>
      </c>
      <c r="H29" s="1286">
        <f t="shared" ref="H29" si="3">G29/$D29*100</f>
        <v>50.060301940430293</v>
      </c>
      <c r="I29" s="1285">
        <f>SUM(I11:I28)</f>
        <v>76620</v>
      </c>
      <c r="J29" s="1286">
        <f>I29/G29*100</f>
        <v>82.406590806427332</v>
      </c>
      <c r="K29" s="1277"/>
      <c r="L29" s="1285">
        <f>SUM(L11:L28)</f>
        <v>82069</v>
      </c>
      <c r="M29" s="1286">
        <f t="shared" ref="M29" si="4">L29/$D29*100</f>
        <v>44.18678526048285</v>
      </c>
      <c r="N29" s="1285">
        <f>SUM(N11:N28)</f>
        <v>68209</v>
      </c>
      <c r="O29" s="1286">
        <f>N29/L29*100</f>
        <v>83.111771801776555</v>
      </c>
      <c r="P29" s="1277"/>
      <c r="Q29" s="1285">
        <f>SUM(Q11:Q28)</f>
        <v>10685</v>
      </c>
      <c r="R29" s="1286">
        <f t="shared" ref="R29" si="5">Q29/$D29*100</f>
        <v>5.7529127990868556</v>
      </c>
      <c r="S29" s="1285">
        <f>SUM(S11:S28)</f>
        <v>8953</v>
      </c>
      <c r="T29" s="1286">
        <f>S29/Q29*100</f>
        <v>83.790360318203085</v>
      </c>
    </row>
    <row r="30" spans="1:20" s="328" customFormat="1" ht="6.75" customHeight="1" x14ac:dyDescent="0.25">
      <c r="B30" s="1664"/>
      <c r="C30" s="1664"/>
      <c r="D30" s="1664"/>
      <c r="E30" s="1664"/>
      <c r="F30" s="779"/>
    </row>
    <row r="31" spans="1:20" x14ac:dyDescent="0.35">
      <c r="B31" s="1665"/>
      <c r="C31" s="1665"/>
      <c r="D31" s="1665"/>
      <c r="E31" s="1665"/>
      <c r="F31" s="1665"/>
      <c r="G31" s="1665"/>
      <c r="H31" s="1665"/>
      <c r="I31" s="1665"/>
      <c r="J31" s="1665"/>
      <c r="K31" s="1665"/>
      <c r="L31" s="1665"/>
      <c r="M31" s="1665"/>
      <c r="N31" s="1665"/>
      <c r="O31" s="1665"/>
      <c r="P31" s="1665"/>
      <c r="Q31" s="1665"/>
      <c r="R31" s="1665"/>
    </row>
    <row r="32" spans="1:20" x14ac:dyDescent="0.35">
      <c r="G32" s="935"/>
      <c r="L32" s="935"/>
    </row>
    <row r="33" spans="2:22" x14ac:dyDescent="0.35">
      <c r="B33" s="1400"/>
      <c r="C33" s="567"/>
      <c r="D33" s="567"/>
      <c r="E33" s="567"/>
      <c r="F33" s="567"/>
      <c r="G33" s="567"/>
      <c r="H33" s="567"/>
      <c r="I33" s="567"/>
      <c r="J33" s="567"/>
      <c r="K33" s="567"/>
      <c r="L33" s="1400"/>
      <c r="M33" s="567"/>
      <c r="N33" s="567"/>
      <c r="O33" s="567"/>
      <c r="P33" s="567"/>
      <c r="Q33" s="567"/>
      <c r="R33" s="567"/>
      <c r="S33" s="567"/>
      <c r="T33" s="1399"/>
      <c r="U33" s="1399"/>
      <c r="V33" s="1399"/>
    </row>
    <row r="34" spans="2:22" s="567" customFormat="1" x14ac:dyDescent="0.35">
      <c r="B34" s="567" t="s">
        <v>39</v>
      </c>
      <c r="G34" s="567" t="e">
        <f>GETPIVOTDATA("ID PRESTACION
COUNT",#REF!,"
CCAA",$B34,"
Tipo Prestación",$B$1,"Grado Resuelto",G$7)</f>
        <v>#REF!</v>
      </c>
      <c r="K34" s="567" t="e">
        <f>GETPIVOTDATA("ID PRESTACION
COUNT",#REF!,"
CCAA",$B34,"
Tipo Prestación",$B$1,"Grado Resuelto",K$7)</f>
        <v>#REF!</v>
      </c>
      <c r="L34" s="567" t="e">
        <f>GETPIVOTDATA("ID PRESTACION
COUNT",#REF!,"
CCAA",$B34,"
Tipo Prestación",$B$1,"Grado Resuelto",L$7)</f>
        <v>#REF!</v>
      </c>
      <c r="P34" s="567" t="e">
        <f>GETPIVOTDATA("ID PRESTACION
COUNT",#REF!,"
CCAA",$B34,"
Tipo Prestación",$B$1,"Grado Resuelto",P$7)</f>
        <v>#REF!</v>
      </c>
      <c r="Q34" s="567" t="e">
        <f>GETPIVOTDATA("ID PRESTACION
COUNT",#REF!,"
CCAA",$B34,"
Tipo Prestación",$B$1,"Grado Resuelto",Q$7)</f>
        <v>#REF!</v>
      </c>
      <c r="T34" s="1399"/>
      <c r="U34" s="1399"/>
      <c r="V34" s="1399"/>
    </row>
    <row r="35" spans="2:22" s="567" customFormat="1" x14ac:dyDescent="0.35">
      <c r="B35" s="567" t="s">
        <v>47</v>
      </c>
      <c r="G35" s="567" t="e">
        <f>GETPIVOTDATA("ID PRESTACION
COUNT",#REF!,"
CCAA",$B35,"
Tipo Prestación",$B$1,"Grado Resuelto",G$7)</f>
        <v>#REF!</v>
      </c>
      <c r="K35" s="567" t="e">
        <f>GETPIVOTDATA("ID PRESTACION
COUNT",#REF!,"
CCAA",$B35,"
Tipo Prestación",$B$1,"Grado Resuelto",K$7)</f>
        <v>#REF!</v>
      </c>
      <c r="L35" s="567" t="e">
        <f>GETPIVOTDATA("ID PRESTACION
COUNT",#REF!,"
CCAA",$B35,"
Tipo Prestación",$B$1,"Grado Resuelto",L$7)</f>
        <v>#REF!</v>
      </c>
      <c r="P35" s="567" t="e">
        <f>GETPIVOTDATA("ID PRESTACION
COUNT",#REF!,"
CCAA",$B35,"
Tipo Prestación",$B$1,"Grado Resuelto",P$7)</f>
        <v>#REF!</v>
      </c>
      <c r="Q35" s="567" t="e">
        <f>GETPIVOTDATA("ID PRESTACION
COUNT",#REF!,"
CCAA",$B35,"
Tipo Prestación",$B$1,"Grado Resuelto",Q$7)</f>
        <v>#REF!</v>
      </c>
      <c r="T35" s="1399"/>
      <c r="U35" s="1399"/>
      <c r="V35" s="1399"/>
    </row>
    <row r="36" spans="2:22" s="567" customFormat="1" x14ac:dyDescent="0.35">
      <c r="B36" s="1399"/>
      <c r="C36" s="1399"/>
      <c r="D36" s="1399"/>
      <c r="E36" s="1399"/>
      <c r="F36" s="1399"/>
      <c r="G36" s="1399"/>
      <c r="H36" s="1399"/>
      <c r="I36" s="1399"/>
      <c r="J36" s="1399"/>
      <c r="K36" s="1399"/>
      <c r="L36" s="1399"/>
      <c r="M36" s="1399"/>
      <c r="N36" s="1399"/>
      <c r="O36" s="1399"/>
      <c r="P36" s="1399"/>
      <c r="Q36" s="1399"/>
      <c r="R36" s="1399"/>
      <c r="S36" s="1399"/>
      <c r="T36" s="1399"/>
      <c r="U36" s="1399"/>
      <c r="V36" s="1399"/>
    </row>
    <row r="37" spans="2:22" s="567" customFormat="1" x14ac:dyDescent="0.35">
      <c r="B37" s="1399"/>
      <c r="C37" s="1399"/>
      <c r="D37" s="1399"/>
      <c r="E37" s="1399"/>
      <c r="F37" s="1399"/>
      <c r="G37" s="1399"/>
      <c r="H37" s="1399"/>
      <c r="I37" s="1399"/>
      <c r="J37" s="1399"/>
      <c r="K37" s="1399"/>
      <c r="L37" s="1399"/>
      <c r="M37" s="1399"/>
      <c r="N37" s="1399"/>
      <c r="O37" s="1399"/>
      <c r="P37" s="1399"/>
      <c r="Q37" s="1399"/>
      <c r="R37" s="1399"/>
      <c r="S37" s="1399"/>
      <c r="T37" s="1399"/>
      <c r="U37" s="1399"/>
      <c r="V37" s="1399"/>
    </row>
  </sheetData>
  <mergeCells count="17">
    <mergeCell ref="B2:E2"/>
    <mergeCell ref="G2:R2"/>
    <mergeCell ref="B7:B9"/>
    <mergeCell ref="D7:E8"/>
    <mergeCell ref="G7:J7"/>
    <mergeCell ref="L7:O7"/>
    <mergeCell ref="Q7:T7"/>
    <mergeCell ref="G8:H8"/>
    <mergeCell ref="I8:J8"/>
    <mergeCell ref="L8:M8"/>
    <mergeCell ref="N8:O8"/>
    <mergeCell ref="Q8:R8"/>
    <mergeCell ref="S8:T8"/>
    <mergeCell ref="B4:T4"/>
    <mergeCell ref="B5:T5"/>
    <mergeCell ref="B31:R31"/>
    <mergeCell ref="B30:E30"/>
  </mergeCells>
  <printOptions horizontalCentered="1"/>
  <pageMargins left="0" right="0" top="0.43307086614173229" bottom="0.43307086614173229" header="0" footer="0"/>
  <pageSetup paperSize="9" scale="99" orientation="landscape" r:id="rId1"/>
  <headerFooter alignWithMargins="0"/>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Hoja63">
    <pageSetUpPr fitToPage="1"/>
  </sheetPr>
  <dimension ref="A1:V33"/>
  <sheetViews>
    <sheetView zoomScaleNormal="100" workbookViewId="0"/>
  </sheetViews>
  <sheetFormatPr baseColWidth="10" defaultColWidth="11.453125" defaultRowHeight="14.5" x14ac:dyDescent="0.35"/>
  <cols>
    <col min="1" max="1" width="1" style="748" customWidth="1"/>
    <col min="2" max="2" width="30.26953125" style="748" customWidth="1"/>
    <col min="3" max="3" width="0.81640625" style="748" customWidth="1"/>
    <col min="4" max="4" width="10.1796875" style="748" customWidth="1"/>
    <col min="5" max="5" width="8.1796875" style="748" customWidth="1"/>
    <col min="6" max="6" width="0.81640625" style="748" customWidth="1"/>
    <col min="7" max="7" width="10" style="748" customWidth="1"/>
    <col min="8" max="8" width="7.1796875" style="748" customWidth="1"/>
    <col min="9" max="10" width="8" style="748" customWidth="1"/>
    <col min="11" max="11" width="0.7265625" style="748" customWidth="1"/>
    <col min="12" max="12" width="10.1796875" style="748" customWidth="1"/>
    <col min="13" max="15" width="8" style="748" customWidth="1"/>
    <col min="16" max="16" width="0.54296875" style="748" customWidth="1"/>
    <col min="17" max="17" width="9" style="748" customWidth="1"/>
    <col min="18" max="18" width="7.453125" style="748" customWidth="1"/>
    <col min="19" max="19" width="8" style="748" customWidth="1"/>
    <col min="20" max="20" width="8.81640625" style="748" customWidth="1"/>
    <col min="21" max="21" width="7.54296875" style="748" customWidth="1"/>
    <col min="22" max="22" width="8.26953125" style="748" customWidth="1"/>
    <col min="23" max="23" width="8.81640625" style="748" customWidth="1"/>
    <col min="24" max="16384" width="11.453125" style="748"/>
  </cols>
  <sheetData>
    <row r="1" spans="1:22" ht="9.75" customHeight="1" x14ac:dyDescent="0.35">
      <c r="B1" s="748" t="s">
        <v>67</v>
      </c>
    </row>
    <row r="2" spans="1:22" s="343" customFormat="1" ht="49.5" customHeight="1" x14ac:dyDescent="0.35">
      <c r="B2" s="1439"/>
      <c r="C2" s="1439"/>
      <c r="D2" s="1439"/>
      <c r="E2" s="1439"/>
      <c r="F2" s="344"/>
      <c r="G2" s="1653"/>
      <c r="H2" s="1653"/>
      <c r="I2" s="1653"/>
      <c r="J2" s="1653"/>
      <c r="K2" s="1653"/>
      <c r="L2" s="1653"/>
      <c r="M2" s="1653"/>
      <c r="N2" s="1653"/>
      <c r="O2" s="1653"/>
      <c r="P2" s="1653"/>
      <c r="Q2" s="1653"/>
      <c r="R2" s="1653"/>
      <c r="T2" s="344"/>
    </row>
    <row r="3" spans="1:22" s="343" customFormat="1" ht="3" customHeight="1" x14ac:dyDescent="0.35">
      <c r="B3" s="344"/>
      <c r="C3" s="344"/>
      <c r="D3" s="344"/>
      <c r="E3" s="344"/>
      <c r="F3" s="344"/>
      <c r="L3" s="344"/>
      <c r="Q3" s="344"/>
      <c r="T3" s="344"/>
    </row>
    <row r="4" spans="1:22" s="345" customFormat="1" ht="15" customHeight="1" x14ac:dyDescent="0.25">
      <c r="B4" s="1477" t="s">
        <v>432</v>
      </c>
      <c r="C4" s="1477"/>
      <c r="D4" s="1477"/>
      <c r="E4" s="1477"/>
      <c r="F4" s="1477"/>
      <c r="G4" s="1477"/>
      <c r="H4" s="1477"/>
      <c r="I4" s="1477"/>
      <c r="J4" s="1477"/>
      <c r="K4" s="1477"/>
      <c r="L4" s="1477"/>
      <c r="M4" s="1477"/>
      <c r="N4" s="1477"/>
      <c r="O4" s="1477"/>
      <c r="P4" s="1477"/>
      <c r="Q4" s="1477"/>
      <c r="R4" s="1477"/>
      <c r="S4" s="1477"/>
      <c r="T4" s="1477"/>
      <c r="U4" s="924"/>
    </row>
    <row r="5" spans="1:22" s="345" customFormat="1" ht="15" customHeight="1" x14ac:dyDescent="0.25">
      <c r="B5" s="1478" t="str">
        <f>porsaad!$B$6</f>
        <v>Situación a 30 de noviembre de 2025</v>
      </c>
      <c r="C5" s="1478"/>
      <c r="D5" s="1478"/>
      <c r="E5" s="1478"/>
      <c r="F5" s="1478"/>
      <c r="G5" s="1478"/>
      <c r="H5" s="1478"/>
      <c r="I5" s="1478"/>
      <c r="J5" s="1478"/>
      <c r="K5" s="1478"/>
      <c r="L5" s="1478"/>
      <c r="M5" s="1478"/>
      <c r="N5" s="1478"/>
      <c r="O5" s="1478"/>
      <c r="P5" s="1478"/>
      <c r="Q5" s="1478"/>
      <c r="R5" s="1478"/>
      <c r="S5" s="1478"/>
      <c r="T5" s="1478"/>
      <c r="U5" s="925"/>
      <c r="V5" s="875"/>
    </row>
    <row r="6" spans="1:22" s="345" customFormat="1" ht="4.5" customHeight="1" x14ac:dyDescent="0.25"/>
    <row r="7" spans="1:22" s="322" customFormat="1" ht="15" customHeight="1" x14ac:dyDescent="0.25">
      <c r="A7" s="316"/>
      <c r="B7" s="1654" t="s">
        <v>12</v>
      </c>
      <c r="C7" s="920"/>
      <c r="D7" s="1666" t="s">
        <v>77</v>
      </c>
      <c r="E7" s="1659"/>
      <c r="F7" s="920"/>
      <c r="G7" s="1668" t="s">
        <v>31</v>
      </c>
      <c r="H7" s="1669"/>
      <c r="I7" s="1669"/>
      <c r="J7" s="1670"/>
      <c r="K7" s="921"/>
      <c r="L7" s="1668" t="s">
        <v>49</v>
      </c>
      <c r="M7" s="1669"/>
      <c r="N7" s="1669"/>
      <c r="O7" s="1670"/>
      <c r="P7" s="921"/>
      <c r="Q7" s="1668" t="s">
        <v>50</v>
      </c>
      <c r="R7" s="1669"/>
      <c r="S7" s="1669"/>
      <c r="T7" s="1670"/>
    </row>
    <row r="8" spans="1:22" s="322" customFormat="1" ht="35.25" customHeight="1" x14ac:dyDescent="0.25">
      <c r="A8" s="316"/>
      <c r="B8" s="1655"/>
      <c r="C8" s="920"/>
      <c r="D8" s="1667"/>
      <c r="E8" s="1662"/>
      <c r="F8" s="920"/>
      <c r="G8" s="1671" t="s">
        <v>69</v>
      </c>
      <c r="H8" s="1672"/>
      <c r="I8" s="1673" t="s">
        <v>286</v>
      </c>
      <c r="J8" s="1674"/>
      <c r="K8" s="957"/>
      <c r="L8" s="1675" t="s">
        <v>69</v>
      </c>
      <c r="M8" s="1676"/>
      <c r="N8" s="1673" t="s">
        <v>286</v>
      </c>
      <c r="O8" s="1674"/>
      <c r="P8" s="957"/>
      <c r="Q8" s="1675" t="s">
        <v>69</v>
      </c>
      <c r="R8" s="1676"/>
      <c r="S8" s="1673" t="s">
        <v>286</v>
      </c>
      <c r="T8" s="1674"/>
    </row>
    <row r="9" spans="1:22" s="322" customFormat="1" ht="29.25" customHeight="1" x14ac:dyDescent="0.25">
      <c r="A9" s="316"/>
      <c r="B9" s="1656"/>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5">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5">
      <c r="A11" s="330"/>
      <c r="B11" s="926" t="s">
        <v>8</v>
      </c>
      <c r="C11" s="930"/>
      <c r="D11" s="927">
        <f>G11+L11+Q11</f>
        <v>4196</v>
      </c>
      <c r="E11" s="928">
        <f>D11/D$29*100</f>
        <v>1.7466303687238276</v>
      </c>
      <c r="F11" s="930"/>
      <c r="G11" s="927">
        <v>1991</v>
      </c>
      <c r="H11" s="928">
        <v>47.449952335557668</v>
      </c>
      <c r="I11" s="927">
        <v>1929</v>
      </c>
      <c r="J11" s="928">
        <v>96.885986941235558</v>
      </c>
      <c r="K11" s="930"/>
      <c r="L11" s="927">
        <v>2087</v>
      </c>
      <c r="M11" s="928">
        <v>49.737845567206861</v>
      </c>
      <c r="N11" s="927">
        <v>1983</v>
      </c>
      <c r="O11" s="928">
        <v>95.01677048394825</v>
      </c>
      <c r="P11" s="930"/>
      <c r="Q11" s="927">
        <v>118</v>
      </c>
      <c r="R11" s="928">
        <v>2.8122020972354624</v>
      </c>
      <c r="S11" s="927">
        <v>45</v>
      </c>
      <c r="T11" s="928">
        <f>IFERROR(S11/Q11*100,"-")</f>
        <v>38.135593220338983</v>
      </c>
    </row>
    <row r="12" spans="1:22" s="331" customFormat="1" ht="18" customHeight="1" x14ac:dyDescent="0.25">
      <c r="A12" s="330"/>
      <c r="B12" s="931" t="s">
        <v>7</v>
      </c>
      <c r="C12" s="930"/>
      <c r="D12" s="932">
        <f t="shared" ref="D12:D28" si="0">G12+L12+Q12</f>
        <v>10486</v>
      </c>
      <c r="E12" s="933">
        <f t="shared" ref="E12:E29" si="1">D12/D$29*100</f>
        <v>4.364910878560071</v>
      </c>
      <c r="F12" s="930"/>
      <c r="G12" s="932">
        <v>4466</v>
      </c>
      <c r="H12" s="933">
        <v>42.590120160213615</v>
      </c>
      <c r="I12" s="932">
        <v>4377</v>
      </c>
      <c r="J12" s="933">
        <v>98.007165248544553</v>
      </c>
      <c r="K12" s="930"/>
      <c r="L12" s="932">
        <v>4138</v>
      </c>
      <c r="M12" s="933">
        <v>39.462139996185392</v>
      </c>
      <c r="N12" s="932">
        <v>4014</v>
      </c>
      <c r="O12" s="933">
        <v>97.003383276945385</v>
      </c>
      <c r="P12" s="930"/>
      <c r="Q12" s="932">
        <v>1882</v>
      </c>
      <c r="R12" s="933">
        <v>17.947739843600992</v>
      </c>
      <c r="S12" s="932">
        <v>1800</v>
      </c>
      <c r="T12" s="933">
        <f t="shared" ref="T12:T28" si="2">IFERROR(S12/Q12*100,"-")</f>
        <v>95.642933049946862</v>
      </c>
    </row>
    <row r="13" spans="1:22" s="331" customFormat="1" ht="18" customHeight="1" x14ac:dyDescent="0.25">
      <c r="A13" s="330"/>
      <c r="B13" s="931" t="s">
        <v>37</v>
      </c>
      <c r="C13" s="930"/>
      <c r="D13" s="932">
        <f t="shared" si="0"/>
        <v>5155</v>
      </c>
      <c r="E13" s="933">
        <f t="shared" si="1"/>
        <v>2.1458244877910704</v>
      </c>
      <c r="F13" s="930"/>
      <c r="G13" s="932">
        <v>1636</v>
      </c>
      <c r="H13" s="933">
        <v>31.736178467507276</v>
      </c>
      <c r="I13" s="932">
        <v>1564</v>
      </c>
      <c r="J13" s="933">
        <v>95.599022004889974</v>
      </c>
      <c r="K13" s="930"/>
      <c r="L13" s="932">
        <v>1878</v>
      </c>
      <c r="M13" s="933">
        <v>36.430649854510186</v>
      </c>
      <c r="N13" s="932">
        <v>1683</v>
      </c>
      <c r="O13" s="933">
        <v>89.616613418530349</v>
      </c>
      <c r="P13" s="930"/>
      <c r="Q13" s="932">
        <v>1641</v>
      </c>
      <c r="R13" s="933">
        <v>31.833171677982541</v>
      </c>
      <c r="S13" s="932">
        <v>1324</v>
      </c>
      <c r="T13" s="933">
        <f t="shared" si="2"/>
        <v>80.682510664229127</v>
      </c>
    </row>
    <row r="14" spans="1:22" s="331" customFormat="1" ht="18" customHeight="1" x14ac:dyDescent="0.25">
      <c r="A14" s="330"/>
      <c r="B14" s="931" t="s">
        <v>38</v>
      </c>
      <c r="C14" s="930"/>
      <c r="D14" s="932">
        <f t="shared" si="0"/>
        <v>869</v>
      </c>
      <c r="E14" s="933">
        <f t="shared" si="1"/>
        <v>0.36173064595352866</v>
      </c>
      <c r="F14" s="930"/>
      <c r="G14" s="932">
        <v>440</v>
      </c>
      <c r="H14" s="933">
        <v>50.632911392405063</v>
      </c>
      <c r="I14" s="932">
        <v>381</v>
      </c>
      <c r="J14" s="933">
        <v>86.590909090909093</v>
      </c>
      <c r="K14" s="930"/>
      <c r="L14" s="932">
        <v>377</v>
      </c>
      <c r="M14" s="933">
        <v>43.383199079401614</v>
      </c>
      <c r="N14" s="932">
        <v>313</v>
      </c>
      <c r="O14" s="933">
        <v>83.023872679045098</v>
      </c>
      <c r="P14" s="930"/>
      <c r="Q14" s="932">
        <v>52</v>
      </c>
      <c r="R14" s="933">
        <v>5.983889528193326</v>
      </c>
      <c r="S14" s="932">
        <v>7</v>
      </c>
      <c r="T14" s="933">
        <f t="shared" si="2"/>
        <v>13.461538461538462</v>
      </c>
    </row>
    <row r="15" spans="1:22" s="331" customFormat="1" ht="18" customHeight="1" x14ac:dyDescent="0.25">
      <c r="A15" s="330"/>
      <c r="B15" s="931" t="s">
        <v>6</v>
      </c>
      <c r="C15" s="930"/>
      <c r="D15" s="932">
        <f t="shared" si="0"/>
        <v>27528</v>
      </c>
      <c r="E15" s="933">
        <f t="shared" si="1"/>
        <v>11.458827643048028</v>
      </c>
      <c r="F15" s="930"/>
      <c r="G15" s="932">
        <v>8554</v>
      </c>
      <c r="H15" s="933">
        <v>31.073815751235106</v>
      </c>
      <c r="I15" s="932">
        <v>7034</v>
      </c>
      <c r="J15" s="933">
        <v>82.230535422024786</v>
      </c>
      <c r="K15" s="930"/>
      <c r="L15" s="932">
        <v>9689</v>
      </c>
      <c r="M15" s="933">
        <v>35.196890438825925</v>
      </c>
      <c r="N15" s="932">
        <v>8066</v>
      </c>
      <c r="O15" s="933">
        <v>83.249045309113427</v>
      </c>
      <c r="P15" s="930"/>
      <c r="Q15" s="932">
        <v>9285</v>
      </c>
      <c r="R15" s="933">
        <v>33.729293809938973</v>
      </c>
      <c r="S15" s="932">
        <v>8024</v>
      </c>
      <c r="T15" s="933">
        <f t="shared" si="2"/>
        <v>86.418955304254169</v>
      </c>
    </row>
    <row r="16" spans="1:22" s="331" customFormat="1" ht="18" customHeight="1" x14ac:dyDescent="0.25">
      <c r="A16" s="330"/>
      <c r="B16" s="931" t="s">
        <v>5</v>
      </c>
      <c r="C16" s="930"/>
      <c r="D16" s="932">
        <f t="shared" si="0"/>
        <v>589</v>
      </c>
      <c r="E16" s="933">
        <f t="shared" si="1"/>
        <v>0.24517761848864023</v>
      </c>
      <c r="F16" s="930"/>
      <c r="G16" s="932">
        <v>258</v>
      </c>
      <c r="H16" s="933">
        <v>43.803056027164686</v>
      </c>
      <c r="I16" s="932">
        <v>231</v>
      </c>
      <c r="J16" s="933">
        <v>89.534883720930239</v>
      </c>
      <c r="K16" s="930"/>
      <c r="L16" s="932">
        <v>315</v>
      </c>
      <c r="M16" s="933">
        <v>53.480475382003398</v>
      </c>
      <c r="N16" s="932">
        <v>284</v>
      </c>
      <c r="O16" s="933">
        <v>90.158730158730165</v>
      </c>
      <c r="P16" s="930"/>
      <c r="Q16" s="932">
        <v>16</v>
      </c>
      <c r="R16" s="933">
        <v>2.7164685908319184</v>
      </c>
      <c r="S16" s="932">
        <v>4</v>
      </c>
      <c r="T16" s="933">
        <f t="shared" si="2"/>
        <v>25</v>
      </c>
    </row>
    <row r="17" spans="1:20" s="331" customFormat="1" ht="18" customHeight="1" x14ac:dyDescent="0.25">
      <c r="A17" s="330"/>
      <c r="B17" s="931" t="s">
        <v>4</v>
      </c>
      <c r="C17" s="930"/>
      <c r="D17" s="932">
        <f t="shared" si="0"/>
        <v>48937</v>
      </c>
      <c r="E17" s="933">
        <f t="shared" si="1"/>
        <v>20.370555375175869</v>
      </c>
      <c r="F17" s="930"/>
      <c r="G17" s="932">
        <v>16151</v>
      </c>
      <c r="H17" s="933">
        <v>33.003657764064002</v>
      </c>
      <c r="I17" s="932">
        <v>13806</v>
      </c>
      <c r="J17" s="933">
        <v>85.480775184199118</v>
      </c>
      <c r="K17" s="930"/>
      <c r="L17" s="932">
        <v>16058</v>
      </c>
      <c r="M17" s="933">
        <v>32.813617508224866</v>
      </c>
      <c r="N17" s="932">
        <v>12994</v>
      </c>
      <c r="O17" s="933">
        <v>80.919168015942205</v>
      </c>
      <c r="P17" s="930"/>
      <c r="Q17" s="932">
        <v>16728</v>
      </c>
      <c r="R17" s="933">
        <v>34.18272472771114</v>
      </c>
      <c r="S17" s="932">
        <v>11339</v>
      </c>
      <c r="T17" s="933">
        <f t="shared" si="2"/>
        <v>67.784552845528452</v>
      </c>
    </row>
    <row r="18" spans="1:20" s="331" customFormat="1" ht="18" customHeight="1" x14ac:dyDescent="0.25">
      <c r="A18" s="330"/>
      <c r="B18" s="931" t="s">
        <v>40</v>
      </c>
      <c r="C18" s="930"/>
      <c r="D18" s="932">
        <f t="shared" si="0"/>
        <v>12699</v>
      </c>
      <c r="E18" s="933">
        <f t="shared" si="1"/>
        <v>5.2860960563450643</v>
      </c>
      <c r="F18" s="930"/>
      <c r="G18" s="932">
        <v>4365</v>
      </c>
      <c r="H18" s="933">
        <v>34.372785258681787</v>
      </c>
      <c r="I18" s="932">
        <v>3726</v>
      </c>
      <c r="J18" s="933">
        <v>85.360824742268036</v>
      </c>
      <c r="K18" s="930"/>
      <c r="L18" s="932">
        <v>4717</v>
      </c>
      <c r="M18" s="933">
        <v>37.144657059610992</v>
      </c>
      <c r="N18" s="932">
        <v>3880</v>
      </c>
      <c r="O18" s="933">
        <v>82.255670977316086</v>
      </c>
      <c r="P18" s="930"/>
      <c r="Q18" s="932">
        <v>3617</v>
      </c>
      <c r="R18" s="933">
        <v>28.48255768170722</v>
      </c>
      <c r="S18" s="932">
        <v>2698</v>
      </c>
      <c r="T18" s="933">
        <f t="shared" si="2"/>
        <v>74.592203483549895</v>
      </c>
    </row>
    <row r="19" spans="1:20" s="331" customFormat="1" ht="18" customHeight="1" x14ac:dyDescent="0.25">
      <c r="A19" s="330"/>
      <c r="B19" s="931" t="s">
        <v>41</v>
      </c>
      <c r="C19" s="930"/>
      <c r="D19" s="932">
        <f t="shared" si="0"/>
        <v>22668</v>
      </c>
      <c r="E19" s="933">
        <f t="shared" si="1"/>
        <v>9.4358000949074654</v>
      </c>
      <c r="F19" s="930"/>
      <c r="G19" s="932">
        <v>6492</v>
      </c>
      <c r="H19" s="933">
        <v>28.639491794600318</v>
      </c>
      <c r="I19" s="932">
        <v>6213</v>
      </c>
      <c r="J19" s="933">
        <v>95.702402957486129</v>
      </c>
      <c r="K19" s="930"/>
      <c r="L19" s="932">
        <v>11679</v>
      </c>
      <c r="M19" s="933">
        <v>51.521969295923768</v>
      </c>
      <c r="N19" s="932">
        <v>10785</v>
      </c>
      <c r="O19" s="933">
        <v>92.34523503724634</v>
      </c>
      <c r="P19" s="930"/>
      <c r="Q19" s="932">
        <v>4497</v>
      </c>
      <c r="R19" s="933">
        <v>19.838538909475915</v>
      </c>
      <c r="S19" s="932">
        <v>3535</v>
      </c>
      <c r="T19" s="933">
        <f t="shared" si="2"/>
        <v>78.607960862797427</v>
      </c>
    </row>
    <row r="20" spans="1:20" s="331" customFormat="1" ht="18" customHeight="1" x14ac:dyDescent="0.25">
      <c r="A20" s="330"/>
      <c r="B20" s="931" t="s">
        <v>3</v>
      </c>
      <c r="C20" s="930"/>
      <c r="D20" s="932">
        <f t="shared" si="0"/>
        <v>27205</v>
      </c>
      <c r="E20" s="933">
        <f t="shared" si="1"/>
        <v>11.324375400651032</v>
      </c>
      <c r="F20" s="930"/>
      <c r="G20" s="932">
        <v>8041</v>
      </c>
      <c r="H20" s="933">
        <v>29.557066715677266</v>
      </c>
      <c r="I20" s="932">
        <v>4519</v>
      </c>
      <c r="J20" s="933">
        <v>56.199477676905865</v>
      </c>
      <c r="K20" s="930"/>
      <c r="L20" s="932">
        <v>10486</v>
      </c>
      <c r="M20" s="933">
        <v>38.544385223304538</v>
      </c>
      <c r="N20" s="932">
        <v>5568</v>
      </c>
      <c r="O20" s="933">
        <v>53.099370589357243</v>
      </c>
      <c r="P20" s="930"/>
      <c r="Q20" s="932">
        <v>8678</v>
      </c>
      <c r="R20" s="933">
        <v>31.898548061018197</v>
      </c>
      <c r="S20" s="932">
        <v>3695</v>
      </c>
      <c r="T20" s="933">
        <f t="shared" si="2"/>
        <v>42.578935238534228</v>
      </c>
    </row>
    <row r="21" spans="1:20" s="331" customFormat="1" ht="18" customHeight="1" x14ac:dyDescent="0.25">
      <c r="A21" s="330"/>
      <c r="B21" s="931" t="s">
        <v>2</v>
      </c>
      <c r="C21" s="930"/>
      <c r="D21" s="932">
        <f t="shared" si="0"/>
        <v>20370</v>
      </c>
      <c r="E21" s="933">
        <f t="shared" si="1"/>
        <v>8.4792327480706309</v>
      </c>
      <c r="F21" s="930"/>
      <c r="G21" s="932">
        <v>6140</v>
      </c>
      <c r="H21" s="933">
        <v>30.142366224840451</v>
      </c>
      <c r="I21" s="932">
        <v>5119</v>
      </c>
      <c r="J21" s="933">
        <v>83.371335504885991</v>
      </c>
      <c r="K21" s="930"/>
      <c r="L21" s="932">
        <v>6824</v>
      </c>
      <c r="M21" s="933">
        <v>33.50024545900834</v>
      </c>
      <c r="N21" s="932">
        <v>5030</v>
      </c>
      <c r="O21" s="933">
        <v>73.710433763188746</v>
      </c>
      <c r="P21" s="930"/>
      <c r="Q21" s="932">
        <v>7406</v>
      </c>
      <c r="R21" s="933">
        <v>36.357388316151201</v>
      </c>
      <c r="S21" s="932">
        <v>4839</v>
      </c>
      <c r="T21" s="933">
        <f t="shared" si="2"/>
        <v>65.338914393734811</v>
      </c>
    </row>
    <row r="22" spans="1:20" s="331" customFormat="1" ht="18" customHeight="1" x14ac:dyDescent="0.25">
      <c r="A22" s="330"/>
      <c r="B22" s="931" t="s">
        <v>35</v>
      </c>
      <c r="C22" s="930"/>
      <c r="D22" s="932">
        <f t="shared" si="0"/>
        <v>20733</v>
      </c>
      <c r="E22" s="933">
        <f t="shared" si="1"/>
        <v>8.6303354229626112</v>
      </c>
      <c r="F22" s="930"/>
      <c r="G22" s="932">
        <v>7014</v>
      </c>
      <c r="H22" s="933">
        <v>33.83012588626827</v>
      </c>
      <c r="I22" s="932">
        <v>5480</v>
      </c>
      <c r="J22" s="933">
        <v>78.129455374964351</v>
      </c>
      <c r="K22" s="930"/>
      <c r="L22" s="932">
        <v>6634</v>
      </c>
      <c r="M22" s="933">
        <v>31.997298991945204</v>
      </c>
      <c r="N22" s="932">
        <v>3989</v>
      </c>
      <c r="O22" s="933">
        <v>60.129635212541451</v>
      </c>
      <c r="P22" s="930"/>
      <c r="Q22" s="932">
        <v>7085</v>
      </c>
      <c r="R22" s="933">
        <v>34.172575121786522</v>
      </c>
      <c r="S22" s="932">
        <v>3528</v>
      </c>
      <c r="T22" s="933">
        <f t="shared" si="2"/>
        <v>49.795342272406494</v>
      </c>
    </row>
    <row r="23" spans="1:20" s="331" customFormat="1" ht="18" customHeight="1" x14ac:dyDescent="0.25">
      <c r="A23" s="330"/>
      <c r="B23" s="931" t="s">
        <v>42</v>
      </c>
      <c r="C23" s="930"/>
      <c r="D23" s="932">
        <f t="shared" si="0"/>
        <v>31049</v>
      </c>
      <c r="E23" s="933">
        <f t="shared" si="1"/>
        <v>12.924481963418998</v>
      </c>
      <c r="F23" s="930"/>
      <c r="G23" s="932">
        <v>14169</v>
      </c>
      <c r="H23" s="933">
        <v>45.634319945891974</v>
      </c>
      <c r="I23" s="932">
        <v>11545</v>
      </c>
      <c r="J23" s="933">
        <v>81.480697296915807</v>
      </c>
      <c r="K23" s="930"/>
      <c r="L23" s="932">
        <v>11293</v>
      </c>
      <c r="M23" s="933">
        <v>36.37154175657831</v>
      </c>
      <c r="N23" s="932">
        <v>8828</v>
      </c>
      <c r="O23" s="933">
        <v>78.172319135747799</v>
      </c>
      <c r="P23" s="930"/>
      <c r="Q23" s="932">
        <v>5587</v>
      </c>
      <c r="R23" s="933">
        <v>17.994138297529709</v>
      </c>
      <c r="S23" s="932">
        <v>3848</v>
      </c>
      <c r="T23" s="933">
        <f t="shared" si="2"/>
        <v>68.874172185430467</v>
      </c>
    </row>
    <row r="24" spans="1:20" s="331" customFormat="1" ht="18" customHeight="1" x14ac:dyDescent="0.25">
      <c r="A24" s="330">
        <v>47094</v>
      </c>
      <c r="B24" s="931" t="s">
        <v>43</v>
      </c>
      <c r="C24" s="930"/>
      <c r="D24" s="932">
        <f t="shared" si="0"/>
        <v>2101</v>
      </c>
      <c r="E24" s="933">
        <f t="shared" si="1"/>
        <v>0.87456396679903758</v>
      </c>
      <c r="F24" s="930"/>
      <c r="G24" s="932">
        <v>1215</v>
      </c>
      <c r="H24" s="933">
        <v>57.829604950023793</v>
      </c>
      <c r="I24" s="932">
        <v>1140</v>
      </c>
      <c r="J24" s="933">
        <v>93.827160493827151</v>
      </c>
      <c r="K24" s="930"/>
      <c r="L24" s="932">
        <v>642</v>
      </c>
      <c r="M24" s="933">
        <v>30.556877677296523</v>
      </c>
      <c r="N24" s="932">
        <v>540</v>
      </c>
      <c r="O24" s="933">
        <v>84.112149532710276</v>
      </c>
      <c r="P24" s="930"/>
      <c r="Q24" s="932">
        <v>244</v>
      </c>
      <c r="R24" s="933">
        <v>11.613517372679677</v>
      </c>
      <c r="S24" s="932">
        <v>169</v>
      </c>
      <c r="T24" s="933">
        <f t="shared" si="2"/>
        <v>69.262295081967224</v>
      </c>
    </row>
    <row r="25" spans="1:20" s="331" customFormat="1" ht="18" customHeight="1" x14ac:dyDescent="0.25">
      <c r="B25" s="931" t="s">
        <v>44</v>
      </c>
      <c r="C25" s="930"/>
      <c r="D25" s="932">
        <f t="shared" si="0"/>
        <v>3177</v>
      </c>
      <c r="E25" s="933">
        <f t="shared" si="1"/>
        <v>1.3224606009141087</v>
      </c>
      <c r="F25" s="930"/>
      <c r="G25" s="932">
        <v>764</v>
      </c>
      <c r="H25" s="933">
        <v>24.047843877872207</v>
      </c>
      <c r="I25" s="932">
        <v>566</v>
      </c>
      <c r="J25" s="933">
        <v>74.083769633507856</v>
      </c>
      <c r="K25" s="930"/>
      <c r="L25" s="932">
        <v>1474</v>
      </c>
      <c r="M25" s="933">
        <v>46.39597104186339</v>
      </c>
      <c r="N25" s="932">
        <v>1079</v>
      </c>
      <c r="O25" s="933">
        <v>73.202170963364992</v>
      </c>
      <c r="P25" s="930"/>
      <c r="Q25" s="932">
        <v>939</v>
      </c>
      <c r="R25" s="933">
        <v>29.556185080264402</v>
      </c>
      <c r="S25" s="932">
        <v>487</v>
      </c>
      <c r="T25" s="933">
        <f t="shared" si="2"/>
        <v>51.863684771033014</v>
      </c>
    </row>
    <row r="26" spans="1:20" s="331" customFormat="1" ht="18" customHeight="1" x14ac:dyDescent="0.25">
      <c r="B26" s="931" t="s">
        <v>45</v>
      </c>
      <c r="C26" s="930"/>
      <c r="D26" s="932">
        <f t="shared" si="0"/>
        <v>1469</v>
      </c>
      <c r="E26" s="933">
        <f t="shared" si="1"/>
        <v>0.61148713337828953</v>
      </c>
      <c r="F26" s="930"/>
      <c r="G26" s="932">
        <v>695</v>
      </c>
      <c r="H26" s="933">
        <v>47.311095983662355</v>
      </c>
      <c r="I26" s="932">
        <v>539</v>
      </c>
      <c r="J26" s="933">
        <v>77.553956834532372</v>
      </c>
      <c r="K26" s="930"/>
      <c r="L26" s="932">
        <v>739</v>
      </c>
      <c r="M26" s="933">
        <v>50.306330837304294</v>
      </c>
      <c r="N26" s="932">
        <v>549</v>
      </c>
      <c r="O26" s="933">
        <v>74.289580514208382</v>
      </c>
      <c r="P26" s="930"/>
      <c r="Q26" s="932">
        <v>35</v>
      </c>
      <c r="R26" s="933">
        <v>2.382573179033356</v>
      </c>
      <c r="S26" s="932">
        <v>23</v>
      </c>
      <c r="T26" s="933">
        <f t="shared" si="2"/>
        <v>65.714285714285708</v>
      </c>
    </row>
    <row r="27" spans="1:20" s="331" customFormat="1" ht="18" customHeight="1" x14ac:dyDescent="0.25">
      <c r="B27" s="931" t="s">
        <v>46</v>
      </c>
      <c r="C27" s="930"/>
      <c r="D27" s="932">
        <f t="shared" si="0"/>
        <v>999</v>
      </c>
      <c r="E27" s="933">
        <f t="shared" si="1"/>
        <v>0.41584455156222683</v>
      </c>
      <c r="F27" s="930"/>
      <c r="G27" s="932">
        <v>422</v>
      </c>
      <c r="H27" s="933">
        <v>42.242242242242241</v>
      </c>
      <c r="I27" s="932">
        <v>371</v>
      </c>
      <c r="J27" s="933">
        <v>87.914691943127963</v>
      </c>
      <c r="K27" s="930"/>
      <c r="L27" s="932">
        <v>537</v>
      </c>
      <c r="M27" s="933">
        <v>53.753753753753756</v>
      </c>
      <c r="N27" s="932">
        <v>435</v>
      </c>
      <c r="O27" s="933">
        <v>81.005586592178773</v>
      </c>
      <c r="P27" s="930"/>
      <c r="Q27" s="932">
        <v>40</v>
      </c>
      <c r="R27" s="933">
        <v>4.0040040040040044</v>
      </c>
      <c r="S27" s="932">
        <v>23</v>
      </c>
      <c r="T27" s="933">
        <f t="shared" si="2"/>
        <v>57.499999999999993</v>
      </c>
    </row>
    <row r="28" spans="1:20" s="331" customFormat="1" ht="18" customHeight="1" x14ac:dyDescent="0.25">
      <c r="B28" s="953" t="s">
        <v>1</v>
      </c>
      <c r="C28" s="930"/>
      <c r="D28" s="954">
        <f t="shared" si="0"/>
        <v>4</v>
      </c>
      <c r="E28" s="955">
        <f t="shared" si="1"/>
        <v>1.6650432494984058E-3</v>
      </c>
      <c r="F28" s="930"/>
      <c r="G28" s="954">
        <v>0</v>
      </c>
      <c r="H28" s="955">
        <v>0</v>
      </c>
      <c r="I28" s="954">
        <v>0</v>
      </c>
      <c r="J28" s="955" t="s">
        <v>363</v>
      </c>
      <c r="K28" s="930"/>
      <c r="L28" s="954">
        <v>3</v>
      </c>
      <c r="M28" s="955">
        <v>75</v>
      </c>
      <c r="N28" s="954">
        <v>2</v>
      </c>
      <c r="O28" s="955">
        <v>66.666666666666657</v>
      </c>
      <c r="P28" s="930"/>
      <c r="Q28" s="954">
        <v>1</v>
      </c>
      <c r="R28" s="955">
        <v>25</v>
      </c>
      <c r="S28" s="954">
        <v>0</v>
      </c>
      <c r="T28" s="955">
        <f t="shared" si="2"/>
        <v>0</v>
      </c>
    </row>
    <row r="29" spans="1:20" s="319" customFormat="1" ht="18" customHeight="1" x14ac:dyDescent="0.25">
      <c r="B29" s="1284" t="s">
        <v>0</v>
      </c>
      <c r="C29" s="1277"/>
      <c r="D29" s="1285">
        <f>SUM(D11:D28)</f>
        <v>240234</v>
      </c>
      <c r="E29" s="1286">
        <f t="shared" si="1"/>
        <v>100</v>
      </c>
      <c r="F29" s="1277"/>
      <c r="G29" s="1285">
        <f>SUM(G11:G28)</f>
        <v>82813</v>
      </c>
      <c r="H29" s="1286">
        <f>G29/$D29*100</f>
        <v>34.471806655177865</v>
      </c>
      <c r="I29" s="1285">
        <f>SUM(I11:I28)</f>
        <v>68540</v>
      </c>
      <c r="J29" s="1286">
        <f>I29/G29*100</f>
        <v>82.76478330696871</v>
      </c>
      <c r="K29" s="1277"/>
      <c r="L29" s="1285">
        <f>SUM(L11:L28)</f>
        <v>89570</v>
      </c>
      <c r="M29" s="1286">
        <f>L29/$D29*100</f>
        <v>37.284480964393055</v>
      </c>
      <c r="N29" s="1285">
        <f>SUM(N11:N28)</f>
        <v>70022</v>
      </c>
      <c r="O29" s="1286">
        <f>N29/L29*100</f>
        <v>78.175728480518032</v>
      </c>
      <c r="P29" s="1277"/>
      <c r="Q29" s="1285">
        <f>SUM(Q11:Q28)</f>
        <v>67851</v>
      </c>
      <c r="R29" s="1286">
        <f>Q29/$D29*100</f>
        <v>28.243712380429081</v>
      </c>
      <c r="S29" s="1285">
        <f>SUM(S11:S28)</f>
        <v>45388</v>
      </c>
      <c r="T29" s="1286">
        <f>S29/Q29*100</f>
        <v>66.893634581656869</v>
      </c>
    </row>
    <row r="30" spans="1:20" s="328" customFormat="1" ht="6.75" customHeight="1" x14ac:dyDescent="0.25">
      <c r="B30" s="1664"/>
      <c r="C30" s="1664"/>
      <c r="D30" s="1664"/>
      <c r="E30" s="1664"/>
      <c r="F30" s="779"/>
    </row>
    <row r="31" spans="1:20" x14ac:dyDescent="0.35">
      <c r="B31" s="1665"/>
      <c r="C31" s="1665"/>
      <c r="D31" s="1665"/>
      <c r="E31" s="1665"/>
      <c r="F31" s="1665"/>
      <c r="G31" s="1665"/>
      <c r="H31" s="1665"/>
      <c r="I31" s="1665"/>
      <c r="J31" s="1665"/>
      <c r="K31" s="1665"/>
      <c r="L31" s="1665"/>
      <c r="M31" s="1665"/>
      <c r="N31" s="1665"/>
      <c r="O31" s="1665"/>
      <c r="P31" s="1665"/>
      <c r="Q31" s="1665"/>
      <c r="R31" s="1665"/>
    </row>
    <row r="32" spans="1:20" x14ac:dyDescent="0.35">
      <c r="G32" s="935"/>
      <c r="L32" s="935"/>
    </row>
    <row r="33" spans="2:12" x14ac:dyDescent="0.35">
      <c r="B33" s="935"/>
      <c r="L33" s="935"/>
    </row>
  </sheetData>
  <mergeCells count="17">
    <mergeCell ref="B2:E2"/>
    <mergeCell ref="G2:R2"/>
    <mergeCell ref="B7:B9"/>
    <mergeCell ref="D7:E8"/>
    <mergeCell ref="G7:J7"/>
    <mergeCell ref="L7:O7"/>
    <mergeCell ref="Q7:T7"/>
    <mergeCell ref="G8:H8"/>
    <mergeCell ref="I8:J8"/>
    <mergeCell ref="L8:M8"/>
    <mergeCell ref="N8:O8"/>
    <mergeCell ref="Q8:R8"/>
    <mergeCell ref="S8:T8"/>
    <mergeCell ref="B4:T4"/>
    <mergeCell ref="B5:T5"/>
    <mergeCell ref="B31:R31"/>
    <mergeCell ref="B30:E30"/>
  </mergeCells>
  <printOptions horizontalCentered="1"/>
  <pageMargins left="0" right="0" top="0.43307086614173229" bottom="0.43307086614173229" header="0" footer="0"/>
  <pageSetup paperSize="9" scale="99" orientation="landscape" r:id="rId1"/>
  <headerFooter alignWithMargins="0"/>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Hoja64">
    <pageSetUpPr fitToPage="1"/>
  </sheetPr>
  <dimension ref="A1:V33"/>
  <sheetViews>
    <sheetView zoomScaleNormal="100" workbookViewId="0"/>
  </sheetViews>
  <sheetFormatPr baseColWidth="10" defaultColWidth="11.453125" defaultRowHeight="14.5" x14ac:dyDescent="0.35"/>
  <cols>
    <col min="1" max="1" width="1" style="748" customWidth="1"/>
    <col min="2" max="2" width="30.26953125" style="748" customWidth="1"/>
    <col min="3" max="3" width="0.81640625" style="748" customWidth="1"/>
    <col min="4" max="4" width="10.1796875" style="748" customWidth="1"/>
    <col min="5" max="5" width="8.1796875" style="748" customWidth="1"/>
    <col min="6" max="6" width="0.81640625" style="748" customWidth="1"/>
    <col min="7" max="7" width="10" style="748" customWidth="1"/>
    <col min="8" max="8" width="7.1796875" style="748" customWidth="1"/>
    <col min="9" max="10" width="8" style="748" customWidth="1"/>
    <col min="11" max="11" width="0.7265625" style="748" customWidth="1"/>
    <col min="12" max="12" width="10.1796875" style="748" customWidth="1"/>
    <col min="13" max="15" width="8" style="748" customWidth="1"/>
    <col min="16" max="16" width="0.54296875" style="748" customWidth="1"/>
    <col min="17" max="17" width="9" style="748" customWidth="1"/>
    <col min="18" max="18" width="7.453125" style="748" customWidth="1"/>
    <col min="19" max="19" width="8" style="748" customWidth="1"/>
    <col min="20" max="20" width="8.81640625" style="748" customWidth="1"/>
    <col min="21" max="21" width="7.54296875" style="748" customWidth="1"/>
    <col min="22" max="22" width="8.26953125" style="748" customWidth="1"/>
    <col min="23" max="23" width="8.81640625" style="748" customWidth="1"/>
    <col min="24" max="16384" width="11.453125" style="748"/>
  </cols>
  <sheetData>
    <row r="1" spans="1:22" ht="9.75" customHeight="1" x14ac:dyDescent="0.35">
      <c r="B1" s="748" t="s">
        <v>66</v>
      </c>
    </row>
    <row r="2" spans="1:22" s="343" customFormat="1" ht="49.5" customHeight="1" x14ac:dyDescent="0.35">
      <c r="B2" s="1439"/>
      <c r="C2" s="1439"/>
      <c r="D2" s="1439"/>
      <c r="E2" s="1439"/>
      <c r="F2" s="344"/>
      <c r="G2" s="1653"/>
      <c r="H2" s="1653"/>
      <c r="I2" s="1653"/>
      <c r="J2" s="1653"/>
      <c r="K2" s="1653"/>
      <c r="L2" s="1653"/>
      <c r="M2" s="1653"/>
      <c r="N2" s="1653"/>
      <c r="O2" s="1653"/>
      <c r="P2" s="1653"/>
      <c r="Q2" s="1653"/>
      <c r="R2" s="1653"/>
      <c r="T2" s="344"/>
    </row>
    <row r="3" spans="1:22" s="343" customFormat="1" ht="3" customHeight="1" x14ac:dyDescent="0.35">
      <c r="B3" s="344"/>
      <c r="C3" s="344"/>
      <c r="D3" s="344"/>
      <c r="E3" s="344"/>
      <c r="F3" s="344"/>
      <c r="L3" s="344"/>
      <c r="Q3" s="344"/>
      <c r="T3" s="344"/>
    </row>
    <row r="4" spans="1:22" s="345" customFormat="1" ht="15" customHeight="1" x14ac:dyDescent="0.25">
      <c r="B4" s="1477" t="s">
        <v>431</v>
      </c>
      <c r="C4" s="1477"/>
      <c r="D4" s="1477"/>
      <c r="E4" s="1477"/>
      <c r="F4" s="1477"/>
      <c r="G4" s="1477"/>
      <c r="H4" s="1477"/>
      <c r="I4" s="1477"/>
      <c r="J4" s="1477"/>
      <c r="K4" s="1477"/>
      <c r="L4" s="1477"/>
      <c r="M4" s="1477"/>
      <c r="N4" s="1477"/>
      <c r="O4" s="1477"/>
      <c r="P4" s="1477"/>
      <c r="Q4" s="1477"/>
      <c r="R4" s="1477"/>
      <c r="S4" s="1477"/>
      <c r="T4" s="1477"/>
      <c r="U4" s="924"/>
    </row>
    <row r="5" spans="1:22" s="345" customFormat="1" ht="15" customHeight="1" x14ac:dyDescent="0.25">
      <c r="B5" s="1478" t="str">
        <f>porsaad!$B$6</f>
        <v>Situación a 30 de noviembre de 2025</v>
      </c>
      <c r="C5" s="1478"/>
      <c r="D5" s="1478"/>
      <c r="E5" s="1478"/>
      <c r="F5" s="1478"/>
      <c r="G5" s="1478"/>
      <c r="H5" s="1478"/>
      <c r="I5" s="1478"/>
      <c r="J5" s="1478"/>
      <c r="K5" s="1478"/>
      <c r="L5" s="1478"/>
      <c r="M5" s="1478"/>
      <c r="N5" s="1478"/>
      <c r="O5" s="1478"/>
      <c r="P5" s="1478"/>
      <c r="Q5" s="1478"/>
      <c r="R5" s="1478"/>
      <c r="S5" s="1478"/>
      <c r="T5" s="1478"/>
      <c r="U5" s="925"/>
      <c r="V5" s="875"/>
    </row>
    <row r="6" spans="1:22" s="345" customFormat="1" ht="4.5" customHeight="1" x14ac:dyDescent="0.25"/>
    <row r="7" spans="1:22" s="322" customFormat="1" ht="15" customHeight="1" x14ac:dyDescent="0.25">
      <c r="A7" s="316"/>
      <c r="B7" s="1654" t="s">
        <v>12</v>
      </c>
      <c r="C7" s="920"/>
      <c r="D7" s="1666" t="s">
        <v>66</v>
      </c>
      <c r="E7" s="1659"/>
      <c r="F7" s="920"/>
      <c r="G7" s="1668" t="s">
        <v>31</v>
      </c>
      <c r="H7" s="1669"/>
      <c r="I7" s="1669"/>
      <c r="J7" s="1670"/>
      <c r="K7" s="921"/>
      <c r="L7" s="1668" t="s">
        <v>49</v>
      </c>
      <c r="M7" s="1669"/>
      <c r="N7" s="1669"/>
      <c r="O7" s="1670"/>
      <c r="P7" s="921"/>
      <c r="Q7" s="1668" t="s">
        <v>50</v>
      </c>
      <c r="R7" s="1669"/>
      <c r="S7" s="1669"/>
      <c r="T7" s="1670"/>
    </row>
    <row r="8" spans="1:22" s="322" customFormat="1" ht="35.25" customHeight="1" x14ac:dyDescent="0.25">
      <c r="A8" s="316"/>
      <c r="B8" s="1655"/>
      <c r="C8" s="920"/>
      <c r="D8" s="1667"/>
      <c r="E8" s="1662"/>
      <c r="F8" s="920"/>
      <c r="G8" s="1671" t="s">
        <v>69</v>
      </c>
      <c r="H8" s="1672"/>
      <c r="I8" s="1673" t="s">
        <v>286</v>
      </c>
      <c r="J8" s="1674"/>
      <c r="K8" s="957"/>
      <c r="L8" s="1675" t="s">
        <v>69</v>
      </c>
      <c r="M8" s="1676"/>
      <c r="N8" s="1673" t="s">
        <v>286</v>
      </c>
      <c r="O8" s="1674"/>
      <c r="P8" s="957"/>
      <c r="Q8" s="1675" t="s">
        <v>69</v>
      </c>
      <c r="R8" s="1676"/>
      <c r="S8" s="1673" t="s">
        <v>286</v>
      </c>
      <c r="T8" s="1674"/>
    </row>
    <row r="9" spans="1:22" s="322" customFormat="1" ht="29.25" customHeight="1" x14ac:dyDescent="0.25">
      <c r="A9" s="316"/>
      <c r="B9" s="1656"/>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5">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5">
      <c r="A11" s="330"/>
      <c r="B11" s="926" t="s">
        <v>8</v>
      </c>
      <c r="C11" s="930"/>
      <c r="D11" s="927">
        <f>G11+L11+Q11</f>
        <v>94621</v>
      </c>
      <c r="E11" s="928">
        <f>D11/D$29*100</f>
        <v>13.010382621106517</v>
      </c>
      <c r="F11" s="930"/>
      <c r="G11" s="927">
        <v>27682</v>
      </c>
      <c r="H11" s="928">
        <v>29.255662062332888</v>
      </c>
      <c r="I11" s="927">
        <v>22326</v>
      </c>
      <c r="J11" s="928">
        <v>80.651687016834046</v>
      </c>
      <c r="K11" s="930"/>
      <c r="L11" s="927">
        <v>42226</v>
      </c>
      <c r="M11" s="928">
        <v>44.626457128967147</v>
      </c>
      <c r="N11" s="927">
        <v>33212</v>
      </c>
      <c r="O11" s="928">
        <v>78.652962629659456</v>
      </c>
      <c r="P11" s="930"/>
      <c r="Q11" s="927">
        <v>24713</v>
      </c>
      <c r="R11" s="928">
        <v>26.117880808699972</v>
      </c>
      <c r="S11" s="927">
        <v>18506</v>
      </c>
      <c r="T11" s="928">
        <f>IFERROR(S11/Q11*100,"-")</f>
        <v>74.883664468093713</v>
      </c>
    </row>
    <row r="12" spans="1:22" s="331" customFormat="1" ht="18" customHeight="1" x14ac:dyDescent="0.25">
      <c r="A12" s="330"/>
      <c r="B12" s="931" t="s">
        <v>7</v>
      </c>
      <c r="C12" s="930"/>
      <c r="D12" s="932">
        <f t="shared" ref="D12:D28" si="0">G12+L12+Q12</f>
        <v>25964</v>
      </c>
      <c r="E12" s="933">
        <f t="shared" ref="E12:E29" si="1">D12/D$29*100</f>
        <v>3.5700486612317519</v>
      </c>
      <c r="F12" s="930"/>
      <c r="G12" s="932">
        <v>5578</v>
      </c>
      <c r="H12" s="933">
        <v>21.483592666769372</v>
      </c>
      <c r="I12" s="932">
        <v>4024</v>
      </c>
      <c r="J12" s="933">
        <v>72.140552169236287</v>
      </c>
      <c r="K12" s="930"/>
      <c r="L12" s="932">
        <v>9581</v>
      </c>
      <c r="M12" s="933">
        <v>36.901093822215373</v>
      </c>
      <c r="N12" s="932">
        <v>6794</v>
      </c>
      <c r="O12" s="933">
        <v>70.911178373864942</v>
      </c>
      <c r="P12" s="930"/>
      <c r="Q12" s="932">
        <v>10805</v>
      </c>
      <c r="R12" s="933">
        <v>41.615313511015252</v>
      </c>
      <c r="S12" s="932">
        <v>7653</v>
      </c>
      <c r="T12" s="933">
        <f t="shared" ref="T12:T28" si="2">IFERROR(S12/Q12*100,"-")</f>
        <v>70.828320222119387</v>
      </c>
    </row>
    <row r="13" spans="1:22" s="331" customFormat="1" ht="18" customHeight="1" x14ac:dyDescent="0.25">
      <c r="A13" s="330"/>
      <c r="B13" s="931" t="s">
        <v>37</v>
      </c>
      <c r="C13" s="930"/>
      <c r="D13" s="932">
        <f t="shared" si="0"/>
        <v>13179</v>
      </c>
      <c r="E13" s="933">
        <f t="shared" si="1"/>
        <v>1.8121118204580673</v>
      </c>
      <c r="F13" s="930"/>
      <c r="G13" s="932">
        <v>2749</v>
      </c>
      <c r="H13" s="933">
        <v>20.858942256620381</v>
      </c>
      <c r="I13" s="932">
        <v>2298</v>
      </c>
      <c r="J13" s="933">
        <v>83.594034194252458</v>
      </c>
      <c r="K13" s="930"/>
      <c r="L13" s="932">
        <v>4477</v>
      </c>
      <c r="M13" s="933">
        <v>33.970710979588745</v>
      </c>
      <c r="N13" s="932">
        <v>3489</v>
      </c>
      <c r="O13" s="933">
        <v>77.931650658923388</v>
      </c>
      <c r="P13" s="930"/>
      <c r="Q13" s="932">
        <v>5953</v>
      </c>
      <c r="R13" s="933">
        <v>45.170346763790882</v>
      </c>
      <c r="S13" s="932">
        <v>3916</v>
      </c>
      <c r="T13" s="933">
        <f t="shared" si="2"/>
        <v>65.781958676297663</v>
      </c>
    </row>
    <row r="14" spans="1:22" s="331" customFormat="1" ht="18" customHeight="1" x14ac:dyDescent="0.25">
      <c r="A14" s="330"/>
      <c r="B14" s="931" t="s">
        <v>38</v>
      </c>
      <c r="C14" s="930"/>
      <c r="D14" s="932">
        <f t="shared" si="0"/>
        <v>25409</v>
      </c>
      <c r="E14" s="933">
        <f t="shared" si="1"/>
        <v>3.4937361898489292</v>
      </c>
      <c r="F14" s="930"/>
      <c r="G14" s="932">
        <v>4682</v>
      </c>
      <c r="H14" s="933">
        <v>18.426541776535874</v>
      </c>
      <c r="I14" s="932">
        <v>1958</v>
      </c>
      <c r="J14" s="933">
        <v>41.819735155916277</v>
      </c>
      <c r="K14" s="930"/>
      <c r="L14" s="932">
        <v>8270</v>
      </c>
      <c r="M14" s="933">
        <v>32.54752253138652</v>
      </c>
      <c r="N14" s="932">
        <v>2722</v>
      </c>
      <c r="O14" s="933">
        <v>32.914147521160828</v>
      </c>
      <c r="P14" s="930"/>
      <c r="Q14" s="932">
        <v>12457</v>
      </c>
      <c r="R14" s="933">
        <v>49.02593569207761</v>
      </c>
      <c r="S14" s="932">
        <v>3520</v>
      </c>
      <c r="T14" s="933">
        <f t="shared" si="2"/>
        <v>28.257204784458541</v>
      </c>
    </row>
    <row r="15" spans="1:22" s="331" customFormat="1" ht="18" customHeight="1" x14ac:dyDescent="0.25">
      <c r="A15" s="330"/>
      <c r="B15" s="931" t="s">
        <v>6</v>
      </c>
      <c r="C15" s="930"/>
      <c r="D15" s="932">
        <f t="shared" si="0"/>
        <v>27566</v>
      </c>
      <c r="E15" s="933">
        <f t="shared" si="1"/>
        <v>3.7903235786286578</v>
      </c>
      <c r="F15" s="930"/>
      <c r="G15" s="932">
        <v>9751</v>
      </c>
      <c r="H15" s="933">
        <v>35.373285931945148</v>
      </c>
      <c r="I15" s="932">
        <v>8266</v>
      </c>
      <c r="J15" s="933">
        <v>84.770792739206229</v>
      </c>
      <c r="K15" s="930"/>
      <c r="L15" s="932">
        <v>10152</v>
      </c>
      <c r="M15" s="933">
        <v>36.827976492780962</v>
      </c>
      <c r="N15" s="932">
        <v>9001</v>
      </c>
      <c r="O15" s="933">
        <v>88.662332545311273</v>
      </c>
      <c r="P15" s="930"/>
      <c r="Q15" s="932">
        <v>7663</v>
      </c>
      <c r="R15" s="933">
        <v>27.79873757527389</v>
      </c>
      <c r="S15" s="932">
        <v>6843</v>
      </c>
      <c r="T15" s="933">
        <f t="shared" si="2"/>
        <v>89.299230066553577</v>
      </c>
    </row>
    <row r="16" spans="1:22" s="331" customFormat="1" ht="18" customHeight="1" x14ac:dyDescent="0.25">
      <c r="A16" s="330"/>
      <c r="B16" s="931" t="s">
        <v>5</v>
      </c>
      <c r="C16" s="930"/>
      <c r="D16" s="932">
        <f t="shared" si="0"/>
        <v>9705</v>
      </c>
      <c r="E16" s="933">
        <f t="shared" si="1"/>
        <v>1.3344369995861252</v>
      </c>
      <c r="F16" s="930"/>
      <c r="G16" s="932">
        <v>2292</v>
      </c>
      <c r="H16" s="933">
        <v>23.616692426584233</v>
      </c>
      <c r="I16" s="932">
        <v>1806</v>
      </c>
      <c r="J16" s="933">
        <v>78.795811518324612</v>
      </c>
      <c r="K16" s="930"/>
      <c r="L16" s="932">
        <v>3639</v>
      </c>
      <c r="M16" s="933">
        <v>37.496136012364758</v>
      </c>
      <c r="N16" s="932">
        <v>2581</v>
      </c>
      <c r="O16" s="933">
        <v>70.926078593020065</v>
      </c>
      <c r="P16" s="930"/>
      <c r="Q16" s="932">
        <v>3774</v>
      </c>
      <c r="R16" s="933">
        <v>38.887171561051005</v>
      </c>
      <c r="S16" s="932">
        <v>2500</v>
      </c>
      <c r="T16" s="933">
        <f t="shared" si="2"/>
        <v>66.242713301536824</v>
      </c>
    </row>
    <row r="17" spans="1:20" s="331" customFormat="1" ht="18" customHeight="1" x14ac:dyDescent="0.25">
      <c r="A17" s="330"/>
      <c r="B17" s="931" t="s">
        <v>4</v>
      </c>
      <c r="C17" s="930"/>
      <c r="D17" s="932">
        <f t="shared" si="0"/>
        <v>39812</v>
      </c>
      <c r="E17" s="933">
        <f t="shared" si="1"/>
        <v>5.4741479471945205</v>
      </c>
      <c r="F17" s="930"/>
      <c r="G17" s="932">
        <v>9724</v>
      </c>
      <c r="H17" s="933">
        <v>24.424796543755651</v>
      </c>
      <c r="I17" s="932">
        <v>6737</v>
      </c>
      <c r="J17" s="933">
        <v>69.282188399835448</v>
      </c>
      <c r="K17" s="930"/>
      <c r="L17" s="932">
        <v>14476</v>
      </c>
      <c r="M17" s="933">
        <v>36.360896212197332</v>
      </c>
      <c r="N17" s="932">
        <v>9677</v>
      </c>
      <c r="O17" s="933">
        <v>66.848576954959938</v>
      </c>
      <c r="P17" s="930"/>
      <c r="Q17" s="932">
        <v>15612</v>
      </c>
      <c r="R17" s="933">
        <v>39.214307244047021</v>
      </c>
      <c r="S17" s="932">
        <v>10703</v>
      </c>
      <c r="T17" s="933">
        <f t="shared" si="2"/>
        <v>68.556238790673845</v>
      </c>
    </row>
    <row r="18" spans="1:20" s="331" customFormat="1" ht="18" customHeight="1" x14ac:dyDescent="0.25">
      <c r="A18" s="330"/>
      <c r="B18" s="931" t="s">
        <v>40</v>
      </c>
      <c r="C18" s="930"/>
      <c r="D18" s="932">
        <f t="shared" si="0"/>
        <v>22183</v>
      </c>
      <c r="E18" s="933">
        <f t="shared" si="1"/>
        <v>3.0501613561894914</v>
      </c>
      <c r="F18" s="930"/>
      <c r="G18" s="932">
        <v>8661</v>
      </c>
      <c r="H18" s="933">
        <v>39.043411621511972</v>
      </c>
      <c r="I18" s="932">
        <v>4056</v>
      </c>
      <c r="J18" s="933">
        <v>46.830620020782817</v>
      </c>
      <c r="K18" s="930"/>
      <c r="L18" s="932">
        <v>8835</v>
      </c>
      <c r="M18" s="933">
        <v>39.827796060045983</v>
      </c>
      <c r="N18" s="932">
        <v>5021</v>
      </c>
      <c r="O18" s="933">
        <v>56.83078664402943</v>
      </c>
      <c r="P18" s="930"/>
      <c r="Q18" s="932">
        <v>4687</v>
      </c>
      <c r="R18" s="933">
        <v>21.128792318442049</v>
      </c>
      <c r="S18" s="932">
        <v>2919</v>
      </c>
      <c r="T18" s="933">
        <f t="shared" si="2"/>
        <v>62.278643055259231</v>
      </c>
    </row>
    <row r="19" spans="1:20" s="331" customFormat="1" ht="18" customHeight="1" x14ac:dyDescent="0.25">
      <c r="A19" s="330"/>
      <c r="B19" s="931" t="s">
        <v>41</v>
      </c>
      <c r="C19" s="930"/>
      <c r="D19" s="932">
        <f t="shared" si="0"/>
        <v>155424</v>
      </c>
      <c r="E19" s="933">
        <f t="shared" si="1"/>
        <v>21.370791985953005</v>
      </c>
      <c r="F19" s="930"/>
      <c r="G19" s="932">
        <v>22476</v>
      </c>
      <c r="H19" s="933">
        <v>14.461087090796788</v>
      </c>
      <c r="I19" s="932">
        <v>14791</v>
      </c>
      <c r="J19" s="933">
        <v>65.807972948923293</v>
      </c>
      <c r="K19" s="930"/>
      <c r="L19" s="932">
        <v>53251</v>
      </c>
      <c r="M19" s="933">
        <v>34.261761375334572</v>
      </c>
      <c r="N19" s="932">
        <v>38326</v>
      </c>
      <c r="O19" s="933">
        <v>71.972357326622969</v>
      </c>
      <c r="P19" s="930"/>
      <c r="Q19" s="932">
        <v>79697</v>
      </c>
      <c r="R19" s="933">
        <v>51.277151533868647</v>
      </c>
      <c r="S19" s="932">
        <v>64442</v>
      </c>
      <c r="T19" s="933">
        <f t="shared" si="2"/>
        <v>80.858752525189161</v>
      </c>
    </row>
    <row r="20" spans="1:20" s="331" customFormat="1" ht="18" customHeight="1" x14ac:dyDescent="0.25">
      <c r="A20" s="330"/>
      <c r="B20" s="931" t="s">
        <v>3</v>
      </c>
      <c r="C20" s="930"/>
      <c r="D20" s="932">
        <f t="shared" si="0"/>
        <v>127954</v>
      </c>
      <c r="E20" s="933">
        <f t="shared" si="1"/>
        <v>17.593668402374348</v>
      </c>
      <c r="F20" s="930"/>
      <c r="G20" s="932">
        <v>33233</v>
      </c>
      <c r="H20" s="933">
        <v>25.972615158572609</v>
      </c>
      <c r="I20" s="932">
        <v>14279</v>
      </c>
      <c r="J20" s="933">
        <v>42.966328649234192</v>
      </c>
      <c r="K20" s="930"/>
      <c r="L20" s="932">
        <v>46687</v>
      </c>
      <c r="M20" s="933">
        <v>36.487331384716384</v>
      </c>
      <c r="N20" s="932">
        <v>19911</v>
      </c>
      <c r="O20" s="933">
        <v>42.647846295542656</v>
      </c>
      <c r="P20" s="930"/>
      <c r="Q20" s="932">
        <v>48034</v>
      </c>
      <c r="R20" s="933">
        <v>37.540053456711</v>
      </c>
      <c r="S20" s="932">
        <v>22936</v>
      </c>
      <c r="T20" s="933">
        <f t="shared" si="2"/>
        <v>47.749510763209393</v>
      </c>
    </row>
    <row r="21" spans="1:20" s="331" customFormat="1" ht="18" customHeight="1" x14ac:dyDescent="0.25">
      <c r="A21" s="330"/>
      <c r="B21" s="931" t="s">
        <v>2</v>
      </c>
      <c r="C21" s="930"/>
      <c r="D21" s="932">
        <f t="shared" si="0"/>
        <v>7447</v>
      </c>
      <c r="E21" s="933">
        <f t="shared" si="1"/>
        <v>1.0239621160142065</v>
      </c>
      <c r="F21" s="930"/>
      <c r="G21" s="932">
        <v>2056</v>
      </c>
      <c r="H21" s="933">
        <v>27.608432926010472</v>
      </c>
      <c r="I21" s="932">
        <v>1616</v>
      </c>
      <c r="J21" s="933">
        <v>78.599221789883273</v>
      </c>
      <c r="K21" s="930"/>
      <c r="L21" s="932">
        <v>2807</v>
      </c>
      <c r="M21" s="933">
        <v>37.693030750637838</v>
      </c>
      <c r="N21" s="932">
        <v>2332</v>
      </c>
      <c r="O21" s="933">
        <v>83.078019237620239</v>
      </c>
      <c r="P21" s="930"/>
      <c r="Q21" s="932">
        <v>2584</v>
      </c>
      <c r="R21" s="933">
        <v>34.698536323351689</v>
      </c>
      <c r="S21" s="932">
        <v>2245</v>
      </c>
      <c r="T21" s="933">
        <f t="shared" si="2"/>
        <v>86.880804953560371</v>
      </c>
    </row>
    <row r="22" spans="1:20" s="331" customFormat="1" ht="18" customHeight="1" x14ac:dyDescent="0.25">
      <c r="A22" s="330"/>
      <c r="B22" s="931" t="s">
        <v>35</v>
      </c>
      <c r="C22" s="930"/>
      <c r="D22" s="932">
        <f t="shared" si="0"/>
        <v>35145</v>
      </c>
      <c r="E22" s="933">
        <f t="shared" si="1"/>
        <v>4.8324356878366173</v>
      </c>
      <c r="F22" s="930"/>
      <c r="G22" s="932">
        <v>8433</v>
      </c>
      <c r="H22" s="933">
        <v>23.994878361075543</v>
      </c>
      <c r="I22" s="932">
        <v>3474</v>
      </c>
      <c r="J22" s="933">
        <v>41.195304162219848</v>
      </c>
      <c r="K22" s="930"/>
      <c r="L22" s="932">
        <v>11567</v>
      </c>
      <c r="M22" s="933">
        <v>32.912220799544741</v>
      </c>
      <c r="N22" s="932">
        <v>4592</v>
      </c>
      <c r="O22" s="933">
        <v>39.699144116884241</v>
      </c>
      <c r="P22" s="930"/>
      <c r="Q22" s="932">
        <v>15145</v>
      </c>
      <c r="R22" s="933">
        <v>43.092900839379709</v>
      </c>
      <c r="S22" s="932">
        <v>4869</v>
      </c>
      <c r="T22" s="933">
        <f t="shared" si="2"/>
        <v>32.149224166391548</v>
      </c>
    </row>
    <row r="23" spans="1:20" s="331" customFormat="1" ht="18" customHeight="1" x14ac:dyDescent="0.25">
      <c r="A23" s="330"/>
      <c r="B23" s="931" t="s">
        <v>42</v>
      </c>
      <c r="C23" s="930"/>
      <c r="D23" s="932">
        <f t="shared" si="0"/>
        <v>59044</v>
      </c>
      <c r="E23" s="933">
        <f t="shared" si="1"/>
        <v>8.1185469555448915</v>
      </c>
      <c r="F23" s="930"/>
      <c r="G23" s="932">
        <v>17970</v>
      </c>
      <c r="H23" s="933">
        <v>30.434929882799267</v>
      </c>
      <c r="I23" s="932">
        <v>11232</v>
      </c>
      <c r="J23" s="933">
        <v>62.504173622704506</v>
      </c>
      <c r="K23" s="930"/>
      <c r="L23" s="932">
        <v>23318</v>
      </c>
      <c r="M23" s="933">
        <v>39.492581803400853</v>
      </c>
      <c r="N23" s="932">
        <v>14923</v>
      </c>
      <c r="O23" s="933">
        <v>63.997769963118621</v>
      </c>
      <c r="P23" s="930"/>
      <c r="Q23" s="932">
        <v>17756</v>
      </c>
      <c r="R23" s="933">
        <v>30.072488313799877</v>
      </c>
      <c r="S23" s="932">
        <v>11887</v>
      </c>
      <c r="T23" s="933">
        <f t="shared" si="2"/>
        <v>66.946384320792973</v>
      </c>
    </row>
    <row r="24" spans="1:20" s="331" customFormat="1" ht="18" customHeight="1" x14ac:dyDescent="0.25">
      <c r="A24" s="330">
        <v>47094</v>
      </c>
      <c r="B24" s="931" t="s">
        <v>43</v>
      </c>
      <c r="C24" s="930"/>
      <c r="D24" s="932">
        <f t="shared" si="0"/>
        <v>30147</v>
      </c>
      <c r="E24" s="933">
        <f t="shared" si="1"/>
        <v>4.1452109455458954</v>
      </c>
      <c r="F24" s="930"/>
      <c r="G24" s="932">
        <v>8072</v>
      </c>
      <c r="H24" s="933">
        <v>26.775466878959765</v>
      </c>
      <c r="I24" s="932">
        <v>5972</v>
      </c>
      <c r="J24" s="933">
        <v>73.984142715559969</v>
      </c>
      <c r="K24" s="930"/>
      <c r="L24" s="932">
        <v>10667</v>
      </c>
      <c r="M24" s="933">
        <v>35.383288552758152</v>
      </c>
      <c r="N24" s="932">
        <v>7552</v>
      </c>
      <c r="O24" s="933">
        <v>70.797787569138464</v>
      </c>
      <c r="P24" s="930"/>
      <c r="Q24" s="932">
        <v>11408</v>
      </c>
      <c r="R24" s="933">
        <v>37.841244568282086</v>
      </c>
      <c r="S24" s="932">
        <v>6468</v>
      </c>
      <c r="T24" s="933">
        <f t="shared" si="2"/>
        <v>56.697054698457229</v>
      </c>
    </row>
    <row r="25" spans="1:20" s="331" customFormat="1" ht="18" customHeight="1" x14ac:dyDescent="0.25">
      <c r="B25" s="931" t="s">
        <v>44</v>
      </c>
      <c r="C25" s="930"/>
      <c r="D25" s="932">
        <f t="shared" si="0"/>
        <v>10514</v>
      </c>
      <c r="E25" s="933">
        <f t="shared" si="1"/>
        <v>1.4456744578720784</v>
      </c>
      <c r="F25" s="930"/>
      <c r="G25" s="932">
        <v>1394</v>
      </c>
      <c r="H25" s="933">
        <v>13.258512459577707</v>
      </c>
      <c r="I25" s="932">
        <v>886</v>
      </c>
      <c r="J25" s="933">
        <v>63.558106169296991</v>
      </c>
      <c r="K25" s="930"/>
      <c r="L25" s="932">
        <v>3093</v>
      </c>
      <c r="M25" s="933">
        <v>29.417918965189273</v>
      </c>
      <c r="N25" s="932">
        <v>1875</v>
      </c>
      <c r="O25" s="933">
        <v>60.620756547041708</v>
      </c>
      <c r="P25" s="930"/>
      <c r="Q25" s="932">
        <v>6027</v>
      </c>
      <c r="R25" s="933">
        <v>57.323568575233018</v>
      </c>
      <c r="S25" s="932">
        <v>3123</v>
      </c>
      <c r="T25" s="933">
        <f t="shared" si="2"/>
        <v>51.816824290691891</v>
      </c>
    </row>
    <row r="26" spans="1:20" s="331" customFormat="1" ht="18" customHeight="1" x14ac:dyDescent="0.25">
      <c r="B26" s="931" t="s">
        <v>45</v>
      </c>
      <c r="C26" s="930"/>
      <c r="D26" s="932">
        <f t="shared" si="0"/>
        <v>39974</v>
      </c>
      <c r="E26" s="933">
        <f t="shared" si="1"/>
        <v>5.4964229388413974</v>
      </c>
      <c r="F26" s="930"/>
      <c r="G26" s="932">
        <v>7346</v>
      </c>
      <c r="H26" s="933">
        <v>18.37694501425927</v>
      </c>
      <c r="I26" s="932">
        <v>3581</v>
      </c>
      <c r="J26" s="933">
        <v>48.747617751157094</v>
      </c>
      <c r="K26" s="930"/>
      <c r="L26" s="932">
        <v>12693</v>
      </c>
      <c r="M26" s="933">
        <v>31.753139540701458</v>
      </c>
      <c r="N26" s="932">
        <v>6496</v>
      </c>
      <c r="O26" s="933">
        <v>51.177814543449138</v>
      </c>
      <c r="P26" s="930"/>
      <c r="Q26" s="932">
        <v>19935</v>
      </c>
      <c r="R26" s="933">
        <v>49.869915445039275</v>
      </c>
      <c r="S26" s="932">
        <v>11419</v>
      </c>
      <c r="T26" s="933">
        <f t="shared" si="2"/>
        <v>57.281163782292452</v>
      </c>
    </row>
    <row r="27" spans="1:20" s="331" customFormat="1" ht="18" customHeight="1" x14ac:dyDescent="0.25">
      <c r="B27" s="931" t="s">
        <v>46</v>
      </c>
      <c r="C27" s="930"/>
      <c r="D27" s="932">
        <f t="shared" si="0"/>
        <v>1222</v>
      </c>
      <c r="E27" s="933">
        <f t="shared" si="1"/>
        <v>0.16802493699064863</v>
      </c>
      <c r="F27" s="930"/>
      <c r="G27" s="932">
        <v>474</v>
      </c>
      <c r="H27" s="933">
        <v>38.788870703764324</v>
      </c>
      <c r="I27" s="932">
        <v>178</v>
      </c>
      <c r="J27" s="933">
        <v>37.552742616033754</v>
      </c>
      <c r="K27" s="930"/>
      <c r="L27" s="932">
        <v>742</v>
      </c>
      <c r="M27" s="933">
        <v>60.720130932896886</v>
      </c>
      <c r="N27" s="932">
        <v>292</v>
      </c>
      <c r="O27" s="933">
        <v>39.353099730458219</v>
      </c>
      <c r="P27" s="930"/>
      <c r="Q27" s="932">
        <v>6</v>
      </c>
      <c r="R27" s="933">
        <v>0.49099836333878888</v>
      </c>
      <c r="S27" s="932">
        <v>3</v>
      </c>
      <c r="T27" s="933">
        <f t="shared" si="2"/>
        <v>50</v>
      </c>
    </row>
    <row r="28" spans="1:20" s="331" customFormat="1" ht="18" customHeight="1" x14ac:dyDescent="0.25">
      <c r="B28" s="953" t="s">
        <v>1</v>
      </c>
      <c r="C28" s="930"/>
      <c r="D28" s="954">
        <f t="shared" si="0"/>
        <v>1963</v>
      </c>
      <c r="E28" s="955">
        <f t="shared" si="1"/>
        <v>0.26991239878285045</v>
      </c>
      <c r="F28" s="930"/>
      <c r="G28" s="954">
        <v>665</v>
      </c>
      <c r="H28" s="955">
        <v>33.876719307182881</v>
      </c>
      <c r="I28" s="954">
        <v>644</v>
      </c>
      <c r="J28" s="955">
        <v>96.84210526315789</v>
      </c>
      <c r="K28" s="930"/>
      <c r="L28" s="954">
        <v>761</v>
      </c>
      <c r="M28" s="955">
        <v>38.767193071828828</v>
      </c>
      <c r="N28" s="954">
        <v>742</v>
      </c>
      <c r="O28" s="955">
        <v>97.503285151116941</v>
      </c>
      <c r="P28" s="930"/>
      <c r="Q28" s="954">
        <v>537</v>
      </c>
      <c r="R28" s="955">
        <v>27.356087620988284</v>
      </c>
      <c r="S28" s="954">
        <v>520</v>
      </c>
      <c r="T28" s="955">
        <f t="shared" si="2"/>
        <v>96.834264432029798</v>
      </c>
    </row>
    <row r="29" spans="1:20" s="319" customFormat="1" ht="18" customHeight="1" x14ac:dyDescent="0.25">
      <c r="B29" s="1284" t="s">
        <v>0</v>
      </c>
      <c r="C29" s="1277"/>
      <c r="D29" s="1285">
        <f>SUM(D11:D28)</f>
        <v>727273</v>
      </c>
      <c r="E29" s="1286">
        <f t="shared" si="1"/>
        <v>100</v>
      </c>
      <c r="F29" s="1277"/>
      <c r="G29" s="1285">
        <f>SUM(G11:G28)</f>
        <v>173238</v>
      </c>
      <c r="H29" s="1286">
        <f>G29/$D29*100</f>
        <v>23.820216067418976</v>
      </c>
      <c r="I29" s="1285">
        <f>SUM(I11:I28)</f>
        <v>108124</v>
      </c>
      <c r="J29" s="1286">
        <f>I29/G29*100</f>
        <v>62.413558226255205</v>
      </c>
      <c r="K29" s="1277"/>
      <c r="L29" s="1285">
        <f>SUM(L11:L28)</f>
        <v>267242</v>
      </c>
      <c r="M29" s="1286">
        <f>L29/$D29*100</f>
        <v>36.745761220339539</v>
      </c>
      <c r="N29" s="1285">
        <f>SUM(N11:N28)</f>
        <v>169538</v>
      </c>
      <c r="O29" s="1286">
        <f>N29/L29*100</f>
        <v>63.43987846221777</v>
      </c>
      <c r="P29" s="1277"/>
      <c r="Q29" s="1285">
        <f>SUM(Q11:Q28)</f>
        <v>286793</v>
      </c>
      <c r="R29" s="1286">
        <f>Q29/$D29*100</f>
        <v>39.434022712241486</v>
      </c>
      <c r="S29" s="1285">
        <f>SUM(S11:S28)</f>
        <v>184472</v>
      </c>
      <c r="T29" s="1286">
        <f>S29/Q29*100</f>
        <v>64.322350963935662</v>
      </c>
    </row>
    <row r="30" spans="1:20" s="328" customFormat="1" ht="6.75" customHeight="1" x14ac:dyDescent="0.25">
      <c r="B30" s="1664"/>
      <c r="C30" s="1664"/>
      <c r="D30" s="1664"/>
      <c r="E30" s="1664"/>
      <c r="F30" s="779"/>
    </row>
    <row r="31" spans="1:20" x14ac:dyDescent="0.35">
      <c r="B31" s="1665"/>
      <c r="C31" s="1665"/>
      <c r="D31" s="1665"/>
      <c r="E31" s="1665"/>
      <c r="F31" s="1665"/>
      <c r="G31" s="1665"/>
      <c r="H31" s="1665"/>
      <c r="I31" s="1665"/>
      <c r="J31" s="1665"/>
      <c r="K31" s="1665"/>
      <c r="L31" s="1665"/>
      <c r="M31" s="1665"/>
      <c r="N31" s="1665"/>
      <c r="O31" s="1665"/>
      <c r="P31" s="1665"/>
      <c r="Q31" s="1665"/>
      <c r="R31" s="1665"/>
    </row>
    <row r="32" spans="1:20" x14ac:dyDescent="0.35">
      <c r="G32" s="935"/>
      <c r="L32" s="935"/>
    </row>
    <row r="33" spans="2:12" x14ac:dyDescent="0.35">
      <c r="B33" s="935"/>
      <c r="L33" s="935"/>
    </row>
  </sheetData>
  <mergeCells count="17">
    <mergeCell ref="B4:T4"/>
    <mergeCell ref="B5:T5"/>
    <mergeCell ref="B30:E30"/>
    <mergeCell ref="B31:R31"/>
    <mergeCell ref="B2:E2"/>
    <mergeCell ref="G2:R2"/>
    <mergeCell ref="B7:B9"/>
    <mergeCell ref="D7:E8"/>
    <mergeCell ref="G7:J7"/>
    <mergeCell ref="L7:O7"/>
    <mergeCell ref="Q7:T7"/>
    <mergeCell ref="G8:H8"/>
    <mergeCell ref="I8:J8"/>
    <mergeCell ref="L8:M8"/>
    <mergeCell ref="N8:O8"/>
    <mergeCell ref="Q8:R8"/>
    <mergeCell ref="S8:T8"/>
  </mergeCells>
  <printOptions horizontalCentered="1"/>
  <pageMargins left="0" right="0" top="0.43307086614173229" bottom="0.43307086614173229" header="0" footer="0"/>
  <pageSetup paperSize="9" scale="99" orientation="landscape" r:id="rId1"/>
  <headerFooter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Hoja65">
    <pageSetUpPr fitToPage="1"/>
  </sheetPr>
  <dimension ref="A1:V33"/>
  <sheetViews>
    <sheetView zoomScaleNormal="100" workbookViewId="0"/>
  </sheetViews>
  <sheetFormatPr baseColWidth="10" defaultColWidth="11.453125" defaultRowHeight="14.5" x14ac:dyDescent="0.35"/>
  <cols>
    <col min="1" max="1" width="1" style="748" customWidth="1"/>
    <col min="2" max="2" width="30.26953125" style="748" customWidth="1"/>
    <col min="3" max="3" width="0.81640625" style="748" customWidth="1"/>
    <col min="4" max="4" width="10.1796875" style="748" customWidth="1"/>
    <col min="5" max="5" width="8.1796875" style="748" customWidth="1"/>
    <col min="6" max="6" width="0.81640625" style="748" customWidth="1"/>
    <col min="7" max="7" width="10" style="748" customWidth="1"/>
    <col min="8" max="8" width="7.1796875" style="748" customWidth="1"/>
    <col min="9" max="10" width="8" style="748" customWidth="1"/>
    <col min="11" max="11" width="0.7265625" style="748" customWidth="1"/>
    <col min="12" max="12" width="10.1796875" style="748" customWidth="1"/>
    <col min="13" max="15" width="8" style="748" customWidth="1"/>
    <col min="16" max="16" width="0.54296875" style="748" customWidth="1"/>
    <col min="17" max="17" width="9" style="748" customWidth="1"/>
    <col min="18" max="18" width="7.453125" style="748" customWidth="1"/>
    <col min="19" max="19" width="8" style="748" customWidth="1"/>
    <col min="20" max="20" width="8.81640625" style="748" customWidth="1"/>
    <col min="21" max="21" width="7.54296875" style="748" customWidth="1"/>
    <col min="22" max="22" width="8.26953125" style="748" customWidth="1"/>
    <col min="23" max="23" width="8.81640625" style="748" customWidth="1"/>
    <col min="24" max="16384" width="11.453125" style="748"/>
  </cols>
  <sheetData>
    <row r="1" spans="1:22" ht="9.75" customHeight="1" x14ac:dyDescent="0.35">
      <c r="B1" s="748" t="s">
        <v>65</v>
      </c>
    </row>
    <row r="2" spans="1:22" s="343" customFormat="1" ht="49.5" customHeight="1" x14ac:dyDescent="0.35">
      <c r="B2" s="1439"/>
      <c r="C2" s="1439"/>
      <c r="D2" s="1439"/>
      <c r="E2" s="1439"/>
      <c r="F2" s="344"/>
      <c r="G2" s="1653"/>
      <c r="H2" s="1653"/>
      <c r="I2" s="1653"/>
      <c r="J2" s="1653"/>
      <c r="K2" s="1653"/>
      <c r="L2" s="1653"/>
      <c r="M2" s="1653"/>
      <c r="N2" s="1653"/>
      <c r="O2" s="1653"/>
      <c r="P2" s="1653"/>
      <c r="Q2" s="1653"/>
      <c r="R2" s="1653"/>
      <c r="T2" s="344"/>
    </row>
    <row r="3" spans="1:22" s="343" customFormat="1" ht="3" customHeight="1" x14ac:dyDescent="0.35">
      <c r="B3" s="344"/>
      <c r="C3" s="344"/>
      <c r="D3" s="344"/>
      <c r="E3" s="344"/>
      <c r="F3" s="344"/>
      <c r="L3" s="344"/>
      <c r="Q3" s="344"/>
      <c r="T3" s="344"/>
    </row>
    <row r="4" spans="1:22" s="345" customFormat="1" ht="15" customHeight="1" x14ac:dyDescent="0.25">
      <c r="B4" s="1477" t="s">
        <v>430</v>
      </c>
      <c r="C4" s="1477"/>
      <c r="D4" s="1477"/>
      <c r="E4" s="1477"/>
      <c r="F4" s="1477"/>
      <c r="G4" s="1477"/>
      <c r="H4" s="1477"/>
      <c r="I4" s="1477"/>
      <c r="J4" s="1477"/>
      <c r="K4" s="1477"/>
      <c r="L4" s="1477"/>
      <c r="M4" s="1477"/>
      <c r="N4" s="1477"/>
      <c r="O4" s="1477"/>
      <c r="P4" s="1477"/>
      <c r="Q4" s="1477"/>
      <c r="R4" s="1477"/>
      <c r="S4" s="1477"/>
      <c r="T4" s="1477"/>
      <c r="U4" s="924"/>
    </row>
    <row r="5" spans="1:22" s="345" customFormat="1" ht="15" customHeight="1" x14ac:dyDescent="0.25">
      <c r="B5" s="1478" t="str">
        <f>porsaad!$B$6</f>
        <v>Situación a 30 de noviembre de 2025</v>
      </c>
      <c r="C5" s="1478"/>
      <c r="D5" s="1478"/>
      <c r="E5" s="1478"/>
      <c r="F5" s="1478"/>
      <c r="G5" s="1478"/>
      <c r="H5" s="1478"/>
      <c r="I5" s="1478"/>
      <c r="J5" s="1478"/>
      <c r="K5" s="1478"/>
      <c r="L5" s="1478"/>
      <c r="M5" s="1478"/>
      <c r="N5" s="1478"/>
      <c r="O5" s="1478"/>
      <c r="P5" s="1478"/>
      <c r="Q5" s="1478"/>
      <c r="R5" s="1478"/>
      <c r="S5" s="1478"/>
      <c r="T5" s="1478"/>
      <c r="U5" s="925"/>
      <c r="V5" s="875"/>
    </row>
    <row r="6" spans="1:22" s="345" customFormat="1" ht="4.5" customHeight="1" x14ac:dyDescent="0.25"/>
    <row r="7" spans="1:22" s="322" customFormat="1" ht="15" customHeight="1" x14ac:dyDescent="0.25">
      <c r="A7" s="316"/>
      <c r="B7" s="1654" t="s">
        <v>12</v>
      </c>
      <c r="C7" s="920"/>
      <c r="D7" s="1666" t="s">
        <v>65</v>
      </c>
      <c r="E7" s="1659"/>
      <c r="F7" s="920"/>
      <c r="G7" s="1668" t="s">
        <v>31</v>
      </c>
      <c r="H7" s="1669"/>
      <c r="I7" s="1669"/>
      <c r="J7" s="1670"/>
      <c r="K7" s="921"/>
      <c r="L7" s="1668" t="s">
        <v>49</v>
      </c>
      <c r="M7" s="1669"/>
      <c r="N7" s="1669"/>
      <c r="O7" s="1670"/>
      <c r="P7" s="921"/>
      <c r="Q7" s="1668" t="s">
        <v>50</v>
      </c>
      <c r="R7" s="1669"/>
      <c r="S7" s="1669"/>
      <c r="T7" s="1670"/>
    </row>
    <row r="8" spans="1:22" s="322" customFormat="1" ht="35.25" customHeight="1" x14ac:dyDescent="0.25">
      <c r="A8" s="316"/>
      <c r="B8" s="1655"/>
      <c r="C8" s="920"/>
      <c r="D8" s="1667"/>
      <c r="E8" s="1662"/>
      <c r="F8" s="920"/>
      <c r="G8" s="1671" t="s">
        <v>69</v>
      </c>
      <c r="H8" s="1672"/>
      <c r="I8" s="1673" t="s">
        <v>286</v>
      </c>
      <c r="J8" s="1674"/>
      <c r="K8" s="957"/>
      <c r="L8" s="1675" t="s">
        <v>69</v>
      </c>
      <c r="M8" s="1676"/>
      <c r="N8" s="1673" t="s">
        <v>286</v>
      </c>
      <c r="O8" s="1674"/>
      <c r="P8" s="957"/>
      <c r="Q8" s="1675" t="s">
        <v>69</v>
      </c>
      <c r="R8" s="1676"/>
      <c r="S8" s="1673" t="s">
        <v>286</v>
      </c>
      <c r="T8" s="1674"/>
    </row>
    <row r="9" spans="1:22" s="322" customFormat="1" ht="29.25" customHeight="1" x14ac:dyDescent="0.25">
      <c r="A9" s="316"/>
      <c r="B9" s="1656"/>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5">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5">
      <c r="A11" s="330"/>
      <c r="B11" s="926" t="s">
        <v>8</v>
      </c>
      <c r="C11" s="930"/>
      <c r="D11" s="927">
        <f>G11+L11+Q11</f>
        <v>12</v>
      </c>
      <c r="E11" s="928">
        <f>D11/D$29*100</f>
        <v>9.8960910440376054E-2</v>
      </c>
      <c r="F11" s="930"/>
      <c r="G11" s="927">
        <v>9</v>
      </c>
      <c r="H11" s="928">
        <v>75</v>
      </c>
      <c r="I11" s="927">
        <v>8</v>
      </c>
      <c r="J11" s="928">
        <v>88.888888888888886</v>
      </c>
      <c r="K11" s="930"/>
      <c r="L11" s="927">
        <v>3</v>
      </c>
      <c r="M11" s="928">
        <v>25</v>
      </c>
      <c r="N11" s="927">
        <v>3</v>
      </c>
      <c r="O11" s="928">
        <v>100</v>
      </c>
      <c r="P11" s="930"/>
      <c r="Q11" s="927">
        <v>0</v>
      </c>
      <c r="R11" s="928">
        <v>0</v>
      </c>
      <c r="S11" s="927">
        <v>0</v>
      </c>
      <c r="T11" s="928" t="str">
        <f>IFERROR(S11/Q11*100,"-")</f>
        <v>-</v>
      </c>
    </row>
    <row r="12" spans="1:22" s="331" customFormat="1" ht="18" customHeight="1" x14ac:dyDescent="0.25">
      <c r="A12" s="330"/>
      <c r="B12" s="931" t="s">
        <v>7</v>
      </c>
      <c r="C12" s="930"/>
      <c r="D12" s="932">
        <f t="shared" ref="D12:D28" si="0">G12+L12+Q12</f>
        <v>0</v>
      </c>
      <c r="E12" s="933">
        <f t="shared" ref="E12:E29" si="1">D12/D$29*100</f>
        <v>0</v>
      </c>
      <c r="F12" s="930"/>
      <c r="G12" s="932">
        <v>0</v>
      </c>
      <c r="H12" s="933" t="s">
        <v>363</v>
      </c>
      <c r="I12" s="932">
        <v>0</v>
      </c>
      <c r="J12" s="933" t="s">
        <v>363</v>
      </c>
      <c r="K12" s="930"/>
      <c r="L12" s="932">
        <v>0</v>
      </c>
      <c r="M12" s="933" t="s">
        <v>363</v>
      </c>
      <c r="N12" s="932">
        <v>0</v>
      </c>
      <c r="O12" s="933" t="s">
        <v>363</v>
      </c>
      <c r="P12" s="930"/>
      <c r="Q12" s="932">
        <v>0</v>
      </c>
      <c r="R12" s="933" t="s">
        <v>363</v>
      </c>
      <c r="S12" s="932">
        <v>0</v>
      </c>
      <c r="T12" s="933" t="str">
        <f t="shared" ref="T12:T28" si="2">IFERROR(S12/Q12*100,"-")</f>
        <v>-</v>
      </c>
    </row>
    <row r="13" spans="1:22" s="331" customFormat="1" ht="18" customHeight="1" x14ac:dyDescent="0.25">
      <c r="A13" s="330"/>
      <c r="B13" s="931" t="s">
        <v>37</v>
      </c>
      <c r="C13" s="930"/>
      <c r="D13" s="932">
        <f t="shared" si="0"/>
        <v>29</v>
      </c>
      <c r="E13" s="933">
        <f t="shared" si="1"/>
        <v>0.2391555335642421</v>
      </c>
      <c r="F13" s="930"/>
      <c r="G13" s="932">
        <v>12</v>
      </c>
      <c r="H13" s="933">
        <v>41.379310344827587</v>
      </c>
      <c r="I13" s="932">
        <v>10</v>
      </c>
      <c r="J13" s="933">
        <v>83.333333333333343</v>
      </c>
      <c r="K13" s="930"/>
      <c r="L13" s="932">
        <v>6</v>
      </c>
      <c r="M13" s="933">
        <v>20.689655172413794</v>
      </c>
      <c r="N13" s="932">
        <v>4</v>
      </c>
      <c r="O13" s="933">
        <v>66.666666666666657</v>
      </c>
      <c r="P13" s="930"/>
      <c r="Q13" s="932">
        <v>11</v>
      </c>
      <c r="R13" s="933">
        <v>37.931034482758619</v>
      </c>
      <c r="S13" s="932">
        <v>8</v>
      </c>
      <c r="T13" s="933">
        <f t="shared" si="2"/>
        <v>72.727272727272734</v>
      </c>
    </row>
    <row r="14" spans="1:22" s="331" customFormat="1" ht="18" customHeight="1" x14ac:dyDescent="0.25">
      <c r="A14" s="330"/>
      <c r="B14" s="931" t="s">
        <v>38</v>
      </c>
      <c r="C14" s="930"/>
      <c r="D14" s="932">
        <f t="shared" si="0"/>
        <v>0</v>
      </c>
      <c r="E14" s="933">
        <f t="shared" si="1"/>
        <v>0</v>
      </c>
      <c r="F14" s="930"/>
      <c r="G14" s="932">
        <v>0</v>
      </c>
      <c r="H14" s="933" t="s">
        <v>363</v>
      </c>
      <c r="I14" s="932">
        <v>0</v>
      </c>
      <c r="J14" s="933" t="s">
        <v>363</v>
      </c>
      <c r="K14" s="930"/>
      <c r="L14" s="932">
        <v>0</v>
      </c>
      <c r="M14" s="933" t="s">
        <v>363</v>
      </c>
      <c r="N14" s="932">
        <v>0</v>
      </c>
      <c r="O14" s="933" t="s">
        <v>363</v>
      </c>
      <c r="P14" s="930"/>
      <c r="Q14" s="932">
        <v>0</v>
      </c>
      <c r="R14" s="933" t="s">
        <v>363</v>
      </c>
      <c r="S14" s="932">
        <v>0</v>
      </c>
      <c r="T14" s="933" t="str">
        <f t="shared" si="2"/>
        <v>-</v>
      </c>
    </row>
    <row r="15" spans="1:22" s="331" customFormat="1" ht="18" customHeight="1" x14ac:dyDescent="0.25">
      <c r="A15" s="330"/>
      <c r="B15" s="931" t="s">
        <v>6</v>
      </c>
      <c r="C15" s="930"/>
      <c r="D15" s="932">
        <f t="shared" si="0"/>
        <v>95</v>
      </c>
      <c r="E15" s="933">
        <f t="shared" si="1"/>
        <v>0.78344054098631044</v>
      </c>
      <c r="F15" s="930"/>
      <c r="G15" s="932">
        <v>58</v>
      </c>
      <c r="H15" s="933">
        <v>61.05263157894737</v>
      </c>
      <c r="I15" s="932">
        <v>57</v>
      </c>
      <c r="J15" s="933">
        <v>98.275862068965509</v>
      </c>
      <c r="K15" s="930"/>
      <c r="L15" s="932">
        <v>29</v>
      </c>
      <c r="M15" s="933">
        <v>30.526315789473685</v>
      </c>
      <c r="N15" s="932">
        <v>28</v>
      </c>
      <c r="O15" s="933">
        <v>96.551724137931032</v>
      </c>
      <c r="P15" s="930"/>
      <c r="Q15" s="932">
        <v>8</v>
      </c>
      <c r="R15" s="933">
        <v>8.4210526315789469</v>
      </c>
      <c r="S15" s="932">
        <v>8</v>
      </c>
      <c r="T15" s="933">
        <f t="shared" si="2"/>
        <v>100</v>
      </c>
    </row>
    <row r="16" spans="1:22" s="331" customFormat="1" ht="18" customHeight="1" x14ac:dyDescent="0.25">
      <c r="A16" s="330"/>
      <c r="B16" s="931" t="s">
        <v>5</v>
      </c>
      <c r="C16" s="930"/>
      <c r="D16" s="932">
        <f t="shared" si="0"/>
        <v>0</v>
      </c>
      <c r="E16" s="933">
        <f t="shared" si="1"/>
        <v>0</v>
      </c>
      <c r="F16" s="930"/>
      <c r="G16" s="932">
        <v>0</v>
      </c>
      <c r="H16" s="933" t="s">
        <v>363</v>
      </c>
      <c r="I16" s="932">
        <v>0</v>
      </c>
      <c r="J16" s="933" t="s">
        <v>363</v>
      </c>
      <c r="K16" s="930"/>
      <c r="L16" s="932">
        <v>0</v>
      </c>
      <c r="M16" s="933" t="s">
        <v>363</v>
      </c>
      <c r="N16" s="932">
        <v>0</v>
      </c>
      <c r="O16" s="933" t="s">
        <v>363</v>
      </c>
      <c r="P16" s="930"/>
      <c r="Q16" s="932">
        <v>0</v>
      </c>
      <c r="R16" s="933" t="s">
        <v>363</v>
      </c>
      <c r="S16" s="932">
        <v>0</v>
      </c>
      <c r="T16" s="933" t="str">
        <f t="shared" si="2"/>
        <v>-</v>
      </c>
    </row>
    <row r="17" spans="1:20" s="331" customFormat="1" ht="18" customHeight="1" x14ac:dyDescent="0.25">
      <c r="A17" s="330"/>
      <c r="B17" s="931" t="s">
        <v>4</v>
      </c>
      <c r="C17" s="930"/>
      <c r="D17" s="932">
        <f t="shared" si="0"/>
        <v>2949</v>
      </c>
      <c r="E17" s="933">
        <f t="shared" si="1"/>
        <v>24.319643740722416</v>
      </c>
      <c r="F17" s="930"/>
      <c r="G17" s="932">
        <v>639</v>
      </c>
      <c r="H17" s="933">
        <v>21.668362156663274</v>
      </c>
      <c r="I17" s="932">
        <v>481</v>
      </c>
      <c r="J17" s="933">
        <v>75.273865414710485</v>
      </c>
      <c r="K17" s="930"/>
      <c r="L17" s="932">
        <v>967</v>
      </c>
      <c r="M17" s="933">
        <v>32.790776534418448</v>
      </c>
      <c r="N17" s="932">
        <v>667</v>
      </c>
      <c r="O17" s="933">
        <v>68.976215098241994</v>
      </c>
      <c r="P17" s="930"/>
      <c r="Q17" s="932">
        <v>1343</v>
      </c>
      <c r="R17" s="933">
        <v>45.540861308918281</v>
      </c>
      <c r="S17" s="932">
        <v>884</v>
      </c>
      <c r="T17" s="933">
        <f t="shared" si="2"/>
        <v>65.822784810126578</v>
      </c>
    </row>
    <row r="18" spans="1:20" s="331" customFormat="1" ht="18" customHeight="1" x14ac:dyDescent="0.25">
      <c r="A18" s="330"/>
      <c r="B18" s="931" t="s">
        <v>40</v>
      </c>
      <c r="C18" s="930"/>
      <c r="D18" s="932">
        <f t="shared" si="0"/>
        <v>18</v>
      </c>
      <c r="E18" s="933">
        <f t="shared" si="1"/>
        <v>0.14844136566056407</v>
      </c>
      <c r="F18" s="930"/>
      <c r="G18" s="932">
        <v>14</v>
      </c>
      <c r="H18" s="933">
        <v>77.777777777777786</v>
      </c>
      <c r="I18" s="932">
        <v>12</v>
      </c>
      <c r="J18" s="933">
        <v>85.714285714285708</v>
      </c>
      <c r="K18" s="930"/>
      <c r="L18" s="932">
        <v>3</v>
      </c>
      <c r="M18" s="933">
        <v>16.666666666666664</v>
      </c>
      <c r="N18" s="932">
        <v>2</v>
      </c>
      <c r="O18" s="933">
        <v>66.666666666666657</v>
      </c>
      <c r="P18" s="930"/>
      <c r="Q18" s="932">
        <v>1</v>
      </c>
      <c r="R18" s="933">
        <v>5.5555555555555554</v>
      </c>
      <c r="S18" s="932">
        <v>1</v>
      </c>
      <c r="T18" s="933">
        <f t="shared" si="2"/>
        <v>100</v>
      </c>
    </row>
    <row r="19" spans="1:20" s="331" customFormat="1" ht="18" customHeight="1" x14ac:dyDescent="0.25">
      <c r="A19" s="330"/>
      <c r="B19" s="931" t="s">
        <v>41</v>
      </c>
      <c r="C19" s="930"/>
      <c r="D19" s="932">
        <f t="shared" si="0"/>
        <v>89</v>
      </c>
      <c r="E19" s="933">
        <f t="shared" si="1"/>
        <v>0.73396008576612237</v>
      </c>
      <c r="F19" s="930"/>
      <c r="G19" s="932">
        <v>64</v>
      </c>
      <c r="H19" s="933">
        <v>71.910112359550567</v>
      </c>
      <c r="I19" s="932">
        <v>53</v>
      </c>
      <c r="J19" s="933">
        <v>82.8125</v>
      </c>
      <c r="K19" s="930"/>
      <c r="L19" s="932">
        <v>17</v>
      </c>
      <c r="M19" s="933">
        <v>19.101123595505616</v>
      </c>
      <c r="N19" s="932">
        <v>15</v>
      </c>
      <c r="O19" s="933">
        <v>88.235294117647058</v>
      </c>
      <c r="P19" s="930"/>
      <c r="Q19" s="932">
        <v>8</v>
      </c>
      <c r="R19" s="933">
        <v>8.9887640449438209</v>
      </c>
      <c r="S19" s="932">
        <v>8</v>
      </c>
      <c r="T19" s="933">
        <f t="shared" si="2"/>
        <v>100</v>
      </c>
    </row>
    <row r="20" spans="1:20" s="331" customFormat="1" ht="18" customHeight="1" x14ac:dyDescent="0.25">
      <c r="A20" s="330"/>
      <c r="B20" s="931" t="s">
        <v>3</v>
      </c>
      <c r="C20" s="930"/>
      <c r="D20" s="932">
        <f t="shared" si="0"/>
        <v>1027</v>
      </c>
      <c r="E20" s="933">
        <f t="shared" si="1"/>
        <v>8.4694045851888493</v>
      </c>
      <c r="F20" s="930"/>
      <c r="G20" s="932">
        <v>351</v>
      </c>
      <c r="H20" s="933">
        <v>34.177215189873415</v>
      </c>
      <c r="I20" s="932">
        <v>225</v>
      </c>
      <c r="J20" s="933">
        <v>64.102564102564102</v>
      </c>
      <c r="K20" s="930"/>
      <c r="L20" s="932">
        <v>495</v>
      </c>
      <c r="M20" s="933">
        <v>48.19863680623174</v>
      </c>
      <c r="N20" s="932">
        <v>374</v>
      </c>
      <c r="O20" s="933">
        <v>75.555555555555557</v>
      </c>
      <c r="P20" s="930"/>
      <c r="Q20" s="932">
        <v>181</v>
      </c>
      <c r="R20" s="933">
        <v>17.624148003894842</v>
      </c>
      <c r="S20" s="932">
        <v>146</v>
      </c>
      <c r="T20" s="933">
        <f t="shared" si="2"/>
        <v>80.662983425414367</v>
      </c>
    </row>
    <row r="21" spans="1:20" s="331" customFormat="1" ht="18" customHeight="1" x14ac:dyDescent="0.25">
      <c r="A21" s="330"/>
      <c r="B21" s="931" t="s">
        <v>2</v>
      </c>
      <c r="C21" s="930"/>
      <c r="D21" s="932">
        <f t="shared" si="0"/>
        <v>0</v>
      </c>
      <c r="E21" s="933">
        <f t="shared" si="1"/>
        <v>0</v>
      </c>
      <c r="F21" s="930"/>
      <c r="G21" s="932">
        <v>0</v>
      </c>
      <c r="H21" s="933" t="s">
        <v>363</v>
      </c>
      <c r="I21" s="932">
        <v>0</v>
      </c>
      <c r="J21" s="933" t="s">
        <v>363</v>
      </c>
      <c r="K21" s="930"/>
      <c r="L21" s="932">
        <v>0</v>
      </c>
      <c r="M21" s="933" t="s">
        <v>363</v>
      </c>
      <c r="N21" s="932">
        <v>0</v>
      </c>
      <c r="O21" s="933" t="s">
        <v>363</v>
      </c>
      <c r="P21" s="930"/>
      <c r="Q21" s="932">
        <v>0</v>
      </c>
      <c r="R21" s="933" t="s">
        <v>363</v>
      </c>
      <c r="S21" s="932">
        <v>0</v>
      </c>
      <c r="T21" s="933" t="str">
        <f t="shared" si="2"/>
        <v>-</v>
      </c>
    </row>
    <row r="22" spans="1:20" s="331" customFormat="1" ht="18" customHeight="1" x14ac:dyDescent="0.25">
      <c r="A22" s="330"/>
      <c r="B22" s="931" t="s">
        <v>35</v>
      </c>
      <c r="C22" s="930"/>
      <c r="D22" s="932">
        <f t="shared" si="0"/>
        <v>147</v>
      </c>
      <c r="E22" s="933">
        <f t="shared" si="1"/>
        <v>1.2122711528946066</v>
      </c>
      <c r="F22" s="930"/>
      <c r="G22" s="932">
        <v>90</v>
      </c>
      <c r="H22" s="933">
        <v>61.224489795918366</v>
      </c>
      <c r="I22" s="932">
        <v>73</v>
      </c>
      <c r="J22" s="933">
        <v>81.111111111111114</v>
      </c>
      <c r="K22" s="930"/>
      <c r="L22" s="932">
        <v>55</v>
      </c>
      <c r="M22" s="933">
        <v>37.414965986394563</v>
      </c>
      <c r="N22" s="932">
        <v>48</v>
      </c>
      <c r="O22" s="933">
        <v>87.272727272727266</v>
      </c>
      <c r="P22" s="930"/>
      <c r="Q22" s="932">
        <v>2</v>
      </c>
      <c r="R22" s="933">
        <v>1.3605442176870748</v>
      </c>
      <c r="S22" s="932">
        <v>2</v>
      </c>
      <c r="T22" s="933">
        <f t="shared" si="2"/>
        <v>100</v>
      </c>
    </row>
    <row r="23" spans="1:20" s="331" customFormat="1" ht="18" customHeight="1" x14ac:dyDescent="0.25">
      <c r="A23" s="330"/>
      <c r="B23" s="931" t="s">
        <v>42</v>
      </c>
      <c r="C23" s="930"/>
      <c r="D23" s="932">
        <f t="shared" si="0"/>
        <v>89</v>
      </c>
      <c r="E23" s="933">
        <f t="shared" si="1"/>
        <v>0.73396008576612237</v>
      </c>
      <c r="F23" s="930"/>
      <c r="G23" s="932">
        <v>64</v>
      </c>
      <c r="H23" s="933">
        <v>71.910112359550567</v>
      </c>
      <c r="I23" s="932">
        <v>56</v>
      </c>
      <c r="J23" s="933">
        <v>87.5</v>
      </c>
      <c r="K23" s="930"/>
      <c r="L23" s="932">
        <v>22</v>
      </c>
      <c r="M23" s="933">
        <v>24.719101123595504</v>
      </c>
      <c r="N23" s="932">
        <v>21</v>
      </c>
      <c r="O23" s="933">
        <v>95.454545454545453</v>
      </c>
      <c r="P23" s="930"/>
      <c r="Q23" s="932">
        <v>3</v>
      </c>
      <c r="R23" s="933">
        <v>3.3707865168539324</v>
      </c>
      <c r="S23" s="932">
        <v>3</v>
      </c>
      <c r="T23" s="933">
        <f t="shared" si="2"/>
        <v>100</v>
      </c>
    </row>
    <row r="24" spans="1:20" s="331" customFormat="1" ht="18" customHeight="1" x14ac:dyDescent="0.25">
      <c r="A24" s="330">
        <v>47094</v>
      </c>
      <c r="B24" s="931" t="s">
        <v>43</v>
      </c>
      <c r="C24" s="930"/>
      <c r="D24" s="932">
        <f t="shared" si="0"/>
        <v>4</v>
      </c>
      <c r="E24" s="933">
        <f t="shared" si="1"/>
        <v>3.2986970146792013E-2</v>
      </c>
      <c r="F24" s="930"/>
      <c r="G24" s="932">
        <v>2</v>
      </c>
      <c r="H24" s="933">
        <v>50</v>
      </c>
      <c r="I24" s="932">
        <v>1</v>
      </c>
      <c r="J24" s="933">
        <v>50</v>
      </c>
      <c r="K24" s="930"/>
      <c r="L24" s="932">
        <v>1</v>
      </c>
      <c r="M24" s="933">
        <v>25</v>
      </c>
      <c r="N24" s="932">
        <v>0</v>
      </c>
      <c r="O24" s="933">
        <v>0</v>
      </c>
      <c r="P24" s="930"/>
      <c r="Q24" s="932">
        <v>1</v>
      </c>
      <c r="R24" s="933">
        <v>25</v>
      </c>
      <c r="S24" s="932">
        <v>1</v>
      </c>
      <c r="T24" s="933">
        <f t="shared" si="2"/>
        <v>100</v>
      </c>
    </row>
    <row r="25" spans="1:20" s="331" customFormat="1" ht="18" customHeight="1" x14ac:dyDescent="0.25">
      <c r="B25" s="931" t="s">
        <v>44</v>
      </c>
      <c r="C25" s="930"/>
      <c r="D25" s="932">
        <f t="shared" si="0"/>
        <v>40</v>
      </c>
      <c r="E25" s="933">
        <f t="shared" si="1"/>
        <v>0.32986970146792016</v>
      </c>
      <c r="F25" s="930"/>
      <c r="G25" s="932">
        <v>11</v>
      </c>
      <c r="H25" s="933">
        <v>27.500000000000004</v>
      </c>
      <c r="I25" s="932">
        <v>8</v>
      </c>
      <c r="J25" s="933">
        <v>72.727272727272734</v>
      </c>
      <c r="K25" s="930"/>
      <c r="L25" s="932">
        <v>16</v>
      </c>
      <c r="M25" s="933">
        <v>40</v>
      </c>
      <c r="N25" s="932">
        <v>11</v>
      </c>
      <c r="O25" s="933">
        <v>68.75</v>
      </c>
      <c r="P25" s="930"/>
      <c r="Q25" s="932">
        <v>13</v>
      </c>
      <c r="R25" s="933">
        <v>32.5</v>
      </c>
      <c r="S25" s="932">
        <v>7</v>
      </c>
      <c r="T25" s="933">
        <f t="shared" si="2"/>
        <v>53.846153846153847</v>
      </c>
    </row>
    <row r="26" spans="1:20" s="331" customFormat="1" ht="18" customHeight="1" x14ac:dyDescent="0.25">
      <c r="B26" s="931" t="s">
        <v>45</v>
      </c>
      <c r="C26" s="930"/>
      <c r="D26" s="932">
        <f t="shared" si="0"/>
        <v>7627</v>
      </c>
      <c r="E26" s="933">
        <f t="shared" si="1"/>
        <v>62.897905327395677</v>
      </c>
      <c r="F26" s="930"/>
      <c r="G26" s="932">
        <v>2089</v>
      </c>
      <c r="H26" s="933">
        <v>27.389537170578208</v>
      </c>
      <c r="I26" s="932">
        <v>787</v>
      </c>
      <c r="J26" s="933">
        <v>37.673528003829581</v>
      </c>
      <c r="K26" s="930"/>
      <c r="L26" s="932">
        <v>2716</v>
      </c>
      <c r="M26" s="933">
        <v>35.610331716271141</v>
      </c>
      <c r="N26" s="932">
        <v>873</v>
      </c>
      <c r="O26" s="933">
        <v>32.142857142857146</v>
      </c>
      <c r="P26" s="930"/>
      <c r="Q26" s="932">
        <v>2822</v>
      </c>
      <c r="R26" s="933">
        <v>37.000131113150644</v>
      </c>
      <c r="S26" s="932">
        <v>1083</v>
      </c>
      <c r="T26" s="933">
        <f t="shared" si="2"/>
        <v>38.377037562012752</v>
      </c>
    </row>
    <row r="27" spans="1:20" s="331" customFormat="1" ht="18" customHeight="1" x14ac:dyDescent="0.25">
      <c r="B27" s="931" t="s">
        <v>46</v>
      </c>
      <c r="C27" s="930"/>
      <c r="D27" s="932">
        <f t="shared" si="0"/>
        <v>0</v>
      </c>
      <c r="E27" s="933">
        <f t="shared" si="1"/>
        <v>0</v>
      </c>
      <c r="F27" s="930"/>
      <c r="G27" s="932">
        <v>0</v>
      </c>
      <c r="H27" s="933" t="s">
        <v>363</v>
      </c>
      <c r="I27" s="932">
        <v>0</v>
      </c>
      <c r="J27" s="933" t="s">
        <v>363</v>
      </c>
      <c r="K27" s="930"/>
      <c r="L27" s="932">
        <v>0</v>
      </c>
      <c r="M27" s="933" t="s">
        <v>363</v>
      </c>
      <c r="N27" s="932">
        <v>0</v>
      </c>
      <c r="O27" s="933" t="s">
        <v>363</v>
      </c>
      <c r="P27" s="930"/>
      <c r="Q27" s="932">
        <v>0</v>
      </c>
      <c r="R27" s="933" t="s">
        <v>363</v>
      </c>
      <c r="S27" s="932">
        <v>0</v>
      </c>
      <c r="T27" s="933" t="str">
        <f t="shared" si="2"/>
        <v>-</v>
      </c>
    </row>
    <row r="28" spans="1:20" s="331" customFormat="1" ht="18" customHeight="1" x14ac:dyDescent="0.25">
      <c r="B28" s="953" t="s">
        <v>1</v>
      </c>
      <c r="C28" s="930"/>
      <c r="D28" s="954">
        <f t="shared" si="0"/>
        <v>0</v>
      </c>
      <c r="E28" s="955">
        <f t="shared" si="1"/>
        <v>0</v>
      </c>
      <c r="F28" s="930"/>
      <c r="G28" s="954">
        <v>0</v>
      </c>
      <c r="H28" s="955" t="s">
        <v>363</v>
      </c>
      <c r="I28" s="954">
        <v>0</v>
      </c>
      <c r="J28" s="955" t="s">
        <v>363</v>
      </c>
      <c r="K28" s="930"/>
      <c r="L28" s="954">
        <v>0</v>
      </c>
      <c r="M28" s="955" t="s">
        <v>363</v>
      </c>
      <c r="N28" s="954">
        <v>0</v>
      </c>
      <c r="O28" s="955" t="s">
        <v>363</v>
      </c>
      <c r="P28" s="930"/>
      <c r="Q28" s="954">
        <v>0</v>
      </c>
      <c r="R28" s="955" t="s">
        <v>363</v>
      </c>
      <c r="S28" s="954">
        <v>0</v>
      </c>
      <c r="T28" s="955" t="str">
        <f t="shared" si="2"/>
        <v>-</v>
      </c>
    </row>
    <row r="29" spans="1:20" s="319" customFormat="1" ht="18" customHeight="1" x14ac:dyDescent="0.25">
      <c r="B29" s="1284" t="s">
        <v>0</v>
      </c>
      <c r="C29" s="1277"/>
      <c r="D29" s="1285">
        <f>SUM(D11:D28)</f>
        <v>12126</v>
      </c>
      <c r="E29" s="1286">
        <f t="shared" si="1"/>
        <v>100</v>
      </c>
      <c r="F29" s="1277"/>
      <c r="G29" s="1285">
        <f>SUM(G11:G28)</f>
        <v>3403</v>
      </c>
      <c r="H29" s="1286">
        <f>G29/$D29*100</f>
        <v>28.063664852383308</v>
      </c>
      <c r="I29" s="1285">
        <f>SUM(I11:I28)</f>
        <v>1771</v>
      </c>
      <c r="J29" s="1286">
        <f>I29/G29*100</f>
        <v>52.042315603878933</v>
      </c>
      <c r="K29" s="1277"/>
      <c r="L29" s="1285">
        <f>SUM(L11:L28)</f>
        <v>4330</v>
      </c>
      <c r="M29" s="1286">
        <f>L29/$D29*100</f>
        <v>35.708395183902361</v>
      </c>
      <c r="N29" s="1285">
        <f>SUM(N11:N28)</f>
        <v>2046</v>
      </c>
      <c r="O29" s="1286">
        <f>N29/L29*100</f>
        <v>47.251732101616625</v>
      </c>
      <c r="P29" s="1277"/>
      <c r="Q29" s="1285">
        <f>SUM(Q11:Q28)</f>
        <v>4393</v>
      </c>
      <c r="R29" s="1286">
        <f>Q29/$D29*100</f>
        <v>36.227939963714334</v>
      </c>
      <c r="S29" s="1285">
        <f>SUM(S11:S28)</f>
        <v>2151</v>
      </c>
      <c r="T29" s="1286">
        <f>S29/Q29*100</f>
        <v>48.964261324834965</v>
      </c>
    </row>
    <row r="30" spans="1:20" s="328" customFormat="1" ht="6.75" customHeight="1" x14ac:dyDescent="0.25">
      <c r="B30" s="1664"/>
      <c r="C30" s="1664"/>
      <c r="D30" s="1664"/>
      <c r="E30" s="1664"/>
      <c r="F30" s="779"/>
    </row>
    <row r="31" spans="1:20" x14ac:dyDescent="0.35">
      <c r="B31" s="1665"/>
      <c r="C31" s="1665"/>
      <c r="D31" s="1665"/>
      <c r="E31" s="1665"/>
      <c r="F31" s="1665"/>
      <c r="G31" s="1665"/>
      <c r="H31" s="1665"/>
      <c r="I31" s="1665"/>
      <c r="J31" s="1665"/>
      <c r="K31" s="1665"/>
      <c r="L31" s="1665"/>
      <c r="M31" s="1665"/>
      <c r="N31" s="1665"/>
      <c r="O31" s="1665"/>
      <c r="P31" s="1665"/>
      <c r="Q31" s="1665"/>
      <c r="R31" s="1665"/>
    </row>
    <row r="32" spans="1:20" x14ac:dyDescent="0.35">
      <c r="G32" s="935"/>
      <c r="L32" s="935"/>
    </row>
    <row r="33" spans="2:12" x14ac:dyDescent="0.35">
      <c r="B33" s="935"/>
      <c r="L33" s="935"/>
    </row>
  </sheetData>
  <mergeCells count="17">
    <mergeCell ref="B2:E2"/>
    <mergeCell ref="G2:R2"/>
    <mergeCell ref="B7:B9"/>
    <mergeCell ref="D7:E8"/>
    <mergeCell ref="G7:J7"/>
    <mergeCell ref="L7:O7"/>
    <mergeCell ref="Q7:T7"/>
    <mergeCell ref="G8:H8"/>
    <mergeCell ref="I8:J8"/>
    <mergeCell ref="L8:M8"/>
    <mergeCell ref="N8:O8"/>
    <mergeCell ref="Q8:R8"/>
    <mergeCell ref="S8:T8"/>
    <mergeCell ref="B4:T4"/>
    <mergeCell ref="B5:T5"/>
    <mergeCell ref="B31:R31"/>
    <mergeCell ref="B30:E30"/>
  </mergeCells>
  <printOptions horizontalCentered="1"/>
  <pageMargins left="0" right="0" top="0.43307086614173229" bottom="0.43307086614173229" header="0" footer="0"/>
  <pageSetup paperSize="9" scale="99" orientation="landscape" r:id="rId1"/>
  <headerFooter alignWithMargins="0"/>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Hoja46">
    <tabColor theme="0"/>
    <pageSetUpPr fitToPage="1"/>
  </sheetPr>
  <dimension ref="A1:U59"/>
  <sheetViews>
    <sheetView zoomScaleNormal="100" workbookViewId="0"/>
  </sheetViews>
  <sheetFormatPr baseColWidth="10" defaultColWidth="11.453125" defaultRowHeight="14.5" x14ac:dyDescent="0.25"/>
  <cols>
    <col min="1" max="1" width="0.54296875" style="988" customWidth="1"/>
    <col min="2" max="2" width="26.54296875" style="988" bestFit="1" customWidth="1"/>
    <col min="3" max="3" width="7.81640625" style="988" customWidth="1"/>
    <col min="4" max="4" width="7" style="988" bestFit="1" customWidth="1"/>
    <col min="5" max="5" width="8.54296875" style="988" customWidth="1"/>
    <col min="6" max="6" width="6.453125" style="988" customWidth="1"/>
    <col min="7" max="7" width="8.26953125" style="988" customWidth="1"/>
    <col min="8" max="8" width="7" style="988" bestFit="1" customWidth="1"/>
    <col min="9" max="9" width="9.7265625" style="988" customWidth="1"/>
    <col min="10" max="10" width="6" style="988" customWidth="1"/>
    <col min="11" max="11" width="7" style="988" customWidth="1"/>
    <col min="12" max="12" width="6" style="988" customWidth="1"/>
    <col min="13" max="13" width="7.1796875" style="988" customWidth="1"/>
    <col min="14" max="14" width="6" style="988" customWidth="1"/>
    <col min="15" max="15" width="7.1796875" style="988" customWidth="1"/>
    <col min="16" max="16" width="7.26953125" style="988" customWidth="1"/>
    <col min="17" max="16384" width="11.453125" style="988"/>
  </cols>
  <sheetData>
    <row r="1" spans="1:21" s="960" customFormat="1" ht="12.75" customHeight="1" x14ac:dyDescent="0.25">
      <c r="E1" s="964" t="s">
        <v>193</v>
      </c>
      <c r="F1" s="964"/>
      <c r="G1" s="964" t="s">
        <v>194</v>
      </c>
      <c r="H1" s="964"/>
      <c r="I1" s="964" t="s">
        <v>195</v>
      </c>
      <c r="J1" s="964"/>
      <c r="K1" s="964" t="s">
        <v>196</v>
      </c>
      <c r="L1" s="964"/>
      <c r="M1" s="964" t="s">
        <v>197</v>
      </c>
      <c r="N1" s="964"/>
      <c r="O1" s="964" t="s">
        <v>198</v>
      </c>
    </row>
    <row r="2" spans="1:21" s="965" customFormat="1" ht="48" customHeight="1" x14ac:dyDescent="0.35">
      <c r="B2" s="966"/>
      <c r="C2" s="966"/>
      <c r="D2" s="966"/>
      <c r="E2" s="966"/>
      <c r="F2" s="966"/>
      <c r="G2" s="966"/>
      <c r="H2" s="966"/>
    </row>
    <row r="3" spans="1:21" s="967" customFormat="1" ht="21" x14ac:dyDescent="0.25">
      <c r="B3" s="1557" t="s">
        <v>439</v>
      </c>
      <c r="C3" s="1557"/>
      <c r="D3" s="1557"/>
      <c r="E3" s="1557"/>
      <c r="F3" s="1557"/>
      <c r="G3" s="1557"/>
      <c r="H3" s="1557"/>
      <c r="I3" s="1557"/>
      <c r="J3" s="1557"/>
      <c r="K3" s="1557"/>
      <c r="L3" s="1557"/>
      <c r="M3" s="1557"/>
      <c r="N3" s="1557"/>
      <c r="O3" s="1557"/>
      <c r="P3" s="1557"/>
    </row>
    <row r="4" spans="1:21" s="967" customFormat="1" ht="15.5" x14ac:dyDescent="0.25">
      <c r="B4" s="1478" t="str">
        <f>porsaad!$B$6</f>
        <v>Situación a 30 de noviembre de 2025</v>
      </c>
      <c r="C4" s="1478"/>
      <c r="D4" s="1478"/>
      <c r="E4" s="1478"/>
      <c r="F4" s="1478"/>
      <c r="G4" s="1478"/>
      <c r="H4" s="1478"/>
      <c r="I4" s="1478"/>
      <c r="J4" s="1478"/>
      <c r="K4" s="1478"/>
      <c r="L4" s="1478"/>
      <c r="M4" s="1478"/>
      <c r="N4" s="1478"/>
      <c r="O4" s="1478"/>
      <c r="P4" s="1478"/>
      <c r="Q4" s="968"/>
      <c r="R4" s="968"/>
      <c r="S4" s="968"/>
      <c r="T4" s="968"/>
      <c r="U4" s="968"/>
    </row>
    <row r="5" spans="1:21" s="969" customFormat="1" ht="7.5" customHeight="1" x14ac:dyDescent="0.25">
      <c r="B5" s="970"/>
      <c r="C5" s="969" t="s">
        <v>193</v>
      </c>
      <c r="E5" s="969" t="s">
        <v>194</v>
      </c>
      <c r="G5" s="969" t="s">
        <v>195</v>
      </c>
      <c r="I5" s="969" t="s">
        <v>196</v>
      </c>
      <c r="K5" s="964" t="s">
        <v>197</v>
      </c>
      <c r="M5" s="964" t="s">
        <v>198</v>
      </c>
      <c r="O5" s="964" t="s">
        <v>198</v>
      </c>
    </row>
    <row r="6" spans="1:21" s="967" customFormat="1" ht="15" customHeight="1" x14ac:dyDescent="0.25">
      <c r="B6" s="971"/>
      <c r="C6" s="1679" t="s">
        <v>199</v>
      </c>
      <c r="D6" s="1680"/>
      <c r="E6" s="1680"/>
      <c r="F6" s="1680"/>
      <c r="G6" s="1680"/>
      <c r="H6" s="1680"/>
      <c r="I6" s="1680"/>
      <c r="J6" s="1680"/>
      <c r="K6" s="1680"/>
      <c r="L6" s="1680"/>
      <c r="M6" s="1680"/>
      <c r="N6" s="1680"/>
      <c r="O6" s="1680"/>
      <c r="P6" s="1681"/>
    </row>
    <row r="7" spans="1:21" s="967" customFormat="1" ht="57" customHeight="1" x14ac:dyDescent="0.25">
      <c r="B7" s="1682" t="s">
        <v>12</v>
      </c>
      <c r="C7" s="1684" t="s">
        <v>0</v>
      </c>
      <c r="D7" s="1685"/>
      <c r="E7" s="1677" t="s">
        <v>200</v>
      </c>
      <c r="F7" s="1686"/>
      <c r="G7" s="1687" t="s">
        <v>201</v>
      </c>
      <c r="H7" s="1688"/>
      <c r="I7" s="1687" t="s">
        <v>202</v>
      </c>
      <c r="J7" s="1688"/>
      <c r="K7" s="1687" t="s">
        <v>203</v>
      </c>
      <c r="L7" s="1688"/>
      <c r="M7" s="1687" t="s">
        <v>204</v>
      </c>
      <c r="N7" s="1688"/>
      <c r="O7" s="1677" t="s">
        <v>205</v>
      </c>
      <c r="P7" s="1678"/>
    </row>
    <row r="8" spans="1:21" s="972" customFormat="1" ht="12" customHeight="1" x14ac:dyDescent="0.25">
      <c r="B8" s="1683"/>
      <c r="C8" s="990" t="s">
        <v>9</v>
      </c>
      <c r="D8" s="990" t="s">
        <v>28</v>
      </c>
      <c r="E8" s="990" t="s">
        <v>9</v>
      </c>
      <c r="F8" s="990" t="s">
        <v>28</v>
      </c>
      <c r="G8" s="990" t="s">
        <v>9</v>
      </c>
      <c r="H8" s="990" t="s">
        <v>28</v>
      </c>
      <c r="I8" s="990" t="s">
        <v>9</v>
      </c>
      <c r="J8" s="989" t="s">
        <v>28</v>
      </c>
      <c r="K8" s="992" t="s">
        <v>9</v>
      </c>
      <c r="L8" s="989" t="s">
        <v>28</v>
      </c>
      <c r="M8" s="991" t="s">
        <v>9</v>
      </c>
      <c r="N8" s="990" t="s">
        <v>28</v>
      </c>
      <c r="O8" s="990" t="s">
        <v>9</v>
      </c>
      <c r="P8" s="989" t="s">
        <v>28</v>
      </c>
      <c r="R8" s="973"/>
    </row>
    <row r="9" spans="1:21" s="961" customFormat="1" ht="16.5" customHeight="1" x14ac:dyDescent="0.25">
      <c r="A9" s="961">
        <v>1</v>
      </c>
      <c r="B9" s="974" t="s">
        <v>8</v>
      </c>
      <c r="C9" s="975">
        <f>E9+G9+I9+K9+M9+O9</f>
        <v>4196</v>
      </c>
      <c r="D9" s="976">
        <f>IFERROR(C9/$C9*100,"-")</f>
        <v>100</v>
      </c>
      <c r="E9" s="975">
        <v>0</v>
      </c>
      <c r="F9" s="976">
        <v>0</v>
      </c>
      <c r="G9" s="975">
        <v>3887</v>
      </c>
      <c r="H9" s="976">
        <v>92.635843660629163</v>
      </c>
      <c r="I9" s="975">
        <v>309</v>
      </c>
      <c r="J9" s="976">
        <v>7.3641563393708296</v>
      </c>
      <c r="K9" s="975">
        <v>0</v>
      </c>
      <c r="L9" s="976">
        <v>0</v>
      </c>
      <c r="M9" s="975">
        <v>0</v>
      </c>
      <c r="N9" s="976">
        <v>0</v>
      </c>
      <c r="O9" s="975">
        <v>0</v>
      </c>
      <c r="P9" s="976">
        <f t="shared" ref="P9:P26" si="0">IFERROR(O9/$C9*100,"-")</f>
        <v>0</v>
      </c>
      <c r="R9" s="977"/>
    </row>
    <row r="10" spans="1:21" s="962" customFormat="1" ht="16.5" customHeight="1" x14ac:dyDescent="0.25">
      <c r="A10" s="962">
        <v>2</v>
      </c>
      <c r="B10" s="978" t="s">
        <v>7</v>
      </c>
      <c r="C10" s="979">
        <f t="shared" ref="C10:C26" si="1">E10+G10+I10+K10+M10+O10</f>
        <v>10486</v>
      </c>
      <c r="D10" s="980">
        <f t="shared" ref="D10:D26" si="2">IFERROR(C10/$C10*100,"-")</f>
        <v>100</v>
      </c>
      <c r="E10" s="979">
        <v>0</v>
      </c>
      <c r="F10" s="980">
        <v>0</v>
      </c>
      <c r="G10" s="979">
        <v>7973</v>
      </c>
      <c r="H10" s="980">
        <v>76.034712950600806</v>
      </c>
      <c r="I10" s="979">
        <v>2513</v>
      </c>
      <c r="J10" s="980">
        <v>23.965287049399198</v>
      </c>
      <c r="K10" s="979">
        <v>0</v>
      </c>
      <c r="L10" s="980">
        <v>0</v>
      </c>
      <c r="M10" s="979">
        <v>0</v>
      </c>
      <c r="N10" s="980">
        <v>0</v>
      </c>
      <c r="O10" s="979">
        <v>0</v>
      </c>
      <c r="P10" s="980">
        <f t="shared" si="0"/>
        <v>0</v>
      </c>
      <c r="R10" s="977"/>
    </row>
    <row r="11" spans="1:21" s="962" customFormat="1" ht="16.5" customHeight="1" x14ac:dyDescent="0.25">
      <c r="A11" s="962">
        <v>3</v>
      </c>
      <c r="B11" s="978" t="s">
        <v>37</v>
      </c>
      <c r="C11" s="979">
        <f t="shared" si="1"/>
        <v>5155</v>
      </c>
      <c r="D11" s="980">
        <f t="shared" si="2"/>
        <v>100</v>
      </c>
      <c r="E11" s="979">
        <v>303</v>
      </c>
      <c r="F11" s="980">
        <v>5.8777885548011639</v>
      </c>
      <c r="G11" s="979">
        <v>2940</v>
      </c>
      <c r="H11" s="980">
        <v>57.032007759456839</v>
      </c>
      <c r="I11" s="979">
        <v>501</v>
      </c>
      <c r="J11" s="980">
        <v>9.7187196896217269</v>
      </c>
      <c r="K11" s="979">
        <v>1137</v>
      </c>
      <c r="L11" s="980">
        <v>22.056256062075654</v>
      </c>
      <c r="M11" s="979">
        <v>274</v>
      </c>
      <c r="N11" s="980">
        <v>5.3152279340446169</v>
      </c>
      <c r="O11" s="979">
        <v>0</v>
      </c>
      <c r="P11" s="980">
        <f t="shared" si="0"/>
        <v>0</v>
      </c>
      <c r="R11" s="977"/>
    </row>
    <row r="12" spans="1:21" s="962" customFormat="1" ht="16.5" customHeight="1" x14ac:dyDescent="0.25">
      <c r="A12" s="962">
        <v>4</v>
      </c>
      <c r="B12" s="978" t="s">
        <v>38</v>
      </c>
      <c r="C12" s="979">
        <f t="shared" si="1"/>
        <v>869</v>
      </c>
      <c r="D12" s="980">
        <f t="shared" si="2"/>
        <v>100</v>
      </c>
      <c r="E12" s="979">
        <v>0</v>
      </c>
      <c r="F12" s="980">
        <v>0</v>
      </c>
      <c r="G12" s="979">
        <v>708</v>
      </c>
      <c r="H12" s="980">
        <v>81.472957422324512</v>
      </c>
      <c r="I12" s="979">
        <v>161</v>
      </c>
      <c r="J12" s="980">
        <v>18.527042577675491</v>
      </c>
      <c r="K12" s="979">
        <v>0</v>
      </c>
      <c r="L12" s="980">
        <v>0</v>
      </c>
      <c r="M12" s="979">
        <v>0</v>
      </c>
      <c r="N12" s="980">
        <v>0</v>
      </c>
      <c r="O12" s="979">
        <v>0</v>
      </c>
      <c r="P12" s="980">
        <f t="shared" si="0"/>
        <v>0</v>
      </c>
      <c r="R12" s="977"/>
    </row>
    <row r="13" spans="1:21" s="962" customFormat="1" ht="16.5" customHeight="1" x14ac:dyDescent="0.25">
      <c r="A13" s="962">
        <v>5</v>
      </c>
      <c r="B13" s="978" t="s">
        <v>6</v>
      </c>
      <c r="C13" s="979">
        <f t="shared" si="1"/>
        <v>27528</v>
      </c>
      <c r="D13" s="980">
        <f t="shared" si="2"/>
        <v>100</v>
      </c>
      <c r="E13" s="979">
        <v>14491</v>
      </c>
      <c r="F13" s="980">
        <v>52.640947399011914</v>
      </c>
      <c r="G13" s="979">
        <v>5170</v>
      </c>
      <c r="H13" s="980">
        <v>18.780877651845394</v>
      </c>
      <c r="I13" s="979">
        <v>3362</v>
      </c>
      <c r="J13" s="980">
        <v>12.213019471083987</v>
      </c>
      <c r="K13" s="979">
        <v>4371</v>
      </c>
      <c r="L13" s="980">
        <v>15.878378378378377</v>
      </c>
      <c r="M13" s="979">
        <v>134</v>
      </c>
      <c r="N13" s="980">
        <v>0.48677709968032551</v>
      </c>
      <c r="O13" s="979">
        <v>0</v>
      </c>
      <c r="P13" s="980">
        <f t="shared" si="0"/>
        <v>0</v>
      </c>
      <c r="R13" s="977"/>
    </row>
    <row r="14" spans="1:21" s="962" customFormat="1" ht="16.5" customHeight="1" x14ac:dyDescent="0.25">
      <c r="A14" s="962">
        <v>6</v>
      </c>
      <c r="B14" s="978" t="s">
        <v>5</v>
      </c>
      <c r="C14" s="979">
        <f t="shared" si="1"/>
        <v>589</v>
      </c>
      <c r="D14" s="980">
        <f t="shared" si="2"/>
        <v>100</v>
      </c>
      <c r="E14" s="979">
        <v>0</v>
      </c>
      <c r="F14" s="980">
        <v>0</v>
      </c>
      <c r="G14" s="979">
        <v>505</v>
      </c>
      <c r="H14" s="980">
        <v>85.73853989813243</v>
      </c>
      <c r="I14" s="979">
        <v>8</v>
      </c>
      <c r="J14" s="980">
        <v>1.3582342954159592</v>
      </c>
      <c r="K14" s="979">
        <v>76</v>
      </c>
      <c r="L14" s="980">
        <v>12.903225806451612</v>
      </c>
      <c r="M14" s="979">
        <v>0</v>
      </c>
      <c r="N14" s="980">
        <v>0</v>
      </c>
      <c r="O14" s="979">
        <v>0</v>
      </c>
      <c r="P14" s="980">
        <f t="shared" si="0"/>
        <v>0</v>
      </c>
      <c r="R14" s="977"/>
    </row>
    <row r="15" spans="1:21" s="963" customFormat="1" ht="16.5" customHeight="1" x14ac:dyDescent="0.25">
      <c r="A15" s="963">
        <v>7</v>
      </c>
      <c r="B15" s="978" t="s">
        <v>4</v>
      </c>
      <c r="C15" s="979">
        <f t="shared" si="1"/>
        <v>48937</v>
      </c>
      <c r="D15" s="980">
        <f t="shared" si="2"/>
        <v>100</v>
      </c>
      <c r="E15" s="979">
        <v>7952</v>
      </c>
      <c r="F15" s="980">
        <v>16.249463596052067</v>
      </c>
      <c r="G15" s="979">
        <v>21587</v>
      </c>
      <c r="H15" s="980">
        <v>44.111817234403418</v>
      </c>
      <c r="I15" s="979">
        <v>13922</v>
      </c>
      <c r="J15" s="980">
        <v>28.448821954758159</v>
      </c>
      <c r="K15" s="979">
        <v>5476</v>
      </c>
      <c r="L15" s="980">
        <v>11.189897214786358</v>
      </c>
      <c r="M15" s="979">
        <v>0</v>
      </c>
      <c r="N15" s="980">
        <v>0</v>
      </c>
      <c r="O15" s="979">
        <v>0</v>
      </c>
      <c r="P15" s="980">
        <f t="shared" si="0"/>
        <v>0</v>
      </c>
      <c r="R15" s="977"/>
    </row>
    <row r="16" spans="1:21" s="963" customFormat="1" ht="16.5" customHeight="1" x14ac:dyDescent="0.25">
      <c r="A16" s="963">
        <v>8</v>
      </c>
      <c r="B16" s="978" t="s">
        <v>40</v>
      </c>
      <c r="C16" s="979">
        <f t="shared" si="1"/>
        <v>12699</v>
      </c>
      <c r="D16" s="980">
        <f t="shared" si="2"/>
        <v>100</v>
      </c>
      <c r="E16" s="979">
        <v>1370</v>
      </c>
      <c r="F16" s="980">
        <v>10.788251043389243</v>
      </c>
      <c r="G16" s="979">
        <v>8748</v>
      </c>
      <c r="H16" s="980">
        <v>68.887313961729262</v>
      </c>
      <c r="I16" s="979">
        <v>562</v>
      </c>
      <c r="J16" s="980">
        <v>4.4255453185290179</v>
      </c>
      <c r="K16" s="979">
        <v>2019</v>
      </c>
      <c r="L16" s="980">
        <v>15.898889676352468</v>
      </c>
      <c r="M16" s="979">
        <v>0</v>
      </c>
      <c r="N16" s="980">
        <v>0</v>
      </c>
      <c r="O16" s="979">
        <v>0</v>
      </c>
      <c r="P16" s="980">
        <f t="shared" si="0"/>
        <v>0</v>
      </c>
      <c r="R16" s="977"/>
    </row>
    <row r="17" spans="1:18" s="963" customFormat="1" ht="16.5" customHeight="1" x14ac:dyDescent="0.25">
      <c r="A17" s="963">
        <v>9</v>
      </c>
      <c r="B17" s="978" t="s">
        <v>41</v>
      </c>
      <c r="C17" s="979">
        <f t="shared" si="1"/>
        <v>22668</v>
      </c>
      <c r="D17" s="980">
        <f t="shared" si="2"/>
        <v>100</v>
      </c>
      <c r="E17" s="979">
        <v>6167</v>
      </c>
      <c r="F17" s="980">
        <v>27.205752602788071</v>
      </c>
      <c r="G17" s="979">
        <v>14110</v>
      </c>
      <c r="H17" s="980">
        <v>62.246338450679374</v>
      </c>
      <c r="I17" s="979">
        <v>2391</v>
      </c>
      <c r="J17" s="980">
        <v>10.547908946532557</v>
      </c>
      <c r="K17" s="979">
        <v>0</v>
      </c>
      <c r="L17" s="980">
        <v>0</v>
      </c>
      <c r="M17" s="979">
        <v>0</v>
      </c>
      <c r="N17" s="980">
        <v>0</v>
      </c>
      <c r="O17" s="979">
        <v>0</v>
      </c>
      <c r="P17" s="980">
        <f t="shared" si="0"/>
        <v>0</v>
      </c>
      <c r="R17" s="977"/>
    </row>
    <row r="18" spans="1:18" s="963" customFormat="1" ht="16.5" customHeight="1" x14ac:dyDescent="0.25">
      <c r="A18" s="963">
        <v>10</v>
      </c>
      <c r="B18" s="978" t="s">
        <v>3</v>
      </c>
      <c r="C18" s="979">
        <f t="shared" si="1"/>
        <v>27205</v>
      </c>
      <c r="D18" s="980">
        <f t="shared" si="2"/>
        <v>100</v>
      </c>
      <c r="E18" s="979">
        <v>14578</v>
      </c>
      <c r="F18" s="980">
        <v>53.585737915824296</v>
      </c>
      <c r="G18" s="979">
        <v>8706</v>
      </c>
      <c r="H18" s="980">
        <v>32.001470317956262</v>
      </c>
      <c r="I18" s="979">
        <v>998</v>
      </c>
      <c r="J18" s="980">
        <v>3.668443300863812</v>
      </c>
      <c r="K18" s="979">
        <v>2923</v>
      </c>
      <c r="L18" s="980">
        <v>10.744348465355632</v>
      </c>
      <c r="M18" s="979">
        <v>0</v>
      </c>
      <c r="N18" s="980">
        <v>0</v>
      </c>
      <c r="O18" s="979">
        <v>0</v>
      </c>
      <c r="P18" s="980">
        <f t="shared" si="0"/>
        <v>0</v>
      </c>
      <c r="R18" s="977"/>
    </row>
    <row r="19" spans="1:18" s="962" customFormat="1" ht="16.5" customHeight="1" x14ac:dyDescent="0.25">
      <c r="A19" s="962">
        <v>11</v>
      </c>
      <c r="B19" s="978" t="s">
        <v>2</v>
      </c>
      <c r="C19" s="979">
        <f t="shared" si="1"/>
        <v>20370</v>
      </c>
      <c r="D19" s="980">
        <f t="shared" si="2"/>
        <v>100</v>
      </c>
      <c r="E19" s="979">
        <v>14398</v>
      </c>
      <c r="F19" s="980">
        <v>70.68237604320079</v>
      </c>
      <c r="G19" s="979">
        <v>3355</v>
      </c>
      <c r="H19" s="980">
        <v>16.47029945999018</v>
      </c>
      <c r="I19" s="979">
        <v>980</v>
      </c>
      <c r="J19" s="980">
        <v>4.8109965635738838</v>
      </c>
      <c r="K19" s="979">
        <v>1637</v>
      </c>
      <c r="L19" s="980">
        <v>8.0363279332351496</v>
      </c>
      <c r="M19" s="979">
        <v>0</v>
      </c>
      <c r="N19" s="980">
        <v>0</v>
      </c>
      <c r="O19" s="979">
        <v>0</v>
      </c>
      <c r="P19" s="980">
        <f t="shared" si="0"/>
        <v>0</v>
      </c>
      <c r="R19" s="977"/>
    </row>
    <row r="20" spans="1:18" s="962" customFormat="1" ht="16.5" customHeight="1" x14ac:dyDescent="0.25">
      <c r="A20" s="962">
        <v>12</v>
      </c>
      <c r="B20" s="978" t="s">
        <v>35</v>
      </c>
      <c r="C20" s="979">
        <f t="shared" si="1"/>
        <v>20733</v>
      </c>
      <c r="D20" s="980">
        <f t="shared" si="2"/>
        <v>100</v>
      </c>
      <c r="E20" s="979">
        <v>5528</v>
      </c>
      <c r="F20" s="980">
        <v>26.66280808373125</v>
      </c>
      <c r="G20" s="979">
        <v>8181</v>
      </c>
      <c r="H20" s="980">
        <v>39.458833743307771</v>
      </c>
      <c r="I20" s="979">
        <v>4164</v>
      </c>
      <c r="J20" s="980">
        <v>20.083924178845319</v>
      </c>
      <c r="K20" s="979">
        <v>2860</v>
      </c>
      <c r="L20" s="980">
        <v>13.794433994115662</v>
      </c>
      <c r="M20" s="979">
        <v>0</v>
      </c>
      <c r="N20" s="980">
        <v>0</v>
      </c>
      <c r="O20" s="979">
        <v>0</v>
      </c>
      <c r="P20" s="980">
        <f t="shared" si="0"/>
        <v>0</v>
      </c>
      <c r="R20" s="977"/>
    </row>
    <row r="21" spans="1:18" s="962" customFormat="1" ht="16.5" customHeight="1" x14ac:dyDescent="0.25">
      <c r="A21" s="962">
        <v>13</v>
      </c>
      <c r="B21" s="978" t="s">
        <v>42</v>
      </c>
      <c r="C21" s="979">
        <f t="shared" si="1"/>
        <v>31049</v>
      </c>
      <c r="D21" s="980">
        <f t="shared" si="2"/>
        <v>100</v>
      </c>
      <c r="E21" s="979">
        <v>3826</v>
      </c>
      <c r="F21" s="980">
        <v>12.322458050178749</v>
      </c>
      <c r="G21" s="979">
        <v>16457</v>
      </c>
      <c r="H21" s="980">
        <v>53.003317337112307</v>
      </c>
      <c r="I21" s="979">
        <v>2552</v>
      </c>
      <c r="J21" s="980">
        <v>8.2192663209765211</v>
      </c>
      <c r="K21" s="979">
        <v>8214</v>
      </c>
      <c r="L21" s="980">
        <v>26.454958291732421</v>
      </c>
      <c r="M21" s="979">
        <v>0</v>
      </c>
      <c r="N21" s="980">
        <v>0</v>
      </c>
      <c r="O21" s="979">
        <v>0</v>
      </c>
      <c r="P21" s="980">
        <f t="shared" si="0"/>
        <v>0</v>
      </c>
      <c r="R21" s="977"/>
    </row>
    <row r="22" spans="1:18" s="962" customFormat="1" ht="16.5" customHeight="1" x14ac:dyDescent="0.25">
      <c r="A22" s="962">
        <v>14</v>
      </c>
      <c r="B22" s="978" t="s">
        <v>43</v>
      </c>
      <c r="C22" s="979">
        <f t="shared" si="1"/>
        <v>2101</v>
      </c>
      <c r="D22" s="980">
        <f t="shared" si="2"/>
        <v>100</v>
      </c>
      <c r="E22" s="979">
        <v>2</v>
      </c>
      <c r="F22" s="980">
        <v>9.5192765349833411E-2</v>
      </c>
      <c r="G22" s="979">
        <v>1223</v>
      </c>
      <c r="H22" s="980">
        <v>58.210376011423136</v>
      </c>
      <c r="I22" s="979">
        <v>373</v>
      </c>
      <c r="J22" s="980">
        <v>17.753450737743933</v>
      </c>
      <c r="K22" s="979">
        <v>503</v>
      </c>
      <c r="L22" s="980">
        <v>23.940980485483106</v>
      </c>
      <c r="M22" s="979">
        <v>0</v>
      </c>
      <c r="N22" s="980">
        <v>0</v>
      </c>
      <c r="O22" s="979">
        <v>0</v>
      </c>
      <c r="P22" s="980">
        <f t="shared" si="0"/>
        <v>0</v>
      </c>
      <c r="R22" s="977"/>
    </row>
    <row r="23" spans="1:18" s="962" customFormat="1" ht="16.5" customHeight="1" x14ac:dyDescent="0.25">
      <c r="A23" s="962">
        <v>15</v>
      </c>
      <c r="B23" s="978" t="s">
        <v>44</v>
      </c>
      <c r="C23" s="979">
        <f t="shared" si="1"/>
        <v>3177</v>
      </c>
      <c r="D23" s="980">
        <f t="shared" si="2"/>
        <v>100</v>
      </c>
      <c r="E23" s="979">
        <v>1733</v>
      </c>
      <c r="F23" s="980">
        <v>54.548316021403842</v>
      </c>
      <c r="G23" s="979">
        <v>918</v>
      </c>
      <c r="H23" s="980">
        <v>28.895184135977338</v>
      </c>
      <c r="I23" s="979">
        <v>392</v>
      </c>
      <c r="J23" s="980">
        <v>12.338684293358513</v>
      </c>
      <c r="K23" s="979">
        <v>134</v>
      </c>
      <c r="L23" s="980">
        <v>4.2178155492603082</v>
      </c>
      <c r="M23" s="979">
        <v>0</v>
      </c>
      <c r="N23" s="980">
        <v>0</v>
      </c>
      <c r="O23" s="979">
        <v>0</v>
      </c>
      <c r="P23" s="980">
        <f t="shared" si="0"/>
        <v>0</v>
      </c>
      <c r="R23" s="977"/>
    </row>
    <row r="24" spans="1:18" s="962" customFormat="1" ht="16.5" customHeight="1" x14ac:dyDescent="0.25">
      <c r="A24" s="962">
        <v>16</v>
      </c>
      <c r="B24" s="978" t="s">
        <v>45</v>
      </c>
      <c r="C24" s="979">
        <f t="shared" si="1"/>
        <v>1469</v>
      </c>
      <c r="D24" s="980">
        <f t="shared" si="2"/>
        <v>100</v>
      </c>
      <c r="E24" s="979">
        <v>0</v>
      </c>
      <c r="F24" s="980">
        <v>0</v>
      </c>
      <c r="G24" s="979">
        <v>1452</v>
      </c>
      <c r="H24" s="980">
        <v>98.842750170183805</v>
      </c>
      <c r="I24" s="979">
        <v>17</v>
      </c>
      <c r="J24" s="980">
        <v>1.1572498298162015</v>
      </c>
      <c r="K24" s="979">
        <v>0</v>
      </c>
      <c r="L24" s="980">
        <v>0</v>
      </c>
      <c r="M24" s="979">
        <v>0</v>
      </c>
      <c r="N24" s="980">
        <v>0</v>
      </c>
      <c r="O24" s="979">
        <v>0</v>
      </c>
      <c r="P24" s="980">
        <f t="shared" si="0"/>
        <v>0</v>
      </c>
      <c r="R24" s="977"/>
    </row>
    <row r="25" spans="1:18" s="962" customFormat="1" ht="16.5" customHeight="1" x14ac:dyDescent="0.25">
      <c r="A25" s="962">
        <v>17</v>
      </c>
      <c r="B25" s="978" t="s">
        <v>46</v>
      </c>
      <c r="C25" s="979">
        <f>E25+G25+I25+K25+M25+O25</f>
        <v>999</v>
      </c>
      <c r="D25" s="980">
        <f t="shared" si="2"/>
        <v>100</v>
      </c>
      <c r="E25" s="979">
        <v>0</v>
      </c>
      <c r="F25" s="980">
        <v>0</v>
      </c>
      <c r="G25" s="979">
        <v>923</v>
      </c>
      <c r="H25" s="980">
        <v>92.392392392392395</v>
      </c>
      <c r="I25" s="979">
        <v>76</v>
      </c>
      <c r="J25" s="980">
        <v>7.6076076076076085</v>
      </c>
      <c r="K25" s="979">
        <v>0</v>
      </c>
      <c r="L25" s="980">
        <v>0</v>
      </c>
      <c r="M25" s="979">
        <v>0</v>
      </c>
      <c r="N25" s="980">
        <v>0</v>
      </c>
      <c r="O25" s="979">
        <v>0</v>
      </c>
      <c r="P25" s="980">
        <f t="shared" si="0"/>
        <v>0</v>
      </c>
      <c r="R25" s="977"/>
    </row>
    <row r="26" spans="1:18" s="962" customFormat="1" ht="16.5" customHeight="1" x14ac:dyDescent="0.25">
      <c r="B26" s="981" t="s">
        <v>1</v>
      </c>
      <c r="C26" s="982">
        <f t="shared" si="1"/>
        <v>4</v>
      </c>
      <c r="D26" s="983">
        <f t="shared" si="2"/>
        <v>100</v>
      </c>
      <c r="E26" s="982">
        <v>3</v>
      </c>
      <c r="F26" s="983">
        <v>75</v>
      </c>
      <c r="G26" s="982">
        <v>1</v>
      </c>
      <c r="H26" s="983">
        <v>25</v>
      </c>
      <c r="I26" s="982">
        <v>0</v>
      </c>
      <c r="J26" s="983">
        <v>0</v>
      </c>
      <c r="K26" s="982">
        <v>0</v>
      </c>
      <c r="L26" s="983">
        <v>0</v>
      </c>
      <c r="M26" s="982">
        <v>0</v>
      </c>
      <c r="N26" s="983">
        <v>0</v>
      </c>
      <c r="O26" s="982">
        <v>0</v>
      </c>
      <c r="P26" s="983">
        <f t="shared" si="0"/>
        <v>0</v>
      </c>
      <c r="R26" s="977"/>
    </row>
    <row r="27" spans="1:18" s="1287" customFormat="1" x14ac:dyDescent="0.25">
      <c r="B27" s="1288" t="s">
        <v>0</v>
      </c>
      <c r="C27" s="1289">
        <f>SUM(C9:C26)</f>
        <v>240234</v>
      </c>
      <c r="D27" s="1290">
        <f>C27/$C27*100</f>
        <v>100</v>
      </c>
      <c r="E27" s="1291">
        <f>SUM(E9:E26)</f>
        <v>70351</v>
      </c>
      <c r="F27" s="1292">
        <f>E27/$C27*100</f>
        <v>29.284364411365587</v>
      </c>
      <c r="G27" s="1291">
        <f>SUM(G9:G26)</f>
        <v>106844</v>
      </c>
      <c r="H27" s="1292">
        <f>G27/$C27*100</f>
        <v>44.474970237351911</v>
      </c>
      <c r="I27" s="1291">
        <f>SUM(I9:I26)</f>
        <v>33281</v>
      </c>
      <c r="J27" s="1292">
        <f>I27/$C27*100</f>
        <v>13.853576096639111</v>
      </c>
      <c r="K27" s="1291">
        <f>SUM(K9:K26)</f>
        <v>29350</v>
      </c>
      <c r="L27" s="1292">
        <f>K27/$C27*100</f>
        <v>12.217254843194551</v>
      </c>
      <c r="M27" s="1291">
        <f>SUM(M9:M26)</f>
        <v>408</v>
      </c>
      <c r="N27" s="1292">
        <f>M27/$C27*100</f>
        <v>0.1698344114488374</v>
      </c>
      <c r="O27" s="1291">
        <f>SUM(O9:O26)</f>
        <v>0</v>
      </c>
      <c r="P27" s="1292">
        <f>O27/$C27*100</f>
        <v>0</v>
      </c>
    </row>
    <row r="28" spans="1:18" s="961" customFormat="1" hidden="1" x14ac:dyDescent="0.25">
      <c r="A28" s="964">
        <v>18</v>
      </c>
      <c r="B28" s="964" t="s">
        <v>39</v>
      </c>
      <c r="C28" s="984"/>
      <c r="D28" s="985"/>
      <c r="E28" s="984"/>
      <c r="F28" s="985"/>
      <c r="G28" s="984"/>
      <c r="H28" s="985"/>
      <c r="I28" s="984"/>
      <c r="J28" s="985"/>
      <c r="K28" s="984"/>
      <c r="L28" s="985"/>
      <c r="M28" s="984"/>
      <c r="N28" s="985"/>
      <c r="O28" s="984"/>
      <c r="P28" s="985"/>
    </row>
    <row r="29" spans="1:18" s="987" customFormat="1" hidden="1" x14ac:dyDescent="0.25">
      <c r="A29" s="964">
        <v>19</v>
      </c>
      <c r="B29" s="964" t="s">
        <v>47</v>
      </c>
      <c r="C29" s="986"/>
      <c r="D29" s="986"/>
      <c r="E29" s="986"/>
      <c r="F29" s="986"/>
      <c r="G29" s="986"/>
      <c r="H29" s="986"/>
      <c r="I29" s="986"/>
      <c r="K29" s="986"/>
      <c r="L29" s="986"/>
      <c r="M29" s="986"/>
      <c r="N29" s="986"/>
      <c r="O29" s="986"/>
      <c r="P29" s="986"/>
    </row>
    <row r="30" spans="1:18" hidden="1" x14ac:dyDescent="0.25"/>
    <row r="31" spans="1:18" hidden="1" x14ac:dyDescent="0.25">
      <c r="B31" s="960"/>
      <c r="M31" s="960"/>
      <c r="N31" s="960"/>
    </row>
    <row r="32" spans="1:18" hidden="1" x14ac:dyDescent="0.25">
      <c r="B32" s="960"/>
      <c r="D32" s="960"/>
      <c r="M32" s="960"/>
      <c r="N32" s="960"/>
    </row>
    <row r="33" spans="2:14" hidden="1" x14ac:dyDescent="0.25">
      <c r="B33" s="960"/>
      <c r="D33" s="960"/>
      <c r="M33" s="960"/>
      <c r="N33" s="960"/>
    </row>
    <row r="34" spans="2:14" hidden="1" x14ac:dyDescent="0.25">
      <c r="B34" s="960"/>
      <c r="D34" s="960"/>
      <c r="M34" s="960"/>
      <c r="N34" s="960"/>
    </row>
    <row r="35" spans="2:14" hidden="1" x14ac:dyDescent="0.25">
      <c r="B35" s="960"/>
      <c r="D35" s="960"/>
      <c r="M35" s="960"/>
      <c r="N35" s="960"/>
    </row>
    <row r="36" spans="2:14" hidden="1" x14ac:dyDescent="0.25">
      <c r="B36" s="960"/>
      <c r="D36" s="960"/>
      <c r="M36" s="960"/>
      <c r="N36" s="960"/>
    </row>
    <row r="37" spans="2:14" hidden="1" x14ac:dyDescent="0.25">
      <c r="B37" s="960"/>
      <c r="D37" s="960"/>
      <c r="M37" s="960"/>
      <c r="N37" s="960"/>
    </row>
    <row r="38" spans="2:14" hidden="1" x14ac:dyDescent="0.25">
      <c r="B38" s="960"/>
      <c r="D38" s="960"/>
      <c r="M38" s="960"/>
      <c r="N38" s="960"/>
    </row>
    <row r="39" spans="2:14" hidden="1" x14ac:dyDescent="0.25">
      <c r="B39" s="960"/>
      <c r="D39" s="960"/>
      <c r="M39" s="960"/>
      <c r="N39" s="960"/>
    </row>
    <row r="40" spans="2:14" hidden="1" x14ac:dyDescent="0.25">
      <c r="B40" s="960"/>
      <c r="D40" s="960"/>
      <c r="M40" s="960"/>
      <c r="N40" s="960"/>
    </row>
    <row r="41" spans="2:14" x14ac:dyDescent="0.25">
      <c r="B41" s="960"/>
      <c r="D41" s="960"/>
      <c r="M41" s="960"/>
      <c r="N41" s="960"/>
    </row>
    <row r="42" spans="2:14" s="1327" customFormat="1" x14ac:dyDescent="0.25">
      <c r="B42" s="960"/>
      <c r="D42" s="960"/>
      <c r="M42" s="960"/>
      <c r="N42" s="960"/>
    </row>
    <row r="43" spans="2:14" s="1327" customFormat="1" x14ac:dyDescent="0.25">
      <c r="B43" s="960"/>
      <c r="D43" s="960"/>
      <c r="M43" s="960"/>
      <c r="N43" s="960"/>
    </row>
    <row r="44" spans="2:14" s="1327" customFormat="1" x14ac:dyDescent="0.25">
      <c r="D44" s="960"/>
      <c r="M44" s="960"/>
      <c r="N44" s="960"/>
    </row>
    <row r="45" spans="2:14" s="1327" customFormat="1" x14ac:dyDescent="0.25">
      <c r="D45" s="960"/>
      <c r="M45" s="960"/>
      <c r="N45" s="960"/>
    </row>
    <row r="46" spans="2:14" s="1327" customFormat="1" x14ac:dyDescent="0.25">
      <c r="D46" s="960"/>
      <c r="M46" s="960"/>
      <c r="N46" s="960"/>
    </row>
    <row r="47" spans="2:14" s="1327" customFormat="1" x14ac:dyDescent="0.25">
      <c r="D47" s="960"/>
      <c r="M47" s="960"/>
      <c r="N47" s="960"/>
    </row>
    <row r="48" spans="2:14" s="1327" customFormat="1" x14ac:dyDescent="0.25">
      <c r="D48" s="960"/>
    </row>
    <row r="49" spans="4:4" s="1327" customFormat="1" x14ac:dyDescent="0.25">
      <c r="D49" s="960"/>
    </row>
    <row r="50" spans="4:4" s="1327" customFormat="1" x14ac:dyDescent="0.25">
      <c r="D50" s="960"/>
    </row>
    <row r="51" spans="4:4" s="1327" customFormat="1" x14ac:dyDescent="0.25">
      <c r="D51" s="960"/>
    </row>
    <row r="52" spans="4:4" s="1327" customFormat="1" x14ac:dyDescent="0.25">
      <c r="D52" s="960"/>
    </row>
    <row r="53" spans="4:4" s="1327" customFormat="1" x14ac:dyDescent="0.25">
      <c r="D53" s="960"/>
    </row>
    <row r="54" spans="4:4" s="1327" customFormat="1" x14ac:dyDescent="0.25">
      <c r="D54" s="960"/>
    </row>
    <row r="55" spans="4:4" s="1327" customFormat="1" x14ac:dyDescent="0.25">
      <c r="D55" s="960"/>
    </row>
    <row r="56" spans="4:4" x14ac:dyDescent="0.25">
      <c r="D56" s="960"/>
    </row>
    <row r="57" spans="4:4" x14ac:dyDescent="0.25">
      <c r="D57" s="960"/>
    </row>
    <row r="58" spans="4:4" x14ac:dyDescent="0.25">
      <c r="D58" s="960"/>
    </row>
    <row r="59" spans="4:4" x14ac:dyDescent="0.25">
      <c r="D59" s="960"/>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Hoja47">
    <tabColor theme="0"/>
    <pageSetUpPr fitToPage="1"/>
  </sheetPr>
  <dimension ref="A1:U59"/>
  <sheetViews>
    <sheetView zoomScaleNormal="100" workbookViewId="0"/>
  </sheetViews>
  <sheetFormatPr baseColWidth="10" defaultColWidth="11.453125" defaultRowHeight="14.5" x14ac:dyDescent="0.25"/>
  <cols>
    <col min="1" max="1" width="0.54296875" style="988" customWidth="1"/>
    <col min="2" max="2" width="26.54296875" style="988" bestFit="1" customWidth="1"/>
    <col min="3" max="3" width="7.81640625" style="988" customWidth="1"/>
    <col min="4" max="4" width="7" style="988" bestFit="1" customWidth="1"/>
    <col min="5" max="5" width="8.54296875" style="988" customWidth="1"/>
    <col min="6" max="6" width="6" style="988" customWidth="1"/>
    <col min="7" max="7" width="8.26953125" style="988" customWidth="1"/>
    <col min="8" max="8" width="7" style="988" bestFit="1" customWidth="1"/>
    <col min="9" max="9" width="9.7265625" style="988" customWidth="1"/>
    <col min="10" max="10" width="6" style="988" customWidth="1"/>
    <col min="11" max="11" width="7" style="988" customWidth="1"/>
    <col min="12" max="12" width="6" style="988" customWidth="1"/>
    <col min="13" max="13" width="7.1796875" style="988" customWidth="1"/>
    <col min="14" max="14" width="6" style="988" customWidth="1"/>
    <col min="15" max="15" width="7.1796875" style="988" customWidth="1"/>
    <col min="16" max="16" width="7.26953125" style="988" customWidth="1"/>
    <col min="17" max="16384" width="11.453125" style="988"/>
  </cols>
  <sheetData>
    <row r="1" spans="1:21" s="960" customFormat="1" ht="12.75" customHeight="1" x14ac:dyDescent="0.25">
      <c r="B1" s="960" t="s">
        <v>32</v>
      </c>
      <c r="E1" s="964" t="s">
        <v>193</v>
      </c>
      <c r="F1" s="964"/>
      <c r="G1" s="964" t="s">
        <v>194</v>
      </c>
      <c r="H1" s="964"/>
      <c r="I1" s="964" t="s">
        <v>195</v>
      </c>
      <c r="J1" s="964"/>
      <c r="K1" s="964" t="s">
        <v>196</v>
      </c>
      <c r="L1" s="964"/>
      <c r="M1" s="964" t="s">
        <v>197</v>
      </c>
      <c r="N1" s="964"/>
      <c r="O1" s="964" t="s">
        <v>198</v>
      </c>
    </row>
    <row r="2" spans="1:21" s="965" customFormat="1" ht="48" customHeight="1" x14ac:dyDescent="0.35">
      <c r="B2" s="966"/>
      <c r="C2" s="966"/>
      <c r="D2" s="966"/>
      <c r="E2" s="966"/>
      <c r="F2" s="966"/>
      <c r="G2" s="966"/>
      <c r="H2" s="966"/>
    </row>
    <row r="3" spans="1:21" s="967" customFormat="1" ht="21" x14ac:dyDescent="0.25">
      <c r="B3" s="1557" t="s">
        <v>442</v>
      </c>
      <c r="C3" s="1557"/>
      <c r="D3" s="1557"/>
      <c r="E3" s="1557"/>
      <c r="F3" s="1557"/>
      <c r="G3" s="1557"/>
      <c r="H3" s="1557"/>
      <c r="I3" s="1557"/>
      <c r="J3" s="1557"/>
      <c r="K3" s="1557"/>
      <c r="L3" s="1557"/>
      <c r="M3" s="1557"/>
      <c r="N3" s="1557"/>
      <c r="O3" s="1557"/>
      <c r="P3" s="1557"/>
    </row>
    <row r="4" spans="1:21" s="967" customFormat="1" ht="15.5" x14ac:dyDescent="0.25">
      <c r="B4" s="1478" t="str">
        <f>porsaad!$B$6</f>
        <v>Situación a 30 de noviembre de 2025</v>
      </c>
      <c r="C4" s="1478"/>
      <c r="D4" s="1478"/>
      <c r="E4" s="1478"/>
      <c r="F4" s="1478"/>
      <c r="G4" s="1478"/>
      <c r="H4" s="1478"/>
      <c r="I4" s="1478"/>
      <c r="J4" s="1478"/>
      <c r="K4" s="1478"/>
      <c r="L4" s="1478"/>
      <c r="M4" s="1478"/>
      <c r="N4" s="1478"/>
      <c r="O4" s="1478"/>
      <c r="P4" s="1478"/>
      <c r="Q4" s="968"/>
      <c r="R4" s="968"/>
      <c r="S4" s="968"/>
      <c r="T4" s="968"/>
      <c r="U4" s="968"/>
    </row>
    <row r="5" spans="1:21" s="969" customFormat="1" ht="7.5" customHeight="1" x14ac:dyDescent="0.25">
      <c r="B5" s="970"/>
      <c r="C5" s="969" t="s">
        <v>193</v>
      </c>
      <c r="E5" s="969" t="s">
        <v>194</v>
      </c>
      <c r="G5" s="969" t="s">
        <v>195</v>
      </c>
      <c r="I5" s="969" t="s">
        <v>196</v>
      </c>
      <c r="K5" s="964" t="s">
        <v>197</v>
      </c>
      <c r="M5" s="964" t="s">
        <v>198</v>
      </c>
      <c r="O5" s="964" t="s">
        <v>198</v>
      </c>
    </row>
    <row r="6" spans="1:21" s="967" customFormat="1" ht="15" customHeight="1" x14ac:dyDescent="0.25">
      <c r="B6" s="971"/>
      <c r="C6" s="1679" t="s">
        <v>199</v>
      </c>
      <c r="D6" s="1680"/>
      <c r="E6" s="1680"/>
      <c r="F6" s="1680"/>
      <c r="G6" s="1680"/>
      <c r="H6" s="1680"/>
      <c r="I6" s="1680"/>
      <c r="J6" s="1680"/>
      <c r="K6" s="1680"/>
      <c r="L6" s="1680"/>
      <c r="M6" s="1680"/>
      <c r="N6" s="1680"/>
      <c r="O6" s="1680"/>
      <c r="P6" s="1681"/>
    </row>
    <row r="7" spans="1:21" s="967" customFormat="1" ht="57" customHeight="1" x14ac:dyDescent="0.25">
      <c r="B7" s="1682" t="s">
        <v>12</v>
      </c>
      <c r="C7" s="1684" t="s">
        <v>0</v>
      </c>
      <c r="D7" s="1685"/>
      <c r="E7" s="1677" t="s">
        <v>200</v>
      </c>
      <c r="F7" s="1686"/>
      <c r="G7" s="1687" t="s">
        <v>201</v>
      </c>
      <c r="H7" s="1688"/>
      <c r="I7" s="1687" t="s">
        <v>202</v>
      </c>
      <c r="J7" s="1688"/>
      <c r="K7" s="1687" t="s">
        <v>203</v>
      </c>
      <c r="L7" s="1688"/>
      <c r="M7" s="1687" t="s">
        <v>204</v>
      </c>
      <c r="N7" s="1688"/>
      <c r="O7" s="1677" t="s">
        <v>205</v>
      </c>
      <c r="P7" s="1678"/>
    </row>
    <row r="8" spans="1:21" s="972" customFormat="1" ht="12" customHeight="1" x14ac:dyDescent="0.25">
      <c r="B8" s="1683"/>
      <c r="C8" s="990" t="s">
        <v>9</v>
      </c>
      <c r="D8" s="990" t="s">
        <v>28</v>
      </c>
      <c r="E8" s="990" t="s">
        <v>9</v>
      </c>
      <c r="F8" s="990" t="s">
        <v>28</v>
      </c>
      <c r="G8" s="990" t="s">
        <v>9</v>
      </c>
      <c r="H8" s="990" t="s">
        <v>28</v>
      </c>
      <c r="I8" s="990" t="s">
        <v>9</v>
      </c>
      <c r="J8" s="989" t="s">
        <v>28</v>
      </c>
      <c r="K8" s="992" t="s">
        <v>9</v>
      </c>
      <c r="L8" s="989" t="s">
        <v>28</v>
      </c>
      <c r="M8" s="991" t="s">
        <v>9</v>
      </c>
      <c r="N8" s="990" t="s">
        <v>28</v>
      </c>
      <c r="O8" s="990" t="s">
        <v>9</v>
      </c>
      <c r="P8" s="989" t="s">
        <v>28</v>
      </c>
      <c r="R8" s="973"/>
    </row>
    <row r="9" spans="1:21" s="961" customFormat="1" ht="16.5" customHeight="1" x14ac:dyDescent="0.25">
      <c r="A9" s="961">
        <v>1</v>
      </c>
      <c r="B9" s="974" t="s">
        <v>8</v>
      </c>
      <c r="C9" s="975">
        <f>E9+G9+I9+K9+M9+O9</f>
        <v>1991</v>
      </c>
      <c r="D9" s="976">
        <f>IFERROR(C9/$C9*100,"-")</f>
        <v>100</v>
      </c>
      <c r="E9" s="975">
        <v>0</v>
      </c>
      <c r="F9" s="976">
        <v>0</v>
      </c>
      <c r="G9" s="975">
        <v>1910</v>
      </c>
      <c r="H9" s="976">
        <v>95.931692616775493</v>
      </c>
      <c r="I9" s="975">
        <v>81</v>
      </c>
      <c r="J9" s="976">
        <v>4.0683073832245107</v>
      </c>
      <c r="K9" s="975">
        <v>0</v>
      </c>
      <c r="L9" s="976">
        <v>0</v>
      </c>
      <c r="M9" s="975">
        <v>0</v>
      </c>
      <c r="N9" s="976">
        <v>0</v>
      </c>
      <c r="O9" s="975">
        <v>0</v>
      </c>
      <c r="P9" s="976">
        <f>IFERROR(O9/$C9*100,"-")</f>
        <v>0</v>
      </c>
      <c r="R9" s="977"/>
    </row>
    <row r="10" spans="1:21" s="962" customFormat="1" ht="16.5" customHeight="1" x14ac:dyDescent="0.25">
      <c r="A10" s="962">
        <v>2</v>
      </c>
      <c r="B10" s="978" t="s">
        <v>7</v>
      </c>
      <c r="C10" s="979">
        <f t="shared" ref="C10:C26" si="0">E10+G10+I10+K10+M10+O10</f>
        <v>4466</v>
      </c>
      <c r="D10" s="980">
        <f t="shared" ref="D10:D26" si="1">IFERROR(C10/$C10*100,"-")</f>
        <v>100</v>
      </c>
      <c r="E10" s="979">
        <v>0</v>
      </c>
      <c r="F10" s="980">
        <v>0</v>
      </c>
      <c r="G10" s="979">
        <v>4160</v>
      </c>
      <c r="H10" s="980">
        <v>93.148231079265571</v>
      </c>
      <c r="I10" s="979">
        <v>306</v>
      </c>
      <c r="J10" s="980">
        <v>6.8517689207344388</v>
      </c>
      <c r="K10" s="979">
        <v>0</v>
      </c>
      <c r="L10" s="980">
        <v>0</v>
      </c>
      <c r="M10" s="979">
        <v>0</v>
      </c>
      <c r="N10" s="980">
        <v>0</v>
      </c>
      <c r="O10" s="979">
        <v>0</v>
      </c>
      <c r="P10" s="980">
        <f t="shared" ref="P10:P26" si="2">IFERROR(O10/$C10*100,"-")</f>
        <v>0</v>
      </c>
      <c r="R10" s="977"/>
    </row>
    <row r="11" spans="1:21" s="962" customFormat="1" ht="16.5" customHeight="1" x14ac:dyDescent="0.25">
      <c r="A11" s="962">
        <v>3</v>
      </c>
      <c r="B11" s="978" t="s">
        <v>37</v>
      </c>
      <c r="C11" s="979">
        <f t="shared" si="0"/>
        <v>1636</v>
      </c>
      <c r="D11" s="980">
        <f t="shared" si="1"/>
        <v>100</v>
      </c>
      <c r="E11" s="979">
        <v>63</v>
      </c>
      <c r="F11" s="980">
        <v>3.8508557457212711</v>
      </c>
      <c r="G11" s="979">
        <v>1413</v>
      </c>
      <c r="H11" s="980">
        <v>86.369193154034235</v>
      </c>
      <c r="I11" s="979">
        <v>135</v>
      </c>
      <c r="J11" s="980">
        <v>8.2518337408312963</v>
      </c>
      <c r="K11" s="979">
        <v>1</v>
      </c>
      <c r="L11" s="980">
        <v>6.1124694376528114E-2</v>
      </c>
      <c r="M11" s="979">
        <v>24</v>
      </c>
      <c r="N11" s="980">
        <v>1.4669926650366749</v>
      </c>
      <c r="O11" s="979">
        <v>0</v>
      </c>
      <c r="P11" s="980">
        <f t="shared" si="2"/>
        <v>0</v>
      </c>
      <c r="R11" s="977"/>
    </row>
    <row r="12" spans="1:21" s="962" customFormat="1" ht="16.5" customHeight="1" x14ac:dyDescent="0.25">
      <c r="A12" s="962">
        <v>4</v>
      </c>
      <c r="B12" s="978" t="s">
        <v>38</v>
      </c>
      <c r="C12" s="979">
        <f t="shared" si="0"/>
        <v>440</v>
      </c>
      <c r="D12" s="980">
        <f t="shared" si="1"/>
        <v>100</v>
      </c>
      <c r="E12" s="979">
        <v>0</v>
      </c>
      <c r="F12" s="980">
        <v>0</v>
      </c>
      <c r="G12" s="979">
        <v>400</v>
      </c>
      <c r="H12" s="980">
        <v>90.909090909090907</v>
      </c>
      <c r="I12" s="979">
        <v>40</v>
      </c>
      <c r="J12" s="980">
        <v>9.0909090909090917</v>
      </c>
      <c r="K12" s="979">
        <v>0</v>
      </c>
      <c r="L12" s="980">
        <v>0</v>
      </c>
      <c r="M12" s="979">
        <v>0</v>
      </c>
      <c r="N12" s="980">
        <v>0</v>
      </c>
      <c r="O12" s="979">
        <v>0</v>
      </c>
      <c r="P12" s="980">
        <f t="shared" si="2"/>
        <v>0</v>
      </c>
      <c r="R12" s="977"/>
    </row>
    <row r="13" spans="1:21" s="962" customFormat="1" ht="16.5" customHeight="1" x14ac:dyDescent="0.25">
      <c r="A13" s="962">
        <v>5</v>
      </c>
      <c r="B13" s="978" t="s">
        <v>6</v>
      </c>
      <c r="C13" s="979">
        <f t="shared" si="0"/>
        <v>8554</v>
      </c>
      <c r="D13" s="980">
        <f t="shared" si="1"/>
        <v>100</v>
      </c>
      <c r="E13" s="979">
        <v>3970</v>
      </c>
      <c r="F13" s="980">
        <v>46.411035772737904</v>
      </c>
      <c r="G13" s="979">
        <v>2910</v>
      </c>
      <c r="H13" s="980">
        <v>34.019172317044656</v>
      </c>
      <c r="I13" s="979">
        <v>644</v>
      </c>
      <c r="J13" s="980">
        <v>7.5286415711947621</v>
      </c>
      <c r="K13" s="979">
        <v>1005</v>
      </c>
      <c r="L13" s="980">
        <v>11.748889408463876</v>
      </c>
      <c r="M13" s="979">
        <v>25</v>
      </c>
      <c r="N13" s="980">
        <v>0.29226093055880287</v>
      </c>
      <c r="O13" s="979">
        <v>0</v>
      </c>
      <c r="P13" s="980">
        <f t="shared" si="2"/>
        <v>0</v>
      </c>
      <c r="R13" s="977"/>
    </row>
    <row r="14" spans="1:21" s="962" customFormat="1" ht="16.5" customHeight="1" x14ac:dyDescent="0.25">
      <c r="A14" s="962">
        <v>6</v>
      </c>
      <c r="B14" s="978" t="s">
        <v>5</v>
      </c>
      <c r="C14" s="979">
        <f t="shared" si="0"/>
        <v>258</v>
      </c>
      <c r="D14" s="980">
        <f t="shared" si="1"/>
        <v>100</v>
      </c>
      <c r="E14" s="979">
        <v>0</v>
      </c>
      <c r="F14" s="980">
        <v>0</v>
      </c>
      <c r="G14" s="979">
        <v>228</v>
      </c>
      <c r="H14" s="980">
        <v>88.372093023255815</v>
      </c>
      <c r="I14" s="979">
        <v>2</v>
      </c>
      <c r="J14" s="980">
        <v>0.77519379844961245</v>
      </c>
      <c r="K14" s="979">
        <v>28</v>
      </c>
      <c r="L14" s="980">
        <v>10.852713178294573</v>
      </c>
      <c r="M14" s="979">
        <v>0</v>
      </c>
      <c r="N14" s="980">
        <v>0</v>
      </c>
      <c r="O14" s="979">
        <v>0</v>
      </c>
      <c r="P14" s="980">
        <f t="shared" si="2"/>
        <v>0</v>
      </c>
      <c r="R14" s="977"/>
    </row>
    <row r="15" spans="1:21" s="963" customFormat="1" ht="16.5" customHeight="1" x14ac:dyDescent="0.25">
      <c r="A15" s="963">
        <v>7</v>
      </c>
      <c r="B15" s="978" t="s">
        <v>4</v>
      </c>
      <c r="C15" s="979">
        <f t="shared" si="0"/>
        <v>16151</v>
      </c>
      <c r="D15" s="980">
        <f t="shared" si="1"/>
        <v>100</v>
      </c>
      <c r="E15" s="979">
        <v>1280</v>
      </c>
      <c r="F15" s="980">
        <v>7.9252058696055974</v>
      </c>
      <c r="G15" s="979">
        <v>11509</v>
      </c>
      <c r="H15" s="980">
        <v>71.258745588508461</v>
      </c>
      <c r="I15" s="979">
        <v>1640</v>
      </c>
      <c r="J15" s="980">
        <v>10.15417002043217</v>
      </c>
      <c r="K15" s="979">
        <v>1722</v>
      </c>
      <c r="L15" s="980">
        <v>10.661878521453779</v>
      </c>
      <c r="M15" s="979">
        <v>0</v>
      </c>
      <c r="N15" s="980">
        <v>0</v>
      </c>
      <c r="O15" s="979">
        <v>0</v>
      </c>
      <c r="P15" s="980">
        <f t="shared" si="2"/>
        <v>0</v>
      </c>
      <c r="R15" s="977"/>
    </row>
    <row r="16" spans="1:21" s="963" customFormat="1" ht="16.5" customHeight="1" x14ac:dyDescent="0.25">
      <c r="A16" s="963">
        <v>8</v>
      </c>
      <c r="B16" s="978" t="s">
        <v>40</v>
      </c>
      <c r="C16" s="979">
        <f t="shared" si="0"/>
        <v>4365</v>
      </c>
      <c r="D16" s="980">
        <f t="shared" si="1"/>
        <v>100</v>
      </c>
      <c r="E16" s="979">
        <v>226</v>
      </c>
      <c r="F16" s="980">
        <v>5.1775486827033221</v>
      </c>
      <c r="G16" s="979">
        <v>3472</v>
      </c>
      <c r="H16" s="980">
        <v>79.541809851088203</v>
      </c>
      <c r="I16" s="979">
        <v>173</v>
      </c>
      <c r="J16" s="980">
        <v>3.9633447880870558</v>
      </c>
      <c r="K16" s="979">
        <v>494</v>
      </c>
      <c r="L16" s="980">
        <v>11.317296678121421</v>
      </c>
      <c r="M16" s="979">
        <v>0</v>
      </c>
      <c r="N16" s="980">
        <v>0</v>
      </c>
      <c r="O16" s="979">
        <v>0</v>
      </c>
      <c r="P16" s="980">
        <f t="shared" si="2"/>
        <v>0</v>
      </c>
      <c r="R16" s="977"/>
    </row>
    <row r="17" spans="1:18" s="963" customFormat="1" ht="16.5" customHeight="1" x14ac:dyDescent="0.25">
      <c r="A17" s="963">
        <v>9</v>
      </c>
      <c r="B17" s="978" t="s">
        <v>41</v>
      </c>
      <c r="C17" s="979">
        <f t="shared" si="0"/>
        <v>6492</v>
      </c>
      <c r="D17" s="980">
        <f t="shared" si="1"/>
        <v>100</v>
      </c>
      <c r="E17" s="979">
        <v>633</v>
      </c>
      <c r="F17" s="980">
        <v>9.7504621072088717</v>
      </c>
      <c r="G17" s="979">
        <v>5515</v>
      </c>
      <c r="H17" s="980">
        <v>84.950708564386929</v>
      </c>
      <c r="I17" s="979">
        <v>344</v>
      </c>
      <c r="J17" s="980">
        <v>5.2988293284041896</v>
      </c>
      <c r="K17" s="979">
        <v>0</v>
      </c>
      <c r="L17" s="980">
        <v>0</v>
      </c>
      <c r="M17" s="979">
        <v>0</v>
      </c>
      <c r="N17" s="980">
        <v>0</v>
      </c>
      <c r="O17" s="979">
        <v>0</v>
      </c>
      <c r="P17" s="980">
        <f t="shared" si="2"/>
        <v>0</v>
      </c>
      <c r="R17" s="977"/>
    </row>
    <row r="18" spans="1:18" s="963" customFormat="1" ht="16.5" customHeight="1" x14ac:dyDescent="0.25">
      <c r="A18" s="963">
        <v>10</v>
      </c>
      <c r="B18" s="978" t="s">
        <v>3</v>
      </c>
      <c r="C18" s="979">
        <f t="shared" si="0"/>
        <v>8041</v>
      </c>
      <c r="D18" s="980">
        <f t="shared" si="1"/>
        <v>100</v>
      </c>
      <c r="E18" s="979">
        <v>3049</v>
      </c>
      <c r="F18" s="980">
        <v>37.918169381917672</v>
      </c>
      <c r="G18" s="979">
        <v>3422</v>
      </c>
      <c r="H18" s="980">
        <v>42.556895908469095</v>
      </c>
      <c r="I18" s="979">
        <v>566</v>
      </c>
      <c r="J18" s="980">
        <v>7.0389255067777645</v>
      </c>
      <c r="K18" s="979">
        <v>1004</v>
      </c>
      <c r="L18" s="980">
        <v>12.486009202835469</v>
      </c>
      <c r="M18" s="979">
        <v>0</v>
      </c>
      <c r="N18" s="980">
        <v>0</v>
      </c>
      <c r="O18" s="979">
        <v>0</v>
      </c>
      <c r="P18" s="980">
        <f t="shared" si="2"/>
        <v>0</v>
      </c>
      <c r="R18" s="977"/>
    </row>
    <row r="19" spans="1:18" s="962" customFormat="1" ht="16.5" customHeight="1" x14ac:dyDescent="0.25">
      <c r="A19" s="962">
        <v>11</v>
      </c>
      <c r="B19" s="978" t="s">
        <v>2</v>
      </c>
      <c r="C19" s="979">
        <f t="shared" si="0"/>
        <v>6140</v>
      </c>
      <c r="D19" s="980">
        <f t="shared" si="1"/>
        <v>100</v>
      </c>
      <c r="E19" s="979">
        <v>3565</v>
      </c>
      <c r="F19" s="980">
        <v>58.061889250814339</v>
      </c>
      <c r="G19" s="979">
        <v>1928</v>
      </c>
      <c r="H19" s="980">
        <v>31.400651465798045</v>
      </c>
      <c r="I19" s="979">
        <v>333</v>
      </c>
      <c r="J19" s="980">
        <v>5.4234527687296419</v>
      </c>
      <c r="K19" s="979">
        <v>314</v>
      </c>
      <c r="L19" s="980">
        <v>5.1140065146579801</v>
      </c>
      <c r="M19" s="979">
        <v>0</v>
      </c>
      <c r="N19" s="980">
        <v>0</v>
      </c>
      <c r="O19" s="979">
        <v>0</v>
      </c>
      <c r="P19" s="980">
        <f t="shared" si="2"/>
        <v>0</v>
      </c>
      <c r="R19" s="977"/>
    </row>
    <row r="20" spans="1:18" s="962" customFormat="1" ht="16.5" customHeight="1" x14ac:dyDescent="0.25">
      <c r="A20" s="962">
        <v>12</v>
      </c>
      <c r="B20" s="978" t="s">
        <v>35</v>
      </c>
      <c r="C20" s="979">
        <f t="shared" si="0"/>
        <v>7014</v>
      </c>
      <c r="D20" s="980">
        <f t="shared" si="1"/>
        <v>100</v>
      </c>
      <c r="E20" s="979">
        <v>834</v>
      </c>
      <c r="F20" s="980">
        <v>11.890504704875962</v>
      </c>
      <c r="G20" s="979">
        <v>4686</v>
      </c>
      <c r="H20" s="980">
        <v>66.809238665526095</v>
      </c>
      <c r="I20" s="979">
        <v>1187</v>
      </c>
      <c r="J20" s="980">
        <v>16.923296264613629</v>
      </c>
      <c r="K20" s="979">
        <v>307</v>
      </c>
      <c r="L20" s="980">
        <v>4.376960364984317</v>
      </c>
      <c r="M20" s="979">
        <v>0</v>
      </c>
      <c r="N20" s="980">
        <v>0</v>
      </c>
      <c r="O20" s="979">
        <v>0</v>
      </c>
      <c r="P20" s="980">
        <f t="shared" si="2"/>
        <v>0</v>
      </c>
      <c r="R20" s="977"/>
    </row>
    <row r="21" spans="1:18" s="962" customFormat="1" ht="16.5" customHeight="1" x14ac:dyDescent="0.25">
      <c r="A21" s="962">
        <v>13</v>
      </c>
      <c r="B21" s="978" t="s">
        <v>42</v>
      </c>
      <c r="C21" s="979">
        <f t="shared" si="0"/>
        <v>14169</v>
      </c>
      <c r="D21" s="980">
        <f t="shared" si="1"/>
        <v>100</v>
      </c>
      <c r="E21" s="979">
        <v>1476</v>
      </c>
      <c r="F21" s="980">
        <v>10.417107770484861</v>
      </c>
      <c r="G21" s="979">
        <v>9667</v>
      </c>
      <c r="H21" s="980">
        <v>68.226409767802949</v>
      </c>
      <c r="I21" s="979">
        <v>1131</v>
      </c>
      <c r="J21" s="980">
        <v>7.9822146940503922</v>
      </c>
      <c r="K21" s="979">
        <v>1895</v>
      </c>
      <c r="L21" s="980">
        <v>13.374267767661795</v>
      </c>
      <c r="M21" s="979">
        <v>0</v>
      </c>
      <c r="N21" s="980">
        <v>0</v>
      </c>
      <c r="O21" s="979">
        <v>0</v>
      </c>
      <c r="P21" s="980">
        <f t="shared" si="2"/>
        <v>0</v>
      </c>
      <c r="R21" s="977"/>
    </row>
    <row r="22" spans="1:18" s="962" customFormat="1" ht="16.5" customHeight="1" x14ac:dyDescent="0.25">
      <c r="A22" s="962">
        <v>14</v>
      </c>
      <c r="B22" s="978" t="s">
        <v>43</v>
      </c>
      <c r="C22" s="979">
        <f t="shared" si="0"/>
        <v>1215</v>
      </c>
      <c r="D22" s="980">
        <f t="shared" si="1"/>
        <v>100</v>
      </c>
      <c r="E22" s="979">
        <v>2</v>
      </c>
      <c r="F22" s="980">
        <v>0.16460905349794239</v>
      </c>
      <c r="G22" s="979">
        <v>906</v>
      </c>
      <c r="H22" s="980">
        <v>74.567901234567898</v>
      </c>
      <c r="I22" s="979">
        <v>128</v>
      </c>
      <c r="J22" s="980">
        <v>10.534979423868313</v>
      </c>
      <c r="K22" s="979">
        <v>179</v>
      </c>
      <c r="L22" s="980">
        <v>14.732510288065845</v>
      </c>
      <c r="M22" s="979">
        <v>0</v>
      </c>
      <c r="N22" s="980">
        <v>0</v>
      </c>
      <c r="O22" s="979">
        <v>0</v>
      </c>
      <c r="P22" s="980">
        <f t="shared" si="2"/>
        <v>0</v>
      </c>
      <c r="R22" s="977"/>
    </row>
    <row r="23" spans="1:18" s="962" customFormat="1" ht="16.5" customHeight="1" x14ac:dyDescent="0.25">
      <c r="A23" s="962">
        <v>15</v>
      </c>
      <c r="B23" s="978" t="s">
        <v>44</v>
      </c>
      <c r="C23" s="979">
        <f t="shared" si="0"/>
        <v>764</v>
      </c>
      <c r="D23" s="980">
        <f t="shared" si="1"/>
        <v>100</v>
      </c>
      <c r="E23" s="979">
        <v>489</v>
      </c>
      <c r="F23" s="980">
        <v>64.005235602094245</v>
      </c>
      <c r="G23" s="979">
        <v>233</v>
      </c>
      <c r="H23" s="980">
        <v>30.497382198952877</v>
      </c>
      <c r="I23" s="979">
        <v>41</v>
      </c>
      <c r="J23" s="980">
        <v>5.3664921465968591</v>
      </c>
      <c r="K23" s="979">
        <v>1</v>
      </c>
      <c r="L23" s="980">
        <v>0.13089005235602094</v>
      </c>
      <c r="M23" s="979">
        <v>0</v>
      </c>
      <c r="N23" s="980">
        <v>0</v>
      </c>
      <c r="O23" s="979">
        <v>0</v>
      </c>
      <c r="P23" s="980">
        <f t="shared" si="2"/>
        <v>0</v>
      </c>
      <c r="R23" s="977"/>
    </row>
    <row r="24" spans="1:18" s="962" customFormat="1" ht="16.5" customHeight="1" x14ac:dyDescent="0.25">
      <c r="A24" s="962">
        <v>16</v>
      </c>
      <c r="B24" s="978" t="s">
        <v>45</v>
      </c>
      <c r="C24" s="979">
        <f t="shared" si="0"/>
        <v>695</v>
      </c>
      <c r="D24" s="980">
        <f t="shared" si="1"/>
        <v>100</v>
      </c>
      <c r="E24" s="979">
        <v>0</v>
      </c>
      <c r="F24" s="980">
        <v>0</v>
      </c>
      <c r="G24" s="979">
        <v>692</v>
      </c>
      <c r="H24" s="980">
        <v>99.568345323740999</v>
      </c>
      <c r="I24" s="979">
        <v>3</v>
      </c>
      <c r="J24" s="980">
        <v>0.43165467625899279</v>
      </c>
      <c r="K24" s="979">
        <v>0</v>
      </c>
      <c r="L24" s="980">
        <v>0</v>
      </c>
      <c r="M24" s="979">
        <v>0</v>
      </c>
      <c r="N24" s="980">
        <v>0</v>
      </c>
      <c r="O24" s="979">
        <v>0</v>
      </c>
      <c r="P24" s="980">
        <f t="shared" si="2"/>
        <v>0</v>
      </c>
      <c r="R24" s="977"/>
    </row>
    <row r="25" spans="1:18" s="962" customFormat="1" ht="16.5" customHeight="1" x14ac:dyDescent="0.25">
      <c r="A25" s="962">
        <v>17</v>
      </c>
      <c r="B25" s="978" t="s">
        <v>46</v>
      </c>
      <c r="C25" s="979">
        <f t="shared" si="0"/>
        <v>422</v>
      </c>
      <c r="D25" s="980">
        <f t="shared" si="1"/>
        <v>100</v>
      </c>
      <c r="E25" s="979">
        <v>0</v>
      </c>
      <c r="F25" s="980">
        <v>0</v>
      </c>
      <c r="G25" s="979">
        <v>408</v>
      </c>
      <c r="H25" s="980">
        <v>96.682464454976298</v>
      </c>
      <c r="I25" s="979">
        <v>14</v>
      </c>
      <c r="J25" s="980">
        <v>3.3175355450236967</v>
      </c>
      <c r="K25" s="979">
        <v>0</v>
      </c>
      <c r="L25" s="980">
        <v>0</v>
      </c>
      <c r="M25" s="979">
        <v>0</v>
      </c>
      <c r="N25" s="980">
        <v>0</v>
      </c>
      <c r="O25" s="979">
        <v>0</v>
      </c>
      <c r="P25" s="980">
        <f t="shared" si="2"/>
        <v>0</v>
      </c>
      <c r="R25" s="977"/>
    </row>
    <row r="26" spans="1:18" s="962" customFormat="1" ht="16.5" customHeight="1" x14ac:dyDescent="0.25">
      <c r="B26" s="981" t="s">
        <v>1</v>
      </c>
      <c r="C26" s="982">
        <f t="shared" si="0"/>
        <v>0</v>
      </c>
      <c r="D26" s="983" t="str">
        <f t="shared" si="1"/>
        <v>-</v>
      </c>
      <c r="E26" s="982">
        <v>0</v>
      </c>
      <c r="F26" s="983" t="s">
        <v>363</v>
      </c>
      <c r="G26" s="982">
        <v>0</v>
      </c>
      <c r="H26" s="983" t="s">
        <v>363</v>
      </c>
      <c r="I26" s="982">
        <v>0</v>
      </c>
      <c r="J26" s="983" t="s">
        <v>363</v>
      </c>
      <c r="K26" s="982">
        <v>0</v>
      </c>
      <c r="L26" s="983" t="s">
        <v>363</v>
      </c>
      <c r="M26" s="982">
        <v>0</v>
      </c>
      <c r="N26" s="983" t="s">
        <v>363</v>
      </c>
      <c r="O26" s="982">
        <v>0</v>
      </c>
      <c r="P26" s="983" t="str">
        <f t="shared" si="2"/>
        <v>-</v>
      </c>
      <c r="R26" s="977"/>
    </row>
    <row r="27" spans="1:18" s="1287" customFormat="1" x14ac:dyDescent="0.25">
      <c r="B27" s="1288" t="s">
        <v>0</v>
      </c>
      <c r="C27" s="1291">
        <f>SUM(C9:C26)</f>
        <v>82813</v>
      </c>
      <c r="D27" s="1292">
        <f>C27/$C27*100</f>
        <v>100</v>
      </c>
      <c r="E27" s="1291">
        <f>SUM(E9:E26)</f>
        <v>15587</v>
      </c>
      <c r="F27" s="1292">
        <f>E27/$C27*100</f>
        <v>18.821924094043204</v>
      </c>
      <c r="G27" s="1291">
        <f>SUM(G9:G26)</f>
        <v>53459</v>
      </c>
      <c r="H27" s="1292">
        <f>G27/$C27*100</f>
        <v>64.553874391701783</v>
      </c>
      <c r="I27" s="1291">
        <f>SUM(I9:I26)</f>
        <v>6768</v>
      </c>
      <c r="J27" s="1292">
        <f>I27/$C27*100</f>
        <v>8.1726299011024839</v>
      </c>
      <c r="K27" s="1291">
        <f>SUM(K9:K26)</f>
        <v>6950</v>
      </c>
      <c r="L27" s="1292">
        <f>K27/$C27*100</f>
        <v>8.3924021590813034</v>
      </c>
      <c r="M27" s="1291">
        <f>SUM(M9:M26)</f>
        <v>49</v>
      </c>
      <c r="N27" s="1292">
        <f>M27/$C27*100</f>
        <v>5.9169454071220706E-2</v>
      </c>
      <c r="O27" s="1291">
        <f>SUM(O9:O26)</f>
        <v>0</v>
      </c>
      <c r="P27" s="1292">
        <f>O27/$C27*100</f>
        <v>0</v>
      </c>
    </row>
    <row r="28" spans="1:18" s="961" customFormat="1" hidden="1" x14ac:dyDescent="0.25">
      <c r="A28" s="964">
        <v>18</v>
      </c>
      <c r="B28" s="964" t="s">
        <v>39</v>
      </c>
      <c r="C28" s="984"/>
      <c r="D28" s="985"/>
      <c r="E28" s="984"/>
      <c r="F28" s="985"/>
      <c r="G28" s="984"/>
      <c r="H28" s="985"/>
      <c r="I28" s="984"/>
      <c r="J28" s="985"/>
      <c r="K28" s="984"/>
      <c r="L28" s="985"/>
      <c r="M28" s="984"/>
      <c r="N28" s="985"/>
      <c r="O28" s="984"/>
      <c r="P28" s="985"/>
    </row>
    <row r="29" spans="1:18" s="987" customFormat="1" hidden="1" x14ac:dyDescent="0.25">
      <c r="A29" s="964">
        <v>19</v>
      </c>
      <c r="B29" s="964" t="s">
        <v>47</v>
      </c>
      <c r="C29" s="986"/>
      <c r="D29" s="986"/>
      <c r="E29" s="986"/>
      <c r="F29" s="986"/>
      <c r="G29" s="986"/>
      <c r="H29" s="986"/>
      <c r="I29" s="986"/>
      <c r="K29" s="986"/>
      <c r="L29" s="986"/>
      <c r="M29" s="986"/>
      <c r="N29" s="986"/>
      <c r="O29" s="986"/>
      <c r="P29" s="986"/>
    </row>
    <row r="30" spans="1:18" hidden="1" x14ac:dyDescent="0.25"/>
    <row r="31" spans="1:18" hidden="1" x14ac:dyDescent="0.25">
      <c r="B31" s="960"/>
      <c r="M31" s="960"/>
      <c r="N31" s="960"/>
    </row>
    <row r="32" spans="1:18" hidden="1" x14ac:dyDescent="0.25">
      <c r="B32" s="960"/>
      <c r="D32" s="960"/>
      <c r="M32" s="960"/>
      <c r="N32" s="960"/>
    </row>
    <row r="33" spans="2:14" hidden="1" x14ac:dyDescent="0.25">
      <c r="B33" s="960"/>
      <c r="D33" s="960"/>
      <c r="M33" s="960"/>
      <c r="N33" s="960"/>
    </row>
    <row r="34" spans="2:14" hidden="1" x14ac:dyDescent="0.25">
      <c r="B34" s="960"/>
      <c r="D34" s="960"/>
      <c r="M34" s="960"/>
      <c r="N34" s="960"/>
    </row>
    <row r="35" spans="2:14" hidden="1" x14ac:dyDescent="0.25">
      <c r="B35" s="960"/>
      <c r="D35" s="960"/>
      <c r="M35" s="960"/>
      <c r="N35" s="960"/>
    </row>
    <row r="36" spans="2:14" hidden="1" x14ac:dyDescent="0.25">
      <c r="B36" s="960"/>
      <c r="D36" s="960"/>
      <c r="M36" s="960"/>
      <c r="N36" s="960"/>
    </row>
    <row r="37" spans="2:14" hidden="1" x14ac:dyDescent="0.25">
      <c r="B37" s="960"/>
      <c r="D37" s="960"/>
      <c r="M37" s="960"/>
      <c r="N37" s="960"/>
    </row>
    <row r="38" spans="2:14" hidden="1" x14ac:dyDescent="0.25">
      <c r="B38" s="960"/>
      <c r="D38" s="960"/>
      <c r="M38" s="960"/>
      <c r="N38" s="960"/>
    </row>
    <row r="39" spans="2:14" hidden="1" x14ac:dyDescent="0.25">
      <c r="B39" s="960"/>
      <c r="D39" s="960"/>
      <c r="M39" s="960"/>
      <c r="N39" s="960"/>
    </row>
    <row r="40" spans="2:14" hidden="1" x14ac:dyDescent="0.25">
      <c r="B40" s="960"/>
      <c r="D40" s="960"/>
      <c r="M40" s="960"/>
      <c r="N40" s="960"/>
    </row>
    <row r="41" spans="2:14" x14ac:dyDescent="0.25">
      <c r="B41" s="960"/>
      <c r="D41" s="960"/>
      <c r="M41" s="960"/>
      <c r="N41" s="960"/>
    </row>
    <row r="42" spans="2:14" s="1220" customFormat="1" x14ac:dyDescent="0.25">
      <c r="B42" s="964"/>
      <c r="D42" s="964"/>
      <c r="M42" s="964"/>
      <c r="N42" s="964"/>
    </row>
    <row r="43" spans="2:14" s="1220" customFormat="1" x14ac:dyDescent="0.25">
      <c r="B43" s="964"/>
      <c r="D43" s="964"/>
      <c r="M43" s="964"/>
      <c r="N43" s="964"/>
    </row>
    <row r="44" spans="2:14" s="1220" customFormat="1" x14ac:dyDescent="0.25">
      <c r="D44" s="964"/>
      <c r="M44" s="964"/>
      <c r="N44" s="964"/>
    </row>
    <row r="45" spans="2:14" s="1220" customFormat="1" x14ac:dyDescent="0.25">
      <c r="B45" s="1220" t="s">
        <v>39</v>
      </c>
      <c r="G45" s="1220">
        <f>IFERROR(GETPIVOTDATA("ID PRESTACION
COUNT",#REF!,"CCAA",$B45,"Grado Resuelto",$B$1,"Subtipo",G$1),0)</f>
        <v>0</v>
      </c>
    </row>
    <row r="46" spans="2:14" s="1220" customFormat="1" x14ac:dyDescent="0.25">
      <c r="B46" s="1220" t="s">
        <v>47</v>
      </c>
      <c r="G46" s="1220">
        <f>IFERROR(GETPIVOTDATA("ID PRESTACION
COUNT",#REF!,"CCAA",$B46,"Grado Resuelto",$B$1,"Subtipo",G$1),0)</f>
        <v>0</v>
      </c>
    </row>
    <row r="47" spans="2:14" s="1220" customFormat="1" x14ac:dyDescent="0.25">
      <c r="D47" s="964"/>
      <c r="M47" s="964"/>
      <c r="N47" s="964"/>
    </row>
    <row r="48" spans="2:14" s="1220" customFormat="1" x14ac:dyDescent="0.25">
      <c r="D48" s="964"/>
    </row>
    <row r="49" spans="4:4" s="1327" customFormat="1" x14ac:dyDescent="0.25">
      <c r="D49" s="960"/>
    </row>
    <row r="50" spans="4:4" s="1327" customFormat="1" x14ac:dyDescent="0.25">
      <c r="D50" s="960"/>
    </row>
    <row r="51" spans="4:4" x14ac:dyDescent="0.25">
      <c r="D51" s="960"/>
    </row>
    <row r="52" spans="4:4" x14ac:dyDescent="0.25">
      <c r="D52" s="960"/>
    </row>
    <row r="53" spans="4:4" x14ac:dyDescent="0.25">
      <c r="D53" s="960"/>
    </row>
    <row r="54" spans="4:4" x14ac:dyDescent="0.25">
      <c r="D54" s="960"/>
    </row>
    <row r="55" spans="4:4" x14ac:dyDescent="0.25">
      <c r="D55" s="960"/>
    </row>
    <row r="56" spans="4:4" x14ac:dyDescent="0.25">
      <c r="D56" s="960"/>
    </row>
    <row r="57" spans="4:4" x14ac:dyDescent="0.25">
      <c r="D57" s="960"/>
    </row>
    <row r="58" spans="4:4" x14ac:dyDescent="0.25">
      <c r="D58" s="960"/>
    </row>
    <row r="59" spans="4:4" x14ac:dyDescent="0.25">
      <c r="D59" s="960"/>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Hoja48">
    <tabColor theme="0"/>
    <pageSetUpPr fitToPage="1"/>
  </sheetPr>
  <dimension ref="A1:U59"/>
  <sheetViews>
    <sheetView zoomScaleNormal="100" workbookViewId="0"/>
  </sheetViews>
  <sheetFormatPr baseColWidth="10" defaultColWidth="11.453125" defaultRowHeight="14.5" x14ac:dyDescent="0.25"/>
  <cols>
    <col min="1" max="1" width="0.54296875" style="988" customWidth="1"/>
    <col min="2" max="2" width="26.54296875" style="988" bestFit="1" customWidth="1"/>
    <col min="3" max="3" width="7.81640625" style="988" customWidth="1"/>
    <col min="4" max="4" width="7" style="988" bestFit="1" customWidth="1"/>
    <col min="5" max="5" width="8.54296875" style="988" customWidth="1"/>
    <col min="6" max="6" width="6.453125" style="988" customWidth="1"/>
    <col min="7" max="7" width="8.26953125" style="988" customWidth="1"/>
    <col min="8" max="8" width="7" style="988" bestFit="1" customWidth="1"/>
    <col min="9" max="9" width="9.7265625" style="988" customWidth="1"/>
    <col min="10" max="10" width="6" style="988" customWidth="1"/>
    <col min="11" max="11" width="7" style="988" customWidth="1"/>
    <col min="12" max="12" width="6" style="988" customWidth="1"/>
    <col min="13" max="13" width="7.1796875" style="988" customWidth="1"/>
    <col min="14" max="14" width="6" style="988" customWidth="1"/>
    <col min="15" max="15" width="7.1796875" style="988" customWidth="1"/>
    <col min="16" max="16" width="7.26953125" style="988" customWidth="1"/>
    <col min="17" max="16384" width="11.453125" style="988"/>
  </cols>
  <sheetData>
    <row r="1" spans="1:21" s="960" customFormat="1" ht="12.75" customHeight="1" x14ac:dyDescent="0.25">
      <c r="B1" s="960" t="s">
        <v>33</v>
      </c>
      <c r="E1" s="964" t="s">
        <v>193</v>
      </c>
      <c r="F1" s="964"/>
      <c r="G1" s="964" t="s">
        <v>194</v>
      </c>
      <c r="H1" s="964"/>
      <c r="I1" s="964" t="s">
        <v>195</v>
      </c>
      <c r="J1" s="964"/>
      <c r="K1" s="964" t="s">
        <v>196</v>
      </c>
      <c r="L1" s="964"/>
      <c r="M1" s="964" t="s">
        <v>197</v>
      </c>
      <c r="N1" s="964"/>
      <c r="O1" s="964" t="s">
        <v>198</v>
      </c>
    </row>
    <row r="2" spans="1:21" s="965" customFormat="1" ht="48" customHeight="1" x14ac:dyDescent="0.35">
      <c r="B2" s="966"/>
      <c r="C2" s="966"/>
      <c r="D2" s="966"/>
      <c r="E2" s="966"/>
      <c r="F2" s="966"/>
      <c r="G2" s="966"/>
      <c r="H2" s="966"/>
    </row>
    <row r="3" spans="1:21" s="967" customFormat="1" ht="21" x14ac:dyDescent="0.25">
      <c r="B3" s="1557" t="s">
        <v>441</v>
      </c>
      <c r="C3" s="1557"/>
      <c r="D3" s="1557"/>
      <c r="E3" s="1557"/>
      <c r="F3" s="1557"/>
      <c r="G3" s="1557"/>
      <c r="H3" s="1557"/>
      <c r="I3" s="1557"/>
      <c r="J3" s="1557"/>
      <c r="K3" s="1557"/>
      <c r="L3" s="1557"/>
      <c r="M3" s="1557"/>
      <c r="N3" s="1557"/>
      <c r="O3" s="1557"/>
      <c r="P3" s="1557"/>
    </row>
    <row r="4" spans="1:21" s="967" customFormat="1" ht="15.5" x14ac:dyDescent="0.25">
      <c r="B4" s="1478" t="str">
        <f>porsaad!$B$6</f>
        <v>Situación a 30 de noviembre de 2025</v>
      </c>
      <c r="C4" s="1478"/>
      <c r="D4" s="1478"/>
      <c r="E4" s="1478"/>
      <c r="F4" s="1478"/>
      <c r="G4" s="1478"/>
      <c r="H4" s="1478"/>
      <c r="I4" s="1478"/>
      <c r="J4" s="1478"/>
      <c r="K4" s="1478"/>
      <c r="L4" s="1478"/>
      <c r="M4" s="1478"/>
      <c r="N4" s="1478"/>
      <c r="O4" s="1478"/>
      <c r="P4" s="1478"/>
      <c r="Q4" s="968"/>
      <c r="R4" s="968"/>
      <c r="S4" s="968"/>
      <c r="T4" s="968"/>
      <c r="U4" s="968"/>
    </row>
    <row r="5" spans="1:21" s="969" customFormat="1" ht="7.5" customHeight="1" x14ac:dyDescent="0.25">
      <c r="B5" s="970"/>
      <c r="C5" s="969" t="s">
        <v>193</v>
      </c>
      <c r="E5" s="969" t="s">
        <v>194</v>
      </c>
      <c r="G5" s="969" t="s">
        <v>195</v>
      </c>
      <c r="I5" s="969" t="s">
        <v>196</v>
      </c>
      <c r="K5" s="964" t="s">
        <v>197</v>
      </c>
      <c r="M5" s="964" t="s">
        <v>198</v>
      </c>
      <c r="O5" s="964" t="s">
        <v>198</v>
      </c>
    </row>
    <row r="6" spans="1:21" s="967" customFormat="1" ht="15" customHeight="1" x14ac:dyDescent="0.25">
      <c r="B6" s="971"/>
      <c r="C6" s="1679" t="s">
        <v>199</v>
      </c>
      <c r="D6" s="1680"/>
      <c r="E6" s="1680"/>
      <c r="F6" s="1680"/>
      <c r="G6" s="1680"/>
      <c r="H6" s="1680"/>
      <c r="I6" s="1680"/>
      <c r="J6" s="1680"/>
      <c r="K6" s="1680"/>
      <c r="L6" s="1680"/>
      <c r="M6" s="1680"/>
      <c r="N6" s="1680"/>
      <c r="O6" s="1680"/>
      <c r="P6" s="1681"/>
    </row>
    <row r="7" spans="1:21" s="967" customFormat="1" ht="57" customHeight="1" x14ac:dyDescent="0.25">
      <c r="B7" s="1682" t="s">
        <v>12</v>
      </c>
      <c r="C7" s="1684" t="s">
        <v>0</v>
      </c>
      <c r="D7" s="1685"/>
      <c r="E7" s="1677" t="s">
        <v>200</v>
      </c>
      <c r="F7" s="1686"/>
      <c r="G7" s="1687" t="s">
        <v>201</v>
      </c>
      <c r="H7" s="1688"/>
      <c r="I7" s="1687" t="s">
        <v>202</v>
      </c>
      <c r="J7" s="1688"/>
      <c r="K7" s="1687" t="s">
        <v>203</v>
      </c>
      <c r="L7" s="1688"/>
      <c r="M7" s="1687" t="s">
        <v>204</v>
      </c>
      <c r="N7" s="1688"/>
      <c r="O7" s="1677" t="s">
        <v>205</v>
      </c>
      <c r="P7" s="1678"/>
    </row>
    <row r="8" spans="1:21" s="972" customFormat="1" ht="12" customHeight="1" x14ac:dyDescent="0.25">
      <c r="B8" s="1683"/>
      <c r="C8" s="990" t="s">
        <v>9</v>
      </c>
      <c r="D8" s="990" t="s">
        <v>28</v>
      </c>
      <c r="E8" s="990" t="s">
        <v>9</v>
      </c>
      <c r="F8" s="990" t="s">
        <v>28</v>
      </c>
      <c r="G8" s="990" t="s">
        <v>9</v>
      </c>
      <c r="H8" s="990" t="s">
        <v>28</v>
      </c>
      <c r="I8" s="990" t="s">
        <v>9</v>
      </c>
      <c r="J8" s="989" t="s">
        <v>28</v>
      </c>
      <c r="K8" s="992" t="s">
        <v>9</v>
      </c>
      <c r="L8" s="989" t="s">
        <v>28</v>
      </c>
      <c r="M8" s="991" t="s">
        <v>9</v>
      </c>
      <c r="N8" s="990" t="s">
        <v>28</v>
      </c>
      <c r="O8" s="990" t="s">
        <v>9</v>
      </c>
      <c r="P8" s="989" t="s">
        <v>28</v>
      </c>
      <c r="R8" s="973"/>
    </row>
    <row r="9" spans="1:21" s="961" customFormat="1" ht="16.5" customHeight="1" x14ac:dyDescent="0.25">
      <c r="A9" s="961">
        <v>1</v>
      </c>
      <c r="B9" s="974" t="s">
        <v>8</v>
      </c>
      <c r="C9" s="975">
        <f>E9+G9+I9+K9+M9+O9</f>
        <v>2087</v>
      </c>
      <c r="D9" s="976">
        <f>IFERROR(C9/$C9*100,"-")</f>
        <v>100</v>
      </c>
      <c r="E9" s="975">
        <v>0</v>
      </c>
      <c r="F9" s="976">
        <v>0</v>
      </c>
      <c r="G9" s="975">
        <v>1964</v>
      </c>
      <c r="H9" s="976">
        <v>94.106372783900341</v>
      </c>
      <c r="I9" s="975">
        <v>123</v>
      </c>
      <c r="J9" s="976">
        <v>5.8936272160996648</v>
      </c>
      <c r="K9" s="975">
        <v>0</v>
      </c>
      <c r="L9" s="976">
        <v>0</v>
      </c>
      <c r="M9" s="975">
        <v>0</v>
      </c>
      <c r="N9" s="976">
        <v>0</v>
      </c>
      <c r="O9" s="975">
        <v>0</v>
      </c>
      <c r="P9" s="976">
        <f>IFERROR(O9/$C9*100,"-")</f>
        <v>0</v>
      </c>
      <c r="R9" s="977"/>
    </row>
    <row r="10" spans="1:21" s="962" customFormat="1" ht="16.5" customHeight="1" x14ac:dyDescent="0.25">
      <c r="A10" s="962">
        <v>2</v>
      </c>
      <c r="B10" s="978" t="s">
        <v>7</v>
      </c>
      <c r="C10" s="979">
        <f t="shared" ref="C10:C26" si="0">E10+G10+I10+K10+M10+O10</f>
        <v>4138</v>
      </c>
      <c r="D10" s="980">
        <f t="shared" ref="D10:D26" si="1">IFERROR(C10/$C10*100,"-")</f>
        <v>100</v>
      </c>
      <c r="E10" s="979">
        <v>0</v>
      </c>
      <c r="F10" s="980">
        <v>0</v>
      </c>
      <c r="G10" s="979">
        <v>3771</v>
      </c>
      <c r="H10" s="980">
        <v>91.130981150314156</v>
      </c>
      <c r="I10" s="979">
        <v>367</v>
      </c>
      <c r="J10" s="980">
        <v>8.8690188496858386</v>
      </c>
      <c r="K10" s="979">
        <v>0</v>
      </c>
      <c r="L10" s="980">
        <v>0</v>
      </c>
      <c r="M10" s="979">
        <v>0</v>
      </c>
      <c r="N10" s="980">
        <v>0</v>
      </c>
      <c r="O10" s="979">
        <v>0</v>
      </c>
      <c r="P10" s="980">
        <f t="shared" ref="P10:P26" si="2">IFERROR(O10/$C10*100,"-")</f>
        <v>0</v>
      </c>
      <c r="R10" s="977"/>
    </row>
    <row r="11" spans="1:21" s="962" customFormat="1" ht="16.5" customHeight="1" x14ac:dyDescent="0.25">
      <c r="A11" s="962">
        <v>3</v>
      </c>
      <c r="B11" s="978" t="s">
        <v>37</v>
      </c>
      <c r="C11" s="979">
        <f t="shared" si="0"/>
        <v>1878</v>
      </c>
      <c r="D11" s="980">
        <f t="shared" si="1"/>
        <v>100</v>
      </c>
      <c r="E11" s="979">
        <v>107</v>
      </c>
      <c r="F11" s="980">
        <v>5.6975505857294992</v>
      </c>
      <c r="G11" s="979">
        <v>1506</v>
      </c>
      <c r="H11" s="980">
        <v>80.191693290734818</v>
      </c>
      <c r="I11" s="979">
        <v>203</v>
      </c>
      <c r="J11" s="980">
        <v>10.80937167199148</v>
      </c>
      <c r="K11" s="979">
        <v>0</v>
      </c>
      <c r="L11" s="980">
        <v>0</v>
      </c>
      <c r="M11" s="979">
        <v>62</v>
      </c>
      <c r="N11" s="980">
        <v>3.3013844515441959</v>
      </c>
      <c r="O11" s="979">
        <v>0</v>
      </c>
      <c r="P11" s="980">
        <f t="shared" si="2"/>
        <v>0</v>
      </c>
      <c r="R11" s="977"/>
    </row>
    <row r="12" spans="1:21" s="962" customFormat="1" ht="16.5" customHeight="1" x14ac:dyDescent="0.25">
      <c r="A12" s="962">
        <v>4</v>
      </c>
      <c r="B12" s="978" t="s">
        <v>38</v>
      </c>
      <c r="C12" s="979">
        <f t="shared" si="0"/>
        <v>377</v>
      </c>
      <c r="D12" s="980">
        <f t="shared" si="1"/>
        <v>100</v>
      </c>
      <c r="E12" s="979">
        <v>0</v>
      </c>
      <c r="F12" s="980">
        <v>0</v>
      </c>
      <c r="G12" s="979">
        <v>308</v>
      </c>
      <c r="H12" s="980">
        <v>81.697612732095493</v>
      </c>
      <c r="I12" s="979">
        <v>69</v>
      </c>
      <c r="J12" s="980">
        <v>18.302387267904511</v>
      </c>
      <c r="K12" s="979">
        <v>0</v>
      </c>
      <c r="L12" s="980">
        <v>0</v>
      </c>
      <c r="M12" s="979">
        <v>0</v>
      </c>
      <c r="N12" s="980">
        <v>0</v>
      </c>
      <c r="O12" s="979">
        <v>0</v>
      </c>
      <c r="P12" s="980">
        <f t="shared" si="2"/>
        <v>0</v>
      </c>
      <c r="R12" s="977"/>
    </row>
    <row r="13" spans="1:21" s="962" customFormat="1" ht="16.5" customHeight="1" x14ac:dyDescent="0.25">
      <c r="A13" s="962">
        <v>5</v>
      </c>
      <c r="B13" s="978" t="s">
        <v>6</v>
      </c>
      <c r="C13" s="979">
        <f t="shared" si="0"/>
        <v>9689</v>
      </c>
      <c r="D13" s="980">
        <f t="shared" si="1"/>
        <v>100</v>
      </c>
      <c r="E13" s="979">
        <v>4912</v>
      </c>
      <c r="F13" s="980">
        <v>50.696666322633909</v>
      </c>
      <c r="G13" s="979">
        <v>2254</v>
      </c>
      <c r="H13" s="980">
        <v>23.263494684693985</v>
      </c>
      <c r="I13" s="979">
        <v>930</v>
      </c>
      <c r="J13" s="980">
        <v>9.5985137785117143</v>
      </c>
      <c r="K13" s="979">
        <v>1546</v>
      </c>
      <c r="L13" s="980">
        <v>15.956239033956033</v>
      </c>
      <c r="M13" s="979">
        <v>47</v>
      </c>
      <c r="N13" s="980">
        <v>0.48508618020435545</v>
      </c>
      <c r="O13" s="979">
        <v>0</v>
      </c>
      <c r="P13" s="980">
        <f t="shared" si="2"/>
        <v>0</v>
      </c>
      <c r="R13" s="977"/>
    </row>
    <row r="14" spans="1:21" s="962" customFormat="1" ht="16.5" customHeight="1" x14ac:dyDescent="0.25">
      <c r="A14" s="962">
        <v>6</v>
      </c>
      <c r="B14" s="978" t="s">
        <v>5</v>
      </c>
      <c r="C14" s="979">
        <f t="shared" si="0"/>
        <v>315</v>
      </c>
      <c r="D14" s="980">
        <f t="shared" si="1"/>
        <v>100</v>
      </c>
      <c r="E14" s="979">
        <v>0</v>
      </c>
      <c r="F14" s="980">
        <v>0</v>
      </c>
      <c r="G14" s="979">
        <v>277</v>
      </c>
      <c r="H14" s="980">
        <v>87.936507936507937</v>
      </c>
      <c r="I14" s="979">
        <v>5</v>
      </c>
      <c r="J14" s="980">
        <v>1.5873015873015872</v>
      </c>
      <c r="K14" s="979">
        <v>33</v>
      </c>
      <c r="L14" s="980">
        <v>10.476190476190476</v>
      </c>
      <c r="M14" s="979">
        <v>0</v>
      </c>
      <c r="N14" s="980">
        <v>0</v>
      </c>
      <c r="O14" s="979">
        <v>0</v>
      </c>
      <c r="P14" s="980">
        <f t="shared" si="2"/>
        <v>0</v>
      </c>
      <c r="R14" s="977"/>
    </row>
    <row r="15" spans="1:21" s="963" customFormat="1" ht="16.5" customHeight="1" x14ac:dyDescent="0.25">
      <c r="A15" s="963">
        <v>7</v>
      </c>
      <c r="B15" s="978" t="s">
        <v>4</v>
      </c>
      <c r="C15" s="979">
        <f t="shared" si="0"/>
        <v>16058</v>
      </c>
      <c r="D15" s="980">
        <f t="shared" si="1"/>
        <v>100</v>
      </c>
      <c r="E15" s="979">
        <v>2030</v>
      </c>
      <c r="F15" s="980">
        <v>12.641673931996515</v>
      </c>
      <c r="G15" s="979">
        <v>10078</v>
      </c>
      <c r="H15" s="980">
        <v>62.759995018059534</v>
      </c>
      <c r="I15" s="979">
        <v>1961</v>
      </c>
      <c r="J15" s="980">
        <v>12.211981566820276</v>
      </c>
      <c r="K15" s="979">
        <v>1989</v>
      </c>
      <c r="L15" s="980">
        <v>12.386349483123677</v>
      </c>
      <c r="M15" s="979">
        <v>0</v>
      </c>
      <c r="N15" s="980">
        <v>0</v>
      </c>
      <c r="O15" s="979">
        <v>0</v>
      </c>
      <c r="P15" s="980">
        <f t="shared" si="2"/>
        <v>0</v>
      </c>
      <c r="R15" s="977"/>
    </row>
    <row r="16" spans="1:21" s="963" customFormat="1" ht="16.5" customHeight="1" x14ac:dyDescent="0.25">
      <c r="A16" s="963">
        <v>8</v>
      </c>
      <c r="B16" s="978" t="s">
        <v>40</v>
      </c>
      <c r="C16" s="979">
        <f t="shared" si="0"/>
        <v>4717</v>
      </c>
      <c r="D16" s="980">
        <f t="shared" si="1"/>
        <v>100</v>
      </c>
      <c r="E16" s="979">
        <v>400</v>
      </c>
      <c r="F16" s="980">
        <v>8.4799660801356804</v>
      </c>
      <c r="G16" s="979">
        <v>3361</v>
      </c>
      <c r="H16" s="980">
        <v>71.252914988340038</v>
      </c>
      <c r="I16" s="979">
        <v>256</v>
      </c>
      <c r="J16" s="980">
        <v>5.4271782912868352</v>
      </c>
      <c r="K16" s="979">
        <v>700</v>
      </c>
      <c r="L16" s="980">
        <v>14.83994064023744</v>
      </c>
      <c r="M16" s="979">
        <v>0</v>
      </c>
      <c r="N16" s="980">
        <v>0</v>
      </c>
      <c r="O16" s="979">
        <v>0</v>
      </c>
      <c r="P16" s="980">
        <f t="shared" si="2"/>
        <v>0</v>
      </c>
      <c r="R16" s="977"/>
    </row>
    <row r="17" spans="1:18" s="963" customFormat="1" ht="16.5" customHeight="1" x14ac:dyDescent="0.25">
      <c r="A17" s="963">
        <v>9</v>
      </c>
      <c r="B17" s="978" t="s">
        <v>41</v>
      </c>
      <c r="C17" s="979">
        <f t="shared" si="0"/>
        <v>11679</v>
      </c>
      <c r="D17" s="980">
        <f t="shared" si="1"/>
        <v>100</v>
      </c>
      <c r="E17" s="979">
        <v>1832</v>
      </c>
      <c r="F17" s="980">
        <v>15.686274509803921</v>
      </c>
      <c r="G17" s="979">
        <v>8591</v>
      </c>
      <c r="H17" s="980">
        <v>73.559380083911293</v>
      </c>
      <c r="I17" s="979">
        <v>1256</v>
      </c>
      <c r="J17" s="980">
        <v>10.754345406284784</v>
      </c>
      <c r="K17" s="979">
        <v>0</v>
      </c>
      <c r="L17" s="980">
        <v>0</v>
      </c>
      <c r="M17" s="979">
        <v>0</v>
      </c>
      <c r="N17" s="980">
        <v>0</v>
      </c>
      <c r="O17" s="979">
        <v>0</v>
      </c>
      <c r="P17" s="980">
        <f t="shared" si="2"/>
        <v>0</v>
      </c>
      <c r="R17" s="977"/>
    </row>
    <row r="18" spans="1:18" s="963" customFormat="1" ht="16.5" customHeight="1" x14ac:dyDescent="0.25">
      <c r="A18" s="963">
        <v>10</v>
      </c>
      <c r="B18" s="978" t="s">
        <v>3</v>
      </c>
      <c r="C18" s="979">
        <f t="shared" si="0"/>
        <v>10486</v>
      </c>
      <c r="D18" s="980">
        <f t="shared" si="1"/>
        <v>100</v>
      </c>
      <c r="E18" s="979">
        <v>5129</v>
      </c>
      <c r="F18" s="980">
        <v>48.91283616250238</v>
      </c>
      <c r="G18" s="979">
        <v>3914</v>
      </c>
      <c r="H18" s="980">
        <v>37.325958420751476</v>
      </c>
      <c r="I18" s="979">
        <v>347</v>
      </c>
      <c r="J18" s="980">
        <v>3.3091741369444976</v>
      </c>
      <c r="K18" s="979">
        <v>1096</v>
      </c>
      <c r="L18" s="980">
        <v>10.452031279801641</v>
      </c>
      <c r="M18" s="979">
        <v>0</v>
      </c>
      <c r="N18" s="980">
        <v>0</v>
      </c>
      <c r="O18" s="979">
        <v>0</v>
      </c>
      <c r="P18" s="980">
        <f t="shared" si="2"/>
        <v>0</v>
      </c>
      <c r="R18" s="977"/>
    </row>
    <row r="19" spans="1:18" s="962" customFormat="1" ht="16.5" customHeight="1" x14ac:dyDescent="0.25">
      <c r="A19" s="962">
        <v>11</v>
      </c>
      <c r="B19" s="978" t="s">
        <v>2</v>
      </c>
      <c r="C19" s="979">
        <f t="shared" si="0"/>
        <v>6824</v>
      </c>
      <c r="D19" s="980">
        <f t="shared" si="1"/>
        <v>100</v>
      </c>
      <c r="E19" s="979">
        <v>4520</v>
      </c>
      <c r="F19" s="980">
        <v>66.236811254396244</v>
      </c>
      <c r="G19" s="979">
        <v>1427</v>
      </c>
      <c r="H19" s="980">
        <v>20.911488862837047</v>
      </c>
      <c r="I19" s="979">
        <v>353</v>
      </c>
      <c r="J19" s="980">
        <v>5.1729191090269637</v>
      </c>
      <c r="K19" s="979">
        <v>524</v>
      </c>
      <c r="L19" s="980">
        <v>7.6787807737397422</v>
      </c>
      <c r="M19" s="979">
        <v>0</v>
      </c>
      <c r="N19" s="980">
        <v>0</v>
      </c>
      <c r="O19" s="979">
        <v>0</v>
      </c>
      <c r="P19" s="980">
        <f t="shared" si="2"/>
        <v>0</v>
      </c>
      <c r="R19" s="977"/>
    </row>
    <row r="20" spans="1:18" s="962" customFormat="1" ht="16.5" customHeight="1" x14ac:dyDescent="0.25">
      <c r="A20" s="962">
        <v>12</v>
      </c>
      <c r="B20" s="978" t="s">
        <v>35</v>
      </c>
      <c r="C20" s="979">
        <f t="shared" si="0"/>
        <v>6634</v>
      </c>
      <c r="D20" s="980">
        <f t="shared" si="1"/>
        <v>100</v>
      </c>
      <c r="E20" s="979">
        <v>1717</v>
      </c>
      <c r="F20" s="980">
        <v>25.881820922520347</v>
      </c>
      <c r="G20" s="979">
        <v>2922</v>
      </c>
      <c r="H20" s="980">
        <v>44.04582454024721</v>
      </c>
      <c r="I20" s="979">
        <v>1286</v>
      </c>
      <c r="J20" s="980">
        <v>19.384986433524269</v>
      </c>
      <c r="K20" s="979">
        <v>709</v>
      </c>
      <c r="L20" s="980">
        <v>10.68736810370817</v>
      </c>
      <c r="M20" s="979">
        <v>0</v>
      </c>
      <c r="N20" s="980">
        <v>0</v>
      </c>
      <c r="O20" s="979">
        <v>0</v>
      </c>
      <c r="P20" s="980">
        <f t="shared" si="2"/>
        <v>0</v>
      </c>
      <c r="R20" s="977"/>
    </row>
    <row r="21" spans="1:18" s="962" customFormat="1" ht="16.5" customHeight="1" x14ac:dyDescent="0.25">
      <c r="A21" s="962">
        <v>13</v>
      </c>
      <c r="B21" s="978" t="s">
        <v>42</v>
      </c>
      <c r="C21" s="979">
        <f t="shared" si="0"/>
        <v>11293</v>
      </c>
      <c r="D21" s="980">
        <f t="shared" si="1"/>
        <v>100</v>
      </c>
      <c r="E21" s="979">
        <v>1209</v>
      </c>
      <c r="F21" s="980">
        <v>10.705746922872576</v>
      </c>
      <c r="G21" s="979">
        <v>6787</v>
      </c>
      <c r="H21" s="980">
        <v>60.099176481005934</v>
      </c>
      <c r="I21" s="979">
        <v>963</v>
      </c>
      <c r="J21" s="980">
        <v>8.5274063579208352</v>
      </c>
      <c r="K21" s="979">
        <v>2334</v>
      </c>
      <c r="L21" s="980">
        <v>20.667670238200657</v>
      </c>
      <c r="M21" s="979">
        <v>0</v>
      </c>
      <c r="N21" s="980">
        <v>0</v>
      </c>
      <c r="O21" s="979">
        <v>0</v>
      </c>
      <c r="P21" s="980">
        <f t="shared" si="2"/>
        <v>0</v>
      </c>
      <c r="R21" s="977"/>
    </row>
    <row r="22" spans="1:18" s="962" customFormat="1" ht="16.5" customHeight="1" x14ac:dyDescent="0.25">
      <c r="A22" s="962">
        <v>14</v>
      </c>
      <c r="B22" s="978" t="s">
        <v>43</v>
      </c>
      <c r="C22" s="979">
        <f t="shared" si="0"/>
        <v>642</v>
      </c>
      <c r="D22" s="980">
        <f t="shared" si="1"/>
        <v>100</v>
      </c>
      <c r="E22" s="979">
        <v>0</v>
      </c>
      <c r="F22" s="980">
        <v>0</v>
      </c>
      <c r="G22" s="979">
        <v>317</v>
      </c>
      <c r="H22" s="980">
        <v>49.376947040498443</v>
      </c>
      <c r="I22" s="979">
        <v>148</v>
      </c>
      <c r="J22" s="980">
        <v>23.052959501557631</v>
      </c>
      <c r="K22" s="979">
        <v>177</v>
      </c>
      <c r="L22" s="980">
        <v>27.570093457943923</v>
      </c>
      <c r="M22" s="979">
        <v>0</v>
      </c>
      <c r="N22" s="980">
        <v>0</v>
      </c>
      <c r="O22" s="979">
        <v>0</v>
      </c>
      <c r="P22" s="980">
        <f t="shared" si="2"/>
        <v>0</v>
      </c>
      <c r="R22" s="977"/>
    </row>
    <row r="23" spans="1:18" s="962" customFormat="1" ht="16.5" customHeight="1" x14ac:dyDescent="0.25">
      <c r="A23" s="962">
        <v>15</v>
      </c>
      <c r="B23" s="978" t="s">
        <v>44</v>
      </c>
      <c r="C23" s="979">
        <f t="shared" si="0"/>
        <v>1474</v>
      </c>
      <c r="D23" s="980">
        <f t="shared" si="1"/>
        <v>100</v>
      </c>
      <c r="E23" s="979">
        <v>654</v>
      </c>
      <c r="F23" s="980">
        <v>44.369063772048847</v>
      </c>
      <c r="G23" s="979">
        <v>673</v>
      </c>
      <c r="H23" s="980">
        <v>45.658073270013567</v>
      </c>
      <c r="I23" s="979">
        <v>147</v>
      </c>
      <c r="J23" s="980">
        <v>9.9728629579375845</v>
      </c>
      <c r="K23" s="979">
        <v>0</v>
      </c>
      <c r="L23" s="980">
        <v>0</v>
      </c>
      <c r="M23" s="979">
        <v>0</v>
      </c>
      <c r="N23" s="980">
        <v>0</v>
      </c>
      <c r="O23" s="979">
        <v>0</v>
      </c>
      <c r="P23" s="980">
        <f t="shared" si="2"/>
        <v>0</v>
      </c>
      <c r="R23" s="977"/>
    </row>
    <row r="24" spans="1:18" s="962" customFormat="1" ht="16.5" customHeight="1" x14ac:dyDescent="0.25">
      <c r="A24" s="962">
        <v>16</v>
      </c>
      <c r="B24" s="978" t="s">
        <v>45</v>
      </c>
      <c r="C24" s="979">
        <f t="shared" si="0"/>
        <v>739</v>
      </c>
      <c r="D24" s="980">
        <f t="shared" si="1"/>
        <v>100</v>
      </c>
      <c r="E24" s="979">
        <v>0</v>
      </c>
      <c r="F24" s="980">
        <v>0</v>
      </c>
      <c r="G24" s="979">
        <v>730</v>
      </c>
      <c r="H24" s="980">
        <v>98.782138024357238</v>
      </c>
      <c r="I24" s="979">
        <v>9</v>
      </c>
      <c r="J24" s="980">
        <v>1.2178619756427604</v>
      </c>
      <c r="K24" s="979">
        <v>0</v>
      </c>
      <c r="L24" s="980">
        <v>0</v>
      </c>
      <c r="M24" s="979">
        <v>0</v>
      </c>
      <c r="N24" s="980">
        <v>0</v>
      </c>
      <c r="O24" s="979">
        <v>0</v>
      </c>
      <c r="P24" s="980">
        <f t="shared" si="2"/>
        <v>0</v>
      </c>
      <c r="R24" s="977"/>
    </row>
    <row r="25" spans="1:18" s="962" customFormat="1" ht="16.5" customHeight="1" x14ac:dyDescent="0.25">
      <c r="A25" s="962">
        <v>17</v>
      </c>
      <c r="B25" s="978" t="s">
        <v>46</v>
      </c>
      <c r="C25" s="979">
        <f t="shared" si="0"/>
        <v>537</v>
      </c>
      <c r="D25" s="980">
        <f t="shared" si="1"/>
        <v>100</v>
      </c>
      <c r="E25" s="979">
        <v>0</v>
      </c>
      <c r="F25" s="980">
        <v>0</v>
      </c>
      <c r="G25" s="979">
        <v>500</v>
      </c>
      <c r="H25" s="980">
        <v>93.109869646182503</v>
      </c>
      <c r="I25" s="979">
        <v>37</v>
      </c>
      <c r="J25" s="980">
        <v>6.8901303538175043</v>
      </c>
      <c r="K25" s="979">
        <v>0</v>
      </c>
      <c r="L25" s="980">
        <v>0</v>
      </c>
      <c r="M25" s="979">
        <v>0</v>
      </c>
      <c r="N25" s="980">
        <v>0</v>
      </c>
      <c r="O25" s="979">
        <v>0</v>
      </c>
      <c r="P25" s="980">
        <f t="shared" si="2"/>
        <v>0</v>
      </c>
      <c r="R25" s="977"/>
    </row>
    <row r="26" spans="1:18" s="962" customFormat="1" ht="16.5" customHeight="1" x14ac:dyDescent="0.25">
      <c r="B26" s="981" t="s">
        <v>1</v>
      </c>
      <c r="C26" s="982">
        <f t="shared" si="0"/>
        <v>3</v>
      </c>
      <c r="D26" s="983">
        <f t="shared" si="1"/>
        <v>100</v>
      </c>
      <c r="E26" s="982">
        <v>2</v>
      </c>
      <c r="F26" s="983">
        <v>66.666666666666657</v>
      </c>
      <c r="G26" s="982">
        <v>1</v>
      </c>
      <c r="H26" s="983">
        <v>33.333333333333329</v>
      </c>
      <c r="I26" s="982">
        <v>0</v>
      </c>
      <c r="J26" s="983">
        <v>0</v>
      </c>
      <c r="K26" s="982">
        <v>0</v>
      </c>
      <c r="L26" s="983">
        <v>0</v>
      </c>
      <c r="M26" s="982">
        <v>0</v>
      </c>
      <c r="N26" s="983">
        <v>0</v>
      </c>
      <c r="O26" s="982">
        <v>0</v>
      </c>
      <c r="P26" s="983">
        <f t="shared" si="2"/>
        <v>0</v>
      </c>
      <c r="R26" s="977"/>
    </row>
    <row r="27" spans="1:18" s="1287" customFormat="1" x14ac:dyDescent="0.25">
      <c r="B27" s="1288" t="s">
        <v>0</v>
      </c>
      <c r="C27" s="1289">
        <f>SUM(C9:C26)</f>
        <v>89570</v>
      </c>
      <c r="D27" s="1290">
        <f>C27/$C27*100</f>
        <v>100</v>
      </c>
      <c r="E27" s="1291">
        <f>SUM(E9:E26)</f>
        <v>22512</v>
      </c>
      <c r="F27" s="1292">
        <f>E27/$C27*100</f>
        <v>25.133415205984143</v>
      </c>
      <c r="G27" s="1291">
        <f>SUM(G9:G26)</f>
        <v>49381</v>
      </c>
      <c r="H27" s="1292">
        <f>G27/$C27*100</f>
        <v>55.131182315507424</v>
      </c>
      <c r="I27" s="1291">
        <f>SUM(I9:I26)</f>
        <v>8460</v>
      </c>
      <c r="J27" s="1292">
        <f>I27/$C27*100</f>
        <v>9.4451267165345527</v>
      </c>
      <c r="K27" s="1291">
        <f>SUM(K9:K26)</f>
        <v>9108</v>
      </c>
      <c r="L27" s="1292">
        <f>K27/$C27*100</f>
        <v>10.168583230992519</v>
      </c>
      <c r="M27" s="1291">
        <f>SUM(M9:M26)</f>
        <v>109</v>
      </c>
      <c r="N27" s="1292">
        <f>M27/$C27*100</f>
        <v>0.12169253098135537</v>
      </c>
      <c r="O27" s="1291">
        <f>SUM(O9:O26)</f>
        <v>0</v>
      </c>
      <c r="P27" s="1292">
        <f>O27/$C27*100</f>
        <v>0</v>
      </c>
    </row>
    <row r="28" spans="1:18" s="961" customFormat="1" hidden="1" x14ac:dyDescent="0.25">
      <c r="A28" s="964">
        <v>18</v>
      </c>
      <c r="B28" s="964" t="s">
        <v>39</v>
      </c>
      <c r="C28" s="984"/>
      <c r="D28" s="985"/>
      <c r="E28" s="984"/>
      <c r="F28" s="985"/>
      <c r="G28" s="984"/>
      <c r="H28" s="985"/>
      <c r="I28" s="984"/>
      <c r="J28" s="985"/>
      <c r="K28" s="984"/>
      <c r="L28" s="985"/>
      <c r="M28" s="984"/>
      <c r="N28" s="985"/>
      <c r="O28" s="984"/>
      <c r="P28" s="985"/>
    </row>
    <row r="29" spans="1:18" s="987" customFormat="1" hidden="1" x14ac:dyDescent="0.25">
      <c r="A29" s="964">
        <v>19</v>
      </c>
      <c r="B29" s="964" t="s">
        <v>47</v>
      </c>
      <c r="C29" s="986"/>
      <c r="D29" s="986"/>
      <c r="E29" s="986"/>
      <c r="F29" s="986"/>
      <c r="G29" s="986"/>
      <c r="H29" s="986"/>
      <c r="I29" s="986"/>
      <c r="K29" s="986"/>
      <c r="L29" s="986"/>
      <c r="M29" s="986"/>
      <c r="N29" s="986"/>
      <c r="O29" s="986"/>
      <c r="P29" s="986"/>
    </row>
    <row r="30" spans="1:18" hidden="1" x14ac:dyDescent="0.25"/>
    <row r="31" spans="1:18" hidden="1" x14ac:dyDescent="0.25">
      <c r="B31" s="960"/>
      <c r="M31" s="960"/>
      <c r="N31" s="960"/>
    </row>
    <row r="32" spans="1:18" hidden="1" x14ac:dyDescent="0.25">
      <c r="B32" s="960"/>
      <c r="D32" s="960"/>
      <c r="M32" s="960"/>
      <c r="N32" s="960"/>
    </row>
    <row r="33" spans="2:14" hidden="1" x14ac:dyDescent="0.25">
      <c r="B33" s="960"/>
      <c r="D33" s="960"/>
      <c r="M33" s="960"/>
      <c r="N33" s="960"/>
    </row>
    <row r="34" spans="2:14" hidden="1" x14ac:dyDescent="0.25">
      <c r="B34" s="960"/>
      <c r="D34" s="960"/>
      <c r="M34" s="960"/>
      <c r="N34" s="960"/>
    </row>
    <row r="35" spans="2:14" hidden="1" x14ac:dyDescent="0.25">
      <c r="B35" s="960"/>
      <c r="D35" s="960"/>
      <c r="M35" s="960"/>
      <c r="N35" s="960"/>
    </row>
    <row r="36" spans="2:14" hidden="1" x14ac:dyDescent="0.25">
      <c r="B36" s="960"/>
      <c r="D36" s="960"/>
      <c r="M36" s="960"/>
      <c r="N36" s="960"/>
    </row>
    <row r="37" spans="2:14" hidden="1" x14ac:dyDescent="0.25">
      <c r="B37" s="960"/>
      <c r="D37" s="960"/>
      <c r="M37" s="960"/>
      <c r="N37" s="960"/>
    </row>
    <row r="38" spans="2:14" hidden="1" x14ac:dyDescent="0.25">
      <c r="B38" s="960"/>
      <c r="D38" s="960"/>
      <c r="M38" s="960"/>
      <c r="N38" s="960"/>
    </row>
    <row r="39" spans="2:14" hidden="1" x14ac:dyDescent="0.25">
      <c r="B39" s="960"/>
      <c r="D39" s="960"/>
      <c r="M39" s="960"/>
      <c r="N39" s="960"/>
    </row>
    <row r="40" spans="2:14" hidden="1" x14ac:dyDescent="0.25">
      <c r="B40" s="960"/>
      <c r="D40" s="960"/>
      <c r="M40" s="960"/>
      <c r="N40" s="960"/>
    </row>
    <row r="41" spans="2:14" x14ac:dyDescent="0.25">
      <c r="B41" s="960"/>
      <c r="D41" s="960"/>
      <c r="M41" s="960"/>
      <c r="N41" s="960"/>
    </row>
    <row r="42" spans="2:14" s="1327" customFormat="1" x14ac:dyDescent="0.25">
      <c r="B42" s="960"/>
      <c r="D42" s="960"/>
      <c r="M42" s="960"/>
      <c r="N42" s="960"/>
    </row>
    <row r="43" spans="2:14" s="1220" customFormat="1" x14ac:dyDescent="0.25">
      <c r="B43" s="964"/>
      <c r="D43" s="964"/>
      <c r="M43" s="964"/>
      <c r="N43" s="964"/>
    </row>
    <row r="44" spans="2:14" s="1220" customFormat="1" x14ac:dyDescent="0.25">
      <c r="D44" s="964"/>
      <c r="M44" s="964"/>
      <c r="N44" s="964"/>
    </row>
    <row r="45" spans="2:14" s="1220" customFormat="1" x14ac:dyDescent="0.25">
      <c r="B45" s="1220" t="s">
        <v>39</v>
      </c>
      <c r="D45" s="964"/>
      <c r="G45" s="1220">
        <f>IFERROR(GETPIVOTDATA("ID PRESTACION
COUNT",#REF!,"CCAA",$B45,"Grado Resuelto",$B$1,"Subtipo",G$1),0)</f>
        <v>0</v>
      </c>
      <c r="M45" s="964"/>
      <c r="N45" s="964"/>
    </row>
    <row r="46" spans="2:14" s="1220" customFormat="1" x14ac:dyDescent="0.25">
      <c r="B46" s="1220" t="s">
        <v>47</v>
      </c>
      <c r="D46" s="964"/>
      <c r="G46" s="1220">
        <f>IFERROR(GETPIVOTDATA("ID PRESTACION
COUNT",#REF!,"CCAA",$B46,"Grado Resuelto",$B$1,"Subtipo",G$1),0)</f>
        <v>0</v>
      </c>
      <c r="M46" s="964"/>
      <c r="N46" s="964"/>
    </row>
    <row r="47" spans="2:14" s="1220" customFormat="1" x14ac:dyDescent="0.25">
      <c r="D47" s="964"/>
      <c r="M47" s="964"/>
      <c r="N47" s="964"/>
    </row>
    <row r="48" spans="2:14" s="1327" customFormat="1" x14ac:dyDescent="0.25">
      <c r="D48" s="960"/>
      <c r="G48" s="1220"/>
    </row>
    <row r="49" spans="4:7" s="1327" customFormat="1" x14ac:dyDescent="0.25">
      <c r="D49" s="960"/>
      <c r="G49" s="1220"/>
    </row>
    <row r="50" spans="4:7" x14ac:dyDescent="0.25">
      <c r="D50" s="960"/>
      <c r="G50" s="1220"/>
    </row>
    <row r="51" spans="4:7" x14ac:dyDescent="0.25">
      <c r="D51" s="960"/>
    </row>
    <row r="52" spans="4:7" x14ac:dyDescent="0.25">
      <c r="D52" s="960"/>
    </row>
    <row r="53" spans="4:7" x14ac:dyDescent="0.25">
      <c r="D53" s="960"/>
    </row>
    <row r="54" spans="4:7" x14ac:dyDescent="0.25">
      <c r="D54" s="960"/>
    </row>
    <row r="55" spans="4:7" x14ac:dyDescent="0.25">
      <c r="D55" s="960"/>
    </row>
    <row r="56" spans="4:7" x14ac:dyDescent="0.25">
      <c r="D56" s="960"/>
    </row>
    <row r="57" spans="4:7" x14ac:dyDescent="0.25">
      <c r="D57" s="960"/>
    </row>
    <row r="58" spans="4:7" x14ac:dyDescent="0.25">
      <c r="D58" s="960"/>
    </row>
    <row r="59" spans="4:7" x14ac:dyDescent="0.25">
      <c r="D59" s="960"/>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Hoja49">
    <tabColor theme="0"/>
    <pageSetUpPr fitToPage="1"/>
  </sheetPr>
  <dimension ref="A1:U59"/>
  <sheetViews>
    <sheetView zoomScaleNormal="100" workbookViewId="0"/>
  </sheetViews>
  <sheetFormatPr baseColWidth="10" defaultColWidth="11.453125" defaultRowHeight="14.5" x14ac:dyDescent="0.25"/>
  <cols>
    <col min="1" max="1" width="0.54296875" style="988" customWidth="1"/>
    <col min="2" max="2" width="26.54296875" style="988" bestFit="1" customWidth="1"/>
    <col min="3" max="3" width="7.81640625" style="988" customWidth="1"/>
    <col min="4" max="4" width="7.453125" style="988" bestFit="1" customWidth="1"/>
    <col min="5" max="5" width="8.54296875" style="988" customWidth="1"/>
    <col min="6" max="6" width="7.453125" style="988" bestFit="1" customWidth="1"/>
    <col min="7" max="7" width="8.26953125" style="988" customWidth="1"/>
    <col min="8" max="8" width="7" style="988" bestFit="1" customWidth="1"/>
    <col min="9" max="9" width="9.7265625" style="988" customWidth="1"/>
    <col min="10" max="10" width="7.453125" style="988" bestFit="1" customWidth="1"/>
    <col min="11" max="11" width="7" style="988" customWidth="1"/>
    <col min="12" max="12" width="6" style="988" customWidth="1"/>
    <col min="13" max="13" width="7.1796875" style="988" customWidth="1"/>
    <col min="14" max="14" width="6" style="988" customWidth="1"/>
    <col min="15" max="15" width="7.1796875" style="988" customWidth="1"/>
    <col min="16" max="16" width="7.26953125" style="988" customWidth="1"/>
    <col min="17" max="16384" width="11.453125" style="988"/>
  </cols>
  <sheetData>
    <row r="1" spans="1:21" s="960" customFormat="1" ht="12.75" customHeight="1" x14ac:dyDescent="0.25">
      <c r="B1" s="960" t="s">
        <v>48</v>
      </c>
      <c r="E1" s="964" t="s">
        <v>193</v>
      </c>
      <c r="F1" s="964"/>
      <c r="G1" s="964" t="s">
        <v>194</v>
      </c>
      <c r="H1" s="964"/>
      <c r="I1" s="964" t="s">
        <v>195</v>
      </c>
      <c r="J1" s="964"/>
      <c r="K1" s="964" t="s">
        <v>196</v>
      </c>
      <c r="L1" s="964"/>
      <c r="M1" s="964" t="s">
        <v>197</v>
      </c>
      <c r="N1" s="964"/>
      <c r="O1" s="964" t="s">
        <v>198</v>
      </c>
    </row>
    <row r="2" spans="1:21" s="965" customFormat="1" ht="48" customHeight="1" x14ac:dyDescent="0.35">
      <c r="B2" s="966"/>
      <c r="C2" s="966"/>
      <c r="D2" s="966"/>
      <c r="E2" s="966"/>
      <c r="F2" s="966"/>
      <c r="G2" s="966"/>
      <c r="H2" s="966"/>
    </row>
    <row r="3" spans="1:21" s="967" customFormat="1" ht="21" x14ac:dyDescent="0.25">
      <c r="B3" s="1557" t="s">
        <v>440</v>
      </c>
      <c r="C3" s="1557"/>
      <c r="D3" s="1557"/>
      <c r="E3" s="1557"/>
      <c r="F3" s="1557"/>
      <c r="G3" s="1557"/>
      <c r="H3" s="1557"/>
      <c r="I3" s="1557"/>
      <c r="J3" s="1557"/>
      <c r="K3" s="1557"/>
      <c r="L3" s="1557"/>
      <c r="M3" s="1557"/>
      <c r="N3" s="1557"/>
      <c r="O3" s="1557"/>
      <c r="P3" s="1557"/>
    </row>
    <row r="4" spans="1:21" s="967" customFormat="1" ht="15.5" x14ac:dyDescent="0.25">
      <c r="B4" s="1478" t="str">
        <f>porsaad!$B$6</f>
        <v>Situación a 30 de noviembre de 2025</v>
      </c>
      <c r="C4" s="1478"/>
      <c r="D4" s="1478"/>
      <c r="E4" s="1478"/>
      <c r="F4" s="1478"/>
      <c r="G4" s="1478"/>
      <c r="H4" s="1478"/>
      <c r="I4" s="1478"/>
      <c r="J4" s="1478"/>
      <c r="K4" s="1478"/>
      <c r="L4" s="1478"/>
      <c r="M4" s="1478"/>
      <c r="N4" s="1478"/>
      <c r="O4" s="1478"/>
      <c r="P4" s="1478"/>
      <c r="Q4" s="968"/>
      <c r="R4" s="968"/>
      <c r="S4" s="968"/>
      <c r="T4" s="968"/>
      <c r="U4" s="968"/>
    </row>
    <row r="5" spans="1:21" s="969" customFormat="1" ht="7.5" customHeight="1" x14ac:dyDescent="0.25">
      <c r="B5" s="970"/>
      <c r="C5" s="969" t="s">
        <v>193</v>
      </c>
      <c r="E5" s="969" t="s">
        <v>194</v>
      </c>
      <c r="G5" s="969" t="s">
        <v>195</v>
      </c>
      <c r="I5" s="969" t="s">
        <v>196</v>
      </c>
      <c r="K5" s="964" t="s">
        <v>197</v>
      </c>
      <c r="M5" s="964" t="s">
        <v>198</v>
      </c>
      <c r="O5" s="964" t="s">
        <v>198</v>
      </c>
    </row>
    <row r="6" spans="1:21" s="967" customFormat="1" ht="15" customHeight="1" x14ac:dyDescent="0.25">
      <c r="B6" s="971"/>
      <c r="C6" s="1679" t="s">
        <v>199</v>
      </c>
      <c r="D6" s="1680"/>
      <c r="E6" s="1680"/>
      <c r="F6" s="1680"/>
      <c r="G6" s="1680"/>
      <c r="H6" s="1680"/>
      <c r="I6" s="1680"/>
      <c r="J6" s="1680"/>
      <c r="K6" s="1680"/>
      <c r="L6" s="1680"/>
      <c r="M6" s="1680"/>
      <c r="N6" s="1680"/>
      <c r="O6" s="1680"/>
      <c r="P6" s="1681"/>
    </row>
    <row r="7" spans="1:21" s="967" customFormat="1" ht="57" customHeight="1" x14ac:dyDescent="0.25">
      <c r="B7" s="1682" t="s">
        <v>12</v>
      </c>
      <c r="C7" s="1684" t="s">
        <v>0</v>
      </c>
      <c r="D7" s="1685"/>
      <c r="E7" s="1677" t="s">
        <v>200</v>
      </c>
      <c r="F7" s="1686"/>
      <c r="G7" s="1687" t="s">
        <v>201</v>
      </c>
      <c r="H7" s="1688"/>
      <c r="I7" s="1687" t="s">
        <v>202</v>
      </c>
      <c r="J7" s="1688"/>
      <c r="K7" s="1687" t="s">
        <v>203</v>
      </c>
      <c r="L7" s="1688"/>
      <c r="M7" s="1687" t="s">
        <v>204</v>
      </c>
      <c r="N7" s="1688"/>
      <c r="O7" s="1677" t="s">
        <v>205</v>
      </c>
      <c r="P7" s="1678"/>
    </row>
    <row r="8" spans="1:21" s="972" customFormat="1" ht="12" customHeight="1" x14ac:dyDescent="0.25">
      <c r="B8" s="1683"/>
      <c r="C8" s="990" t="s">
        <v>9</v>
      </c>
      <c r="D8" s="990" t="s">
        <v>28</v>
      </c>
      <c r="E8" s="990" t="s">
        <v>9</v>
      </c>
      <c r="F8" s="990" t="s">
        <v>28</v>
      </c>
      <c r="G8" s="990" t="s">
        <v>9</v>
      </c>
      <c r="H8" s="990" t="s">
        <v>28</v>
      </c>
      <c r="I8" s="990" t="s">
        <v>9</v>
      </c>
      <c r="J8" s="989" t="s">
        <v>28</v>
      </c>
      <c r="K8" s="992" t="s">
        <v>9</v>
      </c>
      <c r="L8" s="989" t="s">
        <v>28</v>
      </c>
      <c r="M8" s="991" t="s">
        <v>9</v>
      </c>
      <c r="N8" s="990" t="s">
        <v>28</v>
      </c>
      <c r="O8" s="990" t="s">
        <v>9</v>
      </c>
      <c r="P8" s="989" t="s">
        <v>28</v>
      </c>
      <c r="R8" s="973"/>
    </row>
    <row r="9" spans="1:21" s="961" customFormat="1" ht="16.5" customHeight="1" x14ac:dyDescent="0.25">
      <c r="A9" s="961">
        <v>1</v>
      </c>
      <c r="B9" s="974" t="s">
        <v>8</v>
      </c>
      <c r="C9" s="975">
        <f>E9+G9+I9+K9+M9+O9</f>
        <v>118</v>
      </c>
      <c r="D9" s="976">
        <f>IFERROR(C9/$C9*100,"-")</f>
        <v>100</v>
      </c>
      <c r="E9" s="975">
        <v>0</v>
      </c>
      <c r="F9" s="976">
        <v>0</v>
      </c>
      <c r="G9" s="975">
        <v>13</v>
      </c>
      <c r="H9" s="976">
        <v>11.016949152542372</v>
      </c>
      <c r="I9" s="975">
        <v>105</v>
      </c>
      <c r="J9" s="976">
        <v>88.983050847457619</v>
      </c>
      <c r="K9" s="975">
        <v>0</v>
      </c>
      <c r="L9" s="976">
        <v>0</v>
      </c>
      <c r="M9" s="975">
        <v>0</v>
      </c>
      <c r="N9" s="976">
        <v>0</v>
      </c>
      <c r="O9" s="975">
        <v>0</v>
      </c>
      <c r="P9" s="976">
        <f>IFERROR(O9/$C9*100,"-")</f>
        <v>0</v>
      </c>
      <c r="R9" s="977"/>
    </row>
    <row r="10" spans="1:21" s="962" customFormat="1" ht="16.5" customHeight="1" x14ac:dyDescent="0.25">
      <c r="A10" s="962">
        <v>2</v>
      </c>
      <c r="B10" s="978" t="s">
        <v>7</v>
      </c>
      <c r="C10" s="979">
        <f t="shared" ref="C10:C26" si="0">E10+G10+I10+K10+M10+O10</f>
        <v>1882</v>
      </c>
      <c r="D10" s="980">
        <f t="shared" ref="D10:D26" si="1">IFERROR(C10/$C10*100,"-")</f>
        <v>100</v>
      </c>
      <c r="E10" s="979">
        <v>0</v>
      </c>
      <c r="F10" s="980">
        <v>0</v>
      </c>
      <c r="G10" s="979">
        <v>42</v>
      </c>
      <c r="H10" s="980">
        <v>2.2316684378320937</v>
      </c>
      <c r="I10" s="979">
        <v>1840</v>
      </c>
      <c r="J10" s="980">
        <v>97.768331562167916</v>
      </c>
      <c r="K10" s="979">
        <v>0</v>
      </c>
      <c r="L10" s="980">
        <v>0</v>
      </c>
      <c r="M10" s="979">
        <v>0</v>
      </c>
      <c r="N10" s="980">
        <v>0</v>
      </c>
      <c r="O10" s="979">
        <v>0</v>
      </c>
      <c r="P10" s="980">
        <f t="shared" ref="P10:P26" si="2">IFERROR(O10/$C10*100,"-")</f>
        <v>0</v>
      </c>
      <c r="R10" s="977"/>
    </row>
    <row r="11" spans="1:21" s="962" customFormat="1" ht="16.5" customHeight="1" x14ac:dyDescent="0.25">
      <c r="A11" s="962">
        <v>3</v>
      </c>
      <c r="B11" s="978" t="s">
        <v>37</v>
      </c>
      <c r="C11" s="979">
        <f t="shared" si="0"/>
        <v>1641</v>
      </c>
      <c r="D11" s="980">
        <f t="shared" si="1"/>
        <v>100</v>
      </c>
      <c r="E11" s="979">
        <v>133</v>
      </c>
      <c r="F11" s="980">
        <v>8.1048141377209024</v>
      </c>
      <c r="G11" s="979">
        <v>21</v>
      </c>
      <c r="H11" s="980">
        <v>1.2797074954296161</v>
      </c>
      <c r="I11" s="979">
        <v>163</v>
      </c>
      <c r="J11" s="980">
        <v>9.9329677026203527</v>
      </c>
      <c r="K11" s="979">
        <v>1136</v>
      </c>
      <c r="L11" s="980">
        <v>69.226081657525896</v>
      </c>
      <c r="M11" s="979">
        <v>188</v>
      </c>
      <c r="N11" s="980">
        <v>11.45642900670323</v>
      </c>
      <c r="O11" s="979">
        <v>0</v>
      </c>
      <c r="P11" s="980">
        <f t="shared" si="2"/>
        <v>0</v>
      </c>
      <c r="R11" s="977"/>
    </row>
    <row r="12" spans="1:21" s="962" customFormat="1" ht="16.5" customHeight="1" x14ac:dyDescent="0.25">
      <c r="A12" s="962">
        <v>4</v>
      </c>
      <c r="B12" s="978" t="s">
        <v>38</v>
      </c>
      <c r="C12" s="979">
        <f t="shared" si="0"/>
        <v>52</v>
      </c>
      <c r="D12" s="980">
        <f t="shared" si="1"/>
        <v>100</v>
      </c>
      <c r="E12" s="979">
        <v>0</v>
      </c>
      <c r="F12" s="980">
        <v>0</v>
      </c>
      <c r="G12" s="979">
        <v>0</v>
      </c>
      <c r="H12" s="980">
        <v>0</v>
      </c>
      <c r="I12" s="979">
        <v>52</v>
      </c>
      <c r="J12" s="980">
        <v>100</v>
      </c>
      <c r="K12" s="979">
        <v>0</v>
      </c>
      <c r="L12" s="980">
        <v>0</v>
      </c>
      <c r="M12" s="979">
        <v>0</v>
      </c>
      <c r="N12" s="980">
        <v>0</v>
      </c>
      <c r="O12" s="979">
        <v>0</v>
      </c>
      <c r="P12" s="980">
        <f t="shared" si="2"/>
        <v>0</v>
      </c>
      <c r="R12" s="977"/>
    </row>
    <row r="13" spans="1:21" s="962" customFormat="1" ht="16.5" customHeight="1" x14ac:dyDescent="0.25">
      <c r="A13" s="962">
        <v>5</v>
      </c>
      <c r="B13" s="978" t="s">
        <v>6</v>
      </c>
      <c r="C13" s="979">
        <f t="shared" si="0"/>
        <v>9285</v>
      </c>
      <c r="D13" s="980">
        <f t="shared" si="1"/>
        <v>100</v>
      </c>
      <c r="E13" s="979">
        <v>5609</v>
      </c>
      <c r="F13" s="980">
        <v>60.409262250942376</v>
      </c>
      <c r="G13" s="979">
        <v>6</v>
      </c>
      <c r="H13" s="980">
        <v>6.4620355411954766E-2</v>
      </c>
      <c r="I13" s="979">
        <v>1788</v>
      </c>
      <c r="J13" s="980">
        <v>19.256865912762517</v>
      </c>
      <c r="K13" s="979">
        <v>1820</v>
      </c>
      <c r="L13" s="980">
        <v>19.601507808292943</v>
      </c>
      <c r="M13" s="979">
        <v>62</v>
      </c>
      <c r="N13" s="980">
        <v>0.66774367259019918</v>
      </c>
      <c r="O13" s="979">
        <v>0</v>
      </c>
      <c r="P13" s="980">
        <f t="shared" si="2"/>
        <v>0</v>
      </c>
      <c r="R13" s="977"/>
    </row>
    <row r="14" spans="1:21" s="962" customFormat="1" ht="16.5" customHeight="1" x14ac:dyDescent="0.25">
      <c r="A14" s="962">
        <v>6</v>
      </c>
      <c r="B14" s="978" t="s">
        <v>5</v>
      </c>
      <c r="C14" s="979">
        <f t="shared" si="0"/>
        <v>16</v>
      </c>
      <c r="D14" s="980">
        <f t="shared" si="1"/>
        <v>100</v>
      </c>
      <c r="E14" s="979">
        <v>0</v>
      </c>
      <c r="F14" s="980">
        <v>0</v>
      </c>
      <c r="G14" s="979">
        <v>0</v>
      </c>
      <c r="H14" s="980">
        <v>0</v>
      </c>
      <c r="I14" s="979">
        <v>1</v>
      </c>
      <c r="J14" s="980">
        <v>6.25</v>
      </c>
      <c r="K14" s="979">
        <v>15</v>
      </c>
      <c r="L14" s="980">
        <v>93.75</v>
      </c>
      <c r="M14" s="979">
        <v>0</v>
      </c>
      <c r="N14" s="980">
        <v>0</v>
      </c>
      <c r="O14" s="979">
        <v>0</v>
      </c>
      <c r="P14" s="980">
        <f t="shared" si="2"/>
        <v>0</v>
      </c>
      <c r="R14" s="977"/>
    </row>
    <row r="15" spans="1:21" s="963" customFormat="1" ht="16.5" customHeight="1" x14ac:dyDescent="0.25">
      <c r="A15" s="963">
        <v>7</v>
      </c>
      <c r="B15" s="978" t="s">
        <v>4</v>
      </c>
      <c r="C15" s="979">
        <f t="shared" si="0"/>
        <v>16728</v>
      </c>
      <c r="D15" s="980">
        <f t="shared" si="1"/>
        <v>100</v>
      </c>
      <c r="E15" s="979">
        <v>4642</v>
      </c>
      <c r="F15" s="980">
        <v>27.749880439980874</v>
      </c>
      <c r="G15" s="979">
        <v>0</v>
      </c>
      <c r="H15" s="980">
        <v>0</v>
      </c>
      <c r="I15" s="979">
        <v>10321</v>
      </c>
      <c r="J15" s="980">
        <v>61.698947871831656</v>
      </c>
      <c r="K15" s="979">
        <v>1765</v>
      </c>
      <c r="L15" s="980">
        <v>10.55117168818747</v>
      </c>
      <c r="M15" s="979">
        <v>0</v>
      </c>
      <c r="N15" s="980">
        <v>0</v>
      </c>
      <c r="O15" s="979">
        <v>0</v>
      </c>
      <c r="P15" s="980">
        <f t="shared" si="2"/>
        <v>0</v>
      </c>
      <c r="R15" s="977"/>
    </row>
    <row r="16" spans="1:21" s="963" customFormat="1" ht="16.5" customHeight="1" x14ac:dyDescent="0.25">
      <c r="A16" s="963">
        <v>8</v>
      </c>
      <c r="B16" s="978" t="s">
        <v>40</v>
      </c>
      <c r="C16" s="979">
        <f t="shared" si="0"/>
        <v>3617</v>
      </c>
      <c r="D16" s="980">
        <f t="shared" si="1"/>
        <v>100</v>
      </c>
      <c r="E16" s="979">
        <v>744</v>
      </c>
      <c r="F16" s="980">
        <v>20.569532761957422</v>
      </c>
      <c r="G16" s="979">
        <v>1915</v>
      </c>
      <c r="H16" s="980">
        <v>52.944429084876965</v>
      </c>
      <c r="I16" s="979">
        <v>133</v>
      </c>
      <c r="J16" s="980">
        <v>3.6770804534144315</v>
      </c>
      <c r="K16" s="979">
        <v>825</v>
      </c>
      <c r="L16" s="980">
        <v>22.808957699751176</v>
      </c>
      <c r="M16" s="979">
        <v>0</v>
      </c>
      <c r="N16" s="980">
        <v>0</v>
      </c>
      <c r="O16" s="979">
        <v>0</v>
      </c>
      <c r="P16" s="980">
        <f t="shared" si="2"/>
        <v>0</v>
      </c>
      <c r="R16" s="977"/>
    </row>
    <row r="17" spans="1:18" s="963" customFormat="1" ht="16.5" customHeight="1" x14ac:dyDescent="0.25">
      <c r="A17" s="963">
        <v>9</v>
      </c>
      <c r="B17" s="978" t="s">
        <v>41</v>
      </c>
      <c r="C17" s="979">
        <f t="shared" si="0"/>
        <v>4497</v>
      </c>
      <c r="D17" s="980">
        <f t="shared" si="1"/>
        <v>100</v>
      </c>
      <c r="E17" s="979">
        <v>3702</v>
      </c>
      <c r="F17" s="980">
        <v>82.32154769846565</v>
      </c>
      <c r="G17" s="979">
        <v>4</v>
      </c>
      <c r="H17" s="980">
        <v>8.8948187680676E-2</v>
      </c>
      <c r="I17" s="979">
        <v>791</v>
      </c>
      <c r="J17" s="980">
        <v>17.589504113853678</v>
      </c>
      <c r="K17" s="979">
        <v>0</v>
      </c>
      <c r="L17" s="980">
        <v>0</v>
      </c>
      <c r="M17" s="979">
        <v>0</v>
      </c>
      <c r="N17" s="980">
        <v>0</v>
      </c>
      <c r="O17" s="979">
        <v>0</v>
      </c>
      <c r="P17" s="980">
        <f t="shared" si="2"/>
        <v>0</v>
      </c>
      <c r="R17" s="977"/>
    </row>
    <row r="18" spans="1:18" s="963" customFormat="1" ht="16.5" customHeight="1" x14ac:dyDescent="0.25">
      <c r="A18" s="963">
        <v>10</v>
      </c>
      <c r="B18" s="978" t="s">
        <v>3</v>
      </c>
      <c r="C18" s="979">
        <f t="shared" si="0"/>
        <v>8678</v>
      </c>
      <c r="D18" s="980">
        <f t="shared" si="1"/>
        <v>100</v>
      </c>
      <c r="E18" s="979">
        <v>6400</v>
      </c>
      <c r="F18" s="980">
        <v>73.749711915187831</v>
      </c>
      <c r="G18" s="979">
        <v>1370</v>
      </c>
      <c r="H18" s="980">
        <v>15.787047706844895</v>
      </c>
      <c r="I18" s="979">
        <v>85</v>
      </c>
      <c r="J18" s="980">
        <v>0.97948836137358841</v>
      </c>
      <c r="K18" s="979">
        <v>823</v>
      </c>
      <c r="L18" s="980">
        <v>9.4837520165936855</v>
      </c>
      <c r="M18" s="979">
        <v>0</v>
      </c>
      <c r="N18" s="980">
        <v>0</v>
      </c>
      <c r="O18" s="979">
        <v>0</v>
      </c>
      <c r="P18" s="980">
        <f t="shared" si="2"/>
        <v>0</v>
      </c>
      <c r="R18" s="977"/>
    </row>
    <row r="19" spans="1:18" s="962" customFormat="1" ht="16.5" customHeight="1" x14ac:dyDescent="0.25">
      <c r="A19" s="962">
        <v>11</v>
      </c>
      <c r="B19" s="978" t="s">
        <v>2</v>
      </c>
      <c r="C19" s="979">
        <f t="shared" si="0"/>
        <v>7406</v>
      </c>
      <c r="D19" s="980">
        <f t="shared" si="1"/>
        <v>100</v>
      </c>
      <c r="E19" s="979">
        <v>6313</v>
      </c>
      <c r="F19" s="980">
        <v>85.241695922225219</v>
      </c>
      <c r="G19" s="979">
        <v>0</v>
      </c>
      <c r="H19" s="980">
        <v>0</v>
      </c>
      <c r="I19" s="979">
        <v>294</v>
      </c>
      <c r="J19" s="980">
        <v>3.9697542533081283</v>
      </c>
      <c r="K19" s="979">
        <v>799</v>
      </c>
      <c r="L19" s="980">
        <v>10.788549824466649</v>
      </c>
      <c r="M19" s="979">
        <v>0</v>
      </c>
      <c r="N19" s="980">
        <v>0</v>
      </c>
      <c r="O19" s="979">
        <v>0</v>
      </c>
      <c r="P19" s="980">
        <f t="shared" si="2"/>
        <v>0</v>
      </c>
      <c r="R19" s="977"/>
    </row>
    <row r="20" spans="1:18" s="962" customFormat="1" ht="16.5" customHeight="1" x14ac:dyDescent="0.25">
      <c r="A20" s="962">
        <v>12</v>
      </c>
      <c r="B20" s="978" t="s">
        <v>35</v>
      </c>
      <c r="C20" s="979">
        <f t="shared" si="0"/>
        <v>7085</v>
      </c>
      <c r="D20" s="980">
        <f t="shared" si="1"/>
        <v>100</v>
      </c>
      <c r="E20" s="979">
        <v>2977</v>
      </c>
      <c r="F20" s="980">
        <v>42.018348623853214</v>
      </c>
      <c r="G20" s="979">
        <v>573</v>
      </c>
      <c r="H20" s="980">
        <v>8.0875088214537758</v>
      </c>
      <c r="I20" s="979">
        <v>1691</v>
      </c>
      <c r="J20" s="980">
        <v>23.867325335215245</v>
      </c>
      <c r="K20" s="979">
        <v>1844</v>
      </c>
      <c r="L20" s="980">
        <v>26.02681721947777</v>
      </c>
      <c r="M20" s="979">
        <v>0</v>
      </c>
      <c r="N20" s="980">
        <v>0</v>
      </c>
      <c r="O20" s="979">
        <v>0</v>
      </c>
      <c r="P20" s="980">
        <f t="shared" si="2"/>
        <v>0</v>
      </c>
      <c r="R20" s="977"/>
    </row>
    <row r="21" spans="1:18" s="962" customFormat="1" ht="16.5" customHeight="1" x14ac:dyDescent="0.25">
      <c r="A21" s="962">
        <v>13</v>
      </c>
      <c r="B21" s="978" t="s">
        <v>42</v>
      </c>
      <c r="C21" s="979">
        <f t="shared" si="0"/>
        <v>5587</v>
      </c>
      <c r="D21" s="980">
        <f t="shared" si="1"/>
        <v>100</v>
      </c>
      <c r="E21" s="979">
        <v>1141</v>
      </c>
      <c r="F21" s="980">
        <v>20.422409164131018</v>
      </c>
      <c r="G21" s="979">
        <v>3</v>
      </c>
      <c r="H21" s="980">
        <v>5.3696080186146411E-2</v>
      </c>
      <c r="I21" s="979">
        <v>458</v>
      </c>
      <c r="J21" s="980">
        <v>8.1976015750850184</v>
      </c>
      <c r="K21" s="979">
        <v>3985</v>
      </c>
      <c r="L21" s="980">
        <v>71.326293180597816</v>
      </c>
      <c r="M21" s="979">
        <v>0</v>
      </c>
      <c r="N21" s="980">
        <v>0</v>
      </c>
      <c r="O21" s="979">
        <v>0</v>
      </c>
      <c r="P21" s="980">
        <f t="shared" si="2"/>
        <v>0</v>
      </c>
      <c r="R21" s="977"/>
    </row>
    <row r="22" spans="1:18" s="962" customFormat="1" ht="16.5" customHeight="1" x14ac:dyDescent="0.25">
      <c r="A22" s="962">
        <v>14</v>
      </c>
      <c r="B22" s="978" t="s">
        <v>43</v>
      </c>
      <c r="C22" s="979">
        <f t="shared" si="0"/>
        <v>244</v>
      </c>
      <c r="D22" s="980">
        <f t="shared" si="1"/>
        <v>100</v>
      </c>
      <c r="E22" s="979">
        <v>0</v>
      </c>
      <c r="F22" s="980">
        <v>0</v>
      </c>
      <c r="G22" s="979">
        <v>0</v>
      </c>
      <c r="H22" s="980">
        <v>0</v>
      </c>
      <c r="I22" s="979">
        <v>97</v>
      </c>
      <c r="J22" s="980">
        <v>39.754098360655739</v>
      </c>
      <c r="K22" s="979">
        <v>147</v>
      </c>
      <c r="L22" s="980">
        <v>60.245901639344254</v>
      </c>
      <c r="M22" s="979">
        <v>0</v>
      </c>
      <c r="N22" s="980">
        <v>0</v>
      </c>
      <c r="O22" s="979">
        <v>0</v>
      </c>
      <c r="P22" s="980">
        <f t="shared" si="2"/>
        <v>0</v>
      </c>
      <c r="R22" s="977"/>
    </row>
    <row r="23" spans="1:18" s="962" customFormat="1" ht="16.5" customHeight="1" x14ac:dyDescent="0.25">
      <c r="A23" s="962">
        <v>15</v>
      </c>
      <c r="B23" s="978" t="s">
        <v>44</v>
      </c>
      <c r="C23" s="979">
        <f t="shared" si="0"/>
        <v>939</v>
      </c>
      <c r="D23" s="980">
        <f t="shared" si="1"/>
        <v>100</v>
      </c>
      <c r="E23" s="979">
        <v>590</v>
      </c>
      <c r="F23" s="980">
        <v>62.832800851970184</v>
      </c>
      <c r="G23" s="979">
        <v>12</v>
      </c>
      <c r="H23" s="980">
        <v>1.2779552715654952</v>
      </c>
      <c r="I23" s="979">
        <v>204</v>
      </c>
      <c r="J23" s="980">
        <v>21.725239616613418</v>
      </c>
      <c r="K23" s="979">
        <v>133</v>
      </c>
      <c r="L23" s="980">
        <v>14.164004259850904</v>
      </c>
      <c r="M23" s="979">
        <v>0</v>
      </c>
      <c r="N23" s="980">
        <v>0</v>
      </c>
      <c r="O23" s="979">
        <v>0</v>
      </c>
      <c r="P23" s="980">
        <f t="shared" si="2"/>
        <v>0</v>
      </c>
      <c r="R23" s="977"/>
    </row>
    <row r="24" spans="1:18" s="962" customFormat="1" ht="16.5" customHeight="1" x14ac:dyDescent="0.25">
      <c r="A24" s="962">
        <v>16</v>
      </c>
      <c r="B24" s="978" t="s">
        <v>45</v>
      </c>
      <c r="C24" s="979">
        <f t="shared" si="0"/>
        <v>35</v>
      </c>
      <c r="D24" s="980">
        <f t="shared" si="1"/>
        <v>100</v>
      </c>
      <c r="E24" s="979">
        <v>0</v>
      </c>
      <c r="F24" s="980">
        <v>0</v>
      </c>
      <c r="G24" s="979">
        <v>30</v>
      </c>
      <c r="H24" s="980">
        <v>85.714285714285708</v>
      </c>
      <c r="I24" s="979">
        <v>5</v>
      </c>
      <c r="J24" s="980">
        <v>14.285714285714285</v>
      </c>
      <c r="K24" s="979">
        <v>0</v>
      </c>
      <c r="L24" s="980">
        <v>0</v>
      </c>
      <c r="M24" s="979">
        <v>0</v>
      </c>
      <c r="N24" s="980">
        <v>0</v>
      </c>
      <c r="O24" s="979">
        <v>0</v>
      </c>
      <c r="P24" s="980">
        <f t="shared" si="2"/>
        <v>0</v>
      </c>
      <c r="R24" s="977"/>
    </row>
    <row r="25" spans="1:18" s="962" customFormat="1" ht="16.5" customHeight="1" x14ac:dyDescent="0.25">
      <c r="A25" s="962">
        <v>17</v>
      </c>
      <c r="B25" s="978" t="s">
        <v>46</v>
      </c>
      <c r="C25" s="979">
        <f t="shared" si="0"/>
        <v>40</v>
      </c>
      <c r="D25" s="980">
        <f t="shared" si="1"/>
        <v>100</v>
      </c>
      <c r="E25" s="979">
        <v>0</v>
      </c>
      <c r="F25" s="980">
        <v>0</v>
      </c>
      <c r="G25" s="979">
        <v>15</v>
      </c>
      <c r="H25" s="980">
        <v>37.5</v>
      </c>
      <c r="I25" s="979">
        <v>25</v>
      </c>
      <c r="J25" s="980">
        <v>62.5</v>
      </c>
      <c r="K25" s="979">
        <v>0</v>
      </c>
      <c r="L25" s="980">
        <v>0</v>
      </c>
      <c r="M25" s="979">
        <v>0</v>
      </c>
      <c r="N25" s="980">
        <v>0</v>
      </c>
      <c r="O25" s="979">
        <v>0</v>
      </c>
      <c r="P25" s="980">
        <f t="shared" si="2"/>
        <v>0</v>
      </c>
      <c r="R25" s="977"/>
    </row>
    <row r="26" spans="1:18" s="962" customFormat="1" ht="16.5" customHeight="1" x14ac:dyDescent="0.25">
      <c r="B26" s="981" t="s">
        <v>1</v>
      </c>
      <c r="C26" s="982">
        <f t="shared" si="0"/>
        <v>1</v>
      </c>
      <c r="D26" s="983">
        <f t="shared" si="1"/>
        <v>100</v>
      </c>
      <c r="E26" s="982">
        <v>1</v>
      </c>
      <c r="F26" s="983">
        <v>100</v>
      </c>
      <c r="G26" s="982">
        <v>0</v>
      </c>
      <c r="H26" s="983">
        <v>0</v>
      </c>
      <c r="I26" s="982">
        <v>0</v>
      </c>
      <c r="J26" s="983">
        <v>0</v>
      </c>
      <c r="K26" s="982">
        <v>0</v>
      </c>
      <c r="L26" s="983">
        <v>0</v>
      </c>
      <c r="M26" s="982">
        <v>0</v>
      </c>
      <c r="N26" s="983">
        <v>0</v>
      </c>
      <c r="O26" s="982">
        <v>0</v>
      </c>
      <c r="P26" s="983">
        <f t="shared" si="2"/>
        <v>0</v>
      </c>
      <c r="R26" s="977"/>
    </row>
    <row r="27" spans="1:18" s="1287" customFormat="1" x14ac:dyDescent="0.25">
      <c r="B27" s="1288" t="s">
        <v>0</v>
      </c>
      <c r="C27" s="1291">
        <f>SUM(C9:C26)</f>
        <v>67851</v>
      </c>
      <c r="D27" s="1292">
        <f>C27/$C27*100</f>
        <v>100</v>
      </c>
      <c r="E27" s="1291">
        <f>SUM(E9:E26)</f>
        <v>32252</v>
      </c>
      <c r="F27" s="1292">
        <f>E27/$C27*100</f>
        <v>47.533566196518848</v>
      </c>
      <c r="G27" s="1291">
        <f>SUM(G9:G26)</f>
        <v>4004</v>
      </c>
      <c r="H27" s="1292">
        <f>G27/$C27*100</f>
        <v>5.9011657897451766</v>
      </c>
      <c r="I27" s="1291">
        <f>SUM(I9:I26)</f>
        <v>18053</v>
      </c>
      <c r="J27" s="1292">
        <f>I27/$C27*100</f>
        <v>26.606829670896527</v>
      </c>
      <c r="K27" s="1291">
        <f>SUM(K9:K26)</f>
        <v>13292</v>
      </c>
      <c r="L27" s="1292">
        <f>K27/$C27*100</f>
        <v>19.589983935387835</v>
      </c>
      <c r="M27" s="1291">
        <f>SUM(M9:M26)</f>
        <v>250</v>
      </c>
      <c r="N27" s="1292">
        <f>M27/$C27*100</f>
        <v>0.36845440745162195</v>
      </c>
      <c r="O27" s="1291">
        <f>SUM(O9:O26)</f>
        <v>0</v>
      </c>
      <c r="P27" s="1292">
        <f>O27/$C27*100</f>
        <v>0</v>
      </c>
    </row>
    <row r="28" spans="1:18" s="961" customFormat="1" hidden="1" x14ac:dyDescent="0.25">
      <c r="A28" s="964">
        <v>18</v>
      </c>
      <c r="B28" s="964" t="s">
        <v>39</v>
      </c>
      <c r="C28" s="984"/>
      <c r="D28" s="985"/>
      <c r="E28" s="984"/>
      <c r="F28" s="985"/>
      <c r="G28" s="984"/>
      <c r="H28" s="985"/>
      <c r="I28" s="984"/>
      <c r="J28" s="985"/>
      <c r="K28" s="984"/>
      <c r="L28" s="985"/>
      <c r="M28" s="984"/>
      <c r="N28" s="985"/>
      <c r="O28" s="984"/>
      <c r="P28" s="985"/>
    </row>
    <row r="29" spans="1:18" s="987" customFormat="1" hidden="1" x14ac:dyDescent="0.25">
      <c r="A29" s="964">
        <v>19</v>
      </c>
      <c r="B29" s="964" t="s">
        <v>47</v>
      </c>
      <c r="C29" s="986"/>
      <c r="D29" s="986"/>
      <c r="E29" s="986"/>
      <c r="F29" s="986"/>
      <c r="G29" s="986"/>
      <c r="H29" s="986"/>
      <c r="I29" s="986"/>
      <c r="K29" s="986"/>
      <c r="L29" s="986"/>
      <c r="M29" s="986"/>
      <c r="N29" s="986"/>
      <c r="O29" s="986"/>
      <c r="P29" s="986"/>
    </row>
    <row r="30" spans="1:18" hidden="1" x14ac:dyDescent="0.25"/>
    <row r="31" spans="1:18" hidden="1" x14ac:dyDescent="0.25">
      <c r="B31" s="960"/>
      <c r="M31" s="960"/>
      <c r="N31" s="960"/>
    </row>
    <row r="32" spans="1:18" hidden="1" x14ac:dyDescent="0.25">
      <c r="B32" s="960"/>
      <c r="D32" s="960"/>
      <c r="M32" s="960"/>
      <c r="N32" s="960"/>
    </row>
    <row r="33" spans="2:14" hidden="1" x14ac:dyDescent="0.25">
      <c r="B33" s="960"/>
      <c r="D33" s="960"/>
      <c r="M33" s="960"/>
      <c r="N33" s="960"/>
    </row>
    <row r="34" spans="2:14" hidden="1" x14ac:dyDescent="0.25">
      <c r="B34" s="960"/>
      <c r="D34" s="960"/>
      <c r="M34" s="960"/>
      <c r="N34" s="960"/>
    </row>
    <row r="35" spans="2:14" hidden="1" x14ac:dyDescent="0.25">
      <c r="B35" s="960"/>
      <c r="D35" s="960"/>
      <c r="M35" s="960"/>
      <c r="N35" s="960"/>
    </row>
    <row r="36" spans="2:14" hidden="1" x14ac:dyDescent="0.25">
      <c r="B36" s="960"/>
      <c r="D36" s="960"/>
      <c r="M36" s="960"/>
      <c r="N36" s="960"/>
    </row>
    <row r="37" spans="2:14" hidden="1" x14ac:dyDescent="0.25">
      <c r="B37" s="960"/>
      <c r="D37" s="960"/>
      <c r="M37" s="960"/>
      <c r="N37" s="960"/>
    </row>
    <row r="38" spans="2:14" hidden="1" x14ac:dyDescent="0.25">
      <c r="B38" s="960"/>
      <c r="D38" s="960"/>
      <c r="M38" s="960"/>
      <c r="N38" s="960"/>
    </row>
    <row r="39" spans="2:14" hidden="1" x14ac:dyDescent="0.25">
      <c r="B39" s="960"/>
      <c r="D39" s="960"/>
      <c r="M39" s="960"/>
      <c r="N39" s="960"/>
    </row>
    <row r="40" spans="2:14" hidden="1" x14ac:dyDescent="0.25">
      <c r="B40" s="960"/>
      <c r="D40" s="960"/>
      <c r="M40" s="960"/>
      <c r="N40" s="960"/>
    </row>
    <row r="41" spans="2:14" x14ac:dyDescent="0.25">
      <c r="B41" s="960"/>
      <c r="D41" s="960"/>
      <c r="M41" s="960"/>
      <c r="N41" s="960"/>
    </row>
    <row r="42" spans="2:14" s="1220" customFormat="1" x14ac:dyDescent="0.25">
      <c r="B42" s="964"/>
      <c r="D42" s="964"/>
      <c r="M42" s="964"/>
      <c r="N42" s="964"/>
    </row>
    <row r="43" spans="2:14" s="1220" customFormat="1" x14ac:dyDescent="0.25">
      <c r="B43" s="964"/>
      <c r="D43" s="964"/>
      <c r="M43" s="964"/>
      <c r="N43" s="964"/>
    </row>
    <row r="44" spans="2:14" s="1220" customFormat="1" x14ac:dyDescent="0.25">
      <c r="D44" s="964"/>
      <c r="M44" s="964"/>
      <c r="N44" s="964"/>
    </row>
    <row r="45" spans="2:14" s="1220" customFormat="1" x14ac:dyDescent="0.25">
      <c r="B45" s="1220" t="s">
        <v>39</v>
      </c>
      <c r="D45" s="964"/>
      <c r="G45" s="1220">
        <f>IFERROR(GETPIVOTDATA("ID PRESTACION
COUNT",#REF!,"CCAA",$B45,"Grado Resuelto",$B$1,"Subtipo",G$1),0)</f>
        <v>0</v>
      </c>
      <c r="M45" s="964"/>
      <c r="N45" s="964"/>
    </row>
    <row r="46" spans="2:14" s="1220" customFormat="1" x14ac:dyDescent="0.25">
      <c r="B46" s="1220" t="s">
        <v>47</v>
      </c>
      <c r="D46" s="964"/>
      <c r="G46" s="1220">
        <f>IFERROR(GETPIVOTDATA("ID PRESTACION
COUNT",#REF!,"CCAA",$B46,"Grado Resuelto",$B$1,"Subtipo",G$1),0)</f>
        <v>0</v>
      </c>
      <c r="M46" s="964"/>
      <c r="N46" s="964"/>
    </row>
    <row r="47" spans="2:14" s="1220" customFormat="1" x14ac:dyDescent="0.25">
      <c r="D47" s="964"/>
      <c r="M47" s="964"/>
      <c r="N47" s="964"/>
    </row>
    <row r="48" spans="2:14" s="1220" customFormat="1" x14ac:dyDescent="0.25">
      <c r="D48" s="964"/>
    </row>
    <row r="49" spans="4:4" x14ac:dyDescent="0.25">
      <c r="D49" s="960"/>
    </row>
    <row r="50" spans="4:4" x14ac:dyDescent="0.25">
      <c r="D50" s="960"/>
    </row>
    <row r="51" spans="4:4" x14ac:dyDescent="0.25">
      <c r="D51" s="960"/>
    </row>
    <row r="52" spans="4:4" x14ac:dyDescent="0.25">
      <c r="D52" s="960"/>
    </row>
    <row r="53" spans="4:4" x14ac:dyDescent="0.25">
      <c r="D53" s="960"/>
    </row>
    <row r="54" spans="4:4" x14ac:dyDescent="0.25">
      <c r="D54" s="960"/>
    </row>
    <row r="55" spans="4:4" x14ac:dyDescent="0.25">
      <c r="D55" s="960"/>
    </row>
    <row r="56" spans="4:4" x14ac:dyDescent="0.25">
      <c r="D56" s="960"/>
    </row>
    <row r="57" spans="4:4" x14ac:dyDescent="0.25">
      <c r="D57" s="960"/>
    </row>
    <row r="58" spans="4:4" x14ac:dyDescent="0.25">
      <c r="D58" s="960"/>
    </row>
    <row r="59" spans="4:4" x14ac:dyDescent="0.25">
      <c r="D59" s="960"/>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Hoja35">
    <pageSetUpPr fitToPage="1"/>
  </sheetPr>
  <dimension ref="A1:AM99"/>
  <sheetViews>
    <sheetView showGridLines="0" zoomScaleNormal="100" workbookViewId="0"/>
  </sheetViews>
  <sheetFormatPr baseColWidth="10" defaultColWidth="11.453125" defaultRowHeight="14.5" x14ac:dyDescent="0.35"/>
  <cols>
    <col min="1" max="1" width="1.1796875" style="1014" customWidth="1"/>
    <col min="2" max="2" width="25.26953125" style="1014" customWidth="1"/>
    <col min="3" max="3" width="11.26953125" style="1014" customWidth="1"/>
    <col min="4" max="16384" width="11.453125" style="1014"/>
  </cols>
  <sheetData>
    <row r="1" spans="1:39" s="993" customFormat="1" x14ac:dyDescent="0.25">
      <c r="D1" s="996"/>
      <c r="E1" s="996"/>
      <c r="N1" s="996"/>
    </row>
    <row r="2" spans="1:39" s="997" customFormat="1" ht="47.25" customHeight="1" x14ac:dyDescent="0.35">
      <c r="B2" s="1693"/>
      <c r="C2" s="1693"/>
      <c r="D2" s="1693"/>
      <c r="E2" s="1693"/>
      <c r="F2" s="1693"/>
      <c r="G2" s="1693"/>
      <c r="H2" s="1693"/>
      <c r="I2" s="998"/>
      <c r="L2" s="999"/>
      <c r="N2" s="1000"/>
      <c r="O2" s="1000"/>
      <c r="P2" s="1000"/>
      <c r="Q2" s="1000"/>
      <c r="R2" s="1000"/>
      <c r="S2" s="1000"/>
      <c r="T2" s="1000"/>
      <c r="U2" s="1000"/>
      <c r="V2" s="1000"/>
      <c r="W2" s="1000"/>
      <c r="X2" s="1000"/>
      <c r="Y2" s="1000"/>
      <c r="Z2" s="1000"/>
      <c r="AA2" s="1000"/>
      <c r="AB2" s="1000"/>
      <c r="AC2" s="1000"/>
      <c r="AD2" s="1000"/>
      <c r="AE2" s="1000"/>
      <c r="AF2" s="1000"/>
      <c r="AG2" s="1000"/>
    </row>
    <row r="3" spans="1:39" s="1001" customFormat="1" ht="1.5" customHeight="1" x14ac:dyDescent="0.25">
      <c r="B3" s="1002"/>
      <c r="C3" s="1002"/>
      <c r="D3" s="1002"/>
      <c r="E3" s="1002"/>
      <c r="F3" s="1002"/>
      <c r="G3" s="1002"/>
      <c r="H3" s="1002"/>
      <c r="I3" s="1002"/>
      <c r="J3" s="1002"/>
      <c r="K3" s="1002"/>
      <c r="L3" s="1002"/>
      <c r="M3" s="1002"/>
      <c r="N3" s="1003"/>
      <c r="O3" s="1000"/>
      <c r="P3" s="1000"/>
      <c r="Q3" s="1000"/>
      <c r="R3" s="1000"/>
      <c r="S3" s="1000"/>
      <c r="T3" s="1000"/>
      <c r="U3" s="1000"/>
      <c r="V3" s="1000"/>
      <c r="W3" s="1000"/>
      <c r="X3" s="1000"/>
      <c r="Y3" s="1000"/>
      <c r="Z3" s="1000"/>
      <c r="AA3" s="1000"/>
      <c r="AB3" s="1000"/>
      <c r="AC3" s="1000"/>
      <c r="AD3" s="1000"/>
      <c r="AE3" s="1000"/>
      <c r="AF3" s="1000"/>
      <c r="AG3" s="1000"/>
    </row>
    <row r="4" spans="1:39" s="1001" customFormat="1" ht="24.75" customHeight="1" x14ac:dyDescent="0.25">
      <c r="A4" s="1004"/>
      <c r="B4" s="1694" t="s">
        <v>443</v>
      </c>
      <c r="C4" s="1694"/>
      <c r="D4" s="1694"/>
      <c r="E4" s="1694"/>
      <c r="F4" s="1694"/>
      <c r="G4" s="1694"/>
      <c r="H4" s="1694"/>
      <c r="I4" s="1694"/>
      <c r="J4" s="1694"/>
      <c r="K4" s="1694"/>
      <c r="L4" s="1694"/>
      <c r="M4" s="1005"/>
      <c r="N4" s="1003"/>
      <c r="O4" s="1000"/>
      <c r="P4" s="1000"/>
      <c r="Q4" s="1000"/>
      <c r="R4" s="1000"/>
      <c r="S4" s="1000"/>
      <c r="T4" s="1000"/>
      <c r="U4" s="1000"/>
      <c r="V4" s="1000"/>
      <c r="W4" s="1000"/>
      <c r="X4" s="1000"/>
      <c r="Y4" s="1000"/>
      <c r="Z4" s="1000"/>
      <c r="AA4" s="1000"/>
      <c r="AB4" s="1000"/>
      <c r="AC4" s="1000"/>
      <c r="AD4" s="1000"/>
      <c r="AE4" s="1000"/>
      <c r="AF4" s="1000"/>
      <c r="AG4" s="1000"/>
    </row>
    <row r="5" spans="1:39" s="1001" customFormat="1" ht="14.25" customHeight="1" x14ac:dyDescent="0.25">
      <c r="A5" s="1004"/>
      <c r="B5" s="1695" t="s">
        <v>499</v>
      </c>
      <c r="C5" s="1695"/>
      <c r="D5" s="1695"/>
      <c r="E5" s="1695"/>
      <c r="F5" s="1695"/>
      <c r="G5" s="1695"/>
      <c r="H5" s="1695"/>
      <c r="I5" s="1695"/>
      <c r="J5" s="1695"/>
      <c r="K5" s="1695"/>
      <c r="L5" s="1695"/>
      <c r="M5" s="1006"/>
      <c r="N5" s="1006"/>
      <c r="O5" s="969"/>
      <c r="P5" s="969"/>
      <c r="Q5" s="969"/>
      <c r="R5" s="969"/>
      <c r="S5" s="969"/>
      <c r="T5" s="969"/>
      <c r="U5" s="969"/>
      <c r="V5" s="969"/>
      <c r="W5" s="969"/>
      <c r="X5" s="969"/>
      <c r="Y5" s="969"/>
      <c r="Z5" s="969"/>
      <c r="AA5" s="969"/>
      <c r="AB5" s="969"/>
      <c r="AC5" s="1000"/>
      <c r="AD5" s="1000"/>
      <c r="AE5" s="1000"/>
      <c r="AF5" s="1000"/>
      <c r="AG5" s="1000"/>
    </row>
    <row r="6" spans="1:39" s="126" customFormat="1" x14ac:dyDescent="0.35">
      <c r="B6" s="994"/>
      <c r="C6" s="994"/>
      <c r="D6" s="994"/>
      <c r="E6" s="994"/>
      <c r="F6" s="994"/>
      <c r="G6" s="127"/>
      <c r="H6" s="127"/>
      <c r="I6" s="127"/>
      <c r="J6" s="127"/>
      <c r="K6" s="127"/>
      <c r="L6" s="127"/>
      <c r="M6" s="127"/>
      <c r="N6" s="128"/>
      <c r="O6" s="128"/>
      <c r="P6" s="128"/>
      <c r="Q6" s="128"/>
      <c r="R6" s="128"/>
      <c r="S6" s="128"/>
      <c r="T6" s="128"/>
      <c r="U6" s="128"/>
      <c r="V6" s="128"/>
      <c r="W6" s="128"/>
      <c r="X6" s="128"/>
      <c r="Y6" s="128"/>
      <c r="Z6" s="128"/>
      <c r="AA6" s="128"/>
      <c r="AB6" s="128"/>
      <c r="AC6" s="995"/>
      <c r="AD6" s="995"/>
      <c r="AE6" s="995"/>
      <c r="AF6" s="995"/>
      <c r="AG6" s="995"/>
    </row>
    <row r="7" spans="1:39" s="201" customFormat="1" x14ac:dyDescent="0.35">
      <c r="B7" s="127"/>
      <c r="C7" s="1692"/>
      <c r="D7" s="1692"/>
      <c r="E7" s="1692"/>
      <c r="F7" s="1692"/>
      <c r="G7" s="1692"/>
      <c r="H7" s="1692"/>
      <c r="I7" s="127"/>
      <c r="J7" s="1692"/>
      <c r="K7" s="1692"/>
      <c r="L7" s="1692"/>
      <c r="M7" s="1692"/>
      <c r="N7" s="127"/>
      <c r="O7" s="127"/>
      <c r="P7" s="127"/>
      <c r="Q7" s="1692"/>
      <c r="R7" s="1692"/>
      <c r="S7" s="1692"/>
      <c r="T7" s="1692"/>
      <c r="U7" s="1692"/>
      <c r="V7" s="1692"/>
      <c r="W7" s="127"/>
      <c r="X7" s="127"/>
      <c r="AF7" s="1689"/>
      <c r="AG7" s="1689"/>
      <c r="AH7" s="1689"/>
      <c r="AI7" s="1689"/>
      <c r="AJ7" s="1689"/>
      <c r="AK7" s="1689"/>
      <c r="AL7" s="1689"/>
      <c r="AM7" s="1689"/>
    </row>
    <row r="8" spans="1:39" s="201" customFormat="1" x14ac:dyDescent="0.35">
      <c r="B8" s="127" t="s">
        <v>136</v>
      </c>
      <c r="C8" s="200" t="s">
        <v>137</v>
      </c>
      <c r="D8" s="200" t="s">
        <v>70</v>
      </c>
      <c r="E8" s="200"/>
      <c r="F8" s="200"/>
      <c r="G8" s="200"/>
      <c r="H8" s="200" t="s">
        <v>138</v>
      </c>
      <c r="I8" s="127" t="s">
        <v>137</v>
      </c>
      <c r="J8" s="200" t="s">
        <v>70</v>
      </c>
      <c r="K8" s="200"/>
      <c r="L8" s="200"/>
      <c r="M8" s="200"/>
      <c r="N8" s="127"/>
      <c r="O8" s="127"/>
      <c r="P8" s="202"/>
      <c r="Q8" s="200"/>
      <c r="R8" s="200"/>
      <c r="S8" s="200"/>
      <c r="T8" s="200"/>
      <c r="U8" s="200"/>
      <c r="V8" s="200"/>
      <c r="W8" s="127"/>
      <c r="X8" s="127"/>
      <c r="AE8" s="203"/>
      <c r="AF8" s="204"/>
      <c r="AG8" s="204"/>
      <c r="AH8" s="204"/>
      <c r="AI8" s="204"/>
      <c r="AJ8" s="204"/>
      <c r="AK8" s="204"/>
      <c r="AL8" s="204"/>
      <c r="AM8" s="204"/>
    </row>
    <row r="9" spans="1:39" s="201" customFormat="1" x14ac:dyDescent="0.35">
      <c r="A9" s="1690"/>
      <c r="B9" s="207" t="s">
        <v>139</v>
      </c>
      <c r="C9" s="1007">
        <v>275937</v>
      </c>
      <c r="D9" s="1008">
        <v>0.36410263176992963</v>
      </c>
      <c r="E9" s="1009"/>
      <c r="F9" s="1009"/>
      <c r="G9" s="1009"/>
      <c r="H9" s="1009" t="s">
        <v>140</v>
      </c>
      <c r="I9" s="207">
        <v>208258</v>
      </c>
      <c r="J9" s="1008">
        <v>0.27493748960360354</v>
      </c>
      <c r="K9" s="1009"/>
      <c r="L9" s="1009"/>
      <c r="M9" s="1009"/>
      <c r="N9" s="127"/>
      <c r="O9" s="1691"/>
      <c r="P9" s="1010"/>
      <c r="Q9" s="1009"/>
      <c r="R9" s="1009"/>
      <c r="S9" s="1009"/>
      <c r="T9" s="1009"/>
      <c r="U9" s="1009"/>
      <c r="V9" s="1009"/>
      <c r="W9" s="127"/>
      <c r="X9" s="127"/>
      <c r="AD9" s="1690"/>
      <c r="AE9" s="1011"/>
      <c r="AF9" s="1012"/>
      <c r="AG9" s="1012"/>
      <c r="AH9" s="1012"/>
      <c r="AI9" s="1012"/>
      <c r="AJ9" s="1012"/>
      <c r="AK9" s="1012"/>
      <c r="AL9" s="1012"/>
      <c r="AM9" s="1012"/>
    </row>
    <row r="10" spans="1:39" s="201" customFormat="1" x14ac:dyDescent="0.35">
      <c r="A10" s="1690"/>
      <c r="B10" s="207" t="s">
        <v>143</v>
      </c>
      <c r="C10" s="1007">
        <v>172725</v>
      </c>
      <c r="D10" s="1008">
        <v>0.22791299127141734</v>
      </c>
      <c r="E10" s="1009"/>
      <c r="F10" s="1009"/>
      <c r="G10" s="1009"/>
      <c r="H10" s="1009" t="s">
        <v>142</v>
      </c>
      <c r="I10" s="207">
        <v>361836</v>
      </c>
      <c r="J10" s="1008">
        <v>0.47768768300958186</v>
      </c>
      <c r="K10" s="1009"/>
      <c r="L10" s="1009"/>
      <c r="M10" s="1009"/>
      <c r="N10" s="127"/>
      <c r="O10" s="1691"/>
      <c r="P10" s="1010"/>
      <c r="Q10" s="1009"/>
      <c r="R10" s="1009"/>
      <c r="S10" s="1009"/>
      <c r="T10" s="1009"/>
      <c r="U10" s="1009"/>
      <c r="V10" s="1009"/>
      <c r="W10" s="127"/>
      <c r="X10" s="127"/>
      <c r="AD10" s="1690"/>
      <c r="AE10" s="1011"/>
      <c r="AF10" s="1012"/>
      <c r="AG10" s="1012"/>
      <c r="AH10" s="1012"/>
      <c r="AI10" s="1012"/>
      <c r="AJ10" s="1012"/>
      <c r="AK10" s="1012"/>
      <c r="AL10" s="1012"/>
      <c r="AM10" s="1012"/>
    </row>
    <row r="11" spans="1:39" s="201" customFormat="1" x14ac:dyDescent="0.35">
      <c r="A11" s="1690"/>
      <c r="B11" s="207" t="s">
        <v>141</v>
      </c>
      <c r="C11" s="1007">
        <v>151361</v>
      </c>
      <c r="D11" s="1008">
        <v>0.19972290213827185</v>
      </c>
      <c r="E11" s="1009"/>
      <c r="F11" s="1009"/>
      <c r="G11" s="1009"/>
      <c r="H11" s="1009" t="s">
        <v>144</v>
      </c>
      <c r="I11" s="207">
        <v>133100</v>
      </c>
      <c r="J11" s="1008">
        <v>0.17571560211967671</v>
      </c>
      <c r="K11" s="1009"/>
      <c r="L11" s="1009"/>
      <c r="M11" s="1009"/>
      <c r="N11" s="127"/>
      <c r="O11" s="1691"/>
      <c r="P11" s="1010"/>
      <c r="Q11" s="1009"/>
      <c r="R11" s="1009"/>
      <c r="S11" s="1009"/>
      <c r="T11" s="1009"/>
      <c r="U11" s="1009"/>
      <c r="V11" s="1009"/>
      <c r="W11" s="127"/>
      <c r="X11" s="127"/>
      <c r="AD11" s="1690"/>
      <c r="AE11" s="1011"/>
      <c r="AF11" s="1012"/>
      <c r="AG11" s="1012"/>
      <c r="AH11" s="1012"/>
      <c r="AI11" s="1012"/>
      <c r="AJ11" s="1012"/>
      <c r="AK11" s="1012"/>
      <c r="AL11" s="1012"/>
      <c r="AM11" s="1012"/>
    </row>
    <row r="12" spans="1:39" s="201" customFormat="1" x14ac:dyDescent="0.35">
      <c r="A12" s="1690"/>
      <c r="B12" s="207" t="s">
        <v>147</v>
      </c>
      <c r="C12" s="1007">
        <v>32015</v>
      </c>
      <c r="D12" s="1008">
        <v>4.2244228777272699E-2</v>
      </c>
      <c r="E12" s="1009"/>
      <c r="F12" s="1009"/>
      <c r="G12" s="1009"/>
      <c r="H12" s="1009" t="s">
        <v>146</v>
      </c>
      <c r="I12" s="207">
        <v>47588</v>
      </c>
      <c r="J12" s="1008">
        <v>6.2824598600083964E-2</v>
      </c>
      <c r="K12" s="1009"/>
      <c r="L12" s="1009"/>
      <c r="M12" s="1009"/>
      <c r="N12" s="127"/>
      <c r="O12" s="1691"/>
      <c r="P12" s="1010"/>
      <c r="Q12" s="1009"/>
      <c r="R12" s="1009"/>
      <c r="S12" s="1009"/>
      <c r="T12" s="1009"/>
      <c r="U12" s="1009"/>
      <c r="V12" s="1009"/>
      <c r="W12" s="127"/>
      <c r="X12" s="127"/>
      <c r="AD12" s="1690"/>
      <c r="AE12" s="1011"/>
      <c r="AF12" s="1012"/>
      <c r="AG12" s="1012"/>
      <c r="AH12" s="1012"/>
      <c r="AI12" s="1012"/>
      <c r="AJ12" s="1012"/>
      <c r="AK12" s="1012"/>
      <c r="AL12" s="1012"/>
      <c r="AM12" s="1012"/>
    </row>
    <row r="13" spans="1:39" s="201" customFormat="1" x14ac:dyDescent="0.35">
      <c r="A13" s="1690"/>
      <c r="B13" s="207" t="s">
        <v>145</v>
      </c>
      <c r="C13" s="1007">
        <v>24417</v>
      </c>
      <c r="D13" s="1008">
        <v>3.2218564237222157E-2</v>
      </c>
      <c r="E13" s="1009"/>
      <c r="F13" s="1009"/>
      <c r="G13" s="1009"/>
      <c r="H13" s="1009" t="s">
        <v>148</v>
      </c>
      <c r="I13" s="207">
        <v>6692</v>
      </c>
      <c r="J13" s="1008">
        <v>8.834626667053919E-3</v>
      </c>
      <c r="K13" s="1009"/>
      <c r="L13" s="1009"/>
      <c r="M13" s="1009"/>
      <c r="N13" s="127"/>
      <c r="O13" s="1691"/>
      <c r="P13" s="1010"/>
      <c r="Q13" s="1009"/>
      <c r="R13" s="1009"/>
      <c r="S13" s="1009"/>
      <c r="T13" s="1009"/>
      <c r="U13" s="1009"/>
      <c r="V13" s="1009"/>
      <c r="W13" s="127"/>
      <c r="X13" s="127"/>
      <c r="AD13" s="1690"/>
      <c r="AE13" s="1011"/>
      <c r="AF13" s="1012"/>
      <c r="AG13" s="1012"/>
      <c r="AH13" s="1012"/>
      <c r="AI13" s="1012"/>
      <c r="AJ13" s="1012"/>
      <c r="AK13" s="1012"/>
      <c r="AL13" s="1012"/>
      <c r="AM13" s="1012"/>
    </row>
    <row r="14" spans="1:39" s="201" customFormat="1" x14ac:dyDescent="0.35">
      <c r="A14" s="1690"/>
      <c r="B14" s="207" t="s">
        <v>151</v>
      </c>
      <c r="C14" s="1007">
        <v>12934</v>
      </c>
      <c r="D14" s="1008">
        <v>1.7066589255200534E-2</v>
      </c>
      <c r="E14" s="1009"/>
      <c r="F14" s="1009"/>
      <c r="G14" s="1009"/>
      <c r="H14" s="1009" t="s">
        <v>150</v>
      </c>
      <c r="I14" s="207">
        <v>929</v>
      </c>
      <c r="J14" s="1009"/>
      <c r="K14" s="1009"/>
      <c r="L14" s="1009"/>
      <c r="M14" s="1009"/>
      <c r="N14" s="127"/>
      <c r="O14" s="1691"/>
      <c r="P14" s="1010"/>
      <c r="Q14" s="1009"/>
      <c r="R14" s="1009"/>
      <c r="S14" s="1009"/>
      <c r="T14" s="1009"/>
      <c r="U14" s="1009"/>
      <c r="V14" s="1009"/>
      <c r="W14" s="127"/>
      <c r="X14" s="127"/>
      <c r="AD14" s="1690"/>
      <c r="AE14" s="1011"/>
      <c r="AF14" s="1012"/>
      <c r="AG14" s="1012"/>
      <c r="AH14" s="1012"/>
      <c r="AI14" s="1012"/>
      <c r="AJ14" s="1012"/>
      <c r="AK14" s="1012"/>
      <c r="AL14" s="1012"/>
      <c r="AM14" s="1012"/>
    </row>
    <row r="15" spans="1:39" s="201" customFormat="1" x14ac:dyDescent="0.35">
      <c r="A15" s="1690"/>
      <c r="B15" s="207" t="s">
        <v>149</v>
      </c>
      <c r="C15" s="1007">
        <v>13355</v>
      </c>
      <c r="D15" s="1008">
        <v>1.7622104492284144E-2</v>
      </c>
      <c r="E15" s="1009"/>
      <c r="F15" s="1009"/>
      <c r="G15" s="1009"/>
      <c r="H15" s="1009"/>
      <c r="I15" s="127"/>
      <c r="J15" s="1009"/>
      <c r="K15" s="1009"/>
      <c r="L15" s="1009"/>
      <c r="M15" s="1009"/>
      <c r="N15" s="127"/>
      <c r="O15" s="1691"/>
      <c r="P15" s="1010"/>
      <c r="Q15" s="1009"/>
      <c r="R15" s="1009"/>
      <c r="S15" s="1009"/>
      <c r="T15" s="1009"/>
      <c r="U15" s="1009"/>
      <c r="V15" s="1009"/>
      <c r="W15" s="127"/>
      <c r="X15" s="127"/>
      <c r="AD15" s="1690"/>
      <c r="AE15" s="1011"/>
      <c r="AF15" s="1012"/>
      <c r="AG15" s="1012"/>
      <c r="AH15" s="1012"/>
      <c r="AI15" s="1012"/>
      <c r="AJ15" s="1012"/>
      <c r="AK15" s="1012"/>
      <c r="AL15" s="1012"/>
      <c r="AM15" s="1012"/>
    </row>
    <row r="16" spans="1:39" s="201" customFormat="1" x14ac:dyDescent="0.35">
      <c r="A16" s="1690"/>
      <c r="B16" s="207" t="s">
        <v>190</v>
      </c>
      <c r="C16" s="1007">
        <v>9184</v>
      </c>
      <c r="D16" s="1008">
        <v>1.2118413152911837E-2</v>
      </c>
      <c r="E16" s="1009"/>
      <c r="F16" s="1009"/>
      <c r="G16" s="1009"/>
      <c r="H16" s="1009"/>
      <c r="I16" s="127"/>
      <c r="J16" s="1009"/>
      <c r="K16" s="1009"/>
      <c r="L16" s="1009"/>
      <c r="M16" s="1009"/>
      <c r="N16" s="127"/>
      <c r="O16" s="1691"/>
      <c r="P16" s="1010"/>
      <c r="Q16" s="1009"/>
      <c r="R16" s="1009"/>
      <c r="S16" s="1009"/>
      <c r="T16" s="1009"/>
      <c r="U16" s="1009"/>
      <c r="V16" s="1009"/>
      <c r="W16" s="127"/>
      <c r="X16" s="127"/>
      <c r="AD16" s="1690"/>
      <c r="AE16" s="1011"/>
      <c r="AF16" s="1012"/>
      <c r="AG16" s="1012"/>
      <c r="AH16" s="1012"/>
      <c r="AI16" s="1012"/>
      <c r="AJ16" s="1012"/>
      <c r="AK16" s="1012"/>
      <c r="AL16" s="1012"/>
      <c r="AM16" s="1012"/>
    </row>
    <row r="17" spans="1:28" s="201" customFormat="1" x14ac:dyDescent="0.35">
      <c r="A17" s="1013"/>
      <c r="B17" s="207" t="s">
        <v>150</v>
      </c>
      <c r="C17" s="205">
        <v>65927</v>
      </c>
      <c r="D17" s="1008">
        <v>8.6991574905489838E-2</v>
      </c>
      <c r="E17" s="127"/>
      <c r="F17" s="127"/>
      <c r="G17" s="127"/>
      <c r="H17" s="127"/>
      <c r="I17" s="127"/>
      <c r="J17" s="127"/>
      <c r="K17" s="127"/>
      <c r="L17" s="127"/>
      <c r="M17" s="127"/>
      <c r="N17" s="127"/>
      <c r="O17" s="127"/>
      <c r="P17" s="127"/>
      <c r="Q17" s="127"/>
      <c r="R17" s="127"/>
      <c r="S17" s="127"/>
      <c r="T17" s="127"/>
      <c r="U17" s="127"/>
      <c r="V17" s="127"/>
      <c r="W17" s="127"/>
      <c r="X17" s="127"/>
    </row>
    <row r="18" spans="1:28" s="201" customFormat="1" x14ac:dyDescent="0.35">
      <c r="B18" s="127" t="s">
        <v>153</v>
      </c>
      <c r="C18" s="127" t="s">
        <v>137</v>
      </c>
      <c r="D18" s="127" t="s">
        <v>70</v>
      </c>
      <c r="E18" s="127"/>
      <c r="F18" s="127"/>
      <c r="G18" s="127"/>
      <c r="H18" s="127"/>
      <c r="I18" s="127"/>
      <c r="J18" s="127"/>
      <c r="K18" s="127"/>
      <c r="L18" s="127"/>
      <c r="M18" s="127"/>
      <c r="N18" s="127"/>
      <c r="O18" s="127"/>
      <c r="P18" s="127"/>
      <c r="Q18" s="127"/>
      <c r="R18" s="127"/>
      <c r="S18" s="127"/>
      <c r="T18" s="127"/>
      <c r="U18" s="127"/>
      <c r="V18" s="127"/>
      <c r="W18" s="127"/>
      <c r="X18" s="127"/>
    </row>
    <row r="19" spans="1:28" s="201" customFormat="1" x14ac:dyDescent="0.35">
      <c r="B19" s="127" t="s">
        <v>23</v>
      </c>
      <c r="C19" s="127">
        <v>210304</v>
      </c>
      <c r="D19" s="206">
        <v>0.27729848115052286</v>
      </c>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row>
    <row r="20" spans="1:28" s="201" customFormat="1" x14ac:dyDescent="0.35">
      <c r="B20" s="127" t="s">
        <v>24</v>
      </c>
      <c r="C20" s="127">
        <v>548099</v>
      </c>
      <c r="D20" s="206">
        <v>0.72270151884947709</v>
      </c>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row>
    <row r="21" spans="1:28" s="201" customFormat="1" x14ac:dyDescent="0.35">
      <c r="B21" s="127" t="s">
        <v>154</v>
      </c>
      <c r="C21" s="127" t="e">
        <v>#REF!</v>
      </c>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row>
    <row r="22" spans="1:28" s="201" customFormat="1" x14ac:dyDescent="0.35">
      <c r="B22" s="127"/>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row>
    <row r="23" spans="1:28" s="995" customFormat="1" x14ac:dyDescent="0.35">
      <c r="B23" s="128"/>
      <c r="C23" s="128"/>
      <c r="D23" s="128"/>
      <c r="E23" s="127"/>
      <c r="F23" s="127"/>
      <c r="G23" s="127"/>
      <c r="H23" s="127"/>
      <c r="I23" s="127"/>
      <c r="J23" s="127"/>
      <c r="K23" s="127"/>
      <c r="L23" s="127"/>
      <c r="M23" s="127"/>
      <c r="N23" s="994"/>
      <c r="O23" s="994"/>
      <c r="P23" s="994"/>
      <c r="Q23" s="994"/>
      <c r="R23" s="994"/>
      <c r="S23" s="994"/>
      <c r="T23" s="994"/>
      <c r="U23" s="994"/>
      <c r="V23" s="994"/>
      <c r="W23" s="994"/>
      <c r="X23" s="994"/>
      <c r="Y23" s="994"/>
      <c r="Z23" s="994"/>
      <c r="AA23" s="994"/>
      <c r="AB23" s="994"/>
    </row>
    <row r="24" spans="1:28" s="995" customFormat="1" x14ac:dyDescent="0.35">
      <c r="B24" s="127"/>
      <c r="C24" s="127"/>
      <c r="D24" s="127"/>
      <c r="E24" s="127"/>
      <c r="F24" s="127"/>
      <c r="G24" s="127"/>
      <c r="H24" s="127"/>
      <c r="I24" s="127"/>
      <c r="J24" s="127"/>
      <c r="K24" s="127"/>
      <c r="L24" s="127"/>
      <c r="M24" s="127"/>
      <c r="N24" s="994"/>
      <c r="O24" s="994"/>
      <c r="P24" s="994"/>
      <c r="Q24" s="994"/>
      <c r="R24" s="994"/>
      <c r="S24" s="994"/>
      <c r="T24" s="994"/>
      <c r="U24" s="994"/>
      <c r="V24" s="994"/>
      <c r="W24" s="994"/>
      <c r="X24" s="994"/>
      <c r="Y24" s="994"/>
      <c r="Z24" s="994"/>
      <c r="AA24" s="994"/>
      <c r="AB24" s="994"/>
    </row>
    <row r="25" spans="1:28" s="995" customFormat="1" x14ac:dyDescent="0.35">
      <c r="B25" s="127"/>
      <c r="C25" s="127"/>
      <c r="D25" s="127"/>
      <c r="E25" s="127"/>
      <c r="F25" s="127"/>
      <c r="G25" s="127"/>
      <c r="H25" s="127"/>
      <c r="I25" s="127"/>
      <c r="J25" s="127"/>
      <c r="K25" s="127"/>
      <c r="L25" s="127"/>
      <c r="M25" s="127"/>
      <c r="N25" s="994"/>
      <c r="O25" s="994"/>
      <c r="P25" s="994"/>
      <c r="Q25" s="994"/>
      <c r="R25" s="994"/>
      <c r="S25" s="994"/>
      <c r="T25" s="994"/>
      <c r="U25" s="994"/>
      <c r="V25" s="994"/>
      <c r="W25" s="994"/>
      <c r="X25" s="994"/>
      <c r="Y25" s="994"/>
      <c r="Z25" s="994"/>
      <c r="AA25" s="994"/>
      <c r="AB25" s="994"/>
    </row>
    <row r="26" spans="1:28" s="995" customFormat="1" x14ac:dyDescent="0.35">
      <c r="B26" s="127"/>
      <c r="C26" s="127"/>
      <c r="D26" s="127"/>
      <c r="E26" s="127"/>
      <c r="F26" s="127"/>
      <c r="G26" s="127"/>
      <c r="H26" s="127"/>
      <c r="I26" s="127"/>
      <c r="J26" s="127"/>
      <c r="K26" s="127"/>
      <c r="L26" s="127"/>
      <c r="M26" s="127"/>
      <c r="N26" s="994"/>
      <c r="O26" s="994"/>
      <c r="P26" s="994"/>
      <c r="Q26" s="994"/>
      <c r="R26" s="994"/>
      <c r="S26" s="994"/>
      <c r="T26" s="994"/>
      <c r="U26" s="994"/>
      <c r="V26" s="994"/>
      <c r="W26" s="994"/>
      <c r="X26" s="994"/>
      <c r="Y26" s="994"/>
      <c r="Z26" s="994"/>
      <c r="AA26" s="994"/>
      <c r="AB26" s="994"/>
    </row>
    <row r="27" spans="1:28" s="995" customFormat="1" x14ac:dyDescent="0.35">
      <c r="B27" s="127"/>
      <c r="C27" s="127"/>
      <c r="D27" s="127"/>
      <c r="E27" s="127"/>
      <c r="F27" s="127"/>
      <c r="G27" s="127"/>
      <c r="H27" s="127"/>
      <c r="I27" s="127"/>
      <c r="J27" s="127"/>
      <c r="K27" s="127"/>
      <c r="L27" s="127"/>
      <c r="M27" s="127"/>
      <c r="N27" s="994"/>
      <c r="O27" s="994"/>
      <c r="P27" s="994"/>
      <c r="Q27" s="994"/>
      <c r="R27" s="994"/>
      <c r="S27" s="994"/>
      <c r="T27" s="994"/>
      <c r="U27" s="994"/>
      <c r="V27" s="994"/>
      <c r="W27" s="994"/>
      <c r="X27" s="994"/>
      <c r="Y27" s="994"/>
      <c r="Z27" s="994"/>
      <c r="AA27" s="994"/>
      <c r="AB27" s="994"/>
    </row>
    <row r="28" spans="1:28" s="995" customFormat="1" x14ac:dyDescent="0.35">
      <c r="B28" s="127"/>
      <c r="C28" s="127"/>
      <c r="D28" s="127"/>
      <c r="E28" s="127"/>
      <c r="F28" s="127"/>
      <c r="G28" s="127"/>
      <c r="H28" s="127"/>
      <c r="I28" s="127"/>
      <c r="J28" s="127"/>
      <c r="K28" s="127"/>
      <c r="L28" s="127"/>
      <c r="M28" s="127"/>
      <c r="N28" s="994"/>
      <c r="O28" s="994"/>
      <c r="P28" s="994"/>
      <c r="Q28" s="994"/>
      <c r="R28" s="994"/>
      <c r="S28" s="994"/>
      <c r="T28" s="994"/>
      <c r="U28" s="994"/>
      <c r="V28" s="994"/>
      <c r="W28" s="994"/>
      <c r="X28" s="994"/>
      <c r="Y28" s="994"/>
      <c r="Z28" s="994"/>
      <c r="AA28" s="994"/>
      <c r="AB28" s="994"/>
    </row>
    <row r="29" spans="1:28" s="995" customFormat="1" x14ac:dyDescent="0.35">
      <c r="B29" s="127"/>
      <c r="C29" s="127"/>
      <c r="D29" s="127"/>
      <c r="E29" s="127"/>
      <c r="F29" s="127"/>
      <c r="G29" s="127"/>
      <c r="H29" s="127"/>
      <c r="I29" s="127"/>
      <c r="J29" s="127"/>
      <c r="K29" s="127"/>
      <c r="L29" s="127"/>
      <c r="M29" s="127"/>
      <c r="N29" s="994"/>
      <c r="O29" s="994"/>
      <c r="P29" s="994"/>
      <c r="Q29" s="994"/>
      <c r="R29" s="994"/>
      <c r="S29" s="994"/>
      <c r="T29" s="994"/>
      <c r="U29" s="994"/>
      <c r="V29" s="994"/>
      <c r="W29" s="994"/>
      <c r="X29" s="994"/>
      <c r="Y29" s="994"/>
      <c r="Z29" s="994"/>
      <c r="AA29" s="994"/>
      <c r="AB29" s="994"/>
    </row>
    <row r="30" spans="1:28" s="994" customFormat="1" x14ac:dyDescent="0.35">
      <c r="B30" s="127"/>
      <c r="C30" s="127"/>
      <c r="D30" s="127"/>
      <c r="E30" s="127"/>
      <c r="F30" s="127"/>
      <c r="G30" s="127"/>
      <c r="H30" s="127"/>
      <c r="I30" s="127"/>
      <c r="J30" s="127"/>
      <c r="K30" s="127"/>
      <c r="L30" s="127"/>
      <c r="M30" s="127"/>
    </row>
    <row r="31" spans="1:28" s="994" customFormat="1" x14ac:dyDescent="0.35">
      <c r="B31" s="127"/>
      <c r="C31" s="127"/>
      <c r="D31" s="127"/>
      <c r="E31" s="127"/>
      <c r="F31" s="127"/>
      <c r="G31" s="127"/>
      <c r="H31" s="127"/>
      <c r="I31" s="127"/>
      <c r="J31" s="127"/>
      <c r="K31" s="127"/>
      <c r="L31" s="127"/>
      <c r="M31" s="127"/>
    </row>
    <row r="32" spans="1:28" s="994" customFormat="1" x14ac:dyDescent="0.35">
      <c r="B32" s="127"/>
      <c r="C32" s="127"/>
      <c r="D32" s="127"/>
      <c r="E32" s="127"/>
      <c r="F32" s="127"/>
      <c r="G32" s="127"/>
      <c r="H32" s="127"/>
      <c r="I32" s="127"/>
      <c r="J32" s="127"/>
      <c r="K32" s="127"/>
      <c r="L32" s="127"/>
      <c r="M32" s="127"/>
    </row>
    <row r="33" spans="2:13" s="994" customFormat="1" x14ac:dyDescent="0.35">
      <c r="B33" s="127"/>
      <c r="C33" s="127"/>
      <c r="D33" s="127"/>
      <c r="E33" s="127"/>
      <c r="F33" s="127"/>
      <c r="G33" s="127"/>
      <c r="H33" s="127"/>
      <c r="I33" s="127"/>
      <c r="J33" s="127"/>
      <c r="K33" s="127"/>
      <c r="L33" s="127"/>
      <c r="M33" s="127"/>
    </row>
    <row r="34" spans="2:13" s="994" customFormat="1" x14ac:dyDescent="0.35">
      <c r="B34" s="127"/>
      <c r="C34" s="127"/>
      <c r="D34" s="127"/>
      <c r="E34" s="127"/>
      <c r="F34" s="127"/>
      <c r="G34" s="127"/>
      <c r="H34" s="127"/>
    </row>
    <row r="35" spans="2:13" s="994" customFormat="1" x14ac:dyDescent="0.35">
      <c r="B35" s="127"/>
      <c r="C35" s="127"/>
      <c r="D35" s="127"/>
      <c r="E35" s="127"/>
      <c r="F35" s="127"/>
      <c r="G35" s="127"/>
      <c r="H35" s="127"/>
    </row>
    <row r="36" spans="2:13" s="994" customFormat="1" x14ac:dyDescent="0.35">
      <c r="B36" s="127"/>
      <c r="C36" s="127"/>
      <c r="D36" s="127"/>
      <c r="E36" s="127"/>
      <c r="F36" s="127"/>
      <c r="G36" s="127"/>
      <c r="H36" s="127"/>
    </row>
    <row r="37" spans="2:13" s="994" customFormat="1" x14ac:dyDescent="0.35">
      <c r="B37" s="127"/>
      <c r="C37" s="127"/>
      <c r="D37" s="127"/>
      <c r="E37" s="127"/>
      <c r="F37" s="127"/>
      <c r="G37" s="127"/>
      <c r="H37" s="127"/>
    </row>
    <row r="38" spans="2:13" s="994" customFormat="1" x14ac:dyDescent="0.35">
      <c r="B38" s="127"/>
      <c r="C38" s="127"/>
      <c r="D38" s="127"/>
      <c r="E38" s="127"/>
      <c r="F38" s="127"/>
      <c r="G38" s="127"/>
      <c r="H38" s="127"/>
    </row>
    <row r="39" spans="2:13" s="994" customFormat="1" x14ac:dyDescent="0.35">
      <c r="B39" s="127"/>
      <c r="C39" s="127"/>
      <c r="D39" s="127"/>
      <c r="E39" s="127"/>
      <c r="F39" s="127"/>
      <c r="G39" s="127"/>
      <c r="H39" s="127"/>
    </row>
    <row r="40" spans="2:13" s="994" customFormat="1" x14ac:dyDescent="0.35">
      <c r="B40" s="127"/>
      <c r="C40" s="127"/>
      <c r="D40" s="127"/>
      <c r="E40" s="127"/>
      <c r="F40" s="127"/>
      <c r="G40" s="127"/>
      <c r="H40" s="127"/>
    </row>
    <row r="41" spans="2:13" s="994" customFormat="1" x14ac:dyDescent="0.35">
      <c r="B41" s="127"/>
      <c r="C41" s="127"/>
      <c r="D41" s="127"/>
      <c r="E41" s="127"/>
      <c r="F41" s="127"/>
      <c r="G41" s="127"/>
      <c r="H41" s="127"/>
    </row>
    <row r="42" spans="2:13" s="994" customFormat="1" x14ac:dyDescent="0.35">
      <c r="B42" s="127"/>
      <c r="C42" s="127"/>
      <c r="D42" s="127"/>
    </row>
    <row r="43" spans="2:13" s="994" customFormat="1" x14ac:dyDescent="0.35"/>
    <row r="44" spans="2:13" s="994" customFormat="1" x14ac:dyDescent="0.35"/>
    <row r="45" spans="2:13" s="994" customFormat="1" x14ac:dyDescent="0.35"/>
    <row r="46" spans="2:13" s="994" customFormat="1" x14ac:dyDescent="0.35"/>
    <row r="47" spans="2:13" s="994" customFormat="1" x14ac:dyDescent="0.35"/>
    <row r="48" spans="2:13" s="994" customFormat="1" x14ac:dyDescent="0.35"/>
    <row r="49" s="994" customFormat="1" x14ac:dyDescent="0.35"/>
    <row r="50" s="994" customFormat="1" x14ac:dyDescent="0.35"/>
    <row r="51" s="994" customFormat="1" x14ac:dyDescent="0.35"/>
    <row r="52" s="994" customFormat="1" x14ac:dyDescent="0.35"/>
    <row r="53" s="994" customFormat="1" x14ac:dyDescent="0.35"/>
    <row r="54" s="994" customFormat="1" x14ac:dyDescent="0.35"/>
    <row r="55" s="994" customFormat="1" x14ac:dyDescent="0.35"/>
    <row r="56" s="994" customFormat="1" x14ac:dyDescent="0.35"/>
    <row r="57" s="994" customFormat="1" x14ac:dyDescent="0.35"/>
    <row r="58" s="994" customFormat="1" x14ac:dyDescent="0.35"/>
    <row r="59" s="994" customFormat="1" x14ac:dyDescent="0.35"/>
    <row r="60" s="994" customFormat="1" x14ac:dyDescent="0.35"/>
    <row r="61" s="994" customFormat="1" x14ac:dyDescent="0.35"/>
    <row r="62" s="994" customFormat="1" x14ac:dyDescent="0.35"/>
    <row r="63" s="994" customFormat="1" x14ac:dyDescent="0.35"/>
    <row r="64" s="994" customFormat="1" x14ac:dyDescent="0.35"/>
    <row r="65" spans="2:4" s="994" customFormat="1" x14ac:dyDescent="0.35"/>
    <row r="66" spans="2:4" s="994" customFormat="1" x14ac:dyDescent="0.35"/>
    <row r="67" spans="2:4" s="128" customFormat="1" x14ac:dyDescent="0.35">
      <c r="B67" s="994"/>
      <c r="C67" s="994"/>
      <c r="D67" s="994"/>
    </row>
    <row r="68" spans="2:4" s="128" customFormat="1" x14ac:dyDescent="0.35"/>
    <row r="69" spans="2:4" s="128" customFormat="1" x14ac:dyDescent="0.35"/>
    <row r="70" spans="2:4" s="128" customFormat="1" x14ac:dyDescent="0.35"/>
    <row r="71" spans="2:4" s="128" customFormat="1" x14ac:dyDescent="0.35"/>
    <row r="72" spans="2:4" s="128" customFormat="1" x14ac:dyDescent="0.35"/>
    <row r="73" spans="2:4" s="128" customFormat="1" x14ac:dyDescent="0.35"/>
    <row r="74" spans="2:4" s="128" customFormat="1" x14ac:dyDescent="0.35"/>
    <row r="75" spans="2:4" s="128" customFormat="1" x14ac:dyDescent="0.35"/>
    <row r="76" spans="2:4" s="128" customFormat="1" x14ac:dyDescent="0.35"/>
    <row r="77" spans="2:4" s="128" customFormat="1" x14ac:dyDescent="0.35"/>
    <row r="78" spans="2:4" s="128" customFormat="1" x14ac:dyDescent="0.35"/>
    <row r="79" spans="2:4" s="128" customFormat="1" x14ac:dyDescent="0.35"/>
    <row r="80" spans="2:4" s="128" customFormat="1" x14ac:dyDescent="0.35"/>
    <row r="81" s="128" customFormat="1" x14ac:dyDescent="0.35"/>
    <row r="82" s="128" customFormat="1" x14ac:dyDescent="0.35"/>
    <row r="83" s="128" customFormat="1" x14ac:dyDescent="0.35"/>
    <row r="84" s="128" customFormat="1" x14ac:dyDescent="0.35"/>
    <row r="85" s="128" customFormat="1" x14ac:dyDescent="0.35"/>
    <row r="86" s="128" customFormat="1" x14ac:dyDescent="0.35"/>
    <row r="87" s="128" customFormat="1" x14ac:dyDescent="0.35"/>
    <row r="88" s="128" customFormat="1" x14ac:dyDescent="0.35"/>
    <row r="89" s="128" customFormat="1" x14ac:dyDescent="0.35"/>
    <row r="90" s="128" customFormat="1" x14ac:dyDescent="0.35"/>
    <row r="91" s="128" customFormat="1" x14ac:dyDescent="0.35"/>
    <row r="92" s="128" customFormat="1" x14ac:dyDescent="0.35"/>
    <row r="93" s="128" customFormat="1" x14ac:dyDescent="0.35"/>
    <row r="94" s="128" customFormat="1" x14ac:dyDescent="0.35"/>
    <row r="95" s="128" customFormat="1" x14ac:dyDescent="0.35"/>
    <row r="96" s="128" customFormat="1" x14ac:dyDescent="0.35"/>
    <row r="97" spans="2:4" s="128" customFormat="1" x14ac:dyDescent="0.35"/>
    <row r="98" spans="2:4" s="128" customFormat="1" x14ac:dyDescent="0.35"/>
    <row r="99" spans="2:4" x14ac:dyDescent="0.35">
      <c r="B99" s="128"/>
      <c r="C99" s="128"/>
      <c r="D99" s="128"/>
    </row>
  </sheetData>
  <mergeCells count="18">
    <mergeCell ref="B2:H2"/>
    <mergeCell ref="B4:L4"/>
    <mergeCell ref="B5:L5"/>
    <mergeCell ref="C7:D7"/>
    <mergeCell ref="E7:F7"/>
    <mergeCell ref="G7:H7"/>
    <mergeCell ref="J7:K7"/>
    <mergeCell ref="L7:M7"/>
    <mergeCell ref="AL7:AM7"/>
    <mergeCell ref="A9:A16"/>
    <mergeCell ref="O9:O16"/>
    <mergeCell ref="AD9:AD16"/>
    <mergeCell ref="Q7:R7"/>
    <mergeCell ref="S7:T7"/>
    <mergeCell ref="U7:V7"/>
    <mergeCell ref="AF7:AG7"/>
    <mergeCell ref="AH7:AI7"/>
    <mergeCell ref="AJ7:AK7"/>
  </mergeCells>
  <printOptions horizontalCentered="1"/>
  <pageMargins left="0" right="0" top="0.43307086614173229" bottom="0.43307086614173229" header="0" footer="0"/>
  <pageSetup paperSize="9" orientation="landscape" r:id="rId1"/>
  <headerFooter alignWithMargins="0"/>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Hoja66">
    <pageSetUpPr fitToPage="1"/>
  </sheetPr>
  <dimension ref="A1:Q42"/>
  <sheetViews>
    <sheetView zoomScaleNormal="100" workbookViewId="0"/>
  </sheetViews>
  <sheetFormatPr baseColWidth="10" defaultColWidth="11.453125" defaultRowHeight="14.5" x14ac:dyDescent="0.35"/>
  <cols>
    <col min="1" max="1" width="4.26953125" style="666" customWidth="1"/>
    <col min="2" max="2" width="12.26953125" style="666" customWidth="1"/>
    <col min="3" max="3" width="10.81640625" style="666" bestFit="1" customWidth="1"/>
    <col min="4" max="4" width="9.54296875" style="666" customWidth="1"/>
    <col min="5" max="5" width="10.81640625" style="666" bestFit="1" customWidth="1"/>
    <col min="6" max="6" width="11.7265625" style="666" customWidth="1"/>
    <col min="7" max="7" width="10.81640625" style="666" bestFit="1" customWidth="1"/>
    <col min="8" max="8" width="9.26953125" style="666" bestFit="1" customWidth="1"/>
    <col min="9" max="9" width="28.1796875" style="666" customWidth="1"/>
    <col min="10" max="10" width="7" style="666" customWidth="1"/>
    <col min="11" max="11" width="10.81640625" style="666" customWidth="1"/>
    <col min="12" max="12" width="7" style="666" customWidth="1"/>
    <col min="13" max="16384" width="11.453125" style="666"/>
  </cols>
  <sheetData>
    <row r="1" spans="1:17" s="700" customFormat="1" x14ac:dyDescent="0.35"/>
    <row r="2" spans="1:17" s="700" customFormat="1" x14ac:dyDescent="0.35"/>
    <row r="3" spans="1:17" s="700" customFormat="1" x14ac:dyDescent="0.35"/>
    <row r="4" spans="1:17" s="700" customFormat="1" x14ac:dyDescent="0.35"/>
    <row r="5" spans="1:17" s="700" customFormat="1" ht="16.5" customHeight="1" x14ac:dyDescent="0.35"/>
    <row r="6" spans="1:17" s="621" customFormat="1" ht="24.75" customHeight="1" x14ac:dyDescent="0.25">
      <c r="A6" s="1015"/>
      <c r="B6" s="1557" t="s">
        <v>446</v>
      </c>
      <c r="C6" s="1557"/>
      <c r="D6" s="1557"/>
      <c r="E6" s="1557"/>
      <c r="F6" s="1557"/>
      <c r="G6" s="1557"/>
      <c r="H6" s="1557"/>
      <c r="I6" s="1557"/>
      <c r="J6" s="1557"/>
      <c r="K6" s="1557"/>
      <c r="L6" s="1557"/>
      <c r="M6" s="1557"/>
      <c r="N6" s="1557"/>
      <c r="O6" s="1016"/>
    </row>
    <row r="7" spans="1:17" s="621" customFormat="1" ht="11.25" customHeight="1" x14ac:dyDescent="0.25">
      <c r="A7" s="1015"/>
      <c r="B7" s="1557"/>
      <c r="C7" s="1557"/>
      <c r="D7" s="1557"/>
      <c r="E7" s="1557"/>
      <c r="F7" s="1557"/>
      <c r="G7" s="1557"/>
      <c r="H7" s="1557"/>
      <c r="I7" s="1557"/>
      <c r="J7" s="1557"/>
      <c r="K7" s="1557"/>
      <c r="L7" s="1557"/>
      <c r="M7" s="1557"/>
      <c r="N7" s="1557"/>
      <c r="O7" s="1016"/>
    </row>
    <row r="8" spans="1:17" s="621" customFormat="1" ht="15.75" customHeight="1" x14ac:dyDescent="0.25">
      <c r="A8" s="1015"/>
      <c r="B8" s="1696" t="str">
        <f>porsaad!$B$6</f>
        <v>Situación a 30 de noviembre de 2025</v>
      </c>
      <c r="C8" s="1696"/>
      <c r="D8" s="1696"/>
      <c r="E8" s="1696"/>
      <c r="F8" s="1696"/>
      <c r="G8" s="1696"/>
      <c r="H8" s="1696"/>
      <c r="I8" s="1696"/>
      <c r="J8" s="1696"/>
      <c r="K8" s="1696"/>
      <c r="L8" s="1696"/>
      <c r="M8" s="1696"/>
      <c r="N8" s="1696"/>
      <c r="O8" s="1017"/>
      <c r="P8" s="1017"/>
      <c r="Q8" s="1017"/>
    </row>
    <row r="9" spans="1:17" s="700" customFormat="1" ht="6" customHeight="1" x14ac:dyDescent="0.35">
      <c r="A9" s="1018"/>
      <c r="B9" s="666"/>
      <c r="C9" s="666"/>
      <c r="D9" s="666"/>
      <c r="E9" s="666"/>
      <c r="F9" s="666"/>
      <c r="G9" s="666"/>
      <c r="H9" s="666"/>
      <c r="I9" s="666"/>
      <c r="J9" s="666"/>
      <c r="K9" s="666"/>
      <c r="L9" s="666"/>
      <c r="M9" s="666"/>
      <c r="N9" s="666"/>
      <c r="O9" s="666"/>
      <c r="P9" s="666"/>
      <c r="Q9" s="666"/>
    </row>
    <row r="10" spans="1:17" s="101" customFormat="1" x14ac:dyDescent="0.35"/>
    <row r="11" spans="1:17" s="101" customFormat="1" x14ac:dyDescent="0.35">
      <c r="C11" s="1697" t="s">
        <v>0</v>
      </c>
      <c r="D11" s="1697"/>
      <c r="E11" s="1697"/>
    </row>
    <row r="12" spans="1:17" s="101" customFormat="1" x14ac:dyDescent="0.35">
      <c r="C12" s="101" t="s">
        <v>23</v>
      </c>
      <c r="D12" s="101" t="s">
        <v>24</v>
      </c>
      <c r="E12" s="101" t="s">
        <v>154</v>
      </c>
      <c r="F12" s="101" t="s">
        <v>68</v>
      </c>
      <c r="G12" s="101" t="s">
        <v>155</v>
      </c>
      <c r="H12" s="101" t="s">
        <v>156</v>
      </c>
    </row>
    <row r="13" spans="1:17" s="101" customFormat="1" x14ac:dyDescent="0.35">
      <c r="B13" s="101" t="s">
        <v>8</v>
      </c>
      <c r="C13" s="1019">
        <v>17980</v>
      </c>
      <c r="D13" s="1019">
        <v>77960</v>
      </c>
      <c r="E13" s="1019" t="e">
        <v>#REF!</v>
      </c>
      <c r="F13" s="1019">
        <v>95940</v>
      </c>
      <c r="G13" s="129">
        <v>0.18740879716489472</v>
      </c>
      <c r="H13" s="129">
        <v>0.81259120283510522</v>
      </c>
      <c r="I13" s="129">
        <v>0.27729848115052286</v>
      </c>
      <c r="M13" s="1019"/>
      <c r="N13" s="1019"/>
      <c r="O13" s="1020"/>
      <c r="P13" s="1020"/>
      <c r="Q13" s="1020"/>
    </row>
    <row r="14" spans="1:17" s="101" customFormat="1" x14ac:dyDescent="0.35">
      <c r="B14" s="101" t="s">
        <v>7</v>
      </c>
      <c r="C14" s="1019">
        <v>7937</v>
      </c>
      <c r="D14" s="1019">
        <v>18434</v>
      </c>
      <c r="E14" s="1019" t="e">
        <v>#REF!</v>
      </c>
      <c r="F14" s="1019">
        <v>26371</v>
      </c>
      <c r="G14" s="129">
        <v>0.30097455538280687</v>
      </c>
      <c r="H14" s="129">
        <v>0.69902544461719318</v>
      </c>
      <c r="I14" s="129">
        <v>0.27729848115052286</v>
      </c>
      <c r="M14" s="1019"/>
      <c r="N14" s="1019"/>
      <c r="O14" s="1020"/>
      <c r="P14" s="1020"/>
      <c r="Q14" s="1020"/>
    </row>
    <row r="15" spans="1:17" s="101" customFormat="1" x14ac:dyDescent="0.35">
      <c r="B15" s="101" t="s">
        <v>37</v>
      </c>
      <c r="C15" s="1019">
        <v>3493</v>
      </c>
      <c r="D15" s="1019">
        <v>9802</v>
      </c>
      <c r="E15" s="1019" t="e">
        <v>#REF!</v>
      </c>
      <c r="F15" s="1019">
        <v>13295</v>
      </c>
      <c r="G15" s="129">
        <v>0.26273034975554721</v>
      </c>
      <c r="H15" s="129">
        <v>0.73726965024445279</v>
      </c>
      <c r="I15" s="129">
        <v>0.27729848115052286</v>
      </c>
      <c r="M15" s="1019"/>
      <c r="N15" s="1019"/>
      <c r="O15" s="1020"/>
      <c r="P15" s="1020"/>
      <c r="Q15" s="1020"/>
    </row>
    <row r="16" spans="1:17" s="101" customFormat="1" x14ac:dyDescent="0.35">
      <c r="B16" s="101" t="s">
        <v>38</v>
      </c>
      <c r="C16" s="1019">
        <v>7922</v>
      </c>
      <c r="D16" s="1019">
        <v>18955</v>
      </c>
      <c r="E16" s="1019" t="e">
        <v>#REF!</v>
      </c>
      <c r="F16" s="1019">
        <v>26877</v>
      </c>
      <c r="G16" s="129">
        <v>0.29475015812776723</v>
      </c>
      <c r="H16" s="129">
        <v>0.70524984187223272</v>
      </c>
      <c r="I16" s="129">
        <v>0.27729848115052286</v>
      </c>
      <c r="M16" s="1019"/>
      <c r="N16" s="1019"/>
      <c r="O16" s="1020"/>
      <c r="P16" s="1020"/>
      <c r="Q16" s="1020"/>
    </row>
    <row r="17" spans="2:17" s="101" customFormat="1" x14ac:dyDescent="0.35">
      <c r="B17" s="101" t="s">
        <v>6</v>
      </c>
      <c r="C17" s="1019">
        <v>7280</v>
      </c>
      <c r="D17" s="1019">
        <v>20843</v>
      </c>
      <c r="E17" s="1019" t="e">
        <v>#REF!</v>
      </c>
      <c r="F17" s="1019">
        <v>28123</v>
      </c>
      <c r="G17" s="129">
        <v>0.25886285246950896</v>
      </c>
      <c r="H17" s="129">
        <v>0.74113714753049109</v>
      </c>
      <c r="I17" s="129">
        <v>0.27729848115052286</v>
      </c>
      <c r="M17" s="1019"/>
      <c r="N17" s="1019"/>
      <c r="O17" s="1020"/>
      <c r="P17" s="1020"/>
      <c r="Q17" s="1020"/>
    </row>
    <row r="18" spans="2:17" s="101" customFormat="1" x14ac:dyDescent="0.35">
      <c r="B18" s="101" t="s">
        <v>5</v>
      </c>
      <c r="C18" s="1019">
        <v>2777</v>
      </c>
      <c r="D18" s="1019">
        <v>7084</v>
      </c>
      <c r="E18" s="1019" t="e">
        <v>#REF!</v>
      </c>
      <c r="F18" s="1019">
        <v>9861</v>
      </c>
      <c r="G18" s="129">
        <v>0.28161444072609271</v>
      </c>
      <c r="H18" s="129">
        <v>0.71838555927390735</v>
      </c>
      <c r="I18" s="129">
        <v>0.27729848115052286</v>
      </c>
      <c r="M18" s="1019"/>
      <c r="N18" s="1019"/>
      <c r="O18" s="1020"/>
      <c r="P18" s="1020"/>
      <c r="Q18" s="1020"/>
    </row>
    <row r="19" spans="2:17" s="101" customFormat="1" x14ac:dyDescent="0.35">
      <c r="B19" s="101" t="s">
        <v>4</v>
      </c>
      <c r="C19" s="1019">
        <v>10155</v>
      </c>
      <c r="D19" s="1019">
        <v>29668</v>
      </c>
      <c r="E19" s="1019" t="e">
        <v>#REF!</v>
      </c>
      <c r="F19" s="1019">
        <v>39823</v>
      </c>
      <c r="G19" s="129">
        <v>0.25500339000075334</v>
      </c>
      <c r="H19" s="129">
        <v>0.74499660999924666</v>
      </c>
      <c r="I19" s="129">
        <v>0.27729848115052286</v>
      </c>
      <c r="M19" s="1019"/>
      <c r="N19" s="1019"/>
      <c r="O19" s="1020"/>
      <c r="P19" s="1020"/>
      <c r="Q19" s="1020"/>
    </row>
    <row r="20" spans="2:17" s="101" customFormat="1" x14ac:dyDescent="0.35">
      <c r="B20" s="101" t="s">
        <v>40</v>
      </c>
      <c r="C20" s="1019">
        <v>6122</v>
      </c>
      <c r="D20" s="1019">
        <v>18445</v>
      </c>
      <c r="E20" s="1019" t="e">
        <v>#REF!</v>
      </c>
      <c r="F20" s="1019">
        <v>24567</v>
      </c>
      <c r="G20" s="129">
        <v>0.24919607603696015</v>
      </c>
      <c r="H20" s="129">
        <v>0.75080392396303985</v>
      </c>
      <c r="I20" s="129">
        <v>0.27729848115052286</v>
      </c>
      <c r="M20" s="1019"/>
      <c r="N20" s="1019"/>
      <c r="O20" s="1020"/>
      <c r="P20" s="1020"/>
      <c r="Q20" s="1020"/>
    </row>
    <row r="21" spans="2:17" s="101" customFormat="1" x14ac:dyDescent="0.35">
      <c r="B21" s="101" t="s">
        <v>41</v>
      </c>
      <c r="C21" s="1019">
        <v>57926</v>
      </c>
      <c r="D21" s="1019">
        <v>108499</v>
      </c>
      <c r="E21" s="1019" t="e">
        <v>#REF!</v>
      </c>
      <c r="F21" s="1019">
        <v>166425</v>
      </c>
      <c r="G21" s="129">
        <v>0.34806068799759654</v>
      </c>
      <c r="H21" s="129">
        <v>0.65193931200240351</v>
      </c>
      <c r="I21" s="129">
        <v>0.27729848115052286</v>
      </c>
      <c r="M21" s="1019"/>
      <c r="N21" s="1019"/>
      <c r="O21" s="1020"/>
      <c r="P21" s="1020"/>
      <c r="Q21" s="1020"/>
    </row>
    <row r="22" spans="2:17" s="101" customFormat="1" x14ac:dyDescent="0.35">
      <c r="B22" s="101" t="s">
        <v>3</v>
      </c>
      <c r="C22" s="1019">
        <v>37252</v>
      </c>
      <c r="D22" s="1019">
        <v>98812</v>
      </c>
      <c r="E22" s="1019" t="e">
        <v>#REF!</v>
      </c>
      <c r="F22" s="1019">
        <v>136064</v>
      </c>
      <c r="G22" s="129">
        <v>0.273782925682032</v>
      </c>
      <c r="H22" s="129">
        <v>0.726217074317968</v>
      </c>
      <c r="I22" s="129">
        <v>0.27729848115052286</v>
      </c>
      <c r="M22" s="1019"/>
      <c r="N22" s="1019"/>
      <c r="O22" s="1020"/>
      <c r="P22" s="1020"/>
      <c r="Q22" s="1020"/>
    </row>
    <row r="23" spans="2:17" s="101" customFormat="1" x14ac:dyDescent="0.35">
      <c r="B23" s="101" t="s">
        <v>2</v>
      </c>
      <c r="C23" s="1019">
        <v>1458</v>
      </c>
      <c r="D23" s="1019">
        <v>6150</v>
      </c>
      <c r="E23" s="1019" t="e">
        <v>#REF!</v>
      </c>
      <c r="F23" s="1019">
        <v>7608</v>
      </c>
      <c r="G23" s="129">
        <v>0.1916403785488959</v>
      </c>
      <c r="H23" s="129">
        <v>0.80835962145110407</v>
      </c>
      <c r="I23" s="129">
        <v>0.27729848115052286</v>
      </c>
      <c r="M23" s="1019"/>
      <c r="N23" s="1019"/>
      <c r="O23" s="1020"/>
      <c r="P23" s="1020"/>
      <c r="Q23" s="1020"/>
    </row>
    <row r="24" spans="2:17" s="101" customFormat="1" x14ac:dyDescent="0.35">
      <c r="B24" s="101" t="s">
        <v>35</v>
      </c>
      <c r="C24" s="1019">
        <v>7435</v>
      </c>
      <c r="D24" s="1019">
        <v>28188</v>
      </c>
      <c r="E24" s="1019" t="e">
        <v>#REF!</v>
      </c>
      <c r="F24" s="1019">
        <v>35623</v>
      </c>
      <c r="G24" s="129">
        <v>0.20871347163349521</v>
      </c>
      <c r="H24" s="129">
        <v>0.79128652836650482</v>
      </c>
      <c r="I24" s="129">
        <v>0.27729848115052286</v>
      </c>
      <c r="M24" s="1019"/>
      <c r="N24" s="1019"/>
      <c r="O24" s="1020"/>
      <c r="P24" s="1020"/>
      <c r="Q24" s="1020"/>
    </row>
    <row r="25" spans="2:17" s="101" customFormat="1" x14ac:dyDescent="0.35">
      <c r="B25" s="101" t="s">
        <v>42</v>
      </c>
      <c r="C25" s="1019">
        <v>15894</v>
      </c>
      <c r="D25" s="1019">
        <v>45015</v>
      </c>
      <c r="E25" s="1019" t="e">
        <v>#REF!</v>
      </c>
      <c r="F25" s="1019">
        <v>60909</v>
      </c>
      <c r="G25" s="129">
        <v>0.26094665812934048</v>
      </c>
      <c r="H25" s="129">
        <v>0.73905334187065952</v>
      </c>
      <c r="I25" s="129">
        <v>0.27729848115052286</v>
      </c>
      <c r="M25" s="1019"/>
      <c r="N25" s="1019"/>
      <c r="O25" s="1020"/>
      <c r="P25" s="1020"/>
      <c r="Q25" s="1020"/>
    </row>
    <row r="26" spans="2:17" s="101" customFormat="1" x14ac:dyDescent="0.35">
      <c r="B26" s="101" t="s">
        <v>43</v>
      </c>
      <c r="C26" s="1019">
        <v>8917</v>
      </c>
      <c r="D26" s="1019">
        <v>22370</v>
      </c>
      <c r="E26" s="1019" t="e">
        <v>#REF!</v>
      </c>
      <c r="F26" s="1019">
        <v>31287</v>
      </c>
      <c r="G26" s="129">
        <v>0.28500655224214527</v>
      </c>
      <c r="H26" s="129">
        <v>0.71499344775785467</v>
      </c>
      <c r="I26" s="129">
        <v>0.27729848115052286</v>
      </c>
      <c r="M26" s="1019"/>
      <c r="N26" s="1019"/>
      <c r="O26" s="1020"/>
      <c r="P26" s="1020"/>
      <c r="Q26" s="1020"/>
    </row>
    <row r="27" spans="2:17" s="101" customFormat="1" x14ac:dyDescent="0.35">
      <c r="B27" s="101" t="s">
        <v>44</v>
      </c>
      <c r="C27" s="1019">
        <v>3130</v>
      </c>
      <c r="D27" s="1019">
        <v>7812</v>
      </c>
      <c r="E27" s="1019" t="e">
        <v>#REF!</v>
      </c>
      <c r="F27" s="1019">
        <v>10942</v>
      </c>
      <c r="G27" s="129">
        <v>0.28605373789069638</v>
      </c>
      <c r="H27" s="129">
        <v>0.71394626210930356</v>
      </c>
      <c r="I27" s="129">
        <v>0.27729848115052286</v>
      </c>
      <c r="M27" s="1019"/>
      <c r="N27" s="1019"/>
      <c r="O27" s="1020"/>
      <c r="P27" s="1020"/>
      <c r="Q27" s="1020"/>
    </row>
    <row r="28" spans="2:17" s="101" customFormat="1" x14ac:dyDescent="0.35">
      <c r="B28" s="101" t="s">
        <v>45</v>
      </c>
      <c r="C28" s="1019">
        <v>14023</v>
      </c>
      <c r="D28" s="1019">
        <v>27444</v>
      </c>
      <c r="E28" s="1019" t="e">
        <v>#REF!</v>
      </c>
      <c r="F28" s="1019">
        <v>41467</v>
      </c>
      <c r="G28" s="129">
        <v>0.33817252272891696</v>
      </c>
      <c r="H28" s="129">
        <v>0.66182747727108304</v>
      </c>
      <c r="I28" s="129">
        <v>0.27729848115052286</v>
      </c>
      <c r="M28" s="1019"/>
      <c r="N28" s="1019"/>
      <c r="O28" s="1020"/>
      <c r="P28" s="1020"/>
      <c r="Q28" s="1020"/>
    </row>
    <row r="29" spans="2:17" s="101" customFormat="1" x14ac:dyDescent="0.35">
      <c r="B29" s="101" t="s">
        <v>46</v>
      </c>
      <c r="C29" s="1019">
        <v>346</v>
      </c>
      <c r="D29" s="1019">
        <v>877</v>
      </c>
      <c r="E29" s="1019" t="e">
        <v>#REF!</v>
      </c>
      <c r="F29" s="1019">
        <v>1223</v>
      </c>
      <c r="G29" s="129">
        <v>0.28291087489779232</v>
      </c>
      <c r="H29" s="129">
        <v>0.71708912510220768</v>
      </c>
      <c r="I29" s="129">
        <v>0.27729848115052286</v>
      </c>
      <c r="M29" s="1019"/>
      <c r="N29" s="1019"/>
      <c r="O29" s="1020"/>
      <c r="P29" s="1020"/>
      <c r="Q29" s="1020"/>
    </row>
    <row r="30" spans="2:17" s="101" customFormat="1" x14ac:dyDescent="0.35">
      <c r="B30" s="101" t="s">
        <v>39</v>
      </c>
      <c r="C30" s="1019">
        <v>139</v>
      </c>
      <c r="D30" s="1019">
        <v>742</v>
      </c>
      <c r="E30" s="1019" t="e">
        <v>#REF!</v>
      </c>
      <c r="F30" s="1019">
        <v>881</v>
      </c>
      <c r="G30" s="129">
        <v>0.15777525539160045</v>
      </c>
      <c r="H30" s="129">
        <v>0.84222474460839958</v>
      </c>
      <c r="I30" s="129">
        <v>0.27729848115052286</v>
      </c>
      <c r="M30" s="1019"/>
      <c r="N30" s="1019"/>
      <c r="O30" s="1020"/>
      <c r="P30" s="1020"/>
      <c r="Q30" s="1020"/>
    </row>
    <row r="31" spans="2:17" s="101" customFormat="1" x14ac:dyDescent="0.35">
      <c r="B31" s="101" t="s">
        <v>47</v>
      </c>
      <c r="C31" s="1019">
        <v>118</v>
      </c>
      <c r="D31" s="1019">
        <v>999</v>
      </c>
      <c r="E31" s="1019" t="e">
        <v>#REF!</v>
      </c>
      <c r="F31" s="1019">
        <v>1117</v>
      </c>
      <c r="G31" s="129">
        <v>0.10564010743061773</v>
      </c>
      <c r="H31" s="129">
        <v>0.89435989256938231</v>
      </c>
      <c r="I31" s="129">
        <v>0.27729848115052286</v>
      </c>
      <c r="M31" s="1019"/>
      <c r="N31" s="1019"/>
      <c r="O31" s="1020"/>
      <c r="P31" s="1020"/>
      <c r="Q31" s="1020"/>
    </row>
    <row r="32" spans="2:17" s="101" customFormat="1" x14ac:dyDescent="0.35">
      <c r="B32" s="104" t="s">
        <v>0</v>
      </c>
      <c r="C32" s="105">
        <v>210304</v>
      </c>
      <c r="D32" s="105">
        <v>548099</v>
      </c>
      <c r="E32" s="105" t="e">
        <v>#REF!</v>
      </c>
      <c r="F32" s="105">
        <v>758403</v>
      </c>
      <c r="G32" s="1021">
        <v>0.27729848115052286</v>
      </c>
      <c r="H32" s="1021">
        <v>0.72270151884947709</v>
      </c>
      <c r="I32" s="129">
        <v>0.27729848115052286</v>
      </c>
      <c r="M32" s="1019"/>
      <c r="N32" s="1019"/>
      <c r="O32" s="1020"/>
      <c r="P32" s="1020"/>
      <c r="Q32" s="1020"/>
    </row>
    <row r="33" spans="13:16" s="101" customFormat="1" x14ac:dyDescent="0.35">
      <c r="M33" s="1019"/>
      <c r="N33" s="1019"/>
      <c r="O33" s="1020"/>
      <c r="P33" s="1020"/>
    </row>
    <row r="34" spans="13:16" s="101" customFormat="1" x14ac:dyDescent="0.35"/>
    <row r="35" spans="13:16" s="700" customFormat="1" x14ac:dyDescent="0.35"/>
    <row r="36" spans="13:16" s="700" customFormat="1" x14ac:dyDescent="0.35"/>
    <row r="37" spans="13:16" s="700" customFormat="1" x14ac:dyDescent="0.35"/>
    <row r="38" spans="13:16" s="700" customFormat="1" x14ac:dyDescent="0.35"/>
    <row r="39" spans="13:16" s="700" customFormat="1" x14ac:dyDescent="0.35"/>
    <row r="40" spans="13:16" s="700" customFormat="1" x14ac:dyDescent="0.35"/>
    <row r="41" spans="13:16" s="700" customFormat="1" x14ac:dyDescent="0.35"/>
    <row r="42" spans="13:16" s="700" customFormat="1" x14ac:dyDescent="0.35"/>
  </sheetData>
  <mergeCells count="3">
    <mergeCell ref="B6:N7"/>
    <mergeCell ref="B8:N8"/>
    <mergeCell ref="C11:E11"/>
  </mergeCells>
  <printOptions horizontalCentered="1"/>
  <pageMargins left="0" right="0" top="0.43307086614173229" bottom="0.43307086614173229" header="0" footer="0"/>
  <pageSetup paperSize="9" scale="88" orientation="landscape" r:id="rId1"/>
  <headerFooter alignWithMargins="0"/>
  <rowBreaks count="1" manualBreakCount="1">
    <brk id="42" max="1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10">
    <tabColor theme="0"/>
    <pageSetUpPr fitToPage="1"/>
  </sheetPr>
  <dimension ref="A1:AE28"/>
  <sheetViews>
    <sheetView zoomScaleNormal="100" workbookViewId="0"/>
  </sheetViews>
  <sheetFormatPr baseColWidth="10" defaultColWidth="11.453125" defaultRowHeight="14.5" x14ac:dyDescent="0.35"/>
  <cols>
    <col min="1" max="1" width="1.81640625" style="220" customWidth="1"/>
    <col min="2" max="2" width="24.54296875" style="220" customWidth="1"/>
    <col min="3" max="3" width="1" style="220" customWidth="1"/>
    <col min="4" max="11" width="10.81640625" style="220" customWidth="1"/>
    <col min="12" max="12" width="7.1796875" style="220" customWidth="1"/>
    <col min="13" max="13" width="1.1796875" style="220" customWidth="1"/>
    <col min="14" max="14" width="7.1796875" style="220" customWidth="1"/>
    <col min="15" max="15" width="7.7265625" style="220" customWidth="1"/>
    <col min="16" max="23" width="8.26953125" style="220" customWidth="1"/>
    <col min="24" max="27" width="7.7265625" style="220" customWidth="1"/>
    <col min="28" max="28" width="11.453125" style="220" customWidth="1"/>
    <col min="29" max="29" width="11.453125" style="220"/>
    <col min="30" max="30" width="11.81640625" style="220" bestFit="1" customWidth="1"/>
    <col min="31" max="16384" width="11.453125" style="220"/>
  </cols>
  <sheetData>
    <row r="1" spans="1:29" x14ac:dyDescent="0.35">
      <c r="A1" s="219"/>
      <c r="B1" s="219"/>
      <c r="J1" s="221"/>
      <c r="K1" s="221"/>
      <c r="L1" s="221"/>
    </row>
    <row r="2" spans="1:29" ht="48.75" customHeight="1" x14ac:dyDescent="0.35">
      <c r="A2" s="219"/>
      <c r="B2" s="219"/>
      <c r="J2" s="221"/>
      <c r="K2" s="221"/>
      <c r="L2" s="221"/>
    </row>
    <row r="3" spans="1:29" ht="24" customHeight="1" x14ac:dyDescent="0.35">
      <c r="A3" s="219"/>
      <c r="B3" s="1429" t="s">
        <v>367</v>
      </c>
      <c r="C3" s="1429"/>
      <c r="D3" s="1429"/>
      <c r="E3" s="1429"/>
      <c r="F3" s="1429"/>
      <c r="G3" s="1429"/>
      <c r="H3" s="1429"/>
      <c r="I3" s="1429"/>
      <c r="J3" s="1429"/>
      <c r="K3" s="1429"/>
      <c r="L3" s="1429"/>
      <c r="M3" s="1429"/>
      <c r="N3" s="1429"/>
      <c r="O3" s="1429"/>
      <c r="P3" s="1429"/>
      <c r="Q3" s="1429"/>
      <c r="R3" s="1429"/>
      <c r="S3" s="1429"/>
      <c r="T3" s="1429"/>
      <c r="U3" s="1429"/>
      <c r="V3" s="1429"/>
      <c r="W3" s="1429"/>
      <c r="X3" s="1429"/>
      <c r="Y3" s="1429"/>
      <c r="Z3" s="1344"/>
      <c r="AA3" s="1344"/>
    </row>
    <row r="5" spans="1:29" x14ac:dyDescent="0.35">
      <c r="B5" s="219"/>
      <c r="C5" s="219"/>
      <c r="D5" s="1430" t="s">
        <v>365</v>
      </c>
      <c r="E5" s="1430"/>
      <c r="F5" s="1430"/>
      <c r="G5" s="1430"/>
      <c r="H5" s="1430"/>
      <c r="I5" s="1430"/>
      <c r="J5" s="1430"/>
      <c r="K5" s="1430"/>
      <c r="L5" s="1430"/>
      <c r="M5" s="219"/>
      <c r="N5" s="1427" t="s">
        <v>339</v>
      </c>
      <c r="O5" s="1428"/>
      <c r="P5" s="1428"/>
      <c r="Q5" s="1428"/>
      <c r="R5" s="1428"/>
      <c r="S5" s="1428"/>
      <c r="T5" s="1428"/>
      <c r="U5" s="1428"/>
      <c r="V5" s="1428"/>
      <c r="W5" s="1428"/>
      <c r="X5" s="1428"/>
      <c r="Y5" s="1428"/>
      <c r="Z5" s="1428"/>
      <c r="AA5" s="1428"/>
    </row>
    <row r="6" spans="1:29" ht="21" customHeight="1" x14ac:dyDescent="0.35">
      <c r="B6" s="219"/>
      <c r="C6" s="219"/>
      <c r="D6" s="1431"/>
      <c r="E6" s="1431"/>
      <c r="F6" s="1431"/>
      <c r="G6" s="1431"/>
      <c r="H6" s="1431"/>
      <c r="I6" s="1431"/>
      <c r="J6" s="1431"/>
      <c r="K6" s="1431"/>
      <c r="L6" s="1431"/>
      <c r="M6" s="219"/>
      <c r="N6" s="1432">
        <v>43830</v>
      </c>
      <c r="O6" s="1433"/>
      <c r="P6" s="1420">
        <v>44196</v>
      </c>
      <c r="Q6" s="1421"/>
      <c r="R6" s="1420">
        <v>44561</v>
      </c>
      <c r="S6" s="1421"/>
      <c r="T6" s="1422">
        <v>44926</v>
      </c>
      <c r="U6" s="1423"/>
      <c r="V6" s="1424">
        <v>45291</v>
      </c>
      <c r="W6" s="1425"/>
      <c r="X6" s="1424">
        <v>45657</v>
      </c>
      <c r="Y6" s="1425"/>
      <c r="Z6" s="1424">
        <v>45991</v>
      </c>
      <c r="AA6" s="1426"/>
    </row>
    <row r="7" spans="1:29" x14ac:dyDescent="0.35">
      <c r="B7" s="225"/>
      <c r="C7" s="219"/>
      <c r="D7" s="226">
        <v>43465</v>
      </c>
      <c r="E7" s="227">
        <v>43830</v>
      </c>
      <c r="F7" s="228">
        <v>44196</v>
      </c>
      <c r="G7" s="228">
        <v>44561</v>
      </c>
      <c r="H7" s="228">
        <v>44926</v>
      </c>
      <c r="I7" s="228">
        <v>45291</v>
      </c>
      <c r="J7" s="228">
        <v>45657</v>
      </c>
      <c r="K7" s="228">
        <v>45991</v>
      </c>
      <c r="L7" s="229"/>
      <c r="M7" s="219"/>
      <c r="N7" s="230" t="s">
        <v>28</v>
      </c>
      <c r="O7" s="231" t="s">
        <v>340</v>
      </c>
      <c r="P7" s="232" t="s">
        <v>28</v>
      </c>
      <c r="Q7" s="233" t="s">
        <v>340</v>
      </c>
      <c r="R7" s="231" t="s">
        <v>28</v>
      </c>
      <c r="S7" s="232" t="s">
        <v>340</v>
      </c>
      <c r="T7" s="232" t="s">
        <v>28</v>
      </c>
      <c r="U7" s="232" t="s">
        <v>340</v>
      </c>
      <c r="V7" s="232" t="s">
        <v>28</v>
      </c>
      <c r="W7" s="227" t="s">
        <v>340</v>
      </c>
      <c r="X7" s="231" t="s">
        <v>28</v>
      </c>
      <c r="Y7" s="228" t="s">
        <v>340</v>
      </c>
      <c r="Z7" s="231" t="s">
        <v>28</v>
      </c>
      <c r="AA7" s="229" t="s">
        <v>340</v>
      </c>
    </row>
    <row r="8" spans="1:29" ht="8.25" customHeight="1" x14ac:dyDescent="0.35">
      <c r="B8" s="225"/>
      <c r="C8" s="219"/>
      <c r="D8" s="234"/>
      <c r="E8" s="234"/>
      <c r="F8" s="234"/>
      <c r="G8" s="297"/>
      <c r="H8" s="297"/>
      <c r="I8" s="297"/>
      <c r="J8" s="234"/>
      <c r="K8" s="234"/>
      <c r="L8" s="234"/>
      <c r="M8" s="219"/>
    </row>
    <row r="9" spans="1:29" ht="15" customHeight="1" x14ac:dyDescent="0.35">
      <c r="B9" s="298" t="s">
        <v>8</v>
      </c>
      <c r="C9" s="219"/>
      <c r="D9" s="299">
        <v>287340</v>
      </c>
      <c r="E9" s="300">
        <v>294246</v>
      </c>
      <c r="F9" s="300">
        <v>285089</v>
      </c>
      <c r="G9" s="254">
        <v>295552</v>
      </c>
      <c r="H9" s="254">
        <v>307238</v>
      </c>
      <c r="I9" s="254">
        <v>322158</v>
      </c>
      <c r="J9" s="1353">
        <v>313855</v>
      </c>
      <c r="K9" s="300">
        <v>346407</v>
      </c>
      <c r="L9" s="302"/>
      <c r="M9" s="222"/>
      <c r="N9" s="278">
        <v>2.4034245145124311E-2</v>
      </c>
      <c r="O9" s="279">
        <v>6906</v>
      </c>
      <c r="P9" s="280">
        <v>-3.1120219136368865E-2</v>
      </c>
      <c r="Q9" s="279">
        <v>-9157</v>
      </c>
      <c r="R9" s="280">
        <v>3.6700819744009738E-2</v>
      </c>
      <c r="S9" s="279">
        <v>10463</v>
      </c>
      <c r="T9" s="280">
        <v>3.9539573408401862E-2</v>
      </c>
      <c r="U9" s="279">
        <v>11686</v>
      </c>
      <c r="V9" s="280">
        <v>4.8561701352046294E-2</v>
      </c>
      <c r="W9" s="279">
        <v>14920</v>
      </c>
      <c r="X9" s="280">
        <v>-2.5773067873527844E-2</v>
      </c>
      <c r="Y9" s="279">
        <v>-8303</v>
      </c>
      <c r="Z9" s="280">
        <v>0.1152294641276177</v>
      </c>
      <c r="AA9" s="279">
        <v>35792</v>
      </c>
    </row>
    <row r="10" spans="1:29" x14ac:dyDescent="0.35">
      <c r="B10" s="303" t="s">
        <v>7</v>
      </c>
      <c r="C10" s="219"/>
      <c r="D10" s="253">
        <v>35146</v>
      </c>
      <c r="E10" s="254">
        <v>39188</v>
      </c>
      <c r="F10" s="254">
        <v>36344</v>
      </c>
      <c r="G10" s="254">
        <v>37924</v>
      </c>
      <c r="H10" s="254">
        <v>39112</v>
      </c>
      <c r="I10" s="254">
        <v>40520</v>
      </c>
      <c r="J10" s="1354">
        <v>45350</v>
      </c>
      <c r="K10" s="254">
        <v>48997</v>
      </c>
      <c r="L10" s="304"/>
      <c r="M10" s="219"/>
      <c r="N10" s="256">
        <v>0.11500597507539978</v>
      </c>
      <c r="O10" s="257">
        <v>4042</v>
      </c>
      <c r="P10" s="258">
        <v>-7.2573236705113842E-2</v>
      </c>
      <c r="Q10" s="257">
        <v>-2844</v>
      </c>
      <c r="R10" s="258">
        <v>4.3473475676865547E-2</v>
      </c>
      <c r="S10" s="257">
        <v>1580</v>
      </c>
      <c r="T10" s="258">
        <v>3.1325809513764291E-2</v>
      </c>
      <c r="U10" s="257">
        <v>1188</v>
      </c>
      <c r="V10" s="258">
        <v>3.5999181836776417E-2</v>
      </c>
      <c r="W10" s="257">
        <v>1408</v>
      </c>
      <c r="X10" s="258">
        <v>0.1192003948667324</v>
      </c>
      <c r="Y10" s="257">
        <v>4830</v>
      </c>
      <c r="Z10" s="258">
        <v>9.0300184694808605E-2</v>
      </c>
      <c r="AA10" s="257">
        <v>4058</v>
      </c>
    </row>
    <row r="11" spans="1:29" x14ac:dyDescent="0.35">
      <c r="B11" s="303" t="s">
        <v>37</v>
      </c>
      <c r="C11" s="219"/>
      <c r="D11" s="253">
        <v>25573</v>
      </c>
      <c r="E11" s="254">
        <v>26877</v>
      </c>
      <c r="F11" s="254">
        <v>27263</v>
      </c>
      <c r="G11" s="254">
        <v>29763</v>
      </c>
      <c r="H11" s="254">
        <v>31755</v>
      </c>
      <c r="I11" s="254">
        <v>32560</v>
      </c>
      <c r="J11" s="1354">
        <v>33572</v>
      </c>
      <c r="K11" s="257">
        <v>34243</v>
      </c>
      <c r="M11" s="222"/>
      <c r="N11" s="256">
        <v>5.0991279865483019E-2</v>
      </c>
      <c r="O11" s="257">
        <v>1304</v>
      </c>
      <c r="P11" s="258">
        <v>1.436172191836893E-2</v>
      </c>
      <c r="Q11" s="257">
        <v>386</v>
      </c>
      <c r="R11" s="258">
        <v>9.1699372776290256E-2</v>
      </c>
      <c r="S11" s="257">
        <v>2500</v>
      </c>
      <c r="T11" s="258">
        <v>6.6928737022477591E-2</v>
      </c>
      <c r="U11" s="257">
        <v>1992</v>
      </c>
      <c r="V11" s="258">
        <v>2.5350338529365413E-2</v>
      </c>
      <c r="W11" s="257">
        <v>805</v>
      </c>
      <c r="X11" s="258">
        <v>3.1081081081081097E-2</v>
      </c>
      <c r="Y11" s="257">
        <v>1012</v>
      </c>
      <c r="Z11" s="258">
        <v>2.643805641317698E-2</v>
      </c>
      <c r="AA11" s="257">
        <v>882</v>
      </c>
    </row>
    <row r="12" spans="1:29" x14ac:dyDescent="0.35">
      <c r="B12" s="303" t="s">
        <v>38</v>
      </c>
      <c r="C12" s="219"/>
      <c r="D12" s="253">
        <v>20139</v>
      </c>
      <c r="E12" s="254">
        <v>24991</v>
      </c>
      <c r="F12" s="254">
        <v>25528</v>
      </c>
      <c r="G12" s="254">
        <v>26990</v>
      </c>
      <c r="H12" s="254">
        <v>29491</v>
      </c>
      <c r="I12" s="254">
        <v>33350</v>
      </c>
      <c r="J12" s="1354">
        <v>35599</v>
      </c>
      <c r="K12" s="257">
        <v>37911</v>
      </c>
      <c r="M12" s="222"/>
      <c r="N12" s="256">
        <v>0.24092556730721482</v>
      </c>
      <c r="O12" s="257">
        <v>4852</v>
      </c>
      <c r="P12" s="258">
        <v>2.148773558481043E-2</v>
      </c>
      <c r="Q12" s="257">
        <v>537</v>
      </c>
      <c r="R12" s="258">
        <v>5.7270448135380736E-2</v>
      </c>
      <c r="S12" s="257">
        <v>1462</v>
      </c>
      <c r="T12" s="258">
        <v>9.2663949610967133E-2</v>
      </c>
      <c r="U12" s="257">
        <v>2501</v>
      </c>
      <c r="V12" s="258">
        <v>0.13085348072293246</v>
      </c>
      <c r="W12" s="257">
        <v>3859</v>
      </c>
      <c r="X12" s="258">
        <v>6.7436281859070357E-2</v>
      </c>
      <c r="Y12" s="257">
        <v>2249</v>
      </c>
      <c r="Z12" s="258">
        <v>6.6323517002784493E-2</v>
      </c>
      <c r="AA12" s="257">
        <v>2358</v>
      </c>
    </row>
    <row r="13" spans="1:29" x14ac:dyDescent="0.35">
      <c r="B13" s="303" t="s">
        <v>6</v>
      </c>
      <c r="C13" s="219"/>
      <c r="D13" s="253">
        <v>30594</v>
      </c>
      <c r="E13" s="254">
        <v>32430</v>
      </c>
      <c r="F13" s="254">
        <v>33152</v>
      </c>
      <c r="G13" s="254">
        <v>36737</v>
      </c>
      <c r="H13" s="254">
        <v>41768</v>
      </c>
      <c r="I13" s="254">
        <v>46523</v>
      </c>
      <c r="J13" s="1354">
        <v>52503</v>
      </c>
      <c r="K13" s="257">
        <v>67055</v>
      </c>
      <c r="L13" s="1356"/>
      <c r="M13" s="219"/>
      <c r="N13" s="256">
        <v>6.0011767013139927E-2</v>
      </c>
      <c r="O13" s="257">
        <v>1836</v>
      </c>
      <c r="P13" s="258">
        <v>2.2263336416898039E-2</v>
      </c>
      <c r="Q13" s="257">
        <v>722</v>
      </c>
      <c r="R13" s="258">
        <v>0.10813827220077221</v>
      </c>
      <c r="S13" s="257">
        <v>3585</v>
      </c>
      <c r="T13" s="258">
        <v>0.13694640280915693</v>
      </c>
      <c r="U13" s="257">
        <v>5031</v>
      </c>
      <c r="V13" s="258">
        <v>0.11384313349932973</v>
      </c>
      <c r="W13" s="257">
        <v>4755</v>
      </c>
      <c r="X13" s="258">
        <v>0.12853857231906796</v>
      </c>
      <c r="Y13" s="257">
        <v>5980</v>
      </c>
      <c r="Z13" s="258">
        <v>0.29382368263646352</v>
      </c>
      <c r="AA13" s="257">
        <v>15228</v>
      </c>
      <c r="AC13" s="224"/>
    </row>
    <row r="14" spans="1:29" x14ac:dyDescent="0.35">
      <c r="B14" s="303" t="s">
        <v>5</v>
      </c>
      <c r="C14" s="219"/>
      <c r="D14" s="253">
        <v>20401</v>
      </c>
      <c r="E14" s="254">
        <v>21169</v>
      </c>
      <c r="F14" s="254">
        <v>21022</v>
      </c>
      <c r="G14" s="254">
        <v>18734</v>
      </c>
      <c r="H14" s="254">
        <v>18426</v>
      </c>
      <c r="I14" s="254">
        <v>18749</v>
      </c>
      <c r="J14" s="1354">
        <v>18551</v>
      </c>
      <c r="K14" s="257">
        <v>18767</v>
      </c>
      <c r="M14" s="222"/>
      <c r="N14" s="256">
        <v>3.7645213469927885E-2</v>
      </c>
      <c r="O14" s="257">
        <v>768</v>
      </c>
      <c r="P14" s="258">
        <v>-6.9441163966177388E-3</v>
      </c>
      <c r="Q14" s="257">
        <v>-147</v>
      </c>
      <c r="R14" s="258">
        <v>-0.10883835981352863</v>
      </c>
      <c r="S14" s="257">
        <v>-2288</v>
      </c>
      <c r="T14" s="258">
        <v>-1.644069606063836E-2</v>
      </c>
      <c r="U14" s="257">
        <v>-308</v>
      </c>
      <c r="V14" s="258">
        <v>1.7529577770541538E-2</v>
      </c>
      <c r="W14" s="257">
        <v>323</v>
      </c>
      <c r="X14" s="258">
        <v>-1.0560563230038955E-2</v>
      </c>
      <c r="Y14" s="257">
        <v>-198</v>
      </c>
      <c r="Z14" s="258">
        <v>8.9242513843341698E-3</v>
      </c>
      <c r="AA14" s="257">
        <v>166</v>
      </c>
      <c r="AC14" s="224"/>
    </row>
    <row r="15" spans="1:29" x14ac:dyDescent="0.35">
      <c r="B15" s="303" t="s">
        <v>4</v>
      </c>
      <c r="C15" s="219"/>
      <c r="D15" s="253">
        <v>94845</v>
      </c>
      <c r="E15" s="254">
        <v>106369</v>
      </c>
      <c r="F15" s="254">
        <v>105708</v>
      </c>
      <c r="G15" s="254">
        <v>108898</v>
      </c>
      <c r="H15" s="254">
        <v>114380</v>
      </c>
      <c r="I15" s="254">
        <v>122746</v>
      </c>
      <c r="J15" s="1354">
        <v>126345</v>
      </c>
      <c r="K15" s="257">
        <v>128281</v>
      </c>
      <c r="M15" s="222"/>
      <c r="N15" s="256">
        <v>0.1215035057198588</v>
      </c>
      <c r="O15" s="257">
        <v>11524</v>
      </c>
      <c r="P15" s="258">
        <v>-6.2142165480544298E-3</v>
      </c>
      <c r="Q15" s="257">
        <v>-661</v>
      </c>
      <c r="R15" s="258">
        <v>3.0177470011730323E-2</v>
      </c>
      <c r="S15" s="257">
        <v>3190</v>
      </c>
      <c r="T15" s="258">
        <v>5.0340685779353134E-2</v>
      </c>
      <c r="U15" s="257">
        <v>5482</v>
      </c>
      <c r="V15" s="258">
        <v>7.3142157719881196E-2</v>
      </c>
      <c r="W15" s="257">
        <v>8366</v>
      </c>
      <c r="X15" s="258">
        <v>2.9320711061867621E-2</v>
      </c>
      <c r="Y15" s="257">
        <v>3599</v>
      </c>
      <c r="Z15" s="258">
        <v>1.8766181165520424E-2</v>
      </c>
      <c r="AA15" s="257">
        <v>2363</v>
      </c>
      <c r="AC15" s="224"/>
    </row>
    <row r="16" spans="1:29" x14ac:dyDescent="0.35">
      <c r="B16" s="303" t="s">
        <v>40</v>
      </c>
      <c r="C16" s="219"/>
      <c r="D16" s="253">
        <v>64964</v>
      </c>
      <c r="E16" s="254">
        <v>68077</v>
      </c>
      <c r="F16" s="254">
        <v>64772</v>
      </c>
      <c r="G16" s="254">
        <v>66829</v>
      </c>
      <c r="H16" s="254">
        <v>69929</v>
      </c>
      <c r="I16" s="254">
        <v>74835</v>
      </c>
      <c r="J16" s="1354">
        <v>80045</v>
      </c>
      <c r="K16" s="257">
        <v>84226</v>
      </c>
      <c r="M16" s="222"/>
      <c r="N16" s="256">
        <v>4.7918847361615668E-2</v>
      </c>
      <c r="O16" s="257">
        <v>3113</v>
      </c>
      <c r="P16" s="258">
        <v>-4.8547967742409326E-2</v>
      </c>
      <c r="Q16" s="257">
        <v>-3305</v>
      </c>
      <c r="R16" s="258">
        <v>3.1757549558451226E-2</v>
      </c>
      <c r="S16" s="257">
        <v>2057</v>
      </c>
      <c r="T16" s="258">
        <v>4.6387047539242054E-2</v>
      </c>
      <c r="U16" s="257">
        <v>3100</v>
      </c>
      <c r="V16" s="258">
        <v>7.0156873400162967E-2</v>
      </c>
      <c r="W16" s="257">
        <v>4906</v>
      </c>
      <c r="X16" s="258">
        <v>6.9619830293311979E-2</v>
      </c>
      <c r="Y16" s="257">
        <v>5210</v>
      </c>
      <c r="Z16" s="258">
        <v>5.7132816226121541E-2</v>
      </c>
      <c r="AA16" s="257">
        <v>4552</v>
      </c>
      <c r="AC16" s="224"/>
    </row>
    <row r="17" spans="2:31" x14ac:dyDescent="0.35">
      <c r="B17" s="303" t="s">
        <v>41</v>
      </c>
      <c r="C17" s="219"/>
      <c r="D17" s="253">
        <v>230178</v>
      </c>
      <c r="E17" s="254">
        <v>239983</v>
      </c>
      <c r="F17" s="254">
        <v>230320</v>
      </c>
      <c r="G17" s="254">
        <v>245417</v>
      </c>
      <c r="H17" s="254">
        <v>257644</v>
      </c>
      <c r="I17" s="254">
        <v>250190</v>
      </c>
      <c r="J17" s="1354">
        <v>269088</v>
      </c>
      <c r="K17" s="257">
        <v>285156</v>
      </c>
      <c r="M17" s="222"/>
      <c r="N17" s="256">
        <v>4.2597468046468467E-2</v>
      </c>
      <c r="O17" s="257">
        <v>9805</v>
      </c>
      <c r="P17" s="258">
        <v>-4.02653521291092E-2</v>
      </c>
      <c r="Q17" s="257">
        <v>-9663</v>
      </c>
      <c r="R17" s="258">
        <v>6.5547933310177164E-2</v>
      </c>
      <c r="S17" s="257">
        <v>15097</v>
      </c>
      <c r="T17" s="258">
        <v>4.9821324521121202E-2</v>
      </c>
      <c r="U17" s="257">
        <v>12227</v>
      </c>
      <c r="V17" s="258">
        <v>-2.8931393706044028E-2</v>
      </c>
      <c r="W17" s="257">
        <v>-7454</v>
      </c>
      <c r="X17" s="258">
        <v>7.5534593708781239E-2</v>
      </c>
      <c r="Y17" s="257">
        <v>18898</v>
      </c>
      <c r="Z17" s="258">
        <v>6.8748524247319365E-2</v>
      </c>
      <c r="AA17" s="257">
        <v>18343</v>
      </c>
      <c r="AC17" s="224"/>
    </row>
    <row r="18" spans="2:31" x14ac:dyDescent="0.35">
      <c r="B18" s="303" t="s">
        <v>3</v>
      </c>
      <c r="C18" s="219"/>
      <c r="D18" s="253">
        <v>85031</v>
      </c>
      <c r="E18" s="254">
        <v>103107</v>
      </c>
      <c r="F18" s="254">
        <v>115485</v>
      </c>
      <c r="G18" s="254">
        <v>129091</v>
      </c>
      <c r="H18" s="254">
        <v>144410</v>
      </c>
      <c r="I18" s="254">
        <v>161791</v>
      </c>
      <c r="J18" s="1354">
        <v>172554</v>
      </c>
      <c r="K18" s="257">
        <v>186886</v>
      </c>
      <c r="M18" s="222"/>
      <c r="N18" s="256">
        <v>0.21258129388105518</v>
      </c>
      <c r="O18" s="257">
        <v>18076</v>
      </c>
      <c r="P18" s="258">
        <v>0.12005004509878092</v>
      </c>
      <c r="Q18" s="257">
        <v>12378</v>
      </c>
      <c r="R18" s="258">
        <v>0.11781616660172323</v>
      </c>
      <c r="S18" s="257">
        <v>13606</v>
      </c>
      <c r="T18" s="258">
        <v>0.11866822628998142</v>
      </c>
      <c r="U18" s="257">
        <v>15319</v>
      </c>
      <c r="V18" s="258">
        <v>0.12035870092098877</v>
      </c>
      <c r="W18" s="257">
        <v>17381</v>
      </c>
      <c r="X18" s="258">
        <v>6.6524095901502545E-2</v>
      </c>
      <c r="Y18" s="257">
        <v>10763</v>
      </c>
      <c r="Z18" s="258">
        <v>8.9403027706369542E-2</v>
      </c>
      <c r="AA18" s="257">
        <v>15337</v>
      </c>
      <c r="AC18" s="224"/>
    </row>
    <row r="19" spans="2:31" x14ac:dyDescent="0.35">
      <c r="B19" s="303" t="s">
        <v>2</v>
      </c>
      <c r="C19" s="219"/>
      <c r="D19" s="253">
        <v>33341</v>
      </c>
      <c r="E19" s="254">
        <v>35443</v>
      </c>
      <c r="F19" s="254">
        <v>34750</v>
      </c>
      <c r="G19" s="254">
        <v>36342</v>
      </c>
      <c r="H19" s="254">
        <v>38917</v>
      </c>
      <c r="I19" s="254">
        <v>41046</v>
      </c>
      <c r="J19" s="1354">
        <v>40991</v>
      </c>
      <c r="K19" s="257">
        <v>42295</v>
      </c>
      <c r="M19" s="222"/>
      <c r="N19" s="256">
        <v>6.3045499535106853E-2</v>
      </c>
      <c r="O19" s="257">
        <v>2102</v>
      </c>
      <c r="P19" s="258">
        <v>-1.9552520949129626E-2</v>
      </c>
      <c r="Q19" s="257">
        <v>-693</v>
      </c>
      <c r="R19" s="258">
        <v>4.5812949640287703E-2</v>
      </c>
      <c r="S19" s="257">
        <v>1592</v>
      </c>
      <c r="T19" s="258">
        <v>7.0854658521820379E-2</v>
      </c>
      <c r="U19" s="257">
        <v>2575</v>
      </c>
      <c r="V19" s="258">
        <v>5.4706169540303717E-2</v>
      </c>
      <c r="W19" s="257">
        <v>2129</v>
      </c>
      <c r="X19" s="258">
        <v>-1.339960044827726E-3</v>
      </c>
      <c r="Y19" s="257">
        <v>-55</v>
      </c>
      <c r="Z19" s="258">
        <v>2.6378373131430877E-2</v>
      </c>
      <c r="AA19" s="257">
        <v>1087</v>
      </c>
      <c r="AC19" s="224"/>
    </row>
    <row r="20" spans="2:31" x14ac:dyDescent="0.35">
      <c r="B20" s="303" t="s">
        <v>35</v>
      </c>
      <c r="C20" s="219"/>
      <c r="D20" s="253">
        <v>67903</v>
      </c>
      <c r="E20" s="254">
        <v>70092</v>
      </c>
      <c r="F20" s="254">
        <v>67467</v>
      </c>
      <c r="G20" s="254">
        <v>69079</v>
      </c>
      <c r="H20" s="254">
        <v>71374</v>
      </c>
      <c r="I20" s="254">
        <v>75584</v>
      </c>
      <c r="J20" s="1354">
        <v>78452</v>
      </c>
      <c r="K20" s="257">
        <v>93017</v>
      </c>
      <c r="M20" s="222"/>
      <c r="N20" s="256">
        <v>3.2237161833792216E-2</v>
      </c>
      <c r="O20" s="257">
        <v>2189</v>
      </c>
      <c r="P20" s="258">
        <v>-3.7450778976202748E-2</v>
      </c>
      <c r="Q20" s="257">
        <v>-2625</v>
      </c>
      <c r="R20" s="258">
        <v>2.3893162583188854E-2</v>
      </c>
      <c r="S20" s="257">
        <v>1612</v>
      </c>
      <c r="T20" s="258">
        <v>3.3222831830223454E-2</v>
      </c>
      <c r="U20" s="257">
        <v>2295</v>
      </c>
      <c r="V20" s="258">
        <v>5.8985064589346159E-2</v>
      </c>
      <c r="W20" s="257">
        <v>4210</v>
      </c>
      <c r="X20" s="258">
        <v>3.7944538526672345E-2</v>
      </c>
      <c r="Y20" s="257">
        <v>2868</v>
      </c>
      <c r="Z20" s="258">
        <v>0.18735001276487107</v>
      </c>
      <c r="AA20" s="257">
        <v>14677</v>
      </c>
      <c r="AC20" s="224"/>
    </row>
    <row r="21" spans="2:31" x14ac:dyDescent="0.35">
      <c r="B21" s="303" t="s">
        <v>42</v>
      </c>
      <c r="C21" s="219"/>
      <c r="D21" s="253">
        <v>161368</v>
      </c>
      <c r="E21" s="254">
        <v>171922</v>
      </c>
      <c r="F21" s="254">
        <v>161936</v>
      </c>
      <c r="G21" s="254">
        <v>163249</v>
      </c>
      <c r="H21" s="254">
        <v>173065</v>
      </c>
      <c r="I21" s="254">
        <v>185857</v>
      </c>
      <c r="J21" s="1354">
        <v>201810</v>
      </c>
      <c r="K21" s="257">
        <v>220366</v>
      </c>
      <c r="M21" s="222"/>
      <c r="N21" s="256">
        <v>6.5403301769867639E-2</v>
      </c>
      <c r="O21" s="257">
        <v>10554</v>
      </c>
      <c r="P21" s="258">
        <v>-5.808448017124046E-2</v>
      </c>
      <c r="Q21" s="257">
        <v>-9986</v>
      </c>
      <c r="R21" s="258">
        <v>8.108141487995324E-3</v>
      </c>
      <c r="S21" s="257">
        <v>1313</v>
      </c>
      <c r="T21" s="258">
        <v>6.0129005384412793E-2</v>
      </c>
      <c r="U21" s="257">
        <v>9816</v>
      </c>
      <c r="V21" s="258">
        <v>7.3914425215959367E-2</v>
      </c>
      <c r="W21" s="257">
        <v>12792</v>
      </c>
      <c r="X21" s="258">
        <v>8.5834808481789704E-2</v>
      </c>
      <c r="Y21" s="257">
        <v>15953</v>
      </c>
      <c r="Z21" s="258">
        <v>8.7185609835515709E-2</v>
      </c>
      <c r="AA21" s="257">
        <v>17672</v>
      </c>
      <c r="AC21" s="224"/>
    </row>
    <row r="22" spans="2:31" x14ac:dyDescent="0.35">
      <c r="B22" s="303" t="s">
        <v>43</v>
      </c>
      <c r="C22" s="219"/>
      <c r="D22" s="253">
        <v>39429</v>
      </c>
      <c r="E22" s="254">
        <v>41312</v>
      </c>
      <c r="F22" s="254">
        <v>40012</v>
      </c>
      <c r="G22" s="254">
        <v>42082</v>
      </c>
      <c r="H22" s="254">
        <v>44287</v>
      </c>
      <c r="I22" s="254">
        <v>47580</v>
      </c>
      <c r="J22" s="1354">
        <v>51617</v>
      </c>
      <c r="K22" s="257">
        <v>57091</v>
      </c>
      <c r="M22" s="222"/>
      <c r="N22" s="256">
        <v>4.7756727281949907E-2</v>
      </c>
      <c r="O22" s="257">
        <v>1883</v>
      </c>
      <c r="P22" s="258">
        <v>-3.1467854376452387E-2</v>
      </c>
      <c r="Q22" s="257">
        <v>-1300</v>
      </c>
      <c r="R22" s="258">
        <v>5.1734479656103227E-2</v>
      </c>
      <c r="S22" s="257">
        <v>2070</v>
      </c>
      <c r="T22" s="258">
        <v>5.2397699729100244E-2</v>
      </c>
      <c r="U22" s="257">
        <v>2205</v>
      </c>
      <c r="V22" s="258">
        <v>7.4355905796283261E-2</v>
      </c>
      <c r="W22" s="257">
        <v>3293</v>
      </c>
      <c r="X22" s="258">
        <v>8.484657419083641E-2</v>
      </c>
      <c r="Y22" s="257">
        <v>4037</v>
      </c>
      <c r="Z22" s="258">
        <v>0.11048219252689107</v>
      </c>
      <c r="AA22" s="257">
        <v>5680</v>
      </c>
      <c r="AC22" s="224"/>
    </row>
    <row r="23" spans="2:31" x14ac:dyDescent="0.35">
      <c r="B23" s="303" t="s">
        <v>44</v>
      </c>
      <c r="C23" s="219"/>
      <c r="D23" s="253">
        <v>15133</v>
      </c>
      <c r="E23" s="254">
        <v>14637</v>
      </c>
      <c r="F23" s="254">
        <v>14462</v>
      </c>
      <c r="G23" s="254">
        <v>15183</v>
      </c>
      <c r="H23" s="254">
        <v>16013</v>
      </c>
      <c r="I23" s="254">
        <v>16801</v>
      </c>
      <c r="J23" s="1354">
        <v>16933</v>
      </c>
      <c r="K23" s="257">
        <v>17974</v>
      </c>
      <c r="L23" s="1356"/>
      <c r="M23" s="219"/>
      <c r="N23" s="256">
        <v>-3.2776052335954486E-2</v>
      </c>
      <c r="O23" s="257">
        <v>-496</v>
      </c>
      <c r="P23" s="258">
        <v>-1.1956001912960312E-2</v>
      </c>
      <c r="Q23" s="257">
        <v>-175</v>
      </c>
      <c r="R23" s="258">
        <v>4.9854791868344517E-2</v>
      </c>
      <c r="S23" s="257">
        <v>721</v>
      </c>
      <c r="T23" s="258">
        <v>5.4666403214121084E-2</v>
      </c>
      <c r="U23" s="257">
        <v>830</v>
      </c>
      <c r="V23" s="258">
        <v>4.921001686130011E-2</v>
      </c>
      <c r="W23" s="257">
        <v>788</v>
      </c>
      <c r="X23" s="258">
        <v>7.8566751979047833E-3</v>
      </c>
      <c r="Y23" s="257">
        <v>132</v>
      </c>
      <c r="Z23" s="258">
        <v>8.8146264680954101E-2</v>
      </c>
      <c r="AA23" s="257">
        <v>1456</v>
      </c>
      <c r="AC23" s="224"/>
    </row>
    <row r="24" spans="2:31" x14ac:dyDescent="0.35">
      <c r="B24" s="303" t="s">
        <v>45</v>
      </c>
      <c r="C24" s="219"/>
      <c r="D24" s="253">
        <v>78811</v>
      </c>
      <c r="E24" s="254">
        <v>80742</v>
      </c>
      <c r="F24" s="254">
        <v>79315</v>
      </c>
      <c r="G24" s="254">
        <v>78831</v>
      </c>
      <c r="H24" s="254">
        <v>79067</v>
      </c>
      <c r="I24" s="254">
        <v>82443</v>
      </c>
      <c r="J24" s="1354">
        <v>85082</v>
      </c>
      <c r="K24" s="257">
        <v>88083</v>
      </c>
      <c r="L24" s="1356"/>
      <c r="M24" s="219"/>
      <c r="N24" s="256">
        <v>2.450165586022246E-2</v>
      </c>
      <c r="O24" s="257">
        <v>1931</v>
      </c>
      <c r="P24" s="258">
        <v>-1.767357756805632E-2</v>
      </c>
      <c r="Q24" s="257">
        <v>-1427</v>
      </c>
      <c r="R24" s="258">
        <v>-6.1022505200781785E-3</v>
      </c>
      <c r="S24" s="257">
        <v>-484</v>
      </c>
      <c r="T24" s="258">
        <v>2.9937461151070544E-3</v>
      </c>
      <c r="U24" s="257">
        <v>236</v>
      </c>
      <c r="V24" s="258">
        <v>4.2697965017010953E-2</v>
      </c>
      <c r="W24" s="257">
        <v>3376</v>
      </c>
      <c r="X24" s="258">
        <v>3.2009994784275131E-2</v>
      </c>
      <c r="Y24" s="257">
        <v>2639</v>
      </c>
      <c r="Z24" s="258">
        <v>3.4724587968564702E-2</v>
      </c>
      <c r="AA24" s="257">
        <v>2956</v>
      </c>
      <c r="AC24" s="224"/>
    </row>
    <row r="25" spans="2:31" x14ac:dyDescent="0.35">
      <c r="B25" s="303" t="s">
        <v>46</v>
      </c>
      <c r="C25" s="219"/>
      <c r="D25" s="253">
        <v>11167</v>
      </c>
      <c r="E25" s="254">
        <v>11398</v>
      </c>
      <c r="F25" s="254">
        <v>10806</v>
      </c>
      <c r="G25" s="254">
        <v>11690</v>
      </c>
      <c r="H25" s="254">
        <v>10545</v>
      </c>
      <c r="I25" s="254">
        <v>10646</v>
      </c>
      <c r="J25" s="1354">
        <v>10406</v>
      </c>
      <c r="K25" s="257">
        <v>10549</v>
      </c>
      <c r="M25" s="222"/>
      <c r="N25" s="256">
        <v>2.0685949673144188E-2</v>
      </c>
      <c r="O25" s="257">
        <v>231</v>
      </c>
      <c r="P25" s="258">
        <v>-5.1938936655553603E-2</v>
      </c>
      <c r="Q25" s="257">
        <v>-592</v>
      </c>
      <c r="R25" s="258">
        <v>8.180640384971305E-2</v>
      </c>
      <c r="S25" s="257">
        <v>884</v>
      </c>
      <c r="T25" s="258">
        <v>-9.7946963216424265E-2</v>
      </c>
      <c r="U25" s="257">
        <v>-1145</v>
      </c>
      <c r="V25" s="258">
        <v>9.577999051683328E-3</v>
      </c>
      <c r="W25" s="257">
        <v>101</v>
      </c>
      <c r="X25" s="258">
        <v>-2.2543678376855114E-2</v>
      </c>
      <c r="Y25" s="257">
        <v>-240</v>
      </c>
      <c r="Z25" s="258">
        <v>9.4885662776356128E-4</v>
      </c>
      <c r="AA25" s="257">
        <v>10</v>
      </c>
      <c r="AC25" s="224"/>
    </row>
    <row r="26" spans="2:31" x14ac:dyDescent="0.35">
      <c r="B26" s="305" t="s">
        <v>1</v>
      </c>
      <c r="C26" s="219"/>
      <c r="D26" s="260">
        <v>2949</v>
      </c>
      <c r="E26" s="261">
        <v>3054</v>
      </c>
      <c r="F26" s="261">
        <v>3042</v>
      </c>
      <c r="G26" s="261">
        <v>3187</v>
      </c>
      <c r="H26" s="261">
        <v>3439</v>
      </c>
      <c r="I26" s="261">
        <v>3728</v>
      </c>
      <c r="J26" s="1355">
        <v>4004</v>
      </c>
      <c r="K26" s="257">
        <v>4281</v>
      </c>
      <c r="M26" s="222"/>
      <c r="N26" s="264">
        <v>3.560528992878953E-2</v>
      </c>
      <c r="O26" s="265">
        <v>105</v>
      </c>
      <c r="P26" s="266">
        <v>-3.9292730844793233E-3</v>
      </c>
      <c r="Q26" s="265">
        <v>-12</v>
      </c>
      <c r="R26" s="266">
        <v>4.7666009204470727E-2</v>
      </c>
      <c r="S26" s="265">
        <v>145</v>
      </c>
      <c r="T26" s="266">
        <v>7.9071226859115162E-2</v>
      </c>
      <c r="U26" s="265">
        <v>252</v>
      </c>
      <c r="V26" s="266">
        <v>8.4036056993312069E-2</v>
      </c>
      <c r="W26" s="265">
        <v>289</v>
      </c>
      <c r="X26" s="266">
        <v>7.4034334763948495E-2</v>
      </c>
      <c r="Y26" s="265">
        <v>276</v>
      </c>
      <c r="Z26" s="266">
        <v>7.4548192771084265E-2</v>
      </c>
      <c r="AA26" s="265">
        <v>297</v>
      </c>
      <c r="AC26" s="224"/>
      <c r="AD26" s="224"/>
      <c r="AE26" s="286"/>
    </row>
    <row r="27" spans="2:31" x14ac:dyDescent="0.35">
      <c r="B27" s="235" t="s">
        <v>0</v>
      </c>
      <c r="C27" s="219"/>
      <c r="D27" s="1222">
        <f>SUM(D9:D26)</f>
        <v>1304312</v>
      </c>
      <c r="E27" s="306">
        <f>SUM(E9:E26)</f>
        <v>1385037</v>
      </c>
      <c r="F27" s="307">
        <f>SUM(F9:F26)</f>
        <v>1356473</v>
      </c>
      <c r="G27" s="306">
        <f>SUM(G9:G26)</f>
        <v>1415578</v>
      </c>
      <c r="H27" s="307">
        <v>1490860</v>
      </c>
      <c r="I27" s="306">
        <v>1567107</v>
      </c>
      <c r="J27" s="306">
        <v>1636757</v>
      </c>
      <c r="K27" s="1350">
        <f>SUM(K9:K26)</f>
        <v>1771585</v>
      </c>
      <c r="L27" s="267"/>
      <c r="M27" s="222"/>
      <c r="N27" s="240">
        <f>E27/D27-1</f>
        <v>6.1890866602469341E-2</v>
      </c>
      <c r="O27" s="241">
        <f>E27-D27</f>
        <v>80725</v>
      </c>
      <c r="P27" s="242">
        <f>F27/E27-1</f>
        <v>-2.0623275768084204E-2</v>
      </c>
      <c r="Q27" s="243">
        <f>F27-E27</f>
        <v>-28564</v>
      </c>
      <c r="R27" s="242">
        <f t="shared" ref="R27" si="0">G27/F27-1</f>
        <v>4.3572559129448241E-2</v>
      </c>
      <c r="S27" s="237">
        <f t="shared" ref="S27" si="1">G27-F27</f>
        <v>59105</v>
      </c>
      <c r="T27" s="242">
        <f t="shared" ref="T27" si="2">H27/G27-1</f>
        <v>5.3181103407936581E-2</v>
      </c>
      <c r="U27" s="243">
        <f t="shared" ref="U27" si="3">H27-G27</f>
        <v>75282</v>
      </c>
      <c r="V27" s="309">
        <f t="shared" ref="V27" si="4">I27/H27-1</f>
        <v>5.1142964463464002E-2</v>
      </c>
      <c r="W27" s="237">
        <f t="shared" ref="W27" si="5">I27-H27</f>
        <v>76247</v>
      </c>
      <c r="X27" s="242">
        <v>4.4444954939260706E-2</v>
      </c>
      <c r="Y27" s="243">
        <v>69650</v>
      </c>
      <c r="Z27" s="242">
        <v>8.7748845531110842E-2</v>
      </c>
      <c r="AA27" s="243">
        <f>SUM(AA9:AA26)</f>
        <v>142914</v>
      </c>
    </row>
    <row r="28" spans="2:31" x14ac:dyDescent="0.35">
      <c r="D28" s="296"/>
      <c r="F28" s="296"/>
      <c r="H28" s="296"/>
      <c r="I28" s="296"/>
      <c r="L28" s="296"/>
      <c r="M28" s="219"/>
    </row>
  </sheetData>
  <mergeCells count="10">
    <mergeCell ref="Z6:AA6"/>
    <mergeCell ref="N5:AA5"/>
    <mergeCell ref="B3:Y3"/>
    <mergeCell ref="D5:L6"/>
    <mergeCell ref="N6:O6"/>
    <mergeCell ref="P6:Q6"/>
    <mergeCell ref="X6:Y6"/>
    <mergeCell ref="R6:S6"/>
    <mergeCell ref="T6:U6"/>
    <mergeCell ref="V6:W6"/>
  </mergeCells>
  <pageMargins left="0.7" right="0.7" top="0.75" bottom="0.75" header="0.3" footer="0.3"/>
  <pageSetup paperSize="9" scale="57"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400-000004000000}">
          <x14:colorSeries rgb="FF376092"/>
          <x14:colorNegative rgb="FFD00000"/>
          <x14:colorAxis rgb="FF000000"/>
          <x14:colorMarkers rgb="FFD00000"/>
          <x14:colorFirst rgb="FFD00000"/>
          <x14:colorLast rgb="FFD00000"/>
          <x14:colorHigh rgb="FFD00000"/>
          <x14:colorLow rgb="FFD00000"/>
          <x14:sparklines>
            <x14:sparkline>
              <xm:f>EVO_derecho!D9:J9</xm:f>
              <xm:sqref>L9</xm:sqref>
            </x14:sparkline>
            <x14:sparkline>
              <xm:f>EVO_derecho!D10:J10</xm:f>
              <xm:sqref>L10</xm:sqref>
            </x14:sparkline>
            <x14:sparkline>
              <xm:f>EVO_derecho!D11:J11</xm:f>
              <xm:sqref>L11</xm:sqref>
            </x14:sparkline>
            <x14:sparkline>
              <xm:f>EVO_derecho!D12:J12</xm:f>
              <xm:sqref>L12</xm:sqref>
            </x14:sparkline>
            <x14:sparkline>
              <xm:f>EVO_derecho!D13:J13</xm:f>
              <xm:sqref>L13</xm:sqref>
            </x14:sparkline>
            <x14:sparkline>
              <xm:f>EVO_derecho!D14:J14</xm:f>
              <xm:sqref>L14</xm:sqref>
            </x14:sparkline>
            <x14:sparkline>
              <xm:f>EVO_derecho!D15:J15</xm:f>
              <xm:sqref>L15</xm:sqref>
            </x14:sparkline>
            <x14:sparkline>
              <xm:f>EVO_derecho!D16:J16</xm:f>
              <xm:sqref>L16</xm:sqref>
            </x14:sparkline>
            <x14:sparkline>
              <xm:f>EVO_derecho!D17:J17</xm:f>
              <xm:sqref>L17</xm:sqref>
            </x14:sparkline>
            <x14:sparkline>
              <xm:f>EVO_derecho!D18:J18</xm:f>
              <xm:sqref>L18</xm:sqref>
            </x14:sparkline>
            <x14:sparkline>
              <xm:f>EVO_derecho!D19:J19</xm:f>
              <xm:sqref>L19</xm:sqref>
            </x14:sparkline>
            <x14:sparkline>
              <xm:f>EVO_derecho!D20:J20</xm:f>
              <xm:sqref>L20</xm:sqref>
            </x14:sparkline>
            <x14:sparkline>
              <xm:f>EVO_derecho!D21:J21</xm:f>
              <xm:sqref>L21</xm:sqref>
            </x14:sparkline>
            <x14:sparkline>
              <xm:f>EVO_derecho!D22:J22</xm:f>
              <xm:sqref>L22</xm:sqref>
            </x14:sparkline>
            <x14:sparkline>
              <xm:f>EVO_derecho!D23:J23</xm:f>
              <xm:sqref>L23</xm:sqref>
            </x14:sparkline>
            <x14:sparkline>
              <xm:f>EVO_derecho!D24:J24</xm:f>
              <xm:sqref>L24</xm:sqref>
            </x14:sparkline>
            <x14:sparkline>
              <xm:f>EVO_derecho!D25:J25</xm:f>
              <xm:sqref>L25</xm:sqref>
            </x14:sparkline>
            <x14:sparkline>
              <xm:f>EVO_derecho!D26:J26</xm:f>
              <xm:sqref>L26</xm:sqref>
            </x14:sparkline>
            <x14:sparkline>
              <xm:f>EVO_derecho!D27:J27</xm:f>
              <xm:sqref>L27</xm:sqref>
            </x14:sparkline>
          </x14:sparklines>
        </x14:sparklineGroup>
      </x14:sparklineGroups>
    </ext>
  </extLs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Hoja67">
    <pageSetUpPr fitToPage="1"/>
  </sheetPr>
  <dimension ref="A1:M32"/>
  <sheetViews>
    <sheetView zoomScaleNormal="100" workbookViewId="0"/>
  </sheetViews>
  <sheetFormatPr baseColWidth="10" defaultColWidth="11.453125" defaultRowHeight="15.5" x14ac:dyDescent="0.35"/>
  <cols>
    <col min="1" max="1" width="1" style="1023" customWidth="1"/>
    <col min="2" max="2" width="30.26953125" style="1023" customWidth="1"/>
    <col min="3" max="3" width="11.26953125" style="1023" customWidth="1"/>
    <col min="4" max="4" width="0.81640625" style="1023" customWidth="1"/>
    <col min="5" max="5" width="17.7265625" style="1023" customWidth="1"/>
    <col min="6" max="6" width="0.7265625" style="1023" customWidth="1"/>
    <col min="7" max="7" width="17.7265625" style="1023" customWidth="1"/>
    <col min="8" max="8" width="0.7265625" style="1023" customWidth="1"/>
    <col min="9" max="9" width="17.7265625" style="1023" customWidth="1"/>
    <col min="10" max="10" width="0.7265625" style="1023" customWidth="1"/>
    <col min="11" max="11" width="17.7265625" style="1023" customWidth="1"/>
    <col min="12" max="12" width="0.7265625" style="1023" customWidth="1"/>
    <col min="13" max="13" width="17.7265625" style="1023" customWidth="1"/>
    <col min="14" max="16384" width="11.453125" style="1023"/>
  </cols>
  <sheetData>
    <row r="1" spans="1:13" ht="9.75" customHeight="1" x14ac:dyDescent="0.35"/>
    <row r="2" spans="1:13" s="314" customFormat="1" ht="49.5" customHeight="1" x14ac:dyDescent="0.35">
      <c r="B2" s="1699"/>
      <c r="C2" s="1699"/>
      <c r="D2" s="1024"/>
      <c r="E2" s="1700"/>
      <c r="F2" s="1700"/>
      <c r="G2" s="1700"/>
      <c r="H2" s="1700"/>
      <c r="I2" s="1700"/>
    </row>
    <row r="3" spans="1:13" s="314" customFormat="1" ht="14.25" customHeight="1" x14ac:dyDescent="0.35">
      <c r="B3" s="1024"/>
      <c r="C3" s="1024"/>
      <c r="D3" s="1024"/>
      <c r="G3" s="1024"/>
      <c r="I3" s="1024"/>
      <c r="K3" s="1024"/>
      <c r="M3" s="1024"/>
    </row>
    <row r="4" spans="1:13" s="315" customFormat="1" ht="21.75" customHeight="1" x14ac:dyDescent="0.25">
      <c r="B4" s="1477" t="s">
        <v>445</v>
      </c>
      <c r="C4" s="1477"/>
      <c r="D4" s="1477"/>
      <c r="E4" s="1477"/>
      <c r="F4" s="1477"/>
      <c r="G4" s="1477"/>
      <c r="H4" s="1477"/>
      <c r="I4" s="1477"/>
      <c r="J4" s="1477"/>
      <c r="K4" s="1477"/>
      <c r="L4" s="1477"/>
      <c r="M4" s="1477"/>
    </row>
    <row r="5" spans="1:13" s="315" customFormat="1" ht="18.75" customHeight="1" x14ac:dyDescent="0.25">
      <c r="B5" s="1478" t="str">
        <f>porsaad!$B$6</f>
        <v>Situación a 30 de noviembre de 2025</v>
      </c>
      <c r="C5" s="1478"/>
      <c r="D5" s="1478"/>
      <c r="E5" s="1478"/>
      <c r="F5" s="1478"/>
      <c r="G5" s="1478"/>
      <c r="H5" s="1478"/>
      <c r="I5" s="1478"/>
      <c r="J5" s="1478"/>
      <c r="K5" s="1478"/>
      <c r="L5" s="1478"/>
      <c r="M5" s="1478"/>
    </row>
    <row r="6" spans="1:13" s="315" customFormat="1" ht="4.5" customHeight="1" x14ac:dyDescent="0.25"/>
    <row r="7" spans="1:13" s="1028" customFormat="1" ht="15" customHeight="1" x14ac:dyDescent="0.25">
      <c r="A7" s="1025"/>
      <c r="B7" s="1701" t="s">
        <v>12</v>
      </c>
      <c r="C7" s="1321" t="s">
        <v>68</v>
      </c>
      <c r="D7" s="1026"/>
      <c r="E7" s="1323" t="s">
        <v>140</v>
      </c>
      <c r="F7" s="1027"/>
      <c r="G7" s="1323" t="s">
        <v>142</v>
      </c>
      <c r="H7" s="1027"/>
      <c r="I7" s="1323" t="s">
        <v>144</v>
      </c>
      <c r="J7" s="1027"/>
      <c r="K7" s="1323" t="s">
        <v>146</v>
      </c>
      <c r="L7" s="1027"/>
      <c r="M7" s="1323" t="s">
        <v>148</v>
      </c>
    </row>
    <row r="8" spans="1:13" s="1028" customFormat="1" ht="19.5" customHeight="1" x14ac:dyDescent="0.25">
      <c r="A8" s="1025"/>
      <c r="B8" s="1702"/>
      <c r="C8" s="1322" t="s">
        <v>28</v>
      </c>
      <c r="D8" s="1026"/>
      <c r="E8" s="1322" t="s">
        <v>28</v>
      </c>
      <c r="F8" s="1026"/>
      <c r="G8" s="1322" t="s">
        <v>28</v>
      </c>
      <c r="H8" s="1026"/>
      <c r="I8" s="1322" t="s">
        <v>28</v>
      </c>
      <c r="J8" s="1026"/>
      <c r="K8" s="1322" t="s">
        <v>28</v>
      </c>
      <c r="L8" s="1026"/>
      <c r="M8" s="1322" t="s">
        <v>28</v>
      </c>
    </row>
    <row r="9" spans="1:13" s="1028" customFormat="1" ht="6" customHeight="1" x14ac:dyDescent="0.25">
      <c r="A9" s="1025"/>
      <c r="B9" s="1029"/>
      <c r="C9" s="1029"/>
      <c r="D9" s="1029"/>
      <c r="E9" s="1029"/>
      <c r="F9" s="1029"/>
      <c r="G9" s="1029"/>
      <c r="H9" s="1029"/>
      <c r="I9" s="1029"/>
      <c r="J9" s="1029"/>
      <c r="K9" s="1029"/>
      <c r="L9" s="1029"/>
      <c r="M9" s="1029"/>
    </row>
    <row r="10" spans="1:13" s="1035" customFormat="1" ht="18" customHeight="1" x14ac:dyDescent="0.25">
      <c r="A10" s="1030"/>
      <c r="B10" s="1031" t="s">
        <v>8</v>
      </c>
      <c r="C10" s="1032">
        <f>M10+K10+I10+G10+E10</f>
        <v>100</v>
      </c>
      <c r="D10" s="1033"/>
      <c r="E10" s="1034">
        <v>37.647169633606481</v>
      </c>
      <c r="F10" s="1033"/>
      <c r="G10" s="1034">
        <v>44.967714252823043</v>
      </c>
      <c r="H10" s="1033"/>
      <c r="I10" s="1034">
        <v>14.416083220830325</v>
      </c>
      <c r="J10" s="1033"/>
      <c r="K10" s="1034">
        <v>2.7073979885508566</v>
      </c>
      <c r="L10" s="1033"/>
      <c r="M10" s="1034">
        <v>0.26163490418929808</v>
      </c>
    </row>
    <row r="11" spans="1:13" s="1035" customFormat="1" ht="18" customHeight="1" x14ac:dyDescent="0.25">
      <c r="A11" s="1030"/>
      <c r="B11" s="1036" t="s">
        <v>7</v>
      </c>
      <c r="C11" s="1037">
        <f t="shared" ref="C11:C28" si="0">M11+K11+I11+G11+E11</f>
        <v>100</v>
      </c>
      <c r="D11" s="1033"/>
      <c r="E11" s="1038">
        <v>21.55021000381825</v>
      </c>
      <c r="F11" s="1033"/>
      <c r="G11" s="1038">
        <v>55.238640702558229</v>
      </c>
      <c r="H11" s="1033"/>
      <c r="I11" s="1038">
        <v>16.880488736158838</v>
      </c>
      <c r="J11" s="1033"/>
      <c r="K11" s="1038">
        <v>5.6662848415425735</v>
      </c>
      <c r="L11" s="1033"/>
      <c r="M11" s="1038">
        <v>0.66437571592210765</v>
      </c>
    </row>
    <row r="12" spans="1:13" s="1035" customFormat="1" ht="18" customHeight="1" x14ac:dyDescent="0.25">
      <c r="A12" s="1030"/>
      <c r="B12" s="1036" t="s">
        <v>37</v>
      </c>
      <c r="C12" s="1037">
        <f t="shared" si="0"/>
        <v>100</v>
      </c>
      <c r="D12" s="1033"/>
      <c r="E12" s="1038">
        <v>23.12730557855906</v>
      </c>
      <c r="F12" s="1033"/>
      <c r="G12" s="1038">
        <v>46.736430023338102</v>
      </c>
      <c r="H12" s="1033"/>
      <c r="I12" s="1038">
        <v>22.532560415568774</v>
      </c>
      <c r="J12" s="1033"/>
      <c r="K12" s="1038">
        <v>6.5572536324625466</v>
      </c>
      <c r="L12" s="1033"/>
      <c r="M12" s="1038">
        <v>1.0464503500715201</v>
      </c>
    </row>
    <row r="13" spans="1:13" s="1035" customFormat="1" ht="18" customHeight="1" x14ac:dyDescent="0.25">
      <c r="A13" s="1030"/>
      <c r="B13" s="1036" t="s">
        <v>38</v>
      </c>
      <c r="C13" s="1037">
        <f t="shared" si="0"/>
        <v>100</v>
      </c>
      <c r="D13" s="1033"/>
      <c r="E13" s="1038">
        <v>25.316691505216092</v>
      </c>
      <c r="F13" s="1033"/>
      <c r="G13" s="1038">
        <v>51.453055141579732</v>
      </c>
      <c r="H13" s="1033"/>
      <c r="I13" s="1038">
        <v>17.604321907600596</v>
      </c>
      <c r="J13" s="1033"/>
      <c r="K13" s="1038">
        <v>5.1453055141579735</v>
      </c>
      <c r="L13" s="1033"/>
      <c r="M13" s="1038">
        <v>0.48062593144560362</v>
      </c>
    </row>
    <row r="14" spans="1:13" s="1035" customFormat="1" ht="18" customHeight="1" x14ac:dyDescent="0.25">
      <c r="A14" s="1030"/>
      <c r="B14" s="1036" t="s">
        <v>6</v>
      </c>
      <c r="C14" s="1037">
        <f t="shared" si="0"/>
        <v>100</v>
      </c>
      <c r="D14" s="1033"/>
      <c r="E14" s="1038">
        <v>35.889221130570981</v>
      </c>
      <c r="F14" s="1033"/>
      <c r="G14" s="1038">
        <v>46.379752242631355</v>
      </c>
      <c r="H14" s="1033"/>
      <c r="I14" s="1038">
        <v>13.637334472447671</v>
      </c>
      <c r="J14" s="1033"/>
      <c r="K14" s="1038">
        <v>3.5988893635198629</v>
      </c>
      <c r="L14" s="1033"/>
      <c r="M14" s="1038">
        <v>0.49480279083012957</v>
      </c>
    </row>
    <row r="15" spans="1:13" s="1035" customFormat="1" ht="18" customHeight="1" x14ac:dyDescent="0.25">
      <c r="A15" s="1030"/>
      <c r="B15" s="1036" t="s">
        <v>5</v>
      </c>
      <c r="C15" s="1037">
        <f t="shared" si="0"/>
        <v>100</v>
      </c>
      <c r="D15" s="1033"/>
      <c r="E15" s="1038">
        <v>21.716198397403389</v>
      </c>
      <c r="F15" s="1033"/>
      <c r="G15" s="1038">
        <v>47.438888325387971</v>
      </c>
      <c r="H15" s="1033"/>
      <c r="I15" s="1038">
        <v>21.543767116340401</v>
      </c>
      <c r="J15" s="1033"/>
      <c r="K15" s="1038">
        <v>7.9724109950299216</v>
      </c>
      <c r="L15" s="1033"/>
      <c r="M15" s="1038">
        <v>1.3287351658383204</v>
      </c>
    </row>
    <row r="16" spans="1:13" s="1035" customFormat="1" ht="18" customHeight="1" x14ac:dyDescent="0.25">
      <c r="A16" s="1030"/>
      <c r="B16" s="1036" t="s">
        <v>4</v>
      </c>
      <c r="C16" s="1037">
        <f t="shared" si="0"/>
        <v>100</v>
      </c>
      <c r="D16" s="1033"/>
      <c r="E16" s="1038">
        <v>23.231460787021923</v>
      </c>
      <c r="F16" s="1033"/>
      <c r="G16" s="1038">
        <v>52.020290801335975</v>
      </c>
      <c r="H16" s="1033"/>
      <c r="I16" s="1038">
        <v>19.40182315863489</v>
      </c>
      <c r="J16" s="1033"/>
      <c r="K16" s="1038">
        <v>4.9622058712739507</v>
      </c>
      <c r="L16" s="1033"/>
      <c r="M16" s="1038">
        <v>0.38421938173325632</v>
      </c>
    </row>
    <row r="17" spans="1:13" s="1035" customFormat="1" ht="18" customHeight="1" x14ac:dyDescent="0.25">
      <c r="A17" s="1030"/>
      <c r="B17" s="1036" t="s">
        <v>40</v>
      </c>
      <c r="C17" s="1037">
        <f t="shared" si="0"/>
        <v>100</v>
      </c>
      <c r="D17" s="1033"/>
      <c r="E17" s="1038">
        <v>31.346632399135153</v>
      </c>
      <c r="F17" s="1033"/>
      <c r="G17" s="1038">
        <v>47.782809121690534</v>
      </c>
      <c r="H17" s="1033"/>
      <c r="I17" s="1038">
        <v>15.681475135642312</v>
      </c>
      <c r="J17" s="1033"/>
      <c r="K17" s="1038">
        <v>4.3283155876473707</v>
      </c>
      <c r="L17" s="1033"/>
      <c r="M17" s="1038">
        <v>0.86076775588463261</v>
      </c>
    </row>
    <row r="18" spans="1:13" s="1035" customFormat="1" ht="18" customHeight="1" x14ac:dyDescent="0.25">
      <c r="A18" s="1030"/>
      <c r="B18" s="1036" t="s">
        <v>41</v>
      </c>
      <c r="C18" s="1037">
        <f t="shared" si="0"/>
        <v>100.00000000000001</v>
      </c>
      <c r="D18" s="1033"/>
      <c r="E18" s="1038">
        <v>22.207924959413145</v>
      </c>
      <c r="F18" s="1033"/>
      <c r="G18" s="1038">
        <v>43.943238530455176</v>
      </c>
      <c r="H18" s="1033"/>
      <c r="I18" s="1038">
        <v>21.160483434549938</v>
      </c>
      <c r="J18" s="1033"/>
      <c r="K18" s="1038">
        <v>10.912152005291324</v>
      </c>
      <c r="L18" s="1033"/>
      <c r="M18" s="1038">
        <v>1.7762010702904216</v>
      </c>
    </row>
    <row r="19" spans="1:13" s="1035" customFormat="1" ht="18" customHeight="1" x14ac:dyDescent="0.25">
      <c r="A19" s="1030"/>
      <c r="B19" s="1036" t="s">
        <v>3</v>
      </c>
      <c r="C19" s="1037">
        <f t="shared" si="0"/>
        <v>100</v>
      </c>
      <c r="D19" s="1033"/>
      <c r="E19" s="1038">
        <v>23.985416161304311</v>
      </c>
      <c r="F19" s="1033"/>
      <c r="G19" s="1038">
        <v>55.076043251666775</v>
      </c>
      <c r="H19" s="1033"/>
      <c r="I19" s="1038">
        <v>16.067950103277688</v>
      </c>
      <c r="J19" s="1033"/>
      <c r="K19" s="1038">
        <v>4.3707411736167776</v>
      </c>
      <c r="L19" s="1033"/>
      <c r="M19" s="1038">
        <v>0.49984931013444472</v>
      </c>
    </row>
    <row r="20" spans="1:13" s="1035" customFormat="1" ht="18" customHeight="1" x14ac:dyDescent="0.25">
      <c r="A20" s="1030"/>
      <c r="B20" s="1036" t="s">
        <v>2</v>
      </c>
      <c r="C20" s="1037">
        <f t="shared" si="0"/>
        <v>100</v>
      </c>
      <c r="D20" s="1033"/>
      <c r="E20" s="1038">
        <v>36.959095094041828</v>
      </c>
      <c r="F20" s="1033"/>
      <c r="G20" s="1038">
        <v>44.863869525187425</v>
      </c>
      <c r="H20" s="1033"/>
      <c r="I20" s="1038">
        <v>15.507036696041038</v>
      </c>
      <c r="J20" s="1033"/>
      <c r="K20" s="1038">
        <v>2.4595554386426413</v>
      </c>
      <c r="L20" s="1033"/>
      <c r="M20" s="1038">
        <v>0.21044324608707091</v>
      </c>
    </row>
    <row r="21" spans="1:13" s="1035" customFormat="1" ht="18" customHeight="1" x14ac:dyDescent="0.25">
      <c r="A21" s="1030"/>
      <c r="B21" s="1036" t="s">
        <v>35</v>
      </c>
      <c r="C21" s="1037">
        <f t="shared" si="0"/>
        <v>100</v>
      </c>
      <c r="D21" s="1033"/>
      <c r="E21" s="1038">
        <v>31.796341566214281</v>
      </c>
      <c r="F21" s="1033"/>
      <c r="G21" s="1038">
        <v>50.481890471774982</v>
      </c>
      <c r="H21" s="1033"/>
      <c r="I21" s="1038">
        <v>15.058023546601479</v>
      </c>
      <c r="J21" s="1033"/>
      <c r="K21" s="1038">
        <v>2.4249065722554719</v>
      </c>
      <c r="L21" s="1033"/>
      <c r="M21" s="1038">
        <v>0.23883784315378345</v>
      </c>
    </row>
    <row r="22" spans="1:13" s="1035" customFormat="1" ht="18" customHeight="1" x14ac:dyDescent="0.25">
      <c r="A22" s="1030"/>
      <c r="B22" s="1036" t="s">
        <v>42</v>
      </c>
      <c r="C22" s="1037">
        <f t="shared" si="0"/>
        <v>100</v>
      </c>
      <c r="D22" s="1033"/>
      <c r="E22" s="1038">
        <v>35.325123152709359</v>
      </c>
      <c r="F22" s="1033"/>
      <c r="G22" s="1038">
        <v>41.983579638752047</v>
      </c>
      <c r="H22" s="1033"/>
      <c r="I22" s="1038">
        <v>16.926108374384235</v>
      </c>
      <c r="J22" s="1033"/>
      <c r="K22" s="1038">
        <v>5.2151067323481115</v>
      </c>
      <c r="L22" s="1033"/>
      <c r="M22" s="1038">
        <v>0.55008210180623973</v>
      </c>
    </row>
    <row r="23" spans="1:13" s="1035" customFormat="1" ht="18" customHeight="1" x14ac:dyDescent="0.25">
      <c r="A23" s="1030">
        <v>47094</v>
      </c>
      <c r="B23" s="1036" t="s">
        <v>43</v>
      </c>
      <c r="C23" s="1037">
        <f t="shared" si="0"/>
        <v>100</v>
      </c>
      <c r="D23" s="1033"/>
      <c r="E23" s="1038">
        <v>34.171834047177654</v>
      </c>
      <c r="F23" s="1033"/>
      <c r="G23" s="1038">
        <v>44.908265677939013</v>
      </c>
      <c r="H23" s="1033"/>
      <c r="I23" s="1038">
        <v>14.572013040976795</v>
      </c>
      <c r="J23" s="1033"/>
      <c r="K23" s="1038">
        <v>5.622323083807454</v>
      </c>
      <c r="L23" s="1033"/>
      <c r="M23" s="1038">
        <v>0.72556415009908581</v>
      </c>
    </row>
    <row r="24" spans="1:13" s="1035" customFormat="1" ht="18" customHeight="1" x14ac:dyDescent="0.25">
      <c r="B24" s="1036" t="s">
        <v>44</v>
      </c>
      <c r="C24" s="1037">
        <f t="shared" si="0"/>
        <v>100</v>
      </c>
      <c r="D24" s="1033"/>
      <c r="E24" s="1038">
        <v>19.358083394294074</v>
      </c>
      <c r="F24" s="1033"/>
      <c r="G24" s="1038">
        <v>54.882955376737385</v>
      </c>
      <c r="H24" s="1033"/>
      <c r="I24" s="1038">
        <v>16.870885149963424</v>
      </c>
      <c r="J24" s="1033"/>
      <c r="K24" s="1038">
        <v>7.8730797366495979</v>
      </c>
      <c r="L24" s="1033"/>
      <c r="M24" s="1038">
        <v>1.0149963423555231</v>
      </c>
    </row>
    <row r="25" spans="1:13" s="1035" customFormat="1" ht="18" customHeight="1" x14ac:dyDescent="0.25">
      <c r="B25" s="1036" t="s">
        <v>45</v>
      </c>
      <c r="C25" s="1037">
        <f t="shared" si="0"/>
        <v>100</v>
      </c>
      <c r="D25" s="1033"/>
      <c r="E25" s="1038">
        <v>19.275044042763714</v>
      </c>
      <c r="F25" s="1033"/>
      <c r="G25" s="1038">
        <v>44.057243526317059</v>
      </c>
      <c r="H25" s="1033"/>
      <c r="I25" s="1038">
        <v>21.647320027994304</v>
      </c>
      <c r="J25" s="1033"/>
      <c r="K25" s="1038">
        <v>12.780848034365421</v>
      </c>
      <c r="L25" s="1033"/>
      <c r="M25" s="1038">
        <v>2.2395443685594998</v>
      </c>
    </row>
    <row r="26" spans="1:13" s="1035" customFormat="1" ht="18" customHeight="1" x14ac:dyDescent="0.25">
      <c r="B26" s="1036" t="s">
        <v>46</v>
      </c>
      <c r="C26" s="1037">
        <f t="shared" si="0"/>
        <v>100.00000000000001</v>
      </c>
      <c r="D26" s="1033"/>
      <c r="E26" s="1038">
        <v>26.08340147179068</v>
      </c>
      <c r="F26" s="1033"/>
      <c r="G26" s="1038">
        <v>33.769419460343421</v>
      </c>
      <c r="H26" s="1033"/>
      <c r="I26" s="1038">
        <v>23.139820114472609</v>
      </c>
      <c r="J26" s="1033"/>
      <c r="K26" s="1038">
        <v>14.636140637775959</v>
      </c>
      <c r="L26" s="1033"/>
      <c r="M26" s="1038">
        <v>2.3712183156173343</v>
      </c>
    </row>
    <row r="27" spans="1:13" s="1035" customFormat="1" ht="18" customHeight="1" x14ac:dyDescent="0.25">
      <c r="B27" s="1039" t="s">
        <v>1</v>
      </c>
      <c r="C27" s="1040">
        <f t="shared" si="0"/>
        <v>100</v>
      </c>
      <c r="D27" s="1033"/>
      <c r="E27" s="1041">
        <v>65.01501501501501</v>
      </c>
      <c r="F27" s="1033"/>
      <c r="G27" s="1041">
        <v>28.778778778778779</v>
      </c>
      <c r="H27" s="1033"/>
      <c r="I27" s="1041">
        <v>5.3553553553553552</v>
      </c>
      <c r="J27" s="1033"/>
      <c r="K27" s="1041">
        <v>0.80080080080080074</v>
      </c>
      <c r="L27" s="1033"/>
      <c r="M27" s="1041">
        <v>5.0050050050050046E-2</v>
      </c>
    </row>
    <row r="28" spans="1:13" s="1293" customFormat="1" ht="18" customHeight="1" x14ac:dyDescent="0.25">
      <c r="B28" s="1294" t="s">
        <v>0</v>
      </c>
      <c r="C28" s="1295">
        <f t="shared" si="0"/>
        <v>100</v>
      </c>
      <c r="D28" s="1296"/>
      <c r="E28" s="1295">
        <v>27.493748960360353</v>
      </c>
      <c r="F28" s="1296"/>
      <c r="G28" s="1297">
        <v>47.768768300958186</v>
      </c>
      <c r="H28" s="1298"/>
      <c r="I28" s="1295">
        <v>17.571560211967672</v>
      </c>
      <c r="J28" s="1296"/>
      <c r="K28" s="1295">
        <v>6.2824598600083963</v>
      </c>
      <c r="L28" s="1296"/>
      <c r="M28" s="1295">
        <v>0.88346266670539186</v>
      </c>
    </row>
    <row r="29" spans="1:13" s="1022" customFormat="1" ht="6.75" customHeight="1" x14ac:dyDescent="0.25">
      <c r="B29" s="1698"/>
      <c r="C29" s="1698"/>
      <c r="D29" s="1042"/>
    </row>
    <row r="30" spans="1:13" x14ac:dyDescent="0.35">
      <c r="E30" s="1043"/>
    </row>
    <row r="31" spans="1:13" x14ac:dyDescent="0.35">
      <c r="E31" s="1043"/>
      <c r="G31" s="1043"/>
    </row>
    <row r="32" spans="1:13" x14ac:dyDescent="0.35">
      <c r="B32" s="1043"/>
      <c r="G32" s="1043"/>
    </row>
  </sheetData>
  <mergeCells count="6">
    <mergeCell ref="B4:M4"/>
    <mergeCell ref="B5:M5"/>
    <mergeCell ref="B29:C29"/>
    <mergeCell ref="B2:C2"/>
    <mergeCell ref="E2:I2"/>
    <mergeCell ref="B7:B8"/>
  </mergeCells>
  <printOptions horizontalCentered="1"/>
  <pageMargins left="0" right="0" top="0.43307086614173229" bottom="0.43307086614173229" header="0" footer="0"/>
  <pageSetup paperSize="9" orientation="landscape" r:id="rId1"/>
  <headerFooter alignWithMargins="0"/>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Hoja68">
    <pageSetUpPr fitToPage="1"/>
  </sheetPr>
  <dimension ref="A1:U32"/>
  <sheetViews>
    <sheetView zoomScaleNormal="100" workbookViewId="0"/>
  </sheetViews>
  <sheetFormatPr baseColWidth="10" defaultColWidth="11.453125" defaultRowHeight="14.5" x14ac:dyDescent="0.35"/>
  <cols>
    <col min="1" max="1" width="1" style="748" customWidth="1"/>
    <col min="2" max="2" width="30.26953125" style="748" customWidth="1"/>
    <col min="3" max="3" width="11.26953125" style="748" customWidth="1"/>
    <col min="4" max="4" width="0.81640625" style="748" customWidth="1"/>
    <col min="5" max="5" width="10" style="748" customWidth="1"/>
    <col min="6" max="6" width="0.7265625" style="748" customWidth="1"/>
    <col min="7" max="7" width="10" style="748" customWidth="1"/>
    <col min="8" max="8" width="0.7265625" style="748" customWidth="1"/>
    <col min="9" max="9" width="10" style="748" customWidth="1"/>
    <col min="10" max="10" width="0.7265625" style="748" customWidth="1"/>
    <col min="11" max="11" width="11.81640625" style="748" customWidth="1"/>
    <col min="12" max="12" width="0.7265625" style="748" customWidth="1"/>
    <col min="13" max="13" width="10" style="748" customWidth="1"/>
    <col min="14" max="14" width="0.7265625" style="748" customWidth="1"/>
    <col min="15" max="15" width="13.81640625" style="748" bestFit="1" customWidth="1"/>
    <col min="16" max="16" width="0.7265625" style="748" customWidth="1"/>
    <col min="17" max="17" width="8.1796875" style="748" bestFit="1" customWidth="1"/>
    <col min="18" max="18" width="0.7265625" style="748" customWidth="1"/>
    <col min="19" max="19" width="14.453125" style="748" bestFit="1" customWidth="1"/>
    <col min="20" max="20" width="0.7265625" style="748" customWidth="1"/>
    <col min="21" max="21" width="11.1796875" style="748" customWidth="1"/>
    <col min="22" max="16384" width="11.453125" style="748"/>
  </cols>
  <sheetData>
    <row r="1" spans="1:21" ht="9.75" customHeight="1" x14ac:dyDescent="0.35"/>
    <row r="2" spans="1:21" s="343" customFormat="1" ht="49.5" customHeight="1" x14ac:dyDescent="0.35">
      <c r="B2" s="1439"/>
      <c r="C2" s="1439"/>
      <c r="D2" s="344"/>
      <c r="E2" s="1653"/>
      <c r="F2" s="1653"/>
      <c r="G2" s="1653"/>
      <c r="H2" s="1653"/>
      <c r="I2" s="1653"/>
    </row>
    <row r="3" spans="1:21" s="343" customFormat="1" ht="14.25" customHeight="1" x14ac:dyDescent="0.35">
      <c r="B3" s="344"/>
      <c r="C3" s="344"/>
      <c r="D3" s="344"/>
      <c r="G3" s="344"/>
      <c r="I3" s="344"/>
      <c r="K3" s="344"/>
      <c r="M3" s="344"/>
      <c r="O3" s="344"/>
      <c r="Q3" s="344"/>
      <c r="S3" s="344"/>
      <c r="U3" s="344"/>
    </row>
    <row r="4" spans="1:21" s="345" customFormat="1" ht="21.75" customHeight="1" x14ac:dyDescent="0.25">
      <c r="B4" s="1477" t="s">
        <v>444</v>
      </c>
      <c r="C4" s="1477"/>
      <c r="D4" s="1477"/>
      <c r="E4" s="1477"/>
      <c r="F4" s="1477"/>
      <c r="G4" s="1477"/>
      <c r="H4" s="1477"/>
      <c r="I4" s="1477"/>
      <c r="J4" s="1477"/>
      <c r="K4" s="1477"/>
      <c r="L4" s="1477"/>
      <c r="M4" s="1477"/>
      <c r="N4" s="1477"/>
      <c r="O4" s="1477"/>
      <c r="P4" s="1477"/>
      <c r="Q4" s="1477"/>
      <c r="R4" s="1477"/>
      <c r="S4" s="1477"/>
      <c r="T4" s="1477"/>
      <c r="U4" s="1477"/>
    </row>
    <row r="5" spans="1:21" s="345" customFormat="1" ht="18.75" customHeight="1" x14ac:dyDescent="0.25">
      <c r="B5" s="1478" t="str">
        <f>porsaad!$B$6</f>
        <v>Situación a 30 de noviembre de 2025</v>
      </c>
      <c r="C5" s="1478"/>
      <c r="D5" s="1478"/>
      <c r="E5" s="1478"/>
      <c r="F5" s="1478"/>
      <c r="G5" s="1478"/>
      <c r="H5" s="1478"/>
      <c r="I5" s="1478"/>
      <c r="J5" s="1478"/>
      <c r="K5" s="1478"/>
      <c r="L5" s="1478"/>
      <c r="M5" s="1478"/>
      <c r="N5" s="1478"/>
      <c r="O5" s="1478"/>
      <c r="P5" s="1478"/>
      <c r="Q5" s="1478"/>
      <c r="R5" s="1478"/>
      <c r="S5" s="1478"/>
      <c r="T5" s="1478"/>
      <c r="U5" s="1478"/>
    </row>
    <row r="6" spans="1:21" s="345" customFormat="1" ht="4.5" customHeight="1" x14ac:dyDescent="0.25"/>
    <row r="7" spans="1:21" s="322" customFormat="1" ht="15" customHeight="1" x14ac:dyDescent="0.25">
      <c r="A7" s="316"/>
      <c r="B7" s="1703" t="s">
        <v>12</v>
      </c>
      <c r="C7" s="1324" t="s">
        <v>68</v>
      </c>
      <c r="D7" s="920"/>
      <c r="E7" s="1319" t="s">
        <v>139</v>
      </c>
      <c r="F7" s="921"/>
      <c r="G7" s="1319" t="s">
        <v>143</v>
      </c>
      <c r="H7" s="921"/>
      <c r="I7" s="1319" t="s">
        <v>141</v>
      </c>
      <c r="J7" s="921"/>
      <c r="K7" s="1319" t="s">
        <v>147</v>
      </c>
      <c r="L7" s="921"/>
      <c r="M7" s="1319" t="s">
        <v>145</v>
      </c>
      <c r="N7" s="921"/>
      <c r="O7" s="1319" t="s">
        <v>151</v>
      </c>
      <c r="P7" s="921"/>
      <c r="Q7" s="1319" t="s">
        <v>149</v>
      </c>
      <c r="R7" s="921"/>
      <c r="S7" s="1319" t="s">
        <v>190</v>
      </c>
      <c r="T7" s="921"/>
      <c r="U7" s="1319" t="s">
        <v>150</v>
      </c>
    </row>
    <row r="8" spans="1:21" s="322" customFormat="1" ht="19.5" customHeight="1" x14ac:dyDescent="0.25">
      <c r="A8" s="316"/>
      <c r="B8" s="1704"/>
      <c r="C8" s="1325" t="s">
        <v>28</v>
      </c>
      <c r="D8" s="920"/>
      <c r="E8" s="1325" t="s">
        <v>28</v>
      </c>
      <c r="F8" s="920"/>
      <c r="G8" s="1325" t="s">
        <v>28</v>
      </c>
      <c r="H8" s="920"/>
      <c r="I8" s="1325" t="s">
        <v>28</v>
      </c>
      <c r="J8" s="920"/>
      <c r="K8" s="1325" t="s">
        <v>28</v>
      </c>
      <c r="L8" s="920"/>
      <c r="M8" s="1325" t="s">
        <v>28</v>
      </c>
      <c r="N8" s="920"/>
      <c r="O8" s="1325" t="s">
        <v>28</v>
      </c>
      <c r="P8" s="920"/>
      <c r="Q8" s="1325" t="s">
        <v>28</v>
      </c>
      <c r="R8" s="920"/>
      <c r="S8" s="1325" t="s">
        <v>28</v>
      </c>
      <c r="T8" s="920"/>
      <c r="U8" s="1325" t="s">
        <v>28</v>
      </c>
    </row>
    <row r="9" spans="1:21" s="322" customFormat="1" ht="6" customHeight="1" x14ac:dyDescent="0.25">
      <c r="A9" s="316"/>
      <c r="B9" s="923"/>
      <c r="C9" s="923"/>
      <c r="D9" s="923"/>
      <c r="E9" s="923"/>
      <c r="F9" s="923"/>
      <c r="G9" s="923"/>
      <c r="H9" s="923"/>
      <c r="I9" s="923"/>
      <c r="J9" s="923"/>
      <c r="K9" s="923"/>
      <c r="L9" s="923"/>
      <c r="M9" s="923"/>
      <c r="N9" s="923"/>
      <c r="O9" s="923"/>
      <c r="P9" s="923"/>
      <c r="Q9" s="923"/>
      <c r="R9" s="923"/>
      <c r="S9" s="923"/>
      <c r="T9" s="923"/>
      <c r="U9" s="923"/>
    </row>
    <row r="10" spans="1:21" s="331" customFormat="1" ht="18" customHeight="1" x14ac:dyDescent="0.25">
      <c r="A10" s="330"/>
      <c r="B10" s="926" t="s">
        <v>8</v>
      </c>
      <c r="C10" s="1044">
        <f>K10+M10+G10+I10+E10+S10+O10+U10+Q10</f>
        <v>100</v>
      </c>
      <c r="D10" s="930"/>
      <c r="E10" s="1044">
        <v>22.395501914190042</v>
      </c>
      <c r="F10" s="930"/>
      <c r="G10" s="1044">
        <v>43.010337669382345</v>
      </c>
      <c r="H10" s="930"/>
      <c r="I10" s="1044">
        <v>19.110605760303766</v>
      </c>
      <c r="J10" s="930"/>
      <c r="K10" s="1044">
        <v>4.8819669737020535</v>
      </c>
      <c r="L10" s="930"/>
      <c r="M10" s="1044">
        <v>4.2279085778663301</v>
      </c>
      <c r="N10" s="930"/>
      <c r="O10" s="1044">
        <v>0.75628761878931394</v>
      </c>
      <c r="P10" s="930"/>
      <c r="Q10" s="1044">
        <v>0.76776232748818629</v>
      </c>
      <c r="R10" s="930"/>
      <c r="S10" s="1044">
        <v>0.32024868823216462</v>
      </c>
      <c r="T10" s="930"/>
      <c r="U10" s="1044">
        <v>4.5293804700457949</v>
      </c>
    </row>
    <row r="11" spans="1:21" s="331" customFormat="1" ht="18" customHeight="1" x14ac:dyDescent="0.25">
      <c r="A11" s="330"/>
      <c r="B11" s="931" t="s">
        <v>7</v>
      </c>
      <c r="C11" s="1045">
        <f t="shared" ref="C11:C27" si="0">K11+M11+G11+I11+E11+S11+O11+U11+Q11</f>
        <v>100</v>
      </c>
      <c r="D11" s="930"/>
      <c r="E11" s="1045">
        <v>4.2145593869731801</v>
      </c>
      <c r="F11" s="930"/>
      <c r="G11" s="1045">
        <v>3.8352111073176287</v>
      </c>
      <c r="H11" s="930"/>
      <c r="I11" s="1045">
        <v>15.090474564697848</v>
      </c>
      <c r="J11" s="930"/>
      <c r="K11" s="1045">
        <v>1.312545047608209</v>
      </c>
      <c r="L11" s="930"/>
      <c r="M11" s="1045">
        <v>0.51591366033155039</v>
      </c>
      <c r="N11" s="930"/>
      <c r="O11" s="1045">
        <v>0.16691324304844277</v>
      </c>
      <c r="P11" s="930"/>
      <c r="Q11" s="1045">
        <v>3.7934827965555175E-2</v>
      </c>
      <c r="R11" s="930"/>
      <c r="S11" s="1045">
        <v>7.9663138727665866E-2</v>
      </c>
      <c r="T11" s="930"/>
      <c r="U11" s="1045">
        <v>74.74678502332992</v>
      </c>
    </row>
    <row r="12" spans="1:21" s="331" customFormat="1" ht="18" customHeight="1" x14ac:dyDescent="0.25">
      <c r="A12" s="330"/>
      <c r="B12" s="931" t="s">
        <v>37</v>
      </c>
      <c r="C12" s="1045">
        <f t="shared" si="0"/>
        <v>100</v>
      </c>
      <c r="D12" s="930"/>
      <c r="E12" s="1045">
        <v>37.803590285110879</v>
      </c>
      <c r="F12" s="930"/>
      <c r="G12" s="1045">
        <v>20.576255845527228</v>
      </c>
      <c r="H12" s="930"/>
      <c r="I12" s="1045">
        <v>23.683813546537941</v>
      </c>
      <c r="J12" s="930"/>
      <c r="K12" s="1045">
        <v>4.638708704178609</v>
      </c>
      <c r="L12" s="930"/>
      <c r="M12" s="1045">
        <v>2.4966058228993817</v>
      </c>
      <c r="N12" s="930"/>
      <c r="O12" s="1045">
        <v>2.1270176497209232</v>
      </c>
      <c r="P12" s="930"/>
      <c r="Q12" s="1045">
        <v>1.3802986875848544</v>
      </c>
      <c r="R12" s="930"/>
      <c r="S12" s="1045">
        <v>0.2262784733745663</v>
      </c>
      <c r="T12" s="930"/>
      <c r="U12" s="1045">
        <v>7.0674309850656201</v>
      </c>
    </row>
    <row r="13" spans="1:21" s="331" customFormat="1" ht="18" customHeight="1" x14ac:dyDescent="0.25">
      <c r="A13" s="330"/>
      <c r="B13" s="931" t="s">
        <v>38</v>
      </c>
      <c r="C13" s="1045">
        <f t="shared" si="0"/>
        <v>99.999999999999986</v>
      </c>
      <c r="D13" s="930"/>
      <c r="E13" s="1045">
        <v>47.413857259805013</v>
      </c>
      <c r="F13" s="930"/>
      <c r="G13" s="1045">
        <v>15.799657661680437</v>
      </c>
      <c r="H13" s="930"/>
      <c r="I13" s="1045">
        <v>16.517823919029546</v>
      </c>
      <c r="J13" s="930"/>
      <c r="K13" s="1045">
        <v>5.0755376944258392</v>
      </c>
      <c r="L13" s="930"/>
      <c r="M13" s="1045">
        <v>2.6568430453226166</v>
      </c>
      <c r="N13" s="930"/>
      <c r="O13" s="1045">
        <v>1.7749497655726727</v>
      </c>
      <c r="P13" s="930"/>
      <c r="Q13" s="1045">
        <v>1.172136637642331</v>
      </c>
      <c r="R13" s="930"/>
      <c r="S13" s="1045">
        <v>0.83351938676787984</v>
      </c>
      <c r="T13" s="930"/>
      <c r="U13" s="1045">
        <v>8.7556746297536652</v>
      </c>
    </row>
    <row r="14" spans="1:21" s="331" customFormat="1" ht="18" customHeight="1" x14ac:dyDescent="0.25">
      <c r="A14" s="330"/>
      <c r="B14" s="931" t="s">
        <v>6</v>
      </c>
      <c r="C14" s="1045">
        <f t="shared" si="0"/>
        <v>100</v>
      </c>
      <c r="D14" s="930"/>
      <c r="E14" s="1045">
        <v>33.658397693703954</v>
      </c>
      <c r="F14" s="930"/>
      <c r="G14" s="1045">
        <v>33.686870484393353</v>
      </c>
      <c r="H14" s="930"/>
      <c r="I14" s="1045">
        <v>14.528241449265048</v>
      </c>
      <c r="J14" s="930"/>
      <c r="K14" s="1045">
        <v>5.6447307541730432</v>
      </c>
      <c r="L14" s="930"/>
      <c r="M14" s="1045">
        <v>4.9008790974125356</v>
      </c>
      <c r="N14" s="930"/>
      <c r="O14" s="1045">
        <v>1.0036658718012599</v>
      </c>
      <c r="P14" s="930"/>
      <c r="Q14" s="1045">
        <v>1.1567071217567713</v>
      </c>
      <c r="R14" s="930"/>
      <c r="S14" s="1045">
        <v>0.42709186034096169</v>
      </c>
      <c r="T14" s="930"/>
      <c r="U14" s="1045">
        <v>4.9934156671530765</v>
      </c>
    </row>
    <row r="15" spans="1:21" s="331" customFormat="1" ht="18" customHeight="1" x14ac:dyDescent="0.25">
      <c r="A15" s="330"/>
      <c r="B15" s="931" t="s">
        <v>5</v>
      </c>
      <c r="C15" s="1045">
        <f t="shared" si="0"/>
        <v>99.999999999999986</v>
      </c>
      <c r="D15" s="930"/>
      <c r="E15" s="1045">
        <v>41.334550248453503</v>
      </c>
      <c r="F15" s="930"/>
      <c r="G15" s="1045">
        <v>17.503295811783794</v>
      </c>
      <c r="H15" s="930"/>
      <c r="I15" s="1045">
        <v>24.885914207484028</v>
      </c>
      <c r="J15" s="930"/>
      <c r="K15" s="1045">
        <v>4.59385457864314</v>
      </c>
      <c r="L15" s="930"/>
      <c r="M15" s="1045">
        <v>1.7848088429165399</v>
      </c>
      <c r="N15" s="930"/>
      <c r="O15" s="1045">
        <v>1.9673461109420951</v>
      </c>
      <c r="P15" s="930"/>
      <c r="Q15" s="1045">
        <v>2.0281918669506136</v>
      </c>
      <c r="R15" s="930"/>
      <c r="S15" s="1045">
        <v>0.67944427542845554</v>
      </c>
      <c r="T15" s="930"/>
      <c r="U15" s="1045">
        <v>5.2225940573978304</v>
      </c>
    </row>
    <row r="16" spans="1:21" s="331" customFormat="1" ht="18" customHeight="1" x14ac:dyDescent="0.25">
      <c r="A16" s="330"/>
      <c r="B16" s="931" t="s">
        <v>4</v>
      </c>
      <c r="C16" s="1045">
        <f t="shared" si="0"/>
        <v>100.00000000000001</v>
      </c>
      <c r="D16" s="930"/>
      <c r="E16" s="1045">
        <v>45.100698106574256</v>
      </c>
      <c r="F16" s="930"/>
      <c r="G16" s="1045">
        <v>17.630957762041081</v>
      </c>
      <c r="H16" s="930"/>
      <c r="I16" s="1045">
        <v>20.963286625483402</v>
      </c>
      <c r="J16" s="930"/>
      <c r="K16" s="1045">
        <v>5.1504193661794995</v>
      </c>
      <c r="L16" s="930"/>
      <c r="M16" s="1045">
        <v>2.0666968007633972</v>
      </c>
      <c r="N16" s="930"/>
      <c r="O16" s="1045">
        <v>1.7402440861835167</v>
      </c>
      <c r="P16" s="930"/>
      <c r="Q16" s="1045">
        <v>0.92411229973381537</v>
      </c>
      <c r="R16" s="930"/>
      <c r="S16" s="1045">
        <v>1.1501180252121943</v>
      </c>
      <c r="T16" s="930"/>
      <c r="U16" s="1045">
        <v>5.2734669278288386</v>
      </c>
    </row>
    <row r="17" spans="1:21" s="331" customFormat="1" ht="18" customHeight="1" x14ac:dyDescent="0.25">
      <c r="A17" s="330"/>
      <c r="B17" s="931" t="s">
        <v>40</v>
      </c>
      <c r="C17" s="1045">
        <f t="shared" si="0"/>
        <v>99.999999999999986</v>
      </c>
      <c r="D17" s="930"/>
      <c r="E17" s="1045">
        <v>34.629637170664168</v>
      </c>
      <c r="F17" s="930"/>
      <c r="G17" s="1045">
        <v>32.019383475180192</v>
      </c>
      <c r="H17" s="930"/>
      <c r="I17" s="1045">
        <v>14.737142159058516</v>
      </c>
      <c r="J17" s="930"/>
      <c r="K17" s="1045">
        <v>5.1553528525471357</v>
      </c>
      <c r="L17" s="930"/>
      <c r="M17" s="1045">
        <v>6.1367430875106894</v>
      </c>
      <c r="N17" s="930"/>
      <c r="O17" s="1045">
        <v>1.6655128883821313</v>
      </c>
      <c r="P17" s="930"/>
      <c r="Q17" s="1045">
        <v>0.79407093700370568</v>
      </c>
      <c r="R17" s="930"/>
      <c r="S17" s="1045">
        <v>0.28097894693977277</v>
      </c>
      <c r="T17" s="930"/>
      <c r="U17" s="1045">
        <v>4.5811784827136863</v>
      </c>
    </row>
    <row r="18" spans="1:21" s="331" customFormat="1" ht="18" customHeight="1" x14ac:dyDescent="0.25">
      <c r="A18" s="330"/>
      <c r="B18" s="931" t="s">
        <v>41</v>
      </c>
      <c r="C18" s="1045">
        <f t="shared" si="0"/>
        <v>100.00000000000001</v>
      </c>
      <c r="D18" s="930"/>
      <c r="E18" s="1045">
        <v>38.972404714820669</v>
      </c>
      <c r="F18" s="930"/>
      <c r="G18" s="1045">
        <v>17.597629366047762</v>
      </c>
      <c r="H18" s="930"/>
      <c r="I18" s="1045">
        <v>29.080537840583283</v>
      </c>
      <c r="J18" s="930"/>
      <c r="K18" s="1045">
        <v>3.9833141991596994</v>
      </c>
      <c r="L18" s="930"/>
      <c r="M18" s="1045">
        <v>2.8965732798778618</v>
      </c>
      <c r="N18" s="930"/>
      <c r="O18" s="1045">
        <v>1.386075530898184</v>
      </c>
      <c r="P18" s="930"/>
      <c r="Q18" s="1045">
        <v>2.4992636849413055</v>
      </c>
      <c r="R18" s="930"/>
      <c r="S18" s="1045">
        <v>0</v>
      </c>
      <c r="T18" s="930"/>
      <c r="U18" s="1045">
        <v>3.5842013836712363</v>
      </c>
    </row>
    <row r="19" spans="1:21" s="331" customFormat="1" ht="18" customHeight="1" x14ac:dyDescent="0.25">
      <c r="A19" s="330"/>
      <c r="B19" s="931" t="s">
        <v>3</v>
      </c>
      <c r="C19" s="1045">
        <f t="shared" si="0"/>
        <v>100.00000000000001</v>
      </c>
      <c r="D19" s="930"/>
      <c r="E19" s="1045">
        <v>48.536048471998292</v>
      </c>
      <c r="F19" s="930"/>
      <c r="G19" s="1045">
        <v>11.010741288807417</v>
      </c>
      <c r="H19" s="930"/>
      <c r="I19" s="1045">
        <v>14.050548107574853</v>
      </c>
      <c r="J19" s="930"/>
      <c r="K19" s="1045">
        <v>4.4673160029742842</v>
      </c>
      <c r="L19" s="930"/>
      <c r="M19" s="1045">
        <v>1.9450640869904514</v>
      </c>
      <c r="N19" s="930"/>
      <c r="O19" s="1045">
        <v>3.0788258939417368</v>
      </c>
      <c r="P19" s="930"/>
      <c r="Q19" s="1045">
        <v>2.7409059787530095</v>
      </c>
      <c r="R19" s="930"/>
      <c r="S19" s="1045">
        <v>0</v>
      </c>
      <c r="T19" s="930"/>
      <c r="U19" s="1045">
        <v>14.170550168959958</v>
      </c>
    </row>
    <row r="20" spans="1:21" s="331" customFormat="1" ht="18" customHeight="1" x14ac:dyDescent="0.25">
      <c r="A20" s="330"/>
      <c r="B20" s="931" t="s">
        <v>2</v>
      </c>
      <c r="C20" s="1045">
        <f t="shared" si="0"/>
        <v>100</v>
      </c>
      <c r="D20" s="930"/>
      <c r="E20" s="1045">
        <v>25.417488494411572</v>
      </c>
      <c r="F20" s="930"/>
      <c r="G20" s="1045">
        <v>37.186061801446421</v>
      </c>
      <c r="H20" s="930"/>
      <c r="I20" s="1045">
        <v>21.65680473372781</v>
      </c>
      <c r="J20" s="930"/>
      <c r="K20" s="1045">
        <v>4.8389217619986855</v>
      </c>
      <c r="L20" s="930"/>
      <c r="M20" s="1045">
        <v>4.8389217619986855</v>
      </c>
      <c r="N20" s="930"/>
      <c r="O20" s="1045">
        <v>1.6173570019723866</v>
      </c>
      <c r="P20" s="930"/>
      <c r="Q20" s="1045">
        <v>0.81525312294543051</v>
      </c>
      <c r="R20" s="930"/>
      <c r="S20" s="1045">
        <v>0.14464168310322156</v>
      </c>
      <c r="T20" s="930"/>
      <c r="U20" s="1045">
        <v>3.4845496383957926</v>
      </c>
    </row>
    <row r="21" spans="1:21" s="331" customFormat="1" ht="18" customHeight="1" x14ac:dyDescent="0.25">
      <c r="A21" s="330"/>
      <c r="B21" s="931" t="s">
        <v>35</v>
      </c>
      <c r="C21" s="1045">
        <f t="shared" si="0"/>
        <v>100</v>
      </c>
      <c r="D21" s="930"/>
      <c r="E21" s="1045">
        <v>41.444760003374292</v>
      </c>
      <c r="F21" s="930"/>
      <c r="G21" s="1045">
        <v>25.869583555942977</v>
      </c>
      <c r="H21" s="930"/>
      <c r="I21" s="1045">
        <v>12.487697888254647</v>
      </c>
      <c r="J21" s="930"/>
      <c r="K21" s="1045">
        <v>4.0097854511711617</v>
      </c>
      <c r="L21" s="930"/>
      <c r="M21" s="1045">
        <v>3.3967887973455553</v>
      </c>
      <c r="N21" s="930"/>
      <c r="O21" s="1045">
        <v>4.3584624469251754</v>
      </c>
      <c r="P21" s="930"/>
      <c r="Q21" s="1045">
        <v>1.7855636476112813</v>
      </c>
      <c r="R21" s="930"/>
      <c r="S21" s="1045">
        <v>0</v>
      </c>
      <c r="T21" s="930"/>
      <c r="U21" s="1045">
        <v>6.6473582093749126</v>
      </c>
    </row>
    <row r="22" spans="1:21" s="331" customFormat="1" ht="18" customHeight="1" x14ac:dyDescent="0.25">
      <c r="A22" s="330"/>
      <c r="B22" s="931" t="s">
        <v>42</v>
      </c>
      <c r="C22" s="1045">
        <f t="shared" si="0"/>
        <v>100</v>
      </c>
      <c r="D22" s="930"/>
      <c r="E22" s="1045">
        <v>25.740883642274287</v>
      </c>
      <c r="F22" s="930"/>
      <c r="G22" s="1045">
        <v>36.046759814142874</v>
      </c>
      <c r="H22" s="930"/>
      <c r="I22" s="1045">
        <v>26.482998670103601</v>
      </c>
      <c r="J22" s="930"/>
      <c r="K22" s="1045">
        <v>1.9603658036022134</v>
      </c>
      <c r="L22" s="930"/>
      <c r="M22" s="1045">
        <v>5.4722774065378363</v>
      </c>
      <c r="N22" s="930"/>
      <c r="O22" s="1045">
        <v>0.6206183197333639</v>
      </c>
      <c r="P22" s="930"/>
      <c r="Q22" s="1045">
        <v>0.92600193737993985</v>
      </c>
      <c r="R22" s="930"/>
      <c r="S22" s="1045">
        <v>0</v>
      </c>
      <c r="T22" s="930"/>
      <c r="U22" s="1045">
        <v>2.7500944062258852</v>
      </c>
    </row>
    <row r="23" spans="1:21" s="331" customFormat="1" ht="18" customHeight="1" x14ac:dyDescent="0.25">
      <c r="A23" s="330">
        <v>47094</v>
      </c>
      <c r="B23" s="931" t="s">
        <v>43</v>
      </c>
      <c r="C23" s="1045">
        <f t="shared" si="0"/>
        <v>100.00000000000001</v>
      </c>
      <c r="D23" s="930"/>
      <c r="E23" s="1045">
        <v>38.639051363185992</v>
      </c>
      <c r="F23" s="930"/>
      <c r="G23" s="1045">
        <v>24.431872662767283</v>
      </c>
      <c r="H23" s="930"/>
      <c r="I23" s="1045">
        <v>20.00191772940838</v>
      </c>
      <c r="J23" s="930"/>
      <c r="K23" s="1045">
        <v>4.2030236200338802</v>
      </c>
      <c r="L23" s="930"/>
      <c r="M23" s="1045">
        <v>2.867005465528814</v>
      </c>
      <c r="N23" s="930"/>
      <c r="O23" s="1045">
        <v>1.9720650749512576</v>
      </c>
      <c r="P23" s="930"/>
      <c r="Q23" s="1045">
        <v>3.4231469939591523</v>
      </c>
      <c r="R23" s="930"/>
      <c r="S23" s="1045">
        <v>3.196215680634129E-3</v>
      </c>
      <c r="T23" s="930"/>
      <c r="U23" s="1045">
        <v>4.4587208744846105</v>
      </c>
    </row>
    <row r="24" spans="1:21" s="331" customFormat="1" ht="18" customHeight="1" x14ac:dyDescent="0.25">
      <c r="B24" s="931" t="s">
        <v>44</v>
      </c>
      <c r="C24" s="1045">
        <f t="shared" si="0"/>
        <v>100</v>
      </c>
      <c r="D24" s="930"/>
      <c r="E24" s="1045">
        <v>46.917651369423837</v>
      </c>
      <c r="F24" s="930"/>
      <c r="G24" s="1045">
        <v>14.152239626270955</v>
      </c>
      <c r="H24" s="930"/>
      <c r="I24" s="1045">
        <v>15.480443345241365</v>
      </c>
      <c r="J24" s="930"/>
      <c r="K24" s="1045">
        <v>6.0456169277273979</v>
      </c>
      <c r="L24" s="930"/>
      <c r="M24" s="1045">
        <v>2.4274067967390311</v>
      </c>
      <c r="N24" s="930"/>
      <c r="O24" s="1045">
        <v>1.9510854630392964</v>
      </c>
      <c r="P24" s="930"/>
      <c r="Q24" s="1045">
        <v>1.2640835394339105</v>
      </c>
      <c r="R24" s="930"/>
      <c r="S24" s="1045">
        <v>0.12824035907300541</v>
      </c>
      <c r="T24" s="930"/>
      <c r="U24" s="1045">
        <v>11.633232573051204</v>
      </c>
    </row>
    <row r="25" spans="1:21" s="331" customFormat="1" ht="18" customHeight="1" x14ac:dyDescent="0.25">
      <c r="B25" s="931" t="s">
        <v>45</v>
      </c>
      <c r="C25" s="1045">
        <f t="shared" si="0"/>
        <v>100</v>
      </c>
      <c r="D25" s="930"/>
      <c r="E25" s="1045">
        <v>35.930829896534263</v>
      </c>
      <c r="F25" s="930"/>
      <c r="G25" s="1045">
        <v>19.665726069025396</v>
      </c>
      <c r="H25" s="930"/>
      <c r="I25" s="1045">
        <v>11.803294503533271</v>
      </c>
      <c r="J25" s="930"/>
      <c r="K25" s="1045">
        <v>4.4618093239755927</v>
      </c>
      <c r="L25" s="930"/>
      <c r="M25" s="1045">
        <v>3.6803897450739211</v>
      </c>
      <c r="N25" s="930"/>
      <c r="O25" s="1045">
        <v>1.0732460265779129</v>
      </c>
      <c r="P25" s="930"/>
      <c r="Q25" s="1045">
        <v>1.5676627354508836</v>
      </c>
      <c r="R25" s="930"/>
      <c r="S25" s="1045">
        <v>18.959071943660614</v>
      </c>
      <c r="T25" s="930"/>
      <c r="U25" s="1045">
        <v>2.8579697561681496</v>
      </c>
    </row>
    <row r="26" spans="1:21" s="331" customFormat="1" ht="18" customHeight="1" x14ac:dyDescent="0.25">
      <c r="B26" s="931" t="s">
        <v>46</v>
      </c>
      <c r="C26" s="1045">
        <f t="shared" si="0"/>
        <v>100</v>
      </c>
      <c r="D26" s="930"/>
      <c r="E26" s="1045">
        <v>23.548650858544562</v>
      </c>
      <c r="F26" s="930"/>
      <c r="G26" s="1045">
        <v>31.807031888798036</v>
      </c>
      <c r="H26" s="930"/>
      <c r="I26" s="1045">
        <v>30.417007358953391</v>
      </c>
      <c r="J26" s="930"/>
      <c r="K26" s="1045">
        <v>6.1324611610793136</v>
      </c>
      <c r="L26" s="930"/>
      <c r="M26" s="1045">
        <v>3.5159443990188062</v>
      </c>
      <c r="N26" s="930"/>
      <c r="O26" s="1045">
        <v>0.81766148814390838</v>
      </c>
      <c r="P26" s="930"/>
      <c r="Q26" s="1045">
        <v>0.73589533932951756</v>
      </c>
      <c r="R26" s="930"/>
      <c r="S26" s="1045">
        <v>0</v>
      </c>
      <c r="T26" s="930"/>
      <c r="U26" s="1045">
        <v>3.0253475061324608</v>
      </c>
    </row>
    <row r="27" spans="1:21" s="331" customFormat="1" ht="18" customHeight="1" x14ac:dyDescent="0.25">
      <c r="B27" s="953" t="s">
        <v>1</v>
      </c>
      <c r="C27" s="1046">
        <f t="shared" si="0"/>
        <v>100.00000000000001</v>
      </c>
      <c r="D27" s="930"/>
      <c r="E27" s="1046">
        <v>4.7070605908863294</v>
      </c>
      <c r="F27" s="930"/>
      <c r="G27" s="1046">
        <v>74.411617426139216</v>
      </c>
      <c r="H27" s="930"/>
      <c r="I27" s="1046">
        <v>4.1562343515272913</v>
      </c>
      <c r="J27" s="930"/>
      <c r="K27" s="1046">
        <v>3.5553329994992486</v>
      </c>
      <c r="L27" s="930"/>
      <c r="M27" s="1046">
        <v>9.9649474211316971</v>
      </c>
      <c r="N27" s="930"/>
      <c r="O27" s="1046">
        <v>0.20030045067601399</v>
      </c>
      <c r="P27" s="930"/>
      <c r="Q27" s="1046">
        <v>0.65097646469704562</v>
      </c>
      <c r="R27" s="930"/>
      <c r="S27" s="1046">
        <v>5.0075112669003496E-2</v>
      </c>
      <c r="T27" s="930"/>
      <c r="U27" s="1046">
        <v>2.3034551827741612</v>
      </c>
    </row>
    <row r="28" spans="1:21" s="319" customFormat="1" ht="18" customHeight="1" x14ac:dyDescent="0.25">
      <c r="B28" s="1284" t="s">
        <v>0</v>
      </c>
      <c r="C28" s="1299">
        <f>K28+M28+G28+I28+E28+S28+O28+U28+Q28</f>
        <v>100.00000000000001</v>
      </c>
      <c r="D28" s="1277"/>
      <c r="E28" s="1299">
        <v>36.410263176992963</v>
      </c>
      <c r="F28" s="1277"/>
      <c r="G28" s="1299">
        <v>22.791299127141734</v>
      </c>
      <c r="H28" s="1277"/>
      <c r="I28" s="1299">
        <v>19.972290213827186</v>
      </c>
      <c r="J28" s="1277"/>
      <c r="K28" s="1299">
        <v>4.2244228777272701</v>
      </c>
      <c r="L28" s="1277"/>
      <c r="M28" s="1299">
        <v>3.2218564237222158</v>
      </c>
      <c r="N28" s="1277"/>
      <c r="O28" s="1299">
        <v>1.7066589255200535</v>
      </c>
      <c r="P28" s="1277"/>
      <c r="Q28" s="1299">
        <v>1.7622104492284143</v>
      </c>
      <c r="R28" s="1277"/>
      <c r="S28" s="1299">
        <v>1.2118413152911838</v>
      </c>
      <c r="T28" s="1277"/>
      <c r="U28" s="1299">
        <v>8.6991574905489841</v>
      </c>
    </row>
    <row r="29" spans="1:21" s="328" customFormat="1" ht="6.75" customHeight="1" x14ac:dyDescent="0.25">
      <c r="B29" s="1664"/>
      <c r="C29" s="1664"/>
      <c r="D29" s="779"/>
    </row>
    <row r="30" spans="1:21" x14ac:dyDescent="0.35">
      <c r="E30" s="935"/>
    </row>
    <row r="31" spans="1:21" x14ac:dyDescent="0.35">
      <c r="E31" s="935"/>
      <c r="G31" s="935"/>
    </row>
    <row r="32" spans="1:21" x14ac:dyDescent="0.35">
      <c r="B32" s="935"/>
      <c r="G32" s="935"/>
    </row>
  </sheetData>
  <mergeCells count="6">
    <mergeCell ref="B2:C2"/>
    <mergeCell ref="E2:I2"/>
    <mergeCell ref="B7:B8"/>
    <mergeCell ref="B29:C29"/>
    <mergeCell ref="B4:U4"/>
    <mergeCell ref="B5:U5"/>
  </mergeCells>
  <printOptions horizontalCentered="1"/>
  <pageMargins left="0" right="0" top="0.43307086614173229" bottom="0.43307086614173229" header="0" footer="0"/>
  <pageSetup paperSize="9" orientation="landscape" r:id="rId1"/>
  <headerFooter alignWithMargins="0"/>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Hoja69">
    <pageSetUpPr fitToPage="1"/>
  </sheetPr>
  <dimension ref="B1:R19"/>
  <sheetViews>
    <sheetView zoomScaleNormal="100" workbookViewId="0"/>
  </sheetViews>
  <sheetFormatPr baseColWidth="10" defaultColWidth="11.453125" defaultRowHeight="14.5" x14ac:dyDescent="0.35"/>
  <cols>
    <col min="1" max="1" width="2" style="666" customWidth="1"/>
    <col min="2" max="2" width="12" style="666" customWidth="1"/>
    <col min="3" max="3" width="9.26953125" style="666" customWidth="1"/>
    <col min="4" max="4" width="9.453125" style="666" bestFit="1" customWidth="1"/>
    <col min="5" max="5" width="10" style="666" bestFit="1" customWidth="1"/>
    <col min="6" max="6" width="7.1796875" style="666" bestFit="1" customWidth="1"/>
    <col min="7" max="7" width="5.54296875" style="666" customWidth="1"/>
    <col min="8" max="8" width="11.453125" style="666"/>
    <col min="9" max="12" width="10.453125" style="666" customWidth="1"/>
    <col min="13" max="13" width="4.81640625" style="666" customWidth="1"/>
    <col min="14" max="14" width="11.453125" style="666"/>
    <col min="15" max="15" width="8.81640625" style="666" bestFit="1" customWidth="1"/>
    <col min="16" max="16" width="9.453125" style="666" bestFit="1" customWidth="1"/>
    <col min="17" max="17" width="10" style="666" bestFit="1" customWidth="1"/>
    <col min="18" max="18" width="8.7265625" style="666" customWidth="1"/>
    <col min="19" max="19" width="5.26953125" style="666" customWidth="1"/>
    <col min="20" max="16384" width="11.453125" style="666"/>
  </cols>
  <sheetData>
    <row r="1" spans="2:18" s="1047" customFormat="1" x14ac:dyDescent="0.35">
      <c r="B1" s="1047" t="s">
        <v>79</v>
      </c>
      <c r="C1" s="1047" t="s">
        <v>80</v>
      </c>
      <c r="J1" s="1047" t="s">
        <v>79</v>
      </c>
      <c r="K1" s="1047" t="s">
        <v>67</v>
      </c>
      <c r="R1" s="1047" t="s">
        <v>81</v>
      </c>
    </row>
    <row r="2" spans="2:18" s="613" customFormat="1" ht="15" customHeight="1" x14ac:dyDescent="0.25"/>
    <row r="3" spans="2:18" s="619" customFormat="1" ht="38.25" customHeight="1" x14ac:dyDescent="0.35">
      <c r="B3" s="1541"/>
      <c r="C3" s="1541"/>
      <c r="D3" s="1541"/>
    </row>
    <row r="4" spans="2:18" s="621" customFormat="1" ht="23.25" customHeight="1" x14ac:dyDescent="0.25">
      <c r="B4" s="1543" t="s">
        <v>328</v>
      </c>
      <c r="C4" s="1543"/>
      <c r="D4" s="1543"/>
      <c r="E4" s="1543"/>
      <c r="F4" s="1543"/>
      <c r="G4" s="1543"/>
      <c r="H4" s="1543"/>
      <c r="I4" s="1543"/>
      <c r="J4" s="1543"/>
      <c r="K4" s="1543"/>
      <c r="L4" s="1543"/>
      <c r="M4" s="1543"/>
      <c r="N4" s="1543"/>
      <c r="O4" s="1543"/>
      <c r="P4" s="1543"/>
      <c r="Q4" s="1543"/>
      <c r="R4" s="1543"/>
    </row>
    <row r="5" spans="2:18" s="621" customFormat="1" ht="15.75" customHeight="1" x14ac:dyDescent="0.25">
      <c r="B5" s="1696" t="str">
        <f>porsaad!$B$6</f>
        <v>Situación a 30 de noviembre de 2025</v>
      </c>
      <c r="C5" s="1696"/>
      <c r="D5" s="1696"/>
      <c r="E5" s="1696"/>
      <c r="F5" s="1696"/>
      <c r="G5" s="1696"/>
      <c r="H5" s="1696"/>
      <c r="I5" s="1696"/>
      <c r="J5" s="1696"/>
      <c r="K5" s="1696"/>
      <c r="L5" s="1696"/>
      <c r="M5" s="1696"/>
      <c r="N5" s="1696"/>
      <c r="O5" s="1696"/>
      <c r="P5" s="1696"/>
      <c r="Q5" s="1696"/>
      <c r="R5" s="1696"/>
    </row>
    <row r="7" spans="2:18" ht="16.5" customHeight="1" x14ac:dyDescent="0.35">
      <c r="B7" s="1705" t="s">
        <v>82</v>
      </c>
      <c r="C7" s="1706"/>
      <c r="D7" s="1706"/>
      <c r="E7" s="1706"/>
      <c r="F7" s="1707"/>
      <c r="G7" s="1048"/>
      <c r="H7" s="1705" t="s">
        <v>83</v>
      </c>
      <c r="I7" s="1706"/>
      <c r="J7" s="1706"/>
      <c r="K7" s="1706"/>
      <c r="L7" s="1707"/>
      <c r="M7" s="1048"/>
      <c r="N7" s="1705" t="s">
        <v>84</v>
      </c>
      <c r="O7" s="1706"/>
      <c r="P7" s="1706"/>
      <c r="Q7" s="1706"/>
      <c r="R7" s="1707"/>
    </row>
    <row r="8" spans="2:18" ht="16.5" customHeight="1" x14ac:dyDescent="0.35">
      <c r="B8" s="1063" t="s">
        <v>85</v>
      </c>
      <c r="C8" s="1064" t="s">
        <v>48</v>
      </c>
      <c r="D8" s="1064" t="s">
        <v>33</v>
      </c>
      <c r="E8" s="1062" t="s">
        <v>32</v>
      </c>
      <c r="F8" s="1065" t="s">
        <v>0</v>
      </c>
      <c r="G8" s="1048"/>
      <c r="H8" s="1063" t="s">
        <v>85</v>
      </c>
      <c r="I8" s="1064" t="s">
        <v>48</v>
      </c>
      <c r="J8" s="1064" t="s">
        <v>33</v>
      </c>
      <c r="K8" s="1062" t="s">
        <v>32</v>
      </c>
      <c r="L8" s="1065" t="s">
        <v>0</v>
      </c>
      <c r="M8" s="1048"/>
      <c r="N8" s="1063" t="s">
        <v>85</v>
      </c>
      <c r="O8" s="1064" t="s">
        <v>48</v>
      </c>
      <c r="P8" s="1064" t="s">
        <v>33</v>
      </c>
      <c r="Q8" s="1062" t="s">
        <v>32</v>
      </c>
      <c r="R8" s="1065" t="s">
        <v>0</v>
      </c>
    </row>
    <row r="9" spans="2:18" ht="16.5" customHeight="1" x14ac:dyDescent="0.35">
      <c r="B9" s="1049" t="s">
        <v>86</v>
      </c>
      <c r="C9" s="1050">
        <v>2.6493457009156614E-3</v>
      </c>
      <c r="D9" s="1050">
        <v>1.8664468709767511E-3</v>
      </c>
      <c r="E9" s="1050">
        <v>1.2636956375613362E-3</v>
      </c>
      <c r="F9" s="1051">
        <v>2.0891472270617804E-3</v>
      </c>
      <c r="G9" s="1052"/>
      <c r="H9" s="1049" t="s">
        <v>86</v>
      </c>
      <c r="I9" s="1050">
        <v>3.9670170865093081E-4</v>
      </c>
      <c r="J9" s="1050">
        <v>4.6496489515041617E-5</v>
      </c>
      <c r="K9" s="1050">
        <v>0</v>
      </c>
      <c r="L9" s="1051">
        <v>2.1334091878822358E-4</v>
      </c>
      <c r="M9" s="113"/>
      <c r="N9" s="1049" t="s">
        <v>86</v>
      </c>
      <c r="O9" s="1050">
        <v>2.2580470598653041E-3</v>
      </c>
      <c r="P9" s="1050">
        <v>1.6338121888330422E-3</v>
      </c>
      <c r="Q9" s="1050">
        <v>1.0693118864254269E-3</v>
      </c>
      <c r="R9" s="1051">
        <v>1.8019664938693967E-3</v>
      </c>
    </row>
    <row r="10" spans="2:18" ht="16.5" customHeight="1" x14ac:dyDescent="0.35">
      <c r="B10" s="1053" t="s">
        <v>87</v>
      </c>
      <c r="C10" s="1054">
        <v>0.24800852553492969</v>
      </c>
      <c r="D10" s="1054">
        <v>1.7697186024808756E-2</v>
      </c>
      <c r="E10" s="1054">
        <v>5.8076225045372047E-3</v>
      </c>
      <c r="F10" s="1055">
        <v>0.1148311465383884</v>
      </c>
      <c r="G10" s="1052"/>
      <c r="H10" s="1053" t="s">
        <v>87</v>
      </c>
      <c r="I10" s="1054">
        <v>1.6576464254342466E-2</v>
      </c>
      <c r="J10" s="1054">
        <v>7.9044032175570747E-4</v>
      </c>
      <c r="K10" s="1054">
        <v>1.4801657785671994E-4</v>
      </c>
      <c r="L10" s="1055">
        <v>8.5905276632058034E-3</v>
      </c>
      <c r="M10" s="113"/>
      <c r="N10" s="1053" t="s">
        <v>87</v>
      </c>
      <c r="O10" s="1054">
        <v>0.20780920240268014</v>
      </c>
      <c r="P10" s="1054">
        <v>1.5536068631994202E-2</v>
      </c>
      <c r="Q10" s="1054">
        <v>4.9370357309429279E-3</v>
      </c>
      <c r="R10" s="1055">
        <v>9.8566261441834349E-2</v>
      </c>
    </row>
    <row r="11" spans="2:18" ht="16.5" customHeight="1" x14ac:dyDescent="0.35">
      <c r="B11" s="1056" t="s">
        <v>88</v>
      </c>
      <c r="C11" s="1057">
        <v>4.2395484800495341E-2</v>
      </c>
      <c r="D11" s="1057">
        <v>4.6354638529185373E-2</v>
      </c>
      <c r="E11" s="1057">
        <v>1.5433219062983129E-2</v>
      </c>
      <c r="F11" s="1058">
        <v>3.8735307872975737E-2</v>
      </c>
      <c r="G11" s="1052"/>
      <c r="H11" s="1056" t="s">
        <v>88</v>
      </c>
      <c r="I11" s="1057">
        <v>4.7604205038111698E-2</v>
      </c>
      <c r="J11" s="1057">
        <v>1.5343841539963733E-3</v>
      </c>
      <c r="K11" s="1057">
        <v>2.2202486678507994E-4</v>
      </c>
      <c r="L11" s="1058">
        <v>2.4406201109372777E-2</v>
      </c>
      <c r="M11" s="113"/>
      <c r="N11" s="1056" t="s">
        <v>88</v>
      </c>
      <c r="O11" s="1057">
        <v>4.3296453537853039E-2</v>
      </c>
      <c r="P11" s="1057">
        <v>4.0625482717237607E-2</v>
      </c>
      <c r="Q11" s="1057">
        <v>1.3093382779528364E-2</v>
      </c>
      <c r="R11" s="1058">
        <v>3.6539876125684989E-2</v>
      </c>
    </row>
    <row r="12" spans="2:18" ht="16.5" customHeight="1" x14ac:dyDescent="0.35">
      <c r="B12" s="1053" t="s">
        <v>89</v>
      </c>
      <c r="C12" s="1054">
        <v>0.51995046616577167</v>
      </c>
      <c r="D12" s="1054">
        <v>2.6007642895581152E-2</v>
      </c>
      <c r="E12" s="1054">
        <v>3.2950191570881228E-2</v>
      </c>
      <c r="F12" s="1055">
        <v>0.24052945620499855</v>
      </c>
      <c r="G12" s="1052"/>
      <c r="H12" s="1053" t="s">
        <v>89</v>
      </c>
      <c r="I12" s="1054">
        <v>0.60395001558470995</v>
      </c>
      <c r="J12" s="1054">
        <v>3.0548193611382342E-2</v>
      </c>
      <c r="K12" s="1054">
        <v>1.5985790408525755E-2</v>
      </c>
      <c r="L12" s="1055">
        <v>0.31555966434362109</v>
      </c>
      <c r="M12" s="113"/>
      <c r="N12" s="1053" t="s">
        <v>89</v>
      </c>
      <c r="O12" s="1054">
        <v>0.53449302169988144</v>
      </c>
      <c r="P12" s="1054">
        <v>2.6586580163737689E-2</v>
      </c>
      <c r="Q12" s="1054">
        <v>3.0338880862729931E-2</v>
      </c>
      <c r="R12" s="1055">
        <v>0.25199239169702586</v>
      </c>
    </row>
    <row r="13" spans="2:18" ht="16.5" customHeight="1" x14ac:dyDescent="0.35">
      <c r="B13" s="1056" t="s">
        <v>90</v>
      </c>
      <c r="C13" s="1057">
        <v>0.13989736018003643</v>
      </c>
      <c r="D13" s="1057">
        <v>0.12189124200459119</v>
      </c>
      <c r="E13" s="1057">
        <v>0.16118841164213216</v>
      </c>
      <c r="F13" s="1058">
        <v>0.13717448619312664</v>
      </c>
      <c r="G13" s="1052"/>
      <c r="H13" s="1056" t="s">
        <v>90</v>
      </c>
      <c r="I13" s="1057">
        <v>0.13748547788387974</v>
      </c>
      <c r="J13" s="1057">
        <v>3.6964709164458084E-2</v>
      </c>
      <c r="K13" s="1057">
        <v>6.5867377146240375E-3</v>
      </c>
      <c r="L13" s="1058">
        <v>8.1581567344616704E-2</v>
      </c>
      <c r="M13" s="113"/>
      <c r="N13" s="1056" t="s">
        <v>90</v>
      </c>
      <c r="O13" s="1057">
        <v>0.13946761252109233</v>
      </c>
      <c r="P13" s="1057">
        <v>0.11103387635309354</v>
      </c>
      <c r="Q13" s="1057">
        <v>0.13740657740566736</v>
      </c>
      <c r="R13" s="1058">
        <v>0.12865779611663164</v>
      </c>
    </row>
    <row r="14" spans="2:18" ht="16.5" customHeight="1" x14ac:dyDescent="0.35">
      <c r="B14" s="1053" t="s">
        <v>91</v>
      </c>
      <c r="C14" s="1054">
        <v>4.4622125906433448E-2</v>
      </c>
      <c r="D14" s="1054">
        <v>0.46671389549259895</v>
      </c>
      <c r="E14" s="1054">
        <v>2.9589298917792564E-2</v>
      </c>
      <c r="F14" s="1055">
        <v>0.20097699111405767</v>
      </c>
      <c r="G14" s="1052"/>
      <c r="H14" s="1053" t="s">
        <v>91</v>
      </c>
      <c r="I14" s="1054">
        <v>0.16993001048425943</v>
      </c>
      <c r="J14" s="1054">
        <v>0.54442739573162224</v>
      </c>
      <c r="K14" s="1054">
        <v>1.5763765541740676E-2</v>
      </c>
      <c r="L14" s="1055">
        <v>0.2548570615844119</v>
      </c>
      <c r="M14" s="113"/>
      <c r="N14" s="1053" t="s">
        <v>91</v>
      </c>
      <c r="O14" s="1054">
        <v>6.637379287952655E-2</v>
      </c>
      <c r="P14" s="1054">
        <v>0.47662163286160719</v>
      </c>
      <c r="Q14" s="1054">
        <v>2.746083929607426E-2</v>
      </c>
      <c r="R14" s="1055">
        <v>0.20920656890780809</v>
      </c>
    </row>
    <row r="15" spans="2:18" ht="16.5" customHeight="1" x14ac:dyDescent="0.35">
      <c r="B15" s="1056" t="s">
        <v>92</v>
      </c>
      <c r="C15" s="1057">
        <v>5.4772989771739516E-4</v>
      </c>
      <c r="D15" s="1057">
        <v>0.15794636349393404</v>
      </c>
      <c r="E15" s="1057">
        <v>5.5441285205350542E-2</v>
      </c>
      <c r="F15" s="1058">
        <v>7.0416852968233662E-2</v>
      </c>
      <c r="G15" s="1052"/>
      <c r="H15" s="1056" t="s">
        <v>92</v>
      </c>
      <c r="I15" s="1057">
        <v>5.6671672664418693E-5</v>
      </c>
      <c r="J15" s="1057">
        <v>9.201655275026735E-2</v>
      </c>
      <c r="K15" s="1057">
        <v>1.4283599763173475E-2</v>
      </c>
      <c r="L15" s="1058">
        <v>3.0920210496373203E-2</v>
      </c>
      <c r="M15" s="113"/>
      <c r="N15" s="1056" t="s">
        <v>92</v>
      </c>
      <c r="O15" s="1057">
        <v>4.6243229548439783E-4</v>
      </c>
      <c r="P15" s="1057">
        <v>0.14951460925153578</v>
      </c>
      <c r="Q15" s="1057">
        <v>4.9108717167006037E-2</v>
      </c>
      <c r="R15" s="1058">
        <v>6.4368071242965147E-2</v>
      </c>
    </row>
    <row r="16" spans="2:18" ht="16.5" customHeight="1" x14ac:dyDescent="0.35">
      <c r="B16" s="1053" t="s">
        <v>93</v>
      </c>
      <c r="C16" s="1054">
        <v>1.0954597954347903E-3</v>
      </c>
      <c r="D16" s="1054">
        <v>0.15869566698228238</v>
      </c>
      <c r="E16" s="1054">
        <v>8.4358405592525373E-2</v>
      </c>
      <c r="F16" s="1055">
        <v>7.6463302445818365E-2</v>
      </c>
      <c r="G16" s="1052"/>
      <c r="H16" s="1053" t="s">
        <v>93</v>
      </c>
      <c r="I16" s="1054">
        <v>1.21277379501856E-2</v>
      </c>
      <c r="J16" s="1054">
        <v>0.26163574650113919</v>
      </c>
      <c r="K16" s="1054">
        <v>0.17340142095914743</v>
      </c>
      <c r="L16" s="1055">
        <v>0.11944246906556677</v>
      </c>
      <c r="M16" s="113"/>
      <c r="N16" s="1053" t="s">
        <v>93</v>
      </c>
      <c r="O16" s="1054">
        <v>3.0107294131537393E-3</v>
      </c>
      <c r="P16" s="1054">
        <v>0.17184139545384333</v>
      </c>
      <c r="Q16" s="1054">
        <v>9.8035423800152427E-2</v>
      </c>
      <c r="R16" s="1055">
        <v>8.3034093728373143E-2</v>
      </c>
    </row>
    <row r="17" spans="2:18" ht="16.5" customHeight="1" x14ac:dyDescent="0.35">
      <c r="B17" s="1056" t="s">
        <v>94</v>
      </c>
      <c r="C17" s="1057">
        <v>1.6074681780836597E-4</v>
      </c>
      <c r="D17" s="1057">
        <v>3.7465174417416537E-4</v>
      </c>
      <c r="E17" s="1057">
        <v>0.2498218726893863</v>
      </c>
      <c r="F17" s="1058">
        <v>4.7963017211695116E-2</v>
      </c>
      <c r="G17" s="1052"/>
      <c r="H17" s="1056" t="s">
        <v>94</v>
      </c>
      <c r="I17" s="1057">
        <v>2.5502252698988412E-4</v>
      </c>
      <c r="J17" s="1057">
        <v>3.7197191612033294E-4</v>
      </c>
      <c r="K17" s="1057">
        <v>0.33311130846654824</v>
      </c>
      <c r="L17" s="1058">
        <v>6.4258284739012947E-2</v>
      </c>
      <c r="M17" s="113"/>
      <c r="N17" s="1056" t="s">
        <v>94</v>
      </c>
      <c r="O17" s="1057">
        <v>1.7710173018551406E-4</v>
      </c>
      <c r="P17" s="1057">
        <v>3.7429151962356966E-4</v>
      </c>
      <c r="Q17" s="1057">
        <v>0.26259569772600588</v>
      </c>
      <c r="R17" s="1058">
        <v>5.0452885540307031E-2</v>
      </c>
    </row>
    <row r="18" spans="2:18" ht="16.5" customHeight="1" x14ac:dyDescent="0.35">
      <c r="B18" s="1059" t="s">
        <v>95</v>
      </c>
      <c r="C18" s="1060">
        <v>6.7275520045723537E-4</v>
      </c>
      <c r="D18" s="1060">
        <v>2.4522659618672641E-3</v>
      </c>
      <c r="E18" s="1060">
        <v>0.36414599717685014</v>
      </c>
      <c r="F18" s="1061">
        <v>7.082029222364411E-2</v>
      </c>
      <c r="G18" s="1052"/>
      <c r="H18" s="1059" t="s">
        <v>95</v>
      </c>
      <c r="I18" s="1060">
        <v>1.1617692896205831E-2</v>
      </c>
      <c r="J18" s="1060">
        <v>3.1664109359743342E-2</v>
      </c>
      <c r="K18" s="1060">
        <v>0.4404973357015986</v>
      </c>
      <c r="L18" s="1061">
        <v>0.10017067273503058</v>
      </c>
      <c r="M18" s="113"/>
      <c r="N18" s="1059" t="s">
        <v>95</v>
      </c>
      <c r="O18" s="1060">
        <v>2.6516064602775577E-3</v>
      </c>
      <c r="P18" s="1060">
        <v>6.2322508584940414E-3</v>
      </c>
      <c r="Q18" s="1060">
        <v>0.37595413334546735</v>
      </c>
      <c r="R18" s="1061">
        <v>7.538008870550035E-2</v>
      </c>
    </row>
    <row r="19" spans="2:18" ht="16.5" customHeight="1" x14ac:dyDescent="0.35">
      <c r="B19" s="1300" t="s">
        <v>0</v>
      </c>
      <c r="C19" s="1301">
        <f>SUM(C9:C18)</f>
        <v>1</v>
      </c>
      <c r="D19" s="1301">
        <f>SUM(D9:D18)</f>
        <v>0.99999999999999989</v>
      </c>
      <c r="E19" s="1301">
        <f>SUM(E9:E18)</f>
        <v>1</v>
      </c>
      <c r="F19" s="1302">
        <f>SUM(F9:F18)</f>
        <v>1</v>
      </c>
      <c r="G19" s="113"/>
      <c r="H19" s="1300" t="s">
        <v>0</v>
      </c>
      <c r="I19" s="1301">
        <f>SUM(I9:I18)</f>
        <v>1</v>
      </c>
      <c r="J19" s="1301">
        <f>SUM(J9:J18)</f>
        <v>1</v>
      </c>
      <c r="K19" s="1301">
        <f>SUM(K9:K18)</f>
        <v>1</v>
      </c>
      <c r="L19" s="1302">
        <f>SUM(L9:L18)</f>
        <v>0.99999999999999989</v>
      </c>
      <c r="M19" s="113"/>
      <c r="N19" s="1300" t="s">
        <v>0</v>
      </c>
      <c r="O19" s="1301">
        <f>SUM(O9:O18)</f>
        <v>0.99999999999999978</v>
      </c>
      <c r="P19" s="1301">
        <f>SUM(P9:P18)</f>
        <v>1</v>
      </c>
      <c r="Q19" s="1301">
        <f>SUM(Q9:Q18)</f>
        <v>1</v>
      </c>
      <c r="R19" s="1302">
        <f>SUM(R9:R18)</f>
        <v>1</v>
      </c>
    </row>
  </sheetData>
  <mergeCells count="6">
    <mergeCell ref="B3:D3"/>
    <mergeCell ref="B4:R4"/>
    <mergeCell ref="B5:R5"/>
    <mergeCell ref="B7:F7"/>
    <mergeCell ref="H7:L7"/>
    <mergeCell ref="N7:R7"/>
  </mergeCells>
  <conditionalFormatting sqref="C9:C18">
    <cfRule type="colorScale" priority="7">
      <colorScale>
        <cfvo type="min"/>
        <cfvo type="max"/>
        <color rgb="FFFCFCFF"/>
        <color theme="4"/>
      </colorScale>
    </cfRule>
  </conditionalFormatting>
  <conditionalFormatting sqref="D9:D18">
    <cfRule type="colorScale" priority="8">
      <colorScale>
        <cfvo type="min"/>
        <cfvo type="max"/>
        <color rgb="FFFCFCFF"/>
        <color theme="4"/>
      </colorScale>
    </cfRule>
  </conditionalFormatting>
  <conditionalFormatting sqref="E9:E18">
    <cfRule type="colorScale" priority="9">
      <colorScale>
        <cfvo type="min"/>
        <cfvo type="max"/>
        <color rgb="FFFCFCFF"/>
        <color theme="4"/>
      </colorScale>
    </cfRule>
  </conditionalFormatting>
  <conditionalFormatting sqref="I9:I18">
    <cfRule type="colorScale" priority="4">
      <colorScale>
        <cfvo type="min"/>
        <cfvo type="max"/>
        <color rgb="FFFCFCFF"/>
        <color theme="4"/>
      </colorScale>
    </cfRule>
  </conditionalFormatting>
  <conditionalFormatting sqref="J9:J18">
    <cfRule type="colorScale" priority="5">
      <colorScale>
        <cfvo type="min"/>
        <cfvo type="max"/>
        <color rgb="FFFCFCFF"/>
        <color theme="4"/>
      </colorScale>
    </cfRule>
  </conditionalFormatting>
  <conditionalFormatting sqref="K9:K18">
    <cfRule type="colorScale" priority="6">
      <colorScale>
        <cfvo type="min"/>
        <cfvo type="max"/>
        <color rgb="FFFCFCFF"/>
        <color theme="4"/>
      </colorScale>
    </cfRule>
  </conditionalFormatting>
  <conditionalFormatting sqref="O9:O18">
    <cfRule type="colorScale" priority="1">
      <colorScale>
        <cfvo type="min"/>
        <cfvo type="max"/>
        <color rgb="FFFCFCFF"/>
        <color theme="4"/>
      </colorScale>
    </cfRule>
  </conditionalFormatting>
  <conditionalFormatting sqref="P9:P18">
    <cfRule type="colorScale" priority="2">
      <colorScale>
        <cfvo type="min"/>
        <cfvo type="max"/>
        <color rgb="FFFCFCFF"/>
        <color theme="4"/>
      </colorScale>
    </cfRule>
  </conditionalFormatting>
  <conditionalFormatting sqref="Q9:Q18">
    <cfRule type="colorScale" priority="3">
      <colorScale>
        <cfvo type="min"/>
        <cfvo type="max"/>
        <color rgb="FFFCFCFF"/>
        <color theme="4"/>
      </colorScale>
    </cfRule>
  </conditionalFormatting>
  <printOptions horizontalCentered="1"/>
  <pageMargins left="0" right="0" top="0.43307086614173229" bottom="0.43307086614173229" header="0" footer="0"/>
  <pageSetup paperSize="9" scale="90" orientation="landscape" r:id="rId1"/>
  <headerFooter alignWithMargins="0"/>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Hoja70">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56</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557" t="s">
        <v>449</v>
      </c>
      <c r="C6" s="1557"/>
      <c r="D6" s="1557"/>
      <c r="E6" s="1557"/>
      <c r="F6" s="1557"/>
      <c r="G6" s="1557"/>
      <c r="H6" s="1557"/>
      <c r="I6" s="1557"/>
      <c r="J6" s="1016"/>
      <c r="K6" s="1016"/>
      <c r="L6" s="1016"/>
      <c r="M6" s="1067"/>
      <c r="N6" s="1067"/>
      <c r="O6" s="1067"/>
      <c r="P6" s="1067"/>
      <c r="Q6" s="1067"/>
      <c r="R6" s="1067"/>
    </row>
    <row r="7" spans="1:18" s="621" customFormat="1" ht="15.75" customHeight="1" x14ac:dyDescent="0.25">
      <c r="A7" s="1015"/>
      <c r="B7" s="1696" t="str">
        <f>porsaad!$B$6</f>
        <v>Situación a 30 de noviembre de 2025</v>
      </c>
      <c r="C7" s="1696"/>
      <c r="D7" s="1696"/>
      <c r="E7" s="1696"/>
      <c r="F7" s="1696"/>
      <c r="G7" s="1696"/>
      <c r="H7" s="1696"/>
      <c r="I7" s="1696"/>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709" t="s">
        <v>12</v>
      </c>
      <c r="C9" s="1711" t="s">
        <v>48</v>
      </c>
      <c r="D9" s="1711"/>
      <c r="E9" s="1712" t="s">
        <v>33</v>
      </c>
      <c r="F9" s="1713"/>
      <c r="G9" s="1714" t="s">
        <v>32</v>
      </c>
      <c r="H9" s="1715"/>
      <c r="I9" s="1070"/>
      <c r="J9" s="1070"/>
      <c r="K9" s="1070"/>
      <c r="L9" s="1070"/>
      <c r="M9" s="1070"/>
      <c r="N9" s="1070"/>
      <c r="O9" s="1070"/>
    </row>
    <row r="10" spans="1:18" ht="46.5" customHeight="1" x14ac:dyDescent="0.35">
      <c r="B10" s="1710"/>
      <c r="C10" s="1066" t="s">
        <v>131</v>
      </c>
      <c r="D10" s="860" t="s">
        <v>481</v>
      </c>
      <c r="E10" s="1066" t="s">
        <v>131</v>
      </c>
      <c r="F10" s="818" t="s">
        <v>481</v>
      </c>
      <c r="G10" s="818" t="s">
        <v>131</v>
      </c>
      <c r="H10" s="819" t="s">
        <v>481</v>
      </c>
      <c r="I10" s="1070"/>
      <c r="J10" s="1070"/>
      <c r="K10" s="1070"/>
      <c r="L10" s="1070"/>
      <c r="M10" s="1070"/>
      <c r="N10" s="1070"/>
      <c r="O10" s="1070"/>
    </row>
    <row r="11" spans="1:18" ht="15" customHeight="1" x14ac:dyDescent="0.35">
      <c r="B11" s="1071" t="s">
        <v>8</v>
      </c>
      <c r="C11" s="1072">
        <v>15.772247797875812</v>
      </c>
      <c r="D11" s="1073">
        <v>0.32905533827179484</v>
      </c>
      <c r="E11" s="1072">
        <v>46.168778824167731</v>
      </c>
      <c r="F11" s="1073">
        <v>0.24581735356110596</v>
      </c>
      <c r="G11" s="1072">
        <v>69.854993757802745</v>
      </c>
      <c r="H11" s="1073">
        <v>0.2999617526466733</v>
      </c>
      <c r="I11" s="1070"/>
      <c r="J11" s="1070"/>
      <c r="K11" s="1070"/>
      <c r="L11" s="1070"/>
      <c r="M11" s="1070"/>
      <c r="N11" s="1070"/>
      <c r="O11" s="1070"/>
    </row>
    <row r="12" spans="1:18" ht="15" customHeight="1" x14ac:dyDescent="0.35">
      <c r="B12" s="1074" t="s">
        <v>7</v>
      </c>
      <c r="C12" s="1075">
        <v>10.566846437695146</v>
      </c>
      <c r="D12" s="1076">
        <v>0.2914772846644515</v>
      </c>
      <c r="E12" s="1075">
        <v>22.398512221041447</v>
      </c>
      <c r="F12" s="1076">
        <v>0.23873576430566323</v>
      </c>
      <c r="G12" s="1075">
        <v>47.343365253077977</v>
      </c>
      <c r="H12" s="1076">
        <v>0.13829791775156203</v>
      </c>
      <c r="I12" s="1070"/>
      <c r="J12" s="1070"/>
      <c r="K12" s="1070"/>
      <c r="L12" s="1070"/>
      <c r="M12" s="1070"/>
      <c r="N12" s="1070"/>
      <c r="O12" s="1070"/>
    </row>
    <row r="13" spans="1:18" ht="15" customHeight="1" x14ac:dyDescent="0.35">
      <c r="B13" s="1074" t="s">
        <v>37</v>
      </c>
      <c r="C13" s="1075">
        <v>23.50497366881217</v>
      </c>
      <c r="D13" s="1076">
        <v>0.23848021726547769</v>
      </c>
      <c r="E13" s="1075">
        <v>45.158308751229107</v>
      </c>
      <c r="F13" s="1076">
        <v>0.15871758459097671</v>
      </c>
      <c r="G13" s="1075">
        <v>71.874863982589773</v>
      </c>
      <c r="H13" s="1076">
        <v>0.12551249124318997</v>
      </c>
      <c r="I13" s="1070"/>
      <c r="J13" s="1070"/>
      <c r="K13" s="1070"/>
      <c r="L13" s="1070"/>
      <c r="M13" s="1070"/>
      <c r="N13" s="1070"/>
      <c r="O13" s="1070"/>
    </row>
    <row r="14" spans="1:18" ht="15" customHeight="1" x14ac:dyDescent="0.35">
      <c r="B14" s="1074" t="s">
        <v>38</v>
      </c>
      <c r="C14" s="1075">
        <v>23.864864864864863</v>
      </c>
      <c r="D14" s="1076">
        <v>0.33271922450949742</v>
      </c>
      <c r="E14" s="1075">
        <v>31.384042553191488</v>
      </c>
      <c r="F14" s="1076">
        <v>0.45658340722695179</v>
      </c>
      <c r="G14" s="1075">
        <v>35.624797406807133</v>
      </c>
      <c r="H14" s="1076">
        <v>0.6478974579179686</v>
      </c>
      <c r="I14" s="1070"/>
      <c r="J14" s="1070"/>
      <c r="K14" s="1070"/>
      <c r="L14" s="1070"/>
      <c r="M14" s="1070"/>
      <c r="N14" s="1070"/>
      <c r="O14" s="1070"/>
    </row>
    <row r="15" spans="1:18" ht="15" customHeight="1" x14ac:dyDescent="0.35">
      <c r="B15" s="1074" t="s">
        <v>6</v>
      </c>
      <c r="C15" s="1075">
        <v>26.615325787702663</v>
      </c>
      <c r="D15" s="1076">
        <v>0.39321647401666016</v>
      </c>
      <c r="E15" s="1075">
        <v>50.977392120075045</v>
      </c>
      <c r="F15" s="1076">
        <v>0.28610176805663817</v>
      </c>
      <c r="G15" s="1075">
        <v>73.382519027743683</v>
      </c>
      <c r="H15" s="1076">
        <v>0.29217260282594953</v>
      </c>
      <c r="I15" s="1070"/>
      <c r="J15" s="1070"/>
      <c r="K15" s="1070"/>
      <c r="L15" s="1070"/>
      <c r="M15" s="1070"/>
      <c r="N15" s="1070"/>
      <c r="O15" s="1070"/>
    </row>
    <row r="16" spans="1:18" ht="15" customHeight="1" x14ac:dyDescent="0.35">
      <c r="B16" s="1074" t="s">
        <v>5</v>
      </c>
      <c r="C16" s="1075">
        <v>22.661143375680581</v>
      </c>
      <c r="D16" s="1076">
        <v>0.50099785704281474</v>
      </c>
      <c r="E16" s="1075">
        <v>37.260465549348233</v>
      </c>
      <c r="F16" s="1076">
        <v>0.38788448910711054</v>
      </c>
      <c r="G16" s="1075">
        <v>45.463321299638991</v>
      </c>
      <c r="H16" s="1076">
        <v>0.52058925685030499</v>
      </c>
      <c r="I16" s="1070"/>
      <c r="J16" s="1070"/>
      <c r="K16" s="1070"/>
      <c r="L16" s="1070"/>
      <c r="M16" s="1070"/>
      <c r="N16" s="1070"/>
      <c r="O16" s="1070"/>
    </row>
    <row r="17" spans="1:15" ht="15" customHeight="1" x14ac:dyDescent="0.35">
      <c r="B17" s="1074" t="s">
        <v>4</v>
      </c>
      <c r="C17" s="1075">
        <v>22.465024519474664</v>
      </c>
      <c r="D17" s="1076">
        <v>0.20264765478951693</v>
      </c>
      <c r="E17" s="1075">
        <v>45.457805454155036</v>
      </c>
      <c r="F17" s="1076">
        <v>0.16029831837558292</v>
      </c>
      <c r="G17" s="1075">
        <v>73.015295131408877</v>
      </c>
      <c r="H17" s="1076">
        <v>0.12494246533779078</v>
      </c>
      <c r="I17" s="1070"/>
      <c r="J17" s="1070"/>
      <c r="K17" s="1070"/>
      <c r="L17" s="1070"/>
      <c r="M17" s="1070"/>
      <c r="N17" s="1070"/>
      <c r="O17" s="1070"/>
    </row>
    <row r="18" spans="1:15" ht="15" customHeight="1" x14ac:dyDescent="0.35">
      <c r="B18" s="1074" t="s">
        <v>40</v>
      </c>
      <c r="C18" s="1075">
        <v>18.810319928904686</v>
      </c>
      <c r="D18" s="1076">
        <v>0.42339584047306661</v>
      </c>
      <c r="E18" s="1075">
        <v>29.184226868143242</v>
      </c>
      <c r="F18" s="1076">
        <v>0.55647533193853294</v>
      </c>
      <c r="G18" s="1075">
        <v>38.29336114007647</v>
      </c>
      <c r="H18" s="1076">
        <v>0.60504160854215328</v>
      </c>
      <c r="I18" s="1070"/>
      <c r="J18" s="1070"/>
      <c r="K18" s="1070"/>
      <c r="L18" s="1070"/>
      <c r="M18" s="1070"/>
      <c r="N18" s="1070"/>
      <c r="O18" s="1070"/>
    </row>
    <row r="19" spans="1:15" ht="15" customHeight="1" x14ac:dyDescent="0.35">
      <c r="B19" s="1074" t="s">
        <v>41</v>
      </c>
      <c r="C19" s="1075">
        <v>19.65470421966485</v>
      </c>
      <c r="D19" s="1076">
        <v>0.32452249060340022</v>
      </c>
      <c r="E19" s="1075">
        <v>28.007465996451803</v>
      </c>
      <c r="F19" s="1076">
        <v>0.52823432436466955</v>
      </c>
      <c r="G19" s="1075">
        <v>35.947108066971083</v>
      </c>
      <c r="H19" s="1076">
        <v>0.62230797985660913</v>
      </c>
      <c r="I19" s="1070"/>
      <c r="J19" s="1070"/>
      <c r="K19" s="1070"/>
      <c r="L19" s="1070"/>
      <c r="M19" s="1070"/>
      <c r="N19" s="1070"/>
      <c r="O19" s="1070"/>
    </row>
    <row r="20" spans="1:15" ht="15" customHeight="1" x14ac:dyDescent="0.35">
      <c r="B20" s="1074" t="s">
        <v>3</v>
      </c>
      <c r="C20" s="1075">
        <v>20.164177808647334</v>
      </c>
      <c r="D20" s="1076">
        <v>9.9306871533744734E-2</v>
      </c>
      <c r="E20" s="1075">
        <v>33.765993988836414</v>
      </c>
      <c r="F20" s="1076">
        <v>0.18614981113549856</v>
      </c>
      <c r="G20" s="1075">
        <v>58.318796484110884</v>
      </c>
      <c r="H20" s="1076">
        <v>0.14675380541248531</v>
      </c>
      <c r="I20" s="1070"/>
      <c r="J20" s="1070"/>
      <c r="K20" s="1070"/>
      <c r="L20" s="1070"/>
      <c r="M20" s="1070"/>
      <c r="N20" s="1070"/>
      <c r="O20" s="1070"/>
    </row>
    <row r="21" spans="1:15" ht="15" customHeight="1" x14ac:dyDescent="0.35">
      <c r="B21" s="1074" t="s">
        <v>2</v>
      </c>
      <c r="C21" s="1075">
        <v>21.997815997815998</v>
      </c>
      <c r="D21" s="1076">
        <v>0.26370478118336299</v>
      </c>
      <c r="E21" s="1075">
        <v>43.502449414270501</v>
      </c>
      <c r="F21" s="1076">
        <v>0.21258017219665118</v>
      </c>
      <c r="G21" s="1075">
        <v>69.11880290205562</v>
      </c>
      <c r="H21" s="1076">
        <v>0.17788443722812045</v>
      </c>
      <c r="I21" s="1070"/>
      <c r="J21" s="1070"/>
      <c r="K21" s="1070"/>
      <c r="L21" s="1070"/>
      <c r="M21" s="1070"/>
      <c r="N21" s="1070"/>
      <c r="O21" s="1070"/>
    </row>
    <row r="22" spans="1:15" ht="15" customHeight="1" x14ac:dyDescent="0.35">
      <c r="B22" s="1074" t="s">
        <v>35</v>
      </c>
      <c r="C22" s="1075">
        <v>27.957872664887532</v>
      </c>
      <c r="D22" s="1076">
        <v>0.40748574955233241</v>
      </c>
      <c r="E22" s="1075">
        <v>52.863877063648637</v>
      </c>
      <c r="F22" s="1076">
        <v>0.23456627389731102</v>
      </c>
      <c r="G22" s="1075">
        <v>81.241208347745882</v>
      </c>
      <c r="H22" s="1076">
        <v>0.17811924244767388</v>
      </c>
      <c r="I22" s="1070"/>
      <c r="J22" s="1070"/>
      <c r="K22" s="1070"/>
      <c r="L22" s="1070"/>
      <c r="M22" s="1070"/>
      <c r="N22" s="1070"/>
      <c r="O22" s="1070"/>
    </row>
    <row r="23" spans="1:15" ht="15" customHeight="1" x14ac:dyDescent="0.35">
      <c r="B23" s="1074" t="s">
        <v>42</v>
      </c>
      <c r="C23" s="1075">
        <v>23.097732295064716</v>
      </c>
      <c r="D23" s="1076">
        <v>0.21337318173439479</v>
      </c>
      <c r="E23" s="1075">
        <v>39.745817678465492</v>
      </c>
      <c r="F23" s="1076">
        <v>0.33961866027596432</v>
      </c>
      <c r="G23" s="1075">
        <v>58.448757592490338</v>
      </c>
      <c r="H23" s="1076">
        <v>0.40217181948678721</v>
      </c>
      <c r="I23" s="1070"/>
      <c r="J23" s="1070"/>
      <c r="K23" s="1070"/>
      <c r="L23" s="1070"/>
      <c r="M23" s="1070"/>
      <c r="N23" s="1070"/>
      <c r="O23" s="1070"/>
    </row>
    <row r="24" spans="1:15" ht="15" customHeight="1" x14ac:dyDescent="0.35">
      <c r="B24" s="1074" t="s">
        <v>43</v>
      </c>
      <c r="C24" s="1075">
        <v>22.682263814616757</v>
      </c>
      <c r="D24" s="1076">
        <v>0.33995055550382747</v>
      </c>
      <c r="E24" s="1075">
        <v>42.278096800656279</v>
      </c>
      <c r="F24" s="1076">
        <v>0.29119078583179486</v>
      </c>
      <c r="G24" s="1075">
        <v>71.470249520153544</v>
      </c>
      <c r="H24" s="1076">
        <v>0.22295246769169291</v>
      </c>
      <c r="I24" s="1070"/>
      <c r="J24" s="1070"/>
      <c r="K24" s="1070"/>
      <c r="L24" s="1070"/>
      <c r="M24" s="1070"/>
      <c r="N24" s="1070"/>
      <c r="O24" s="1070"/>
    </row>
    <row r="25" spans="1:15" ht="15" customHeight="1" x14ac:dyDescent="0.35">
      <c r="B25" s="1074" t="s">
        <v>44</v>
      </c>
      <c r="C25" s="1075">
        <v>53.809418690213391</v>
      </c>
      <c r="D25" s="1076">
        <v>1.0038625216309187</v>
      </c>
      <c r="E25" s="1075">
        <v>89.248269040553907</v>
      </c>
      <c r="F25" s="1076">
        <v>0.67918827156846262</v>
      </c>
      <c r="G25" s="1075">
        <v>99.816000000000003</v>
      </c>
      <c r="H25" s="1076">
        <v>0.57363005175338289</v>
      </c>
      <c r="I25" s="1070"/>
      <c r="J25" s="1070"/>
      <c r="K25" s="1070"/>
      <c r="L25" s="1070"/>
      <c r="M25" s="1070"/>
      <c r="N25" s="1070"/>
      <c r="O25" s="1070"/>
    </row>
    <row r="26" spans="1:15" ht="15" customHeight="1" x14ac:dyDescent="0.35">
      <c r="B26" s="1074" t="s">
        <v>45</v>
      </c>
      <c r="C26" s="1075">
        <v>19.633914323086987</v>
      </c>
      <c r="D26" s="1076">
        <v>0.65336856218518624</v>
      </c>
      <c r="E26" s="1075">
        <v>26.92406995230526</v>
      </c>
      <c r="F26" s="1076">
        <v>0.6786593645904736</v>
      </c>
      <c r="G26" s="1075">
        <v>32.920167810831465</v>
      </c>
      <c r="H26" s="1076">
        <v>0.67588145543119083</v>
      </c>
      <c r="I26" s="1070"/>
      <c r="J26" s="1070"/>
      <c r="K26" s="1070"/>
      <c r="L26" s="1070"/>
      <c r="M26" s="1070"/>
      <c r="N26" s="1070"/>
      <c r="O26" s="1070"/>
    </row>
    <row r="27" spans="1:15" ht="15" customHeight="1" x14ac:dyDescent="0.35">
      <c r="B27" s="1074" t="s">
        <v>46</v>
      </c>
      <c r="C27" s="1075">
        <v>20.763086642599195</v>
      </c>
      <c r="D27" s="1076">
        <v>0.43063647195180971</v>
      </c>
      <c r="E27" s="1075">
        <v>31.060038022813565</v>
      </c>
      <c r="F27" s="1076">
        <v>0.49279013593122151</v>
      </c>
      <c r="G27" s="1075">
        <v>41.786137123745782</v>
      </c>
      <c r="H27" s="1076">
        <v>0.49771136571952929</v>
      </c>
      <c r="I27" s="1070"/>
      <c r="J27" s="1070"/>
      <c r="K27" s="1070"/>
      <c r="L27" s="1070"/>
      <c r="M27" s="1070"/>
      <c r="N27" s="1070"/>
      <c r="O27" s="1070"/>
    </row>
    <row r="28" spans="1:15" ht="15" customHeight="1" x14ac:dyDescent="0.35">
      <c r="B28" s="1077" t="s">
        <v>1</v>
      </c>
      <c r="C28" s="1078">
        <v>20.977695167286246</v>
      </c>
      <c r="D28" s="1079">
        <v>0.17072346551228362</v>
      </c>
      <c r="E28" s="1078">
        <v>46.113684210526316</v>
      </c>
      <c r="F28" s="1079">
        <v>0.10066441655847791</v>
      </c>
      <c r="G28" s="1078">
        <v>72.22160664819944</v>
      </c>
      <c r="H28" s="1079">
        <v>9.6323885395884976E-2</v>
      </c>
      <c r="I28" s="1070"/>
      <c r="J28" s="1070"/>
      <c r="K28" s="1070"/>
      <c r="L28" s="1070"/>
      <c r="M28" s="1070"/>
      <c r="N28" s="1070"/>
      <c r="O28" s="1070"/>
    </row>
    <row r="29" spans="1:15" ht="15" customHeight="1" x14ac:dyDescent="0.35">
      <c r="B29" s="1303" t="s">
        <v>0</v>
      </c>
      <c r="C29" s="1304">
        <v>19.612023448146925</v>
      </c>
      <c r="D29" s="1305">
        <v>0.46042704521115629</v>
      </c>
      <c r="E29" s="1304">
        <v>42.671053651001131</v>
      </c>
      <c r="F29" s="1305">
        <v>0.35498904567912543</v>
      </c>
      <c r="G29" s="1304">
        <v>64.489394291045201</v>
      </c>
      <c r="H29" s="1305">
        <v>0.37412445835135733</v>
      </c>
      <c r="I29" s="672"/>
      <c r="J29" s="672"/>
      <c r="K29" s="672"/>
      <c r="L29" s="672"/>
      <c r="M29" s="672"/>
      <c r="N29" s="672"/>
      <c r="O29" s="672"/>
    </row>
    <row r="30" spans="1:15"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188</v>
      </c>
      <c r="C31" s="1080"/>
      <c r="D31" s="1080"/>
      <c r="E31" s="1080"/>
      <c r="F31" s="1080"/>
      <c r="G31" s="1080"/>
      <c r="H31" s="1080"/>
      <c r="I31" s="1081"/>
      <c r="J31" s="1081"/>
      <c r="K31" s="1081"/>
      <c r="L31" s="1081"/>
      <c r="M31" s="1081"/>
      <c r="N31" s="1081"/>
      <c r="O31" s="1081"/>
    </row>
    <row r="32" spans="1:15" ht="47.5" customHeight="1" x14ac:dyDescent="0.35">
      <c r="B32" s="1708" t="s">
        <v>287</v>
      </c>
      <c r="C32" s="1708"/>
      <c r="D32" s="1708"/>
      <c r="E32" s="1708"/>
      <c r="F32" s="1708"/>
      <c r="G32" s="1708"/>
      <c r="H32" s="1708"/>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20"/>
        <color rgb="FFFCFCFF"/>
        <color theme="4"/>
      </colorScale>
    </cfRule>
  </conditionalFormatting>
  <conditionalFormatting sqref="E11:E28">
    <cfRule type="colorScale" priority="2">
      <colorScale>
        <cfvo type="num" val="21"/>
        <cfvo type="num" val="45"/>
        <color rgb="FFFCFCFF"/>
        <color theme="4"/>
      </colorScale>
    </cfRule>
  </conditionalFormatting>
  <conditionalFormatting sqref="G11:G28">
    <cfRule type="colorScale" priority="1">
      <colorScale>
        <cfvo type="num" val="46"/>
        <cfvo type="num" val="7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Hoja71">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56</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557" t="s">
        <v>448</v>
      </c>
      <c r="C6" s="1557"/>
      <c r="D6" s="1557"/>
      <c r="E6" s="1557"/>
      <c r="F6" s="1557"/>
      <c r="G6" s="1557"/>
      <c r="H6" s="1557"/>
      <c r="I6" s="1557"/>
      <c r="J6" s="1016"/>
      <c r="K6" s="1016"/>
      <c r="L6" s="1016"/>
      <c r="M6" s="1067"/>
      <c r="N6" s="1067"/>
      <c r="O6" s="1067"/>
      <c r="P6" s="1067"/>
      <c r="Q6" s="1067"/>
      <c r="R6" s="1067"/>
    </row>
    <row r="7" spans="1:18" s="621" customFormat="1" ht="15.75" customHeight="1" x14ac:dyDescent="0.25">
      <c r="A7" s="1015"/>
      <c r="B7" s="1696" t="str">
        <f>porsaad!$B$6</f>
        <v>Situación a 30 de noviembre de 2025</v>
      </c>
      <c r="C7" s="1696"/>
      <c r="D7" s="1696"/>
      <c r="E7" s="1696"/>
      <c r="F7" s="1696"/>
      <c r="G7" s="1696"/>
      <c r="H7" s="1696"/>
      <c r="I7" s="1696"/>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709" t="s">
        <v>12</v>
      </c>
      <c r="C9" s="1711" t="s">
        <v>48</v>
      </c>
      <c r="D9" s="1711"/>
      <c r="E9" s="1712" t="s">
        <v>33</v>
      </c>
      <c r="F9" s="1713"/>
      <c r="G9" s="1714" t="s">
        <v>32</v>
      </c>
      <c r="H9" s="1715"/>
      <c r="I9" s="1070"/>
      <c r="J9" s="1070"/>
      <c r="K9" s="1070"/>
      <c r="L9" s="1070"/>
      <c r="M9" s="1070"/>
      <c r="N9" s="1070"/>
      <c r="O9" s="1070"/>
    </row>
    <row r="10" spans="1:18" ht="46.5" customHeight="1" x14ac:dyDescent="0.35">
      <c r="B10" s="1710"/>
      <c r="C10" s="1066" t="s">
        <v>131</v>
      </c>
      <c r="D10" s="860" t="s">
        <v>157</v>
      </c>
      <c r="E10" s="1066" t="s">
        <v>131</v>
      </c>
      <c r="F10" s="818" t="s">
        <v>157</v>
      </c>
      <c r="G10" s="818" t="s">
        <v>131</v>
      </c>
      <c r="H10" s="819" t="s">
        <v>157</v>
      </c>
      <c r="I10" s="1070"/>
      <c r="J10" s="1070"/>
      <c r="K10" s="1070"/>
      <c r="L10" s="1070"/>
      <c r="M10" s="1070"/>
      <c r="N10" s="1070"/>
      <c r="O10" s="1070"/>
    </row>
    <row r="11" spans="1:18" ht="15" customHeight="1" x14ac:dyDescent="0.35">
      <c r="B11" s="1071" t="s">
        <v>8</v>
      </c>
      <c r="C11" s="1072">
        <v>15.772247797875812</v>
      </c>
      <c r="D11" s="1073">
        <v>0.32905533827179484</v>
      </c>
      <c r="E11" s="1072">
        <v>46.168778824167731</v>
      </c>
      <c r="F11" s="1073">
        <v>0.24581735356110596</v>
      </c>
      <c r="G11" s="1072">
        <v>69.854993757802745</v>
      </c>
      <c r="H11" s="1073">
        <v>0.2999617526466733</v>
      </c>
      <c r="I11" s="1070"/>
      <c r="J11" s="1070"/>
      <c r="K11" s="1070"/>
      <c r="L11" s="1070"/>
      <c r="M11" s="1070"/>
      <c r="N11" s="1070"/>
      <c r="O11" s="1070"/>
    </row>
    <row r="12" spans="1:18" ht="15" customHeight="1" x14ac:dyDescent="0.35">
      <c r="B12" s="1074" t="s">
        <v>7</v>
      </c>
      <c r="C12" s="1075">
        <v>10.566846437695146</v>
      </c>
      <c r="D12" s="1076">
        <v>0.2914772846644515</v>
      </c>
      <c r="E12" s="1075">
        <v>22.398512221041447</v>
      </c>
      <c r="F12" s="1076">
        <v>0.23873576430566323</v>
      </c>
      <c r="G12" s="1075">
        <v>47.343365253077977</v>
      </c>
      <c r="H12" s="1076">
        <v>0.13829791775156203</v>
      </c>
      <c r="I12" s="1070"/>
      <c r="J12" s="1070"/>
      <c r="K12" s="1070"/>
      <c r="L12" s="1070"/>
      <c r="M12" s="1070"/>
      <c r="N12" s="1070"/>
      <c r="O12" s="1070"/>
    </row>
    <row r="13" spans="1:18" ht="15" customHeight="1" x14ac:dyDescent="0.35">
      <c r="B13" s="1074" t="s">
        <v>37</v>
      </c>
      <c r="C13" s="1075">
        <v>23.580496595915097</v>
      </c>
      <c r="D13" s="1076">
        <v>0.23916023757797505</v>
      </c>
      <c r="E13" s="1075">
        <v>45.1811105345096</v>
      </c>
      <c r="F13" s="1076">
        <v>0.16208844971632416</v>
      </c>
      <c r="G13" s="1075">
        <v>71.956775700934585</v>
      </c>
      <c r="H13" s="1076">
        <v>0.12885957326877917</v>
      </c>
      <c r="I13" s="1070"/>
      <c r="J13" s="1070"/>
      <c r="K13" s="1070"/>
      <c r="L13" s="1070"/>
      <c r="M13" s="1070"/>
      <c r="N13" s="1070"/>
      <c r="O13" s="1070"/>
    </row>
    <row r="14" spans="1:18" ht="15" customHeight="1" x14ac:dyDescent="0.35">
      <c r="B14" s="1074" t="s">
        <v>38</v>
      </c>
      <c r="C14" s="1075">
        <v>23.864864864864863</v>
      </c>
      <c r="D14" s="1076">
        <v>0.33271922450949742</v>
      </c>
      <c r="E14" s="1075">
        <v>31.384042553191488</v>
      </c>
      <c r="F14" s="1076">
        <v>0.45658340722695179</v>
      </c>
      <c r="G14" s="1075">
        <v>35.624797406807133</v>
      </c>
      <c r="H14" s="1076">
        <v>0.6478974579179686</v>
      </c>
      <c r="I14" s="1070"/>
      <c r="J14" s="1070"/>
      <c r="K14" s="1070"/>
      <c r="L14" s="1070"/>
      <c r="M14" s="1070"/>
      <c r="N14" s="1070"/>
      <c r="O14" s="1070"/>
    </row>
    <row r="15" spans="1:18" ht="15" customHeight="1" x14ac:dyDescent="0.35">
      <c r="B15" s="1074" t="s">
        <v>6</v>
      </c>
      <c r="C15" s="1075">
        <v>21.193784277879342</v>
      </c>
      <c r="D15" s="1076">
        <v>0.26047423328424912</v>
      </c>
      <c r="E15" s="1075">
        <v>30.734375</v>
      </c>
      <c r="F15" s="1076">
        <v>0.52517661541633909</v>
      </c>
      <c r="G15" s="1075">
        <v>43.924242424242422</v>
      </c>
      <c r="H15" s="1076">
        <v>0.62842705763267481</v>
      </c>
      <c r="I15" s="1070"/>
      <c r="J15" s="1070"/>
      <c r="K15" s="1070"/>
      <c r="L15" s="1070"/>
      <c r="M15" s="1070"/>
      <c r="N15" s="1070"/>
      <c r="O15" s="1070"/>
    </row>
    <row r="16" spans="1:18" ht="15" customHeight="1" x14ac:dyDescent="0.35">
      <c r="B16" s="1074" t="s">
        <v>5</v>
      </c>
      <c r="C16" s="1075">
        <v>22.661143375680581</v>
      </c>
      <c r="D16" s="1076">
        <v>0.50099785704281474</v>
      </c>
      <c r="E16" s="1075">
        <v>37.260465549348233</v>
      </c>
      <c r="F16" s="1076">
        <v>0.38788448910711054</v>
      </c>
      <c r="G16" s="1075">
        <v>45.463321299638991</v>
      </c>
      <c r="H16" s="1076">
        <v>0.52058925685030499</v>
      </c>
      <c r="I16" s="1070"/>
      <c r="J16" s="1070"/>
      <c r="K16" s="1070"/>
      <c r="L16" s="1070"/>
      <c r="M16" s="1070"/>
      <c r="N16" s="1070"/>
      <c r="O16" s="1070"/>
    </row>
    <row r="17" spans="1:15" ht="15" customHeight="1" x14ac:dyDescent="0.35">
      <c r="B17" s="1074" t="s">
        <v>4</v>
      </c>
      <c r="C17" s="1075">
        <v>22.610580960378655</v>
      </c>
      <c r="D17" s="1076">
        <v>0.22075032867883321</v>
      </c>
      <c r="E17" s="1075">
        <v>45.2335255354201</v>
      </c>
      <c r="F17" s="1076">
        <v>0.16968533816222092</v>
      </c>
      <c r="G17" s="1075">
        <v>73.307852468768587</v>
      </c>
      <c r="H17" s="1076">
        <v>0.12870440423826759</v>
      </c>
      <c r="I17" s="1070"/>
      <c r="J17" s="1070"/>
      <c r="K17" s="1070"/>
      <c r="L17" s="1070"/>
      <c r="M17" s="1070"/>
      <c r="N17" s="1070"/>
      <c r="O17" s="1070"/>
    </row>
    <row r="18" spans="1:15" ht="15" customHeight="1" x14ac:dyDescent="0.35">
      <c r="B18" s="1074" t="s">
        <v>40</v>
      </c>
      <c r="C18" s="1075">
        <v>18.843537000973711</v>
      </c>
      <c r="D18" s="1076">
        <v>0.42300933840212379</v>
      </c>
      <c r="E18" s="1075">
        <v>28.998202651089642</v>
      </c>
      <c r="F18" s="1076">
        <v>0.56074613155968756</v>
      </c>
      <c r="G18" s="1075">
        <v>37.344801795063574</v>
      </c>
      <c r="H18" s="1076">
        <v>0.61225538053316209</v>
      </c>
      <c r="I18" s="1070"/>
      <c r="J18" s="1070"/>
      <c r="K18" s="1070"/>
      <c r="L18" s="1070"/>
      <c r="M18" s="1070"/>
      <c r="N18" s="1070"/>
      <c r="O18" s="1070"/>
    </row>
    <row r="19" spans="1:15" ht="15" customHeight="1" x14ac:dyDescent="0.35">
      <c r="B19" s="1074" t="s">
        <v>41</v>
      </c>
      <c r="C19" s="1075">
        <v>20.160477111540942</v>
      </c>
      <c r="D19" s="1076">
        <v>0.30181827710760922</v>
      </c>
      <c r="E19" s="1075">
        <v>26.492374907262384</v>
      </c>
      <c r="F19" s="1076">
        <v>0.52958123565971416</v>
      </c>
      <c r="G19" s="1075">
        <v>32.454166666666666</v>
      </c>
      <c r="H19" s="1076">
        <v>0.60614035821236611</v>
      </c>
      <c r="I19" s="1070"/>
      <c r="J19" s="1070"/>
      <c r="K19" s="1070"/>
      <c r="L19" s="1070"/>
      <c r="M19" s="1070"/>
      <c r="N19" s="1070"/>
      <c r="O19" s="1070"/>
    </row>
    <row r="20" spans="1:15" ht="15" customHeight="1" x14ac:dyDescent="0.35">
      <c r="B20" s="1074" t="s">
        <v>3</v>
      </c>
      <c r="C20" s="1075">
        <v>20.115735767991406</v>
      </c>
      <c r="D20" s="1076">
        <v>7.7151433388847501E-2</v>
      </c>
      <c r="E20" s="1075">
        <v>33.766519823788549</v>
      </c>
      <c r="F20" s="1076">
        <v>0.18815730558559299</v>
      </c>
      <c r="G20" s="1075">
        <v>58.266517357222845</v>
      </c>
      <c r="H20" s="1076">
        <v>0.15192836607195218</v>
      </c>
      <c r="I20" s="1070"/>
      <c r="J20" s="1070"/>
      <c r="K20" s="1070"/>
      <c r="L20" s="1070"/>
      <c r="M20" s="1070"/>
      <c r="N20" s="1070"/>
      <c r="O20" s="1070"/>
    </row>
    <row r="21" spans="1:15" ht="15" customHeight="1" x14ac:dyDescent="0.35">
      <c r="B21" s="1074" t="s">
        <v>2</v>
      </c>
      <c r="C21" s="1075">
        <v>21.758945386064031</v>
      </c>
      <c r="D21" s="1076">
        <v>0.29772980957365863</v>
      </c>
      <c r="E21" s="1075">
        <v>46.056603773584904</v>
      </c>
      <c r="F21" s="1076">
        <v>0.28625095315033527</v>
      </c>
      <c r="G21" s="1075">
        <v>72.703703703703709</v>
      </c>
      <c r="H21" s="1076">
        <v>0.38332089880348308</v>
      </c>
      <c r="I21" s="1070"/>
      <c r="J21" s="1070"/>
      <c r="K21" s="1070"/>
      <c r="L21" s="1070"/>
      <c r="M21" s="1070"/>
      <c r="N21" s="1070"/>
      <c r="O21" s="1070"/>
    </row>
    <row r="22" spans="1:15" ht="15" customHeight="1" x14ac:dyDescent="0.35">
      <c r="B22" s="1074" t="s">
        <v>35</v>
      </c>
      <c r="C22" s="1075">
        <v>25.931885621796599</v>
      </c>
      <c r="D22" s="1076">
        <v>0.43976450115923099</v>
      </c>
      <c r="E22" s="1075">
        <v>51.310674723061432</v>
      </c>
      <c r="F22" s="1076">
        <v>0.24236512022451442</v>
      </c>
      <c r="G22" s="1075">
        <v>80.585840707964607</v>
      </c>
      <c r="H22" s="1076">
        <v>0.18130662308201168</v>
      </c>
      <c r="I22" s="1070"/>
      <c r="J22" s="1070"/>
      <c r="K22" s="1070"/>
      <c r="L22" s="1070"/>
      <c r="M22" s="1070"/>
      <c r="N22" s="1070"/>
      <c r="O22" s="1070"/>
    </row>
    <row r="23" spans="1:15" ht="15" customHeight="1" x14ac:dyDescent="0.35">
      <c r="B23" s="1074" t="s">
        <v>42</v>
      </c>
      <c r="C23" s="1075">
        <v>22.618207816968543</v>
      </c>
      <c r="D23" s="1076">
        <v>0.18576940641045073</v>
      </c>
      <c r="E23" s="1075">
        <v>38.75077894561921</v>
      </c>
      <c r="F23" s="1076">
        <v>0.33390418250107701</v>
      </c>
      <c r="G23" s="1075">
        <v>56.002939235798692</v>
      </c>
      <c r="H23" s="1076">
        <v>0.40503523217411885</v>
      </c>
      <c r="I23" s="1070"/>
      <c r="J23" s="1070"/>
      <c r="K23" s="1070"/>
      <c r="L23" s="1070"/>
      <c r="M23" s="1070"/>
      <c r="N23" s="1070"/>
      <c r="O23" s="1070"/>
    </row>
    <row r="24" spans="1:15" ht="15" customHeight="1" x14ac:dyDescent="0.35">
      <c r="B24" s="1074" t="s">
        <v>43</v>
      </c>
      <c r="C24" s="1075">
        <v>22.684210526315791</v>
      </c>
      <c r="D24" s="1076">
        <v>0.34006023839926325</v>
      </c>
      <c r="E24" s="1075">
        <v>42.278096800656279</v>
      </c>
      <c r="F24" s="1076">
        <v>0.29119078583179486</v>
      </c>
      <c r="G24" s="1075">
        <v>71.470249520153544</v>
      </c>
      <c r="H24" s="1076">
        <v>0.22295246769169291</v>
      </c>
      <c r="I24" s="1070"/>
      <c r="J24" s="1070"/>
      <c r="K24" s="1070"/>
      <c r="L24" s="1070"/>
      <c r="M24" s="1070"/>
      <c r="N24" s="1070"/>
      <c r="O24" s="1070"/>
    </row>
    <row r="25" spans="1:15" ht="15" customHeight="1" x14ac:dyDescent="0.35">
      <c r="B25" s="1074" t="s">
        <v>44</v>
      </c>
      <c r="C25" s="1075">
        <v>14.071895424836601</v>
      </c>
      <c r="D25" s="1076">
        <v>0.64435566037095426</v>
      </c>
      <c r="E25" s="1075">
        <v>17.80857142857143</v>
      </c>
      <c r="F25" s="1076">
        <v>0.7917734491745162</v>
      </c>
      <c r="G25" s="1075">
        <v>21.319277108433734</v>
      </c>
      <c r="H25" s="1076">
        <v>0.61173164200416585</v>
      </c>
      <c r="I25" s="1070"/>
      <c r="J25" s="1070"/>
      <c r="K25" s="1070"/>
      <c r="L25" s="1070"/>
      <c r="M25" s="1070"/>
      <c r="N25" s="1070"/>
      <c r="O25" s="1070"/>
    </row>
    <row r="26" spans="1:15" ht="15" customHeight="1" x14ac:dyDescent="0.35">
      <c r="B26" s="1074" t="s">
        <v>45</v>
      </c>
      <c r="C26" s="1075">
        <v>19.633914323086987</v>
      </c>
      <c r="D26" s="1076">
        <v>0.65336856218518624</v>
      </c>
      <c r="E26" s="1075">
        <v>26.92406995230526</v>
      </c>
      <c r="F26" s="1076">
        <v>0.6786593645904736</v>
      </c>
      <c r="G26" s="1075">
        <v>32.920167810831465</v>
      </c>
      <c r="H26" s="1076">
        <v>0.67588145543119083</v>
      </c>
      <c r="I26" s="1070"/>
      <c r="J26" s="1070"/>
      <c r="K26" s="1070"/>
      <c r="L26" s="1070"/>
      <c r="M26" s="1070"/>
      <c r="N26" s="1070"/>
      <c r="O26" s="1070"/>
    </row>
    <row r="27" spans="1:15" ht="15" customHeight="1" x14ac:dyDescent="0.35">
      <c r="B27" s="1074" t="s">
        <v>46</v>
      </c>
      <c r="C27" s="1075">
        <v>20.763086642599195</v>
      </c>
      <c r="D27" s="1076">
        <v>0.43063647195180971</v>
      </c>
      <c r="E27" s="1075">
        <v>31.060038022813565</v>
      </c>
      <c r="F27" s="1076">
        <v>0.49279013593122151</v>
      </c>
      <c r="G27" s="1075">
        <v>41.786137123745782</v>
      </c>
      <c r="H27" s="1076">
        <v>0.49771136571952929</v>
      </c>
      <c r="I27" s="1070"/>
      <c r="J27" s="1070"/>
      <c r="K27" s="1070"/>
      <c r="L27" s="1070"/>
      <c r="M27" s="1070"/>
      <c r="N27" s="1070"/>
      <c r="O27" s="1070"/>
    </row>
    <row r="28" spans="1:15" ht="15" customHeight="1" x14ac:dyDescent="0.35">
      <c r="B28" s="1077" t="s">
        <v>1</v>
      </c>
      <c r="C28" s="1078">
        <v>20.97951582867784</v>
      </c>
      <c r="D28" s="1079">
        <v>0.17085593947469124</v>
      </c>
      <c r="E28" s="1078">
        <v>46.118393234672304</v>
      </c>
      <c r="F28" s="1079">
        <v>0.10085486178535913</v>
      </c>
      <c r="G28" s="1078">
        <v>72.22160664819944</v>
      </c>
      <c r="H28" s="1079">
        <v>9.6323885395884976E-2</v>
      </c>
      <c r="I28" s="1070"/>
      <c r="J28" s="1070"/>
      <c r="K28" s="1070"/>
      <c r="L28" s="1070"/>
      <c r="M28" s="1070"/>
      <c r="N28" s="1070"/>
      <c r="O28" s="1070"/>
    </row>
    <row r="29" spans="1:15" ht="15" customHeight="1" x14ac:dyDescent="0.35">
      <c r="B29" s="1303" t="s">
        <v>0</v>
      </c>
      <c r="C29" s="1304">
        <v>18.583707714656558</v>
      </c>
      <c r="D29" s="1305">
        <v>0.37628270569943473</v>
      </c>
      <c r="E29" s="1304">
        <v>41.870925934756073</v>
      </c>
      <c r="F29" s="1305">
        <v>0.33594068993641302</v>
      </c>
      <c r="G29" s="1304">
        <v>62.636610741412944</v>
      </c>
      <c r="H29" s="1305">
        <v>0.38937387825668807</v>
      </c>
      <c r="I29" s="672"/>
      <c r="J29" s="672"/>
      <c r="K29" s="672"/>
      <c r="L29" s="672"/>
      <c r="M29" s="672"/>
      <c r="N29" s="672"/>
      <c r="O29" s="672"/>
    </row>
    <row r="30" spans="1:15"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188</v>
      </c>
      <c r="C31" s="1080"/>
      <c r="D31" s="1080"/>
      <c r="E31" s="1080"/>
      <c r="F31" s="1080"/>
      <c r="G31" s="1080"/>
      <c r="H31" s="1080"/>
      <c r="I31" s="1081"/>
      <c r="J31" s="1081"/>
      <c r="K31" s="1081"/>
      <c r="L31" s="1081"/>
      <c r="M31" s="1081"/>
      <c r="N31" s="1081"/>
      <c r="O31" s="1081"/>
    </row>
    <row r="32" spans="1:15" ht="45.65" customHeight="1" x14ac:dyDescent="0.35">
      <c r="B32" s="1708" t="s">
        <v>287</v>
      </c>
      <c r="C32" s="1708"/>
      <c r="D32" s="1708"/>
      <c r="E32" s="1708"/>
      <c r="F32" s="1708"/>
      <c r="G32" s="1708"/>
      <c r="H32" s="1708"/>
    </row>
  </sheetData>
  <mergeCells count="7">
    <mergeCell ref="B32:H32"/>
    <mergeCell ref="B6:I6"/>
    <mergeCell ref="B9:B10"/>
    <mergeCell ref="C9:D9"/>
    <mergeCell ref="E9:F9"/>
    <mergeCell ref="G9:H9"/>
    <mergeCell ref="B7:I7"/>
  </mergeCells>
  <conditionalFormatting sqref="C11:C28">
    <cfRule type="colorScale" priority="3">
      <colorScale>
        <cfvo type="num" val="0"/>
        <cfvo type="num" val="20"/>
        <color rgb="FFFCFCFF"/>
        <color theme="4"/>
      </colorScale>
    </cfRule>
  </conditionalFormatting>
  <conditionalFormatting sqref="E11:E28">
    <cfRule type="colorScale" priority="2">
      <colorScale>
        <cfvo type="num" val="21"/>
        <cfvo type="num" val="45"/>
        <color rgb="FFFCFCFF"/>
        <color theme="4"/>
      </colorScale>
    </cfRule>
  </conditionalFormatting>
  <conditionalFormatting sqref="G11:G28">
    <cfRule type="colorScale" priority="1">
      <colorScale>
        <cfvo type="num" val="46"/>
        <cfvo type="num" val="7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Hoja72">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67</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557" t="s">
        <v>447</v>
      </c>
      <c r="C6" s="1557"/>
      <c r="D6" s="1557"/>
      <c r="E6" s="1557"/>
      <c r="F6" s="1557"/>
      <c r="G6" s="1557"/>
      <c r="H6" s="1557"/>
      <c r="I6" s="1557"/>
      <c r="J6" s="1016"/>
      <c r="K6" s="1016"/>
      <c r="L6" s="1016"/>
      <c r="M6" s="1067"/>
      <c r="N6" s="1067"/>
      <c r="O6" s="1067"/>
      <c r="P6" s="1067"/>
      <c r="Q6" s="1067"/>
      <c r="R6" s="1067"/>
    </row>
    <row r="7" spans="1:18" s="621" customFormat="1" ht="15.75" customHeight="1" x14ac:dyDescent="0.25">
      <c r="A7" s="1015"/>
      <c r="B7" s="1696" t="str">
        <f>porsaad!$B$6</f>
        <v>Situación a 30 de noviembre de 2025</v>
      </c>
      <c r="C7" s="1696"/>
      <c r="D7" s="1696"/>
      <c r="E7" s="1696"/>
      <c r="F7" s="1696"/>
      <c r="G7" s="1696"/>
      <c r="H7" s="1696"/>
      <c r="I7" s="1696"/>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709" t="s">
        <v>12</v>
      </c>
      <c r="C9" s="1711" t="s">
        <v>48</v>
      </c>
      <c r="D9" s="1711"/>
      <c r="E9" s="1712" t="s">
        <v>33</v>
      </c>
      <c r="F9" s="1713"/>
      <c r="G9" s="1714" t="s">
        <v>32</v>
      </c>
      <c r="H9" s="1715"/>
      <c r="I9" s="1070"/>
      <c r="J9" s="1070"/>
      <c r="K9" s="1070"/>
      <c r="L9" s="1070"/>
      <c r="M9" s="1070"/>
      <c r="N9" s="1070"/>
      <c r="O9" s="1070"/>
    </row>
    <row r="10" spans="1:18" ht="46.5" customHeight="1" x14ac:dyDescent="0.35">
      <c r="B10" s="1710"/>
      <c r="C10" s="1066" t="s">
        <v>131</v>
      </c>
      <c r="D10" s="860" t="s">
        <v>157</v>
      </c>
      <c r="E10" s="1066" t="s">
        <v>131</v>
      </c>
      <c r="F10" s="818" t="s">
        <v>157</v>
      </c>
      <c r="G10" s="818" t="s">
        <v>131</v>
      </c>
      <c r="H10" s="819" t="s">
        <v>157</v>
      </c>
      <c r="I10" s="1070"/>
      <c r="J10" s="1070"/>
      <c r="K10" s="1070"/>
      <c r="L10" s="1070"/>
      <c r="M10" s="1070"/>
      <c r="N10" s="1070"/>
      <c r="O10" s="1070"/>
    </row>
    <row r="11" spans="1:18" ht="15" customHeight="1" x14ac:dyDescent="0.35">
      <c r="B11" s="1071" t="s">
        <v>8</v>
      </c>
      <c r="C11" s="1072" t="s">
        <v>363</v>
      </c>
      <c r="D11" s="1073" t="s">
        <v>363</v>
      </c>
      <c r="E11" s="1072" t="s">
        <v>363</v>
      </c>
      <c r="F11" s="1073" t="s">
        <v>363</v>
      </c>
      <c r="G11" s="1072" t="s">
        <v>363</v>
      </c>
      <c r="H11" s="1073" t="s">
        <v>363</v>
      </c>
      <c r="I11" s="1070"/>
      <c r="J11" s="1070"/>
      <c r="K11" s="1070"/>
      <c r="L11" s="1070"/>
      <c r="M11" s="1070"/>
      <c r="N11" s="1070"/>
      <c r="O11" s="1070"/>
    </row>
    <row r="12" spans="1:18" ht="15" customHeight="1" x14ac:dyDescent="0.35">
      <c r="B12" s="1074" t="s">
        <v>7</v>
      </c>
      <c r="C12" s="1075" t="s">
        <v>363</v>
      </c>
      <c r="D12" s="1076" t="s">
        <v>363</v>
      </c>
      <c r="E12" s="1075" t="s">
        <v>363</v>
      </c>
      <c r="F12" s="1076" t="s">
        <v>363</v>
      </c>
      <c r="G12" s="1075" t="s">
        <v>363</v>
      </c>
      <c r="H12" s="1076" t="s">
        <v>363</v>
      </c>
      <c r="I12" s="1070"/>
      <c r="J12" s="1070"/>
      <c r="K12" s="1070"/>
      <c r="L12" s="1070"/>
      <c r="M12" s="1070"/>
      <c r="N12" s="1070"/>
      <c r="O12" s="1070"/>
    </row>
    <row r="13" spans="1:18" ht="15" customHeight="1" x14ac:dyDescent="0.35">
      <c r="B13" s="1074" t="s">
        <v>37</v>
      </c>
      <c r="C13" s="1075">
        <v>20.669172932330827</v>
      </c>
      <c r="D13" s="1076">
        <v>0.14400566530025732</v>
      </c>
      <c r="E13" s="1075">
        <v>44.747663551401871</v>
      </c>
      <c r="F13" s="1076">
        <v>7.2842013490230714E-2</v>
      </c>
      <c r="G13" s="1075">
        <v>70.761904761904759</v>
      </c>
      <c r="H13" s="1076">
        <v>5.9941212390805292E-2</v>
      </c>
      <c r="I13" s="1070"/>
      <c r="J13" s="1070"/>
      <c r="K13" s="1070"/>
      <c r="L13" s="1070"/>
      <c r="M13" s="1070"/>
      <c r="N13" s="1070"/>
      <c r="O13" s="1070"/>
    </row>
    <row r="14" spans="1:18" ht="15" customHeight="1" x14ac:dyDescent="0.35">
      <c r="B14" s="1074" t="s">
        <v>38</v>
      </c>
      <c r="C14" s="1075" t="s">
        <v>363</v>
      </c>
      <c r="D14" s="1076" t="s">
        <v>363</v>
      </c>
      <c r="E14" s="1075" t="s">
        <v>363</v>
      </c>
      <c r="F14" s="1076" t="s">
        <v>363</v>
      </c>
      <c r="G14" s="1075" t="s">
        <v>363</v>
      </c>
      <c r="H14" s="1076" t="s">
        <v>363</v>
      </c>
      <c r="I14" s="1070"/>
      <c r="J14" s="1070"/>
      <c r="K14" s="1070"/>
      <c r="L14" s="1070"/>
      <c r="M14" s="1070"/>
      <c r="N14" s="1070"/>
      <c r="O14" s="1070"/>
    </row>
    <row r="15" spans="1:18" ht="15" customHeight="1" x14ac:dyDescent="0.35">
      <c r="B15" s="1074" t="s">
        <v>6</v>
      </c>
      <c r="C15" s="1075">
        <v>27.110332164914038</v>
      </c>
      <c r="D15" s="1076">
        <v>0.39353277493739569</v>
      </c>
      <c r="E15" s="1075">
        <v>52.835006145022533</v>
      </c>
      <c r="F15" s="1076">
        <v>0.24481988840337032</v>
      </c>
      <c r="G15" s="1075">
        <v>77.151481584048739</v>
      </c>
      <c r="H15" s="1076">
        <v>0.22298038328876102</v>
      </c>
      <c r="I15" s="1070"/>
      <c r="J15" s="1070"/>
      <c r="K15" s="1070"/>
      <c r="L15" s="1070"/>
      <c r="M15" s="1070"/>
      <c r="N15" s="1070"/>
      <c r="O15" s="1070"/>
    </row>
    <row r="16" spans="1:18" ht="15" customHeight="1" x14ac:dyDescent="0.35">
      <c r="B16" s="1074" t="s">
        <v>5</v>
      </c>
      <c r="C16" s="1075" t="s">
        <v>363</v>
      </c>
      <c r="D16" s="1076" t="s">
        <v>363</v>
      </c>
      <c r="E16" s="1075" t="s">
        <v>363</v>
      </c>
      <c r="F16" s="1076" t="s">
        <v>363</v>
      </c>
      <c r="G16" s="1075" t="s">
        <v>363</v>
      </c>
      <c r="H16" s="1076" t="s">
        <v>363</v>
      </c>
      <c r="I16" s="1070"/>
      <c r="J16" s="1070"/>
      <c r="K16" s="1070"/>
      <c r="L16" s="1070"/>
      <c r="M16" s="1070"/>
      <c r="N16" s="1070"/>
      <c r="O16" s="1070"/>
    </row>
    <row r="17" spans="1:15" ht="15" customHeight="1" x14ac:dyDescent="0.35">
      <c r="B17" s="1074" t="s">
        <v>4</v>
      </c>
      <c r="C17" s="1075">
        <v>22.054286945282207</v>
      </c>
      <c r="D17" s="1076">
        <v>0.13360180650513162</v>
      </c>
      <c r="E17" s="1075">
        <v>46.262561576354678</v>
      </c>
      <c r="F17" s="1076">
        <v>0.12116762952355017</v>
      </c>
      <c r="G17" s="1075">
        <v>72.246875000000003</v>
      </c>
      <c r="H17" s="1076">
        <v>0.11350105674963758</v>
      </c>
      <c r="I17" s="1070"/>
      <c r="J17" s="1070"/>
      <c r="K17" s="1070"/>
      <c r="L17" s="1070"/>
      <c r="M17" s="1070"/>
      <c r="N17" s="1070"/>
      <c r="O17" s="1070"/>
    </row>
    <row r="18" spans="1:15" ht="15" customHeight="1" x14ac:dyDescent="0.35">
      <c r="B18" s="1074" t="s">
        <v>40</v>
      </c>
      <c r="C18" s="1075">
        <v>18.463104325699746</v>
      </c>
      <c r="D18" s="1076">
        <v>0.4273192157866163</v>
      </c>
      <c r="E18" s="1075">
        <v>31.36315789473684</v>
      </c>
      <c r="F18" s="1076">
        <v>0.50566865262006089</v>
      </c>
      <c r="G18" s="1075">
        <v>50.78817733990148</v>
      </c>
      <c r="H18" s="1076">
        <v>0.46434034514075551</v>
      </c>
      <c r="I18" s="1070"/>
      <c r="J18" s="1070"/>
      <c r="K18" s="1070"/>
      <c r="L18" s="1070"/>
      <c r="M18" s="1070"/>
      <c r="N18" s="1070"/>
      <c r="O18" s="1070"/>
    </row>
    <row r="19" spans="1:15" ht="15" customHeight="1" x14ac:dyDescent="0.35">
      <c r="B19" s="1074" t="s">
        <v>41</v>
      </c>
      <c r="C19" s="1075">
        <v>17.831241283124129</v>
      </c>
      <c r="D19" s="1076">
        <v>0.39512282116736236</v>
      </c>
      <c r="E19" s="1075">
        <v>41.163922691481744</v>
      </c>
      <c r="F19" s="1076">
        <v>0.35817373917645395</v>
      </c>
      <c r="G19" s="1075">
        <v>72.714912280701753</v>
      </c>
      <c r="H19" s="1076">
        <v>0.20141984798050933</v>
      </c>
      <c r="I19" s="1070"/>
      <c r="J19" s="1070"/>
      <c r="K19" s="1070"/>
      <c r="L19" s="1070"/>
      <c r="M19" s="1070"/>
      <c r="N19" s="1070"/>
      <c r="O19" s="1070"/>
    </row>
    <row r="20" spans="1:15" ht="15" customHeight="1" x14ac:dyDescent="0.35">
      <c r="B20" s="1074" t="s">
        <v>3</v>
      </c>
      <c r="C20" s="1075">
        <v>20.187323582242751</v>
      </c>
      <c r="D20" s="1076">
        <v>0.1082289263668873</v>
      </c>
      <c r="E20" s="1075">
        <v>33.765740937036249</v>
      </c>
      <c r="F20" s="1076">
        <v>0.18519598877543544</v>
      </c>
      <c r="G20" s="1075">
        <v>58.341404358353508</v>
      </c>
      <c r="H20" s="1076">
        <v>0.1445003794802999</v>
      </c>
      <c r="I20" s="1070"/>
      <c r="J20" s="1070"/>
      <c r="K20" s="1070"/>
      <c r="L20" s="1070"/>
      <c r="M20" s="1070"/>
      <c r="N20" s="1070"/>
      <c r="O20" s="1070"/>
    </row>
    <row r="21" spans="1:15" ht="15" customHeight="1" x14ac:dyDescent="0.35">
      <c r="B21" s="1074" t="s">
        <v>2</v>
      </c>
      <c r="C21" s="1075">
        <v>22.016482707873436</v>
      </c>
      <c r="D21" s="1076">
        <v>0.26092923414908631</v>
      </c>
      <c r="E21" s="1075">
        <v>43.34966139954853</v>
      </c>
      <c r="F21" s="1076">
        <v>0.20615299405674395</v>
      </c>
      <c r="G21" s="1075">
        <v>68.966277970375046</v>
      </c>
      <c r="H21" s="1076">
        <v>0.16160933470820732</v>
      </c>
      <c r="I21" s="1070"/>
      <c r="J21" s="1070"/>
      <c r="K21" s="1070"/>
      <c r="L21" s="1070"/>
      <c r="M21" s="1070"/>
      <c r="N21" s="1070"/>
      <c r="O21" s="1070"/>
    </row>
    <row r="22" spans="1:15" ht="15" customHeight="1" x14ac:dyDescent="0.35">
      <c r="B22" s="1074" t="s">
        <v>35</v>
      </c>
      <c r="C22" s="1075">
        <v>32.837881741390511</v>
      </c>
      <c r="D22" s="1076">
        <v>0.2975746683290646</v>
      </c>
      <c r="E22" s="1075">
        <v>60.177830468286899</v>
      </c>
      <c r="F22" s="1076">
        <v>0.15299567086473517</v>
      </c>
      <c r="G22" s="1075">
        <v>88.035386631716904</v>
      </c>
      <c r="H22" s="1076">
        <v>0.12270855508639221</v>
      </c>
      <c r="I22" s="1070"/>
      <c r="J22" s="1070"/>
      <c r="K22" s="1070"/>
      <c r="L22" s="1070"/>
      <c r="M22" s="1070"/>
      <c r="N22" s="1070"/>
      <c r="O22" s="1070"/>
    </row>
    <row r="23" spans="1:15" ht="15" customHeight="1" x14ac:dyDescent="0.35">
      <c r="B23" s="1074" t="s">
        <v>42</v>
      </c>
      <c r="C23" s="1075">
        <v>30.387894288150044</v>
      </c>
      <c r="D23" s="1076">
        <v>0.27249059664510034</v>
      </c>
      <c r="E23" s="1075">
        <v>59.475288303130149</v>
      </c>
      <c r="F23" s="1076">
        <v>0.13720359834891516</v>
      </c>
      <c r="G23" s="1075">
        <v>86.783877692842253</v>
      </c>
      <c r="H23" s="1076">
        <v>0.12673919106415665</v>
      </c>
      <c r="I23" s="1070"/>
      <c r="J23" s="1070"/>
      <c r="K23" s="1070"/>
      <c r="L23" s="1070"/>
      <c r="M23" s="1070"/>
      <c r="N23" s="1070"/>
      <c r="O23" s="1070"/>
    </row>
    <row r="24" spans="1:15" ht="15" customHeight="1" x14ac:dyDescent="0.35">
      <c r="B24" s="1074" t="s">
        <v>43</v>
      </c>
      <c r="C24" s="1075">
        <v>20.5</v>
      </c>
      <c r="D24" s="1076">
        <v>3.4493013716416956E-2</v>
      </c>
      <c r="E24" s="1075" t="s">
        <v>363</v>
      </c>
      <c r="F24" s="1076" t="s">
        <v>363</v>
      </c>
      <c r="G24" s="1075" t="s">
        <v>363</v>
      </c>
      <c r="H24" s="1076" t="s">
        <v>363</v>
      </c>
      <c r="I24" s="1070"/>
      <c r="J24" s="1070"/>
      <c r="K24" s="1070"/>
      <c r="L24" s="1070"/>
      <c r="M24" s="1070"/>
      <c r="N24" s="1070"/>
      <c r="O24" s="1070"/>
    </row>
    <row r="25" spans="1:15" ht="15" customHeight="1" x14ac:dyDescent="0.35">
      <c r="B25" s="1074" t="s">
        <v>44</v>
      </c>
      <c r="C25" s="1075">
        <v>104.98653198653199</v>
      </c>
      <c r="D25" s="1076">
        <v>0.41688068030974718</v>
      </c>
      <c r="E25" s="1075">
        <v>127.07564296520424</v>
      </c>
      <c r="F25" s="1076">
        <v>0.29213965821810012</v>
      </c>
      <c r="G25" s="1075">
        <v>128.20479302832243</v>
      </c>
      <c r="H25" s="1076">
        <v>0.2881167597107071</v>
      </c>
      <c r="I25" s="1070"/>
      <c r="J25" s="1070"/>
      <c r="K25" s="1070"/>
      <c r="L25" s="1070"/>
      <c r="M25" s="1070"/>
      <c r="N25" s="1070"/>
      <c r="O25" s="1070"/>
    </row>
    <row r="26" spans="1:15" ht="15" customHeight="1" x14ac:dyDescent="0.35">
      <c r="B26" s="1074" t="s">
        <v>45</v>
      </c>
      <c r="C26" s="1075" t="s">
        <v>363</v>
      </c>
      <c r="D26" s="1076" t="s">
        <v>363</v>
      </c>
      <c r="E26" s="1075" t="s">
        <v>363</v>
      </c>
      <c r="F26" s="1076" t="s">
        <v>363</v>
      </c>
      <c r="G26" s="1075" t="s">
        <v>363</v>
      </c>
      <c r="H26" s="1076" t="s">
        <v>363</v>
      </c>
      <c r="I26" s="1070"/>
      <c r="J26" s="1070"/>
      <c r="K26" s="1070"/>
      <c r="L26" s="1070"/>
      <c r="M26" s="1070"/>
      <c r="N26" s="1070"/>
      <c r="O26" s="1070"/>
    </row>
    <row r="27" spans="1:15" ht="15" customHeight="1" x14ac:dyDescent="0.35">
      <c r="B27" s="1074" t="s">
        <v>46</v>
      </c>
      <c r="C27" s="1075" t="s">
        <v>363</v>
      </c>
      <c r="D27" s="1076" t="s">
        <v>363</v>
      </c>
      <c r="E27" s="1075" t="s">
        <v>363</v>
      </c>
      <c r="F27" s="1076" t="s">
        <v>363</v>
      </c>
      <c r="G27" s="1075" t="s">
        <v>363</v>
      </c>
      <c r="H27" s="1076" t="s">
        <v>363</v>
      </c>
      <c r="I27" s="1070"/>
      <c r="J27" s="1070"/>
      <c r="K27" s="1070"/>
      <c r="L27" s="1070"/>
      <c r="M27" s="1070"/>
      <c r="N27" s="1070"/>
      <c r="O27" s="1070"/>
    </row>
    <row r="28" spans="1:15" ht="15" customHeight="1" x14ac:dyDescent="0.35">
      <c r="B28" s="1077" t="s">
        <v>1</v>
      </c>
      <c r="C28" s="1078">
        <v>20</v>
      </c>
      <c r="D28" s="1079">
        <v>0</v>
      </c>
      <c r="E28" s="1078">
        <v>45</v>
      </c>
      <c r="F28" s="1079">
        <v>0</v>
      </c>
      <c r="G28" s="1078" t="s">
        <v>363</v>
      </c>
      <c r="H28" s="1079" t="s">
        <v>363</v>
      </c>
      <c r="I28" s="1070"/>
      <c r="J28" s="1070"/>
      <c r="K28" s="1070"/>
      <c r="L28" s="1070"/>
      <c r="M28" s="1070"/>
      <c r="N28" s="1070"/>
      <c r="O28" s="1070"/>
    </row>
    <row r="29" spans="1:15" ht="15" customHeight="1" x14ac:dyDescent="0.35">
      <c r="B29" s="1303" t="s">
        <v>0</v>
      </c>
      <c r="C29" s="1304">
        <v>24.506248051911253</v>
      </c>
      <c r="D29" s="1305">
        <v>0.58838567601655878</v>
      </c>
      <c r="E29" s="1304">
        <v>48.132584739852142</v>
      </c>
      <c r="F29" s="1305">
        <v>0.42117124333868372</v>
      </c>
      <c r="G29" s="1304">
        <v>74.689165186500887</v>
      </c>
      <c r="H29" s="1305">
        <v>0.26414852441865011</v>
      </c>
      <c r="I29" s="672"/>
      <c r="J29" s="672"/>
      <c r="K29" s="672"/>
      <c r="L29" s="672"/>
      <c r="M29" s="672"/>
      <c r="N29" s="672"/>
      <c r="O29" s="672"/>
    </row>
    <row r="30" spans="1:15"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188</v>
      </c>
      <c r="C31" s="1080"/>
      <c r="D31" s="1080"/>
      <c r="E31" s="1080"/>
      <c r="F31" s="1080"/>
      <c r="G31" s="1080"/>
      <c r="H31" s="1080"/>
      <c r="I31" s="1081"/>
      <c r="J31" s="1081"/>
      <c r="K31" s="1081"/>
      <c r="L31" s="1081"/>
      <c r="M31" s="1081"/>
      <c r="N31" s="1081"/>
      <c r="O31" s="1081"/>
    </row>
    <row r="32" spans="1:15" ht="41.5" customHeight="1" x14ac:dyDescent="0.35">
      <c r="B32" s="1708" t="s">
        <v>287</v>
      </c>
      <c r="C32" s="1708"/>
      <c r="D32" s="1708"/>
      <c r="E32" s="1708"/>
      <c r="F32" s="1708"/>
      <c r="G32" s="1708"/>
      <c r="H32" s="1708"/>
    </row>
  </sheetData>
  <mergeCells count="7">
    <mergeCell ref="B32:H32"/>
    <mergeCell ref="B6:I6"/>
    <mergeCell ref="B9:B10"/>
    <mergeCell ref="C9:D9"/>
    <mergeCell ref="E9:F9"/>
    <mergeCell ref="G9:H9"/>
    <mergeCell ref="B7:I7"/>
  </mergeCells>
  <conditionalFormatting sqref="C11:C28">
    <cfRule type="colorScale" priority="3">
      <colorScale>
        <cfvo type="num" val="0"/>
        <cfvo type="num" val="20"/>
        <color rgb="FFFCFCFF"/>
        <color theme="4"/>
      </colorScale>
    </cfRule>
  </conditionalFormatting>
  <conditionalFormatting sqref="E11:E28">
    <cfRule type="colorScale" priority="2">
      <colorScale>
        <cfvo type="num" val="21"/>
        <cfvo type="num" val="45"/>
        <color rgb="FFFCFCFF"/>
        <color theme="4"/>
      </colorScale>
    </cfRule>
  </conditionalFormatting>
  <conditionalFormatting sqref="G11:G28">
    <cfRule type="colorScale" priority="1">
      <colorScale>
        <cfvo type="num" val="46"/>
        <cfvo type="num" val="70"/>
        <color rgb="FFFCFCFF"/>
        <color theme="4"/>
      </colorScale>
    </cfRule>
  </conditionalFormatting>
  <printOptions horizontalCentered="1"/>
  <pageMargins left="0" right="0" top="0.43307086614173229" bottom="0.43307086614173229" header="0" footer="0"/>
  <pageSetup paperSize="9" scale="97" orientation="landscape" r:id="rId1"/>
  <headerFooter alignWithMargins="0"/>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Hoja73">
    <pageSetUpPr fitToPage="1"/>
  </sheetPr>
  <dimension ref="A1:X40"/>
  <sheetViews>
    <sheetView zoomScale="85" zoomScaleNormal="85" workbookViewId="0"/>
  </sheetViews>
  <sheetFormatPr baseColWidth="10" defaultColWidth="11.453125" defaultRowHeight="14.5" x14ac:dyDescent="0.35"/>
  <cols>
    <col min="1" max="1" width="2" style="666" customWidth="1"/>
    <col min="2" max="2" width="13" style="666" customWidth="1"/>
    <col min="3" max="4" width="9.1796875" style="666" customWidth="1"/>
    <col min="5" max="5" width="9.453125" style="666" customWidth="1"/>
    <col min="6" max="6" width="7.453125" style="666" customWidth="1"/>
    <col min="7" max="7" width="2.26953125" style="666" customWidth="1"/>
    <col min="8" max="8" width="12.54296875" style="666" customWidth="1"/>
    <col min="9" max="10" width="9.1796875" style="666" customWidth="1"/>
    <col min="11" max="11" width="9.453125" style="666" customWidth="1"/>
    <col min="12" max="12" width="7.453125" style="666" customWidth="1"/>
    <col min="13" max="13" width="2.453125" style="666" customWidth="1"/>
    <col min="14" max="14" width="13" style="666" customWidth="1"/>
    <col min="15" max="16" width="9.1796875" style="666" customWidth="1"/>
    <col min="17" max="17" width="9.26953125" style="666" customWidth="1"/>
    <col min="18" max="18" width="7.453125" style="666" customWidth="1"/>
    <col min="19" max="19" width="2.1796875" style="666" customWidth="1"/>
    <col min="20" max="20" width="12.453125" style="666" customWidth="1"/>
    <col min="21" max="22" width="9.1796875" style="666" customWidth="1"/>
    <col min="23" max="23" width="9.26953125" style="666" customWidth="1"/>
    <col min="24" max="24" width="7.453125" style="666" customWidth="1"/>
    <col min="25" max="16384" width="11.453125" style="666"/>
  </cols>
  <sheetData>
    <row r="1" spans="1:24" s="1047" customFormat="1" x14ac:dyDescent="0.35">
      <c r="B1" s="1047" t="s">
        <v>79</v>
      </c>
      <c r="C1" s="1047" t="s">
        <v>66</v>
      </c>
      <c r="F1" s="1047" t="s">
        <v>65</v>
      </c>
      <c r="J1" s="1047" t="s">
        <v>79</v>
      </c>
      <c r="K1" s="1047" t="s">
        <v>67</v>
      </c>
    </row>
    <row r="2" spans="1:24" s="613" customFormat="1" ht="15" customHeight="1" x14ac:dyDescent="0.25"/>
    <row r="3" spans="1:24" s="619" customFormat="1" ht="38.25" customHeight="1" x14ac:dyDescent="0.35">
      <c r="B3" s="1541"/>
      <c r="C3" s="1541"/>
      <c r="D3" s="1541"/>
    </row>
    <row r="4" spans="1:24" s="621" customFormat="1" ht="23.25" customHeight="1" x14ac:dyDescent="0.25">
      <c r="B4" s="1543" t="s">
        <v>450</v>
      </c>
      <c r="C4" s="1543"/>
      <c r="D4" s="1543"/>
      <c r="E4" s="1543"/>
      <c r="F4" s="1543"/>
      <c r="G4" s="1543"/>
      <c r="H4" s="1543"/>
      <c r="I4" s="1543"/>
      <c r="J4" s="1543"/>
      <c r="K4" s="1543"/>
      <c r="L4" s="1543"/>
      <c r="M4" s="1543"/>
      <c r="N4" s="1543"/>
      <c r="O4" s="1543"/>
      <c r="P4" s="1543"/>
      <c r="Q4" s="1543"/>
      <c r="R4" s="1543"/>
      <c r="S4" s="1543"/>
      <c r="T4" s="1543"/>
      <c r="U4" s="1543"/>
      <c r="V4" s="1543"/>
      <c r="W4" s="1016"/>
      <c r="X4" s="1016"/>
    </row>
    <row r="5" spans="1:24" s="621" customFormat="1" ht="15.75" customHeight="1" x14ac:dyDescent="0.25">
      <c r="B5" s="1696" t="str">
        <f>porsaad!$B$6</f>
        <v>Situación a 30 de noviembre de 2025</v>
      </c>
      <c r="C5" s="1696"/>
      <c r="D5" s="1696"/>
      <c r="E5" s="1696"/>
      <c r="F5" s="1696"/>
      <c r="G5" s="1696"/>
      <c r="H5" s="1696"/>
      <c r="I5" s="1696"/>
      <c r="J5" s="1696"/>
      <c r="K5" s="1696"/>
      <c r="L5" s="1696"/>
      <c r="M5" s="1696"/>
      <c r="N5" s="1696"/>
      <c r="O5" s="1696"/>
      <c r="P5" s="1696"/>
      <c r="Q5" s="1696"/>
      <c r="R5" s="1696"/>
      <c r="S5" s="1696"/>
      <c r="T5" s="1696"/>
      <c r="U5" s="1696"/>
      <c r="V5" s="1696"/>
      <c r="W5" s="1068"/>
      <c r="X5" s="1068"/>
    </row>
    <row r="7" spans="1:24" ht="16.5" customHeight="1" x14ac:dyDescent="0.35">
      <c r="M7" s="1052"/>
      <c r="S7" s="1052"/>
    </row>
    <row r="8" spans="1:24" ht="16.5" customHeight="1" x14ac:dyDescent="0.35">
      <c r="M8" s="1052"/>
      <c r="S8" s="1052"/>
    </row>
    <row r="9" spans="1:24" ht="15" customHeight="1" x14ac:dyDescent="0.35">
      <c r="B9" s="1705" t="s">
        <v>125</v>
      </c>
      <c r="C9" s="1706"/>
      <c r="D9" s="1706"/>
      <c r="E9" s="1706"/>
      <c r="F9" s="1707"/>
      <c r="G9" s="1052"/>
      <c r="H9" s="1705" t="s">
        <v>127</v>
      </c>
      <c r="I9" s="1706"/>
      <c r="J9" s="1706"/>
      <c r="K9" s="1706"/>
      <c r="L9" s="1707"/>
      <c r="M9" s="113"/>
      <c r="S9" s="113"/>
    </row>
    <row r="10" spans="1:24" ht="15" customHeight="1" x14ac:dyDescent="0.35">
      <c r="B10" s="1063" t="s">
        <v>124</v>
      </c>
      <c r="C10" s="1086" t="s">
        <v>48</v>
      </c>
      <c r="D10" s="1087" t="s">
        <v>33</v>
      </c>
      <c r="E10" s="1087" t="s">
        <v>32</v>
      </c>
      <c r="F10" s="1065" t="s">
        <v>0</v>
      </c>
      <c r="G10" s="1052"/>
      <c r="H10" s="1063" t="s">
        <v>124</v>
      </c>
      <c r="I10" s="1088" t="s">
        <v>48</v>
      </c>
      <c r="J10" s="1087" t="s">
        <v>33</v>
      </c>
      <c r="K10" s="1087" t="s">
        <v>32</v>
      </c>
      <c r="L10" s="1065" t="s">
        <v>0</v>
      </c>
      <c r="M10" s="113"/>
      <c r="S10" s="113"/>
    </row>
    <row r="11" spans="1:24" ht="6" customHeight="1" x14ac:dyDescent="0.35">
      <c r="E11" s="1092"/>
      <c r="M11" s="113"/>
      <c r="S11" s="113"/>
    </row>
    <row r="12" spans="1:24" ht="15.75" customHeight="1" x14ac:dyDescent="0.35">
      <c r="A12" s="1089"/>
      <c r="B12" s="1090" t="s">
        <v>115</v>
      </c>
      <c r="C12" s="1091">
        <v>1.470356473424606E-2</v>
      </c>
      <c r="D12" s="1091">
        <v>1.4479556281372999E-2</v>
      </c>
      <c r="E12" s="1057">
        <v>1.5224383519681422E-2</v>
      </c>
      <c r="F12" s="1093">
        <v>1.4738602266757975E-2</v>
      </c>
      <c r="G12" s="1052"/>
      <c r="H12" s="1090" t="s">
        <v>115</v>
      </c>
      <c r="I12" s="1091">
        <v>2.395395423637954E-2</v>
      </c>
      <c r="J12" s="1091">
        <v>1.5390508810671954E-2</v>
      </c>
      <c r="K12" s="1091">
        <v>1.2747078528140741E-2</v>
      </c>
      <c r="L12" s="1095">
        <v>1.7073355307412889E-2</v>
      </c>
      <c r="M12" s="113"/>
      <c r="S12" s="113"/>
    </row>
    <row r="13" spans="1:24" ht="15.75" customHeight="1" x14ac:dyDescent="0.35">
      <c r="B13" s="1084" t="s">
        <v>116</v>
      </c>
      <c r="C13" s="1054">
        <v>4.4261585973101028E-4</v>
      </c>
      <c r="D13" s="1054">
        <v>1.9190680102651323E-4</v>
      </c>
      <c r="E13" s="1054">
        <v>1.4090978710369121E-4</v>
      </c>
      <c r="F13" s="1054">
        <v>2.8327599057213499E-4</v>
      </c>
      <c r="G13" s="1094"/>
      <c r="H13" s="1096" t="s">
        <v>116</v>
      </c>
      <c r="I13" s="1054">
        <v>5.8826848743052228E-3</v>
      </c>
      <c r="J13" s="1054">
        <v>1.0816170174410744E-3</v>
      </c>
      <c r="K13" s="1054">
        <v>3.579921753138824E-4</v>
      </c>
      <c r="L13" s="1097">
        <v>2.2744854029328669E-3</v>
      </c>
      <c r="M13" s="113"/>
      <c r="S13" s="113"/>
    </row>
    <row r="14" spans="1:24" ht="15.75" customHeight="1" x14ac:dyDescent="0.35">
      <c r="B14" s="1082" t="s">
        <v>117</v>
      </c>
      <c r="C14" s="1057">
        <v>3.0681326640445029E-3</v>
      </c>
      <c r="D14" s="1057">
        <v>2.0771089052281431E-3</v>
      </c>
      <c r="E14" s="1057">
        <v>9.251033848981467E-4</v>
      </c>
      <c r="F14" s="1057">
        <v>2.224954139542303E-3</v>
      </c>
      <c r="G14" s="1094"/>
      <c r="H14" s="1098" t="s">
        <v>117</v>
      </c>
      <c r="I14" s="1057">
        <v>1.4657337132861215E-2</v>
      </c>
      <c r="J14" s="1057">
        <v>8.5290008562801389E-3</v>
      </c>
      <c r="K14" s="1057">
        <v>6.6995678523026564E-3</v>
      </c>
      <c r="L14" s="1099">
        <v>9.7538006188618315E-3</v>
      </c>
      <c r="M14" s="113"/>
      <c r="S14" s="113"/>
    </row>
    <row r="15" spans="1:24" ht="15.75" customHeight="1" x14ac:dyDescent="0.35">
      <c r="B15" s="1084" t="s">
        <v>118</v>
      </c>
      <c r="C15" s="1054">
        <v>0.93299734765799203</v>
      </c>
      <c r="D15" s="1054">
        <v>0.14686138308360364</v>
      </c>
      <c r="E15" s="1054">
        <v>7.1190075049777915E-3</v>
      </c>
      <c r="F15" s="1054">
        <v>0.43788967637780768</v>
      </c>
      <c r="G15" s="1094"/>
      <c r="H15" s="1096" t="s">
        <v>118</v>
      </c>
      <c r="I15" s="1054">
        <v>0.2577942047795051</v>
      </c>
      <c r="J15" s="1054">
        <v>0.13457118391996034</v>
      </c>
      <c r="K15" s="1054">
        <v>1.333520853044212E-2</v>
      </c>
      <c r="L15" s="1097">
        <v>0.1314282591147585</v>
      </c>
      <c r="M15" s="113"/>
      <c r="S15" s="113"/>
    </row>
    <row r="16" spans="1:24" ht="15.75" customHeight="1" x14ac:dyDescent="0.35">
      <c r="B16" s="1082" t="s">
        <v>119</v>
      </c>
      <c r="C16" s="1057">
        <v>4.7748862443708984E-3</v>
      </c>
      <c r="D16" s="1057">
        <v>0.24232560939816522</v>
      </c>
      <c r="E16" s="1057">
        <v>0.18781436667177209</v>
      </c>
      <c r="F16" s="1057">
        <v>0.13267079754567482</v>
      </c>
      <c r="G16" s="1094"/>
      <c r="H16" s="1098" t="s">
        <v>119</v>
      </c>
      <c r="I16" s="1057">
        <v>0.22863470925147419</v>
      </c>
      <c r="J16" s="1057">
        <v>0.10639280724683402</v>
      </c>
      <c r="K16" s="1057">
        <v>0.17849745569846831</v>
      </c>
      <c r="L16" s="1099">
        <v>0.16653353289385175</v>
      </c>
      <c r="M16" s="113"/>
      <c r="S16" s="113"/>
    </row>
    <row r="17" spans="2:19" ht="15.75" customHeight="1" x14ac:dyDescent="0.35">
      <c r="B17" s="1084" t="s">
        <v>120</v>
      </c>
      <c r="C17" s="1054">
        <v>2.6422825565760311E-3</v>
      </c>
      <c r="D17" s="1054">
        <v>0.55445261407166024</v>
      </c>
      <c r="E17" s="1054">
        <v>0.22010108745596568</v>
      </c>
      <c r="F17" s="1054">
        <v>0.25310847270237047</v>
      </c>
      <c r="G17" s="1094"/>
      <c r="H17" s="1096" t="s">
        <v>120</v>
      </c>
      <c r="I17" s="1054">
        <v>0.39981096408317579</v>
      </c>
      <c r="J17" s="1054">
        <v>0.17089548875568975</v>
      </c>
      <c r="K17" s="1054">
        <v>8.5713555118009557E-2</v>
      </c>
      <c r="L17" s="1097">
        <v>0.21110672003228845</v>
      </c>
      <c r="M17" s="113"/>
      <c r="S17" s="113"/>
    </row>
    <row r="18" spans="2:19" ht="15.75" customHeight="1" x14ac:dyDescent="0.35">
      <c r="B18" s="1082" t="s">
        <v>121</v>
      </c>
      <c r="C18" s="1057">
        <v>4.1247103716296647E-2</v>
      </c>
      <c r="D18" s="1057">
        <v>3.8644761696907663E-2</v>
      </c>
      <c r="E18" s="1057">
        <v>0.52814826160208306</v>
      </c>
      <c r="F18" s="1057">
        <v>0.14958347428376553</v>
      </c>
      <c r="G18" s="1094"/>
      <c r="H18" s="1098" t="s">
        <v>121</v>
      </c>
      <c r="I18" s="1057">
        <v>5.5328273566007391E-2</v>
      </c>
      <c r="J18" s="1057">
        <v>0.23604038036865113</v>
      </c>
      <c r="K18" s="1057">
        <v>0.14689186079218555</v>
      </c>
      <c r="L18" s="1099">
        <v>0.1528698035786358</v>
      </c>
      <c r="M18" s="1052"/>
      <c r="S18" s="1052"/>
    </row>
    <row r="19" spans="2:19" ht="15.75" customHeight="1" x14ac:dyDescent="0.35">
      <c r="B19" s="1084" t="s">
        <v>122</v>
      </c>
      <c r="C19" s="1054">
        <v>7.0416159502660725E-5</v>
      </c>
      <c r="D19" s="1054">
        <v>5.305658616615366E-4</v>
      </c>
      <c r="E19" s="1054">
        <v>3.9742686475723696E-2</v>
      </c>
      <c r="F19" s="1085">
        <v>9.1432138898743954E-3</v>
      </c>
      <c r="G19" s="1052"/>
      <c r="H19" s="1096" t="s">
        <v>122</v>
      </c>
      <c r="I19" s="1054">
        <v>3.823039810399797E-3</v>
      </c>
      <c r="J19" s="1054">
        <v>0.11602595880841858</v>
      </c>
      <c r="K19" s="1054">
        <v>0.1904006955276549</v>
      </c>
      <c r="L19" s="1097">
        <v>0.10704375756760393</v>
      </c>
    </row>
    <row r="20" spans="2:19" x14ac:dyDescent="0.35">
      <c r="B20" s="1082" t="s">
        <v>123</v>
      </c>
      <c r="C20" s="1057">
        <v>5.3650407240122459E-5</v>
      </c>
      <c r="D20" s="1057">
        <v>4.3649390037403014E-4</v>
      </c>
      <c r="E20" s="1057">
        <v>7.8419359779445552E-4</v>
      </c>
      <c r="F20" s="1083">
        <v>3.575328036347335E-4</v>
      </c>
      <c r="G20" s="1052"/>
      <c r="H20" s="1100" t="s">
        <v>123</v>
      </c>
      <c r="I20" s="1101">
        <v>1.0114832265891714E-2</v>
      </c>
      <c r="J20" s="1101">
        <v>0.21107305421605299</v>
      </c>
      <c r="K20" s="1101">
        <v>0.36535658577748231</v>
      </c>
      <c r="L20" s="1102">
        <v>0.20191628548365398</v>
      </c>
    </row>
    <row r="21" spans="2:19" x14ac:dyDescent="0.35">
      <c r="B21" s="1300" t="s">
        <v>0</v>
      </c>
      <c r="C21" s="1301">
        <v>1</v>
      </c>
      <c r="D21" s="1301">
        <v>1</v>
      </c>
      <c r="E21" s="1301">
        <v>1</v>
      </c>
      <c r="F21" s="1302">
        <v>1</v>
      </c>
      <c r="G21" s="113"/>
      <c r="H21" s="1059" t="s">
        <v>0</v>
      </c>
      <c r="I21" s="1306">
        <v>1</v>
      </c>
      <c r="J21" s="1306">
        <v>1</v>
      </c>
      <c r="K21" s="1306">
        <v>1</v>
      </c>
      <c r="L21" s="1307">
        <v>1</v>
      </c>
    </row>
    <row r="23" spans="2:19" ht="15" customHeight="1" x14ac:dyDescent="0.35"/>
    <row r="24" spans="2:19" ht="15" customHeight="1" x14ac:dyDescent="0.35">
      <c r="H24" s="700"/>
      <c r="I24" s="700"/>
      <c r="J24" s="700"/>
      <c r="K24" s="700"/>
      <c r="L24" s="700"/>
    </row>
    <row r="25" spans="2:19" ht="15" customHeight="1" x14ac:dyDescent="0.35">
      <c r="B25" s="1705" t="s">
        <v>126</v>
      </c>
      <c r="C25" s="1706"/>
      <c r="D25" s="1706"/>
      <c r="E25" s="1706"/>
      <c r="F25" s="1707"/>
      <c r="H25" s="700" t="s">
        <v>128</v>
      </c>
      <c r="I25" s="700"/>
      <c r="J25" s="700"/>
      <c r="K25" s="700"/>
      <c r="L25" s="700"/>
    </row>
    <row r="26" spans="2:19" ht="15" customHeight="1" x14ac:dyDescent="0.35">
      <c r="B26" s="1063" t="s">
        <v>124</v>
      </c>
      <c r="C26" s="1088" t="s">
        <v>48</v>
      </c>
      <c r="D26" s="1087" t="s">
        <v>33</v>
      </c>
      <c r="E26" s="1087" t="s">
        <v>32</v>
      </c>
      <c r="F26" s="1065" t="s">
        <v>0</v>
      </c>
      <c r="H26" s="700" t="s">
        <v>124</v>
      </c>
      <c r="I26" s="700" t="s">
        <v>48</v>
      </c>
      <c r="J26" s="700" t="s">
        <v>33</v>
      </c>
      <c r="K26" s="700" t="s">
        <v>32</v>
      </c>
      <c r="L26" s="700" t="s">
        <v>0</v>
      </c>
    </row>
    <row r="27" spans="2:19" ht="7.5" customHeight="1" x14ac:dyDescent="0.35">
      <c r="H27" s="700" t="s">
        <v>115</v>
      </c>
      <c r="I27" s="700">
        <v>2.1696751643330573E-2</v>
      </c>
      <c r="J27" s="700">
        <v>1.1960742902215001E-2</v>
      </c>
      <c r="K27" s="700">
        <v>2.5850950174646139E-3</v>
      </c>
      <c r="L27" s="700">
        <v>1.1473116702382272E-2</v>
      </c>
    </row>
    <row r="28" spans="2:19" x14ac:dyDescent="0.35">
      <c r="B28" s="1090" t="s">
        <v>115</v>
      </c>
      <c r="C28" s="1091">
        <v>0</v>
      </c>
      <c r="D28" s="1091">
        <v>2.5303643724696357E-4</v>
      </c>
      <c r="E28" s="1091">
        <v>1.2787723785166241E-3</v>
      </c>
      <c r="F28" s="1095">
        <v>4.3512313984857715E-4</v>
      </c>
      <c r="H28" s="700" t="s">
        <v>116</v>
      </c>
      <c r="I28" s="700">
        <v>4.1526159907522044E-2</v>
      </c>
      <c r="J28" s="700">
        <v>1.7426048127443333E-2</v>
      </c>
      <c r="K28" s="700">
        <v>1.8549579022535165E-2</v>
      </c>
      <c r="L28" s="700">
        <v>2.4092829570375247E-2</v>
      </c>
    </row>
    <row r="29" spans="2:19" ht="15.75" customHeight="1" x14ac:dyDescent="0.35">
      <c r="B29" s="1096" t="s">
        <v>116</v>
      </c>
      <c r="C29" s="1054">
        <v>1.3602357742008614E-3</v>
      </c>
      <c r="D29" s="1054">
        <v>2.5303643724696357E-4</v>
      </c>
      <c r="E29" s="1054">
        <v>3.1969309462915604E-4</v>
      </c>
      <c r="F29" s="1097">
        <v>6.961970237577234E-4</v>
      </c>
      <c r="H29" s="700" t="s">
        <v>117</v>
      </c>
      <c r="I29" s="700">
        <v>8.3414844353851311E-2</v>
      </c>
      <c r="J29" s="702">
        <v>4.5334448232611665E-2</v>
      </c>
      <c r="K29" s="702">
        <v>2.9305124245091366E-2</v>
      </c>
      <c r="L29" s="700">
        <v>5.0112155350364729E-2</v>
      </c>
    </row>
    <row r="30" spans="2:19" ht="15.75" customHeight="1" x14ac:dyDescent="0.35">
      <c r="B30" s="1098" t="s">
        <v>117</v>
      </c>
      <c r="C30" s="1057">
        <v>5.8943550215370668E-3</v>
      </c>
      <c r="D30" s="1057">
        <v>1.5182186234817814E-3</v>
      </c>
      <c r="E30" s="1057">
        <v>0</v>
      </c>
      <c r="F30" s="1099">
        <v>2.7847880950308936E-3</v>
      </c>
      <c r="H30" s="700" t="s">
        <v>118</v>
      </c>
      <c r="I30" s="700">
        <v>0.68189497732511606</v>
      </c>
      <c r="J30" s="702">
        <v>0.12110306065712968</v>
      </c>
      <c r="K30" s="702">
        <v>9.1153660926316493E-2</v>
      </c>
      <c r="L30" s="700">
        <v>0.25812544942634419</v>
      </c>
    </row>
    <row r="31" spans="2:19" ht="15.75" customHeight="1" x14ac:dyDescent="0.35">
      <c r="B31" s="1096" t="s">
        <v>118</v>
      </c>
      <c r="C31" s="1054">
        <v>0.12967581047381546</v>
      </c>
      <c r="D31" s="1054">
        <v>5.5414979757085023E-2</v>
      </c>
      <c r="E31" s="1054">
        <v>2.237851662404092E-3</v>
      </c>
      <c r="F31" s="1097">
        <v>6.9445653119832917E-2</v>
      </c>
      <c r="H31" s="700" t="s">
        <v>119</v>
      </c>
      <c r="I31" s="700">
        <v>0.10526891796685295</v>
      </c>
      <c r="J31" s="700">
        <v>0.48961462701877945</v>
      </c>
      <c r="K31" s="700">
        <v>0.10655352032371811</v>
      </c>
      <c r="L31" s="700">
        <v>0.26524293170866081</v>
      </c>
    </row>
    <row r="32" spans="2:19" ht="15.75" customHeight="1" x14ac:dyDescent="0.35">
      <c r="B32" s="1098" t="s">
        <v>119</v>
      </c>
      <c r="C32" s="1057">
        <v>0.17161641351167536</v>
      </c>
      <c r="D32" s="1057">
        <v>4.4281376518218625E-2</v>
      </c>
      <c r="E32" s="1057">
        <v>5.5626598465473145E-2</v>
      </c>
      <c r="F32" s="1099">
        <v>9.624923853450526E-2</v>
      </c>
      <c r="H32" s="700" t="s">
        <v>120</v>
      </c>
      <c r="I32" s="700">
        <v>5.922146145269739E-2</v>
      </c>
      <c r="J32" s="700">
        <v>0.21355206048041239</v>
      </c>
      <c r="K32" s="700">
        <v>0.38330814664740298</v>
      </c>
      <c r="L32" s="700">
        <v>0.22803490231573073</v>
      </c>
    </row>
    <row r="33" spans="2:12" ht="15.75" customHeight="1" x14ac:dyDescent="0.35">
      <c r="B33" s="1096" t="s">
        <v>120</v>
      </c>
      <c r="C33" s="1054">
        <v>0.59963727046021309</v>
      </c>
      <c r="D33" s="1054">
        <v>0.12904858299595143</v>
      </c>
      <c r="E33" s="1054">
        <v>4.5396419437340151E-2</v>
      </c>
      <c r="F33" s="1097">
        <v>0.28692019841615179</v>
      </c>
      <c r="H33" s="700" t="s">
        <v>121</v>
      </c>
      <c r="I33" s="700">
        <v>9.2341156111274509E-4</v>
      </c>
      <c r="J33" s="700">
        <v>8.0527048519669492E-2</v>
      </c>
      <c r="K33" s="700">
        <v>0.14948159711266476</v>
      </c>
      <c r="L33" s="700">
        <v>8.2000407837637693E-2</v>
      </c>
    </row>
    <row r="34" spans="2:12" ht="15.75" customHeight="1" x14ac:dyDescent="0.35">
      <c r="B34" s="1098" t="s">
        <v>121</v>
      </c>
      <c r="C34" s="1057">
        <v>7.9800498753117205E-2</v>
      </c>
      <c r="D34" s="1057">
        <v>0.10779352226720648</v>
      </c>
      <c r="E34" s="1057">
        <v>4.4757033248081841E-2</v>
      </c>
      <c r="F34" s="1099">
        <v>7.9888608476198761E-2</v>
      </c>
      <c r="H34" s="700" t="s">
        <v>122</v>
      </c>
      <c r="I34" s="700">
        <v>7.7976976271742918E-4</v>
      </c>
      <c r="J34" s="700">
        <v>9.0987849609282401E-3</v>
      </c>
      <c r="K34" s="700">
        <v>0.13038400008856857</v>
      </c>
      <c r="L34" s="700">
        <v>4.6133949621319177E-2</v>
      </c>
    </row>
    <row r="35" spans="2:12" ht="15.75" customHeight="1" x14ac:dyDescent="0.35">
      <c r="B35" s="1096" t="s">
        <v>122</v>
      </c>
      <c r="C35" s="1054">
        <v>4.9875311720698253E-3</v>
      </c>
      <c r="D35" s="1054">
        <v>0.42282388663967613</v>
      </c>
      <c r="E35" s="1054">
        <v>0.16144501278772377</v>
      </c>
      <c r="F35" s="1097">
        <v>0.19128013227743451</v>
      </c>
      <c r="H35" s="700" t="s">
        <v>123</v>
      </c>
      <c r="I35" s="700">
        <v>5.2737060267994554E-3</v>
      </c>
      <c r="J35" s="700">
        <v>1.1383179100810744E-2</v>
      </c>
      <c r="K35" s="700">
        <v>8.8679276616237937E-2</v>
      </c>
      <c r="L35" s="700">
        <v>3.4784257467185171E-2</v>
      </c>
    </row>
    <row r="36" spans="2:12" x14ac:dyDescent="0.35">
      <c r="B36" s="1100" t="s">
        <v>123</v>
      </c>
      <c r="C36" s="1101">
        <v>7.0278848333711176E-3</v>
      </c>
      <c r="D36" s="1101">
        <v>0.23861336032388664</v>
      </c>
      <c r="E36" s="1101">
        <v>0.68893861892583119</v>
      </c>
      <c r="F36" s="1102">
        <v>0.27230006091723957</v>
      </c>
      <c r="H36" s="700" t="s">
        <v>0</v>
      </c>
      <c r="I36" s="700">
        <v>0.99999999999999989</v>
      </c>
      <c r="J36" s="700">
        <v>1</v>
      </c>
      <c r="K36" s="700">
        <v>1</v>
      </c>
      <c r="L36" s="700">
        <v>1.0000000000000002</v>
      </c>
    </row>
    <row r="37" spans="2:12" x14ac:dyDescent="0.35">
      <c r="B37" s="1059" t="s">
        <v>0</v>
      </c>
      <c r="C37" s="1306">
        <f>SUM(C28:C36)</f>
        <v>1</v>
      </c>
      <c r="D37" s="1306">
        <f>SUM(D28:D36)</f>
        <v>1</v>
      </c>
      <c r="E37" s="1306">
        <f>SUM(E28:E36)</f>
        <v>1</v>
      </c>
      <c r="F37" s="1307">
        <f>SUM(F28:F36)</f>
        <v>0.99999999999999989</v>
      </c>
    </row>
    <row r="38" spans="2:12" x14ac:dyDescent="0.35">
      <c r="H38" s="700"/>
      <c r="I38" s="700"/>
      <c r="J38" s="700"/>
      <c r="K38" s="700"/>
      <c r="L38" s="700"/>
    </row>
    <row r="39" spans="2:12" x14ac:dyDescent="0.35">
      <c r="H39" s="700"/>
      <c r="I39" s="700"/>
      <c r="J39" s="700"/>
      <c r="K39" s="700"/>
      <c r="L39" s="700"/>
    </row>
    <row r="40" spans="2:12" x14ac:dyDescent="0.35">
      <c r="H40" s="700"/>
      <c r="I40" s="700"/>
      <c r="J40" s="700"/>
      <c r="K40" s="700"/>
      <c r="L40" s="700"/>
    </row>
  </sheetData>
  <mergeCells count="6">
    <mergeCell ref="B3:D3"/>
    <mergeCell ref="B9:F9"/>
    <mergeCell ref="B25:F25"/>
    <mergeCell ref="H9:L9"/>
    <mergeCell ref="B4:V4"/>
    <mergeCell ref="B5:V5"/>
  </mergeCells>
  <conditionalFormatting sqref="C12:C20">
    <cfRule type="colorScale" priority="13">
      <colorScale>
        <cfvo type="min"/>
        <cfvo type="max"/>
        <color rgb="FFFCFCFF"/>
        <color theme="4"/>
      </colorScale>
    </cfRule>
  </conditionalFormatting>
  <conditionalFormatting sqref="C28:C36">
    <cfRule type="colorScale" priority="1">
      <colorScale>
        <cfvo type="min"/>
        <cfvo type="max"/>
        <color rgb="FFFCFCFF"/>
        <color theme="4"/>
      </colorScale>
    </cfRule>
  </conditionalFormatting>
  <conditionalFormatting sqref="D12:D20">
    <cfRule type="colorScale" priority="14">
      <colorScale>
        <cfvo type="min"/>
        <cfvo type="max"/>
        <color rgb="FFFCFCFF"/>
        <color theme="4"/>
      </colorScale>
    </cfRule>
  </conditionalFormatting>
  <conditionalFormatting sqref="D28:D36">
    <cfRule type="colorScale" priority="2">
      <colorScale>
        <cfvo type="min"/>
        <cfvo type="max"/>
        <color rgb="FFFCFCFF"/>
        <color theme="4"/>
      </colorScale>
    </cfRule>
  </conditionalFormatting>
  <conditionalFormatting sqref="E12:E20">
    <cfRule type="colorScale" priority="15">
      <colorScale>
        <cfvo type="min"/>
        <cfvo type="max"/>
        <color rgb="FFFCFCFF"/>
        <color theme="4"/>
      </colorScale>
    </cfRule>
  </conditionalFormatting>
  <conditionalFormatting sqref="E28:E36">
    <cfRule type="colorScale" priority="3">
      <colorScale>
        <cfvo type="min"/>
        <cfvo type="max"/>
        <color rgb="FFFCFCFF"/>
        <color theme="4"/>
      </colorScale>
    </cfRule>
  </conditionalFormatting>
  <conditionalFormatting sqref="I12:I20">
    <cfRule type="colorScale" priority="7">
      <colorScale>
        <cfvo type="min"/>
        <cfvo type="max"/>
        <color rgb="FFFCFCFF"/>
        <color theme="4"/>
      </colorScale>
    </cfRule>
  </conditionalFormatting>
  <conditionalFormatting sqref="J12:J20">
    <cfRule type="colorScale" priority="8">
      <colorScale>
        <cfvo type="min"/>
        <cfvo type="max"/>
        <color rgb="FFFCFCFF"/>
        <color theme="4"/>
      </colorScale>
    </cfRule>
  </conditionalFormatting>
  <conditionalFormatting sqref="K12:K20">
    <cfRule type="colorScale" priority="9">
      <colorScale>
        <cfvo type="min"/>
        <cfvo type="max"/>
        <color rgb="FFFCFCFF"/>
        <color theme="4"/>
      </colorScale>
    </cfRule>
  </conditionalFormatting>
  <printOptions horizontalCentered="1"/>
  <pageMargins left="0" right="0" top="0.43307086614173229" bottom="0.43307086614173229" header="0" footer="0"/>
  <pageSetup paperSize="9" scale="82" orientation="landscape" r:id="rId1"/>
  <headerFooter alignWithMargins="0"/>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Hoja74">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66</v>
      </c>
      <c r="C1" s="700" t="s">
        <v>66</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557" t="s">
        <v>457</v>
      </c>
      <c r="C6" s="1557"/>
      <c r="D6" s="1557"/>
      <c r="E6" s="1557"/>
      <c r="F6" s="1557"/>
      <c r="G6" s="1557"/>
      <c r="H6" s="1557"/>
      <c r="I6" s="1557"/>
      <c r="J6" s="1016"/>
      <c r="K6" s="1016"/>
      <c r="L6" s="1016"/>
      <c r="M6" s="1067"/>
      <c r="N6" s="1067"/>
      <c r="O6" s="1067"/>
      <c r="P6" s="1067"/>
      <c r="Q6" s="1067"/>
      <c r="R6" s="1067"/>
    </row>
    <row r="7" spans="1:18" s="621" customFormat="1" ht="15.75" customHeight="1" x14ac:dyDescent="0.25">
      <c r="A7" s="1015"/>
      <c r="B7" s="1696" t="str">
        <f>porsaad!$B$6</f>
        <v>Situación a 30 de noviembre de 2025</v>
      </c>
      <c r="C7" s="1696"/>
      <c r="D7" s="1696"/>
      <c r="E7" s="1696"/>
      <c r="F7" s="1696"/>
      <c r="G7" s="1696"/>
      <c r="H7" s="1696"/>
      <c r="I7" s="1696"/>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709" t="s">
        <v>12</v>
      </c>
      <c r="C9" s="1711" t="s">
        <v>48</v>
      </c>
      <c r="D9" s="1711"/>
      <c r="E9" s="1712" t="s">
        <v>33</v>
      </c>
      <c r="F9" s="1713"/>
      <c r="G9" s="1714" t="s">
        <v>32</v>
      </c>
      <c r="H9" s="1715"/>
      <c r="I9" s="1070"/>
      <c r="J9" s="1070"/>
      <c r="K9" s="1070"/>
      <c r="L9" s="1070"/>
      <c r="M9" s="1070"/>
      <c r="N9" s="1070"/>
      <c r="O9" s="1070"/>
    </row>
    <row r="10" spans="1:18" ht="46.5" customHeight="1" x14ac:dyDescent="0.35">
      <c r="B10" s="1710"/>
      <c r="C10" s="1066" t="s">
        <v>132</v>
      </c>
      <c r="D10" s="860" t="s">
        <v>157</v>
      </c>
      <c r="E10" s="1066" t="s">
        <v>132</v>
      </c>
      <c r="F10" s="818" t="s">
        <v>157</v>
      </c>
      <c r="G10" s="818" t="s">
        <v>132</v>
      </c>
      <c r="H10" s="819" t="s">
        <v>157</v>
      </c>
      <c r="I10" s="1070"/>
      <c r="J10" s="1070"/>
      <c r="K10" s="1070"/>
      <c r="L10" s="1070"/>
      <c r="M10" s="1070"/>
      <c r="N10" s="1070"/>
      <c r="O10" s="1070"/>
    </row>
    <row r="11" spans="1:18" ht="15" customHeight="1" x14ac:dyDescent="0.35">
      <c r="B11" s="1071" t="s">
        <v>8</v>
      </c>
      <c r="C11" s="1072">
        <v>130.72166620295837</v>
      </c>
      <c r="D11" s="1073">
        <v>0.49479624868581817</v>
      </c>
      <c r="E11" s="1072">
        <v>252.86798336250212</v>
      </c>
      <c r="F11" s="1073">
        <v>0.33335479372167104</v>
      </c>
      <c r="G11" s="1072">
        <v>373.26692501476447</v>
      </c>
      <c r="H11" s="1073">
        <v>0.32596140713023208</v>
      </c>
      <c r="I11" s="1070"/>
      <c r="J11" s="1070"/>
      <c r="K11" s="1070"/>
      <c r="L11" s="1070"/>
      <c r="M11" s="1070"/>
      <c r="N11" s="1070"/>
      <c r="O11" s="1070"/>
    </row>
    <row r="12" spans="1:18" ht="15" customHeight="1" x14ac:dyDescent="0.35">
      <c r="B12" s="1074" t="s">
        <v>7</v>
      </c>
      <c r="C12" s="1075">
        <v>134.35735547127899</v>
      </c>
      <c r="D12" s="1076">
        <v>0.28676722291483225</v>
      </c>
      <c r="E12" s="1075">
        <v>236.13545767663837</v>
      </c>
      <c r="F12" s="1076">
        <v>0.40852545740419116</v>
      </c>
      <c r="G12" s="1075">
        <v>360.70779073940298</v>
      </c>
      <c r="H12" s="1076">
        <v>0.27040523160714047</v>
      </c>
      <c r="I12" s="1070"/>
      <c r="J12" s="1070"/>
      <c r="K12" s="1070"/>
      <c r="L12" s="1070"/>
      <c r="M12" s="1070"/>
      <c r="N12" s="1070"/>
      <c r="O12" s="1070"/>
    </row>
    <row r="13" spans="1:18" ht="15" customHeight="1" x14ac:dyDescent="0.35">
      <c r="B13" s="1074" t="s">
        <v>37</v>
      </c>
      <c r="C13" s="1075">
        <v>121.77066509909251</v>
      </c>
      <c r="D13" s="1076">
        <v>0.28279943263240581</v>
      </c>
      <c r="E13" s="1075">
        <v>207.7958275631045</v>
      </c>
      <c r="F13" s="1076">
        <v>0.3395702108760521</v>
      </c>
      <c r="G13" s="1075">
        <v>286.72013474144586</v>
      </c>
      <c r="H13" s="1076">
        <v>0.37705055328615622</v>
      </c>
      <c r="I13" s="1070"/>
      <c r="J13" s="1070"/>
      <c r="K13" s="1070"/>
      <c r="L13" s="1070"/>
      <c r="M13" s="1070"/>
      <c r="N13" s="1070"/>
      <c r="O13" s="1070"/>
    </row>
    <row r="14" spans="1:18" ht="15" customHeight="1" x14ac:dyDescent="0.35">
      <c r="B14" s="1074" t="s">
        <v>38</v>
      </c>
      <c r="C14" s="1075">
        <v>163.91693343993899</v>
      </c>
      <c r="D14" s="1076">
        <v>0.13384448664550389</v>
      </c>
      <c r="E14" s="1075">
        <v>279.7955217107359</v>
      </c>
      <c r="F14" s="1076">
        <v>0.1803658805440975</v>
      </c>
      <c r="G14" s="1075">
        <v>391.07342128577125</v>
      </c>
      <c r="H14" s="1076">
        <v>0.21240724826342663</v>
      </c>
      <c r="I14" s="1070"/>
      <c r="J14" s="1070"/>
      <c r="K14" s="1070"/>
      <c r="L14" s="1070"/>
      <c r="M14" s="1070"/>
      <c r="N14" s="1070"/>
      <c r="O14" s="1070"/>
    </row>
    <row r="15" spans="1:18" ht="15" customHeight="1" x14ac:dyDescent="0.35">
      <c r="B15" s="1074" t="s">
        <v>6</v>
      </c>
      <c r="C15" s="1075">
        <v>162.08305189094014</v>
      </c>
      <c r="D15" s="1076">
        <v>0.13928890388852391</v>
      </c>
      <c r="E15" s="1075">
        <v>278.32393289114793</v>
      </c>
      <c r="F15" s="1076">
        <v>0.19312193146100454</v>
      </c>
      <c r="G15" s="1075">
        <v>417.61323942153211</v>
      </c>
      <c r="H15" s="1076">
        <v>0.23479365801127999</v>
      </c>
      <c r="I15" s="1070"/>
      <c r="J15" s="1070"/>
      <c r="K15" s="1070"/>
      <c r="L15" s="1070"/>
      <c r="M15" s="1070"/>
      <c r="N15" s="1070"/>
      <c r="O15" s="1070"/>
    </row>
    <row r="16" spans="1:18" ht="15" customHeight="1" x14ac:dyDescent="0.35">
      <c r="B16" s="1074" t="s">
        <v>5</v>
      </c>
      <c r="C16" s="1075">
        <v>132.78498800383883</v>
      </c>
      <c r="D16" s="1076">
        <v>0.35259317829476383</v>
      </c>
      <c r="E16" s="1075">
        <v>217.21148834597301</v>
      </c>
      <c r="F16" s="1076">
        <v>0.33597239697675529</v>
      </c>
      <c r="G16" s="1075">
        <v>297.70359817814045</v>
      </c>
      <c r="H16" s="1076">
        <v>0.34796972073316784</v>
      </c>
      <c r="I16" s="1070"/>
      <c r="J16" s="1070"/>
      <c r="K16" s="1070"/>
      <c r="L16" s="1070"/>
      <c r="M16" s="1070"/>
      <c r="N16" s="1070"/>
      <c r="O16" s="1070"/>
    </row>
    <row r="17" spans="1:15" ht="15" customHeight="1" x14ac:dyDescent="0.35">
      <c r="B17" s="1074" t="s">
        <v>4</v>
      </c>
      <c r="C17" s="1075">
        <v>129.62141237509496</v>
      </c>
      <c r="D17" s="1076">
        <v>0.29638484378629432</v>
      </c>
      <c r="E17" s="1075">
        <v>214.7296843050556</v>
      </c>
      <c r="F17" s="1076">
        <v>0.36587569874309828</v>
      </c>
      <c r="G17" s="1075">
        <v>291.5906622788923</v>
      </c>
      <c r="H17" s="1076">
        <v>0.3946365983901039</v>
      </c>
      <c r="I17" s="1070"/>
      <c r="J17" s="1070"/>
      <c r="K17" s="1070"/>
      <c r="L17" s="1070"/>
      <c r="M17" s="1070"/>
      <c r="N17" s="1070"/>
      <c r="O17" s="1070"/>
    </row>
    <row r="18" spans="1:15" ht="15" customHeight="1" x14ac:dyDescent="0.35">
      <c r="B18" s="1074" t="s">
        <v>40</v>
      </c>
      <c r="C18" s="1075">
        <v>157.10243576130807</v>
      </c>
      <c r="D18" s="1076">
        <v>0.18177709938415401</v>
      </c>
      <c r="E18" s="1075">
        <v>266.49100664039014</v>
      </c>
      <c r="F18" s="1076">
        <v>0.21614853646943608</v>
      </c>
      <c r="G18" s="1075">
        <v>364.20002948029139</v>
      </c>
      <c r="H18" s="1076">
        <v>0.24883675411984779</v>
      </c>
      <c r="I18" s="1070"/>
      <c r="J18" s="1070"/>
      <c r="K18" s="1070"/>
      <c r="L18" s="1070"/>
      <c r="M18" s="1070"/>
      <c r="N18" s="1070"/>
      <c r="O18" s="1070"/>
    </row>
    <row r="19" spans="1:15" ht="15" customHeight="1" x14ac:dyDescent="0.35">
      <c r="B19" s="1074" t="s">
        <v>41</v>
      </c>
      <c r="C19" s="1075">
        <v>176.93275658038905</v>
      </c>
      <c r="D19" s="1076">
        <v>6.0604555122115843E-2</v>
      </c>
      <c r="E19" s="1075">
        <v>294.19496861019559</v>
      </c>
      <c r="F19" s="1076">
        <v>0.17367187795704708</v>
      </c>
      <c r="G19" s="1075">
        <v>404.9832636282627</v>
      </c>
      <c r="H19" s="1076">
        <v>0.23204808829411433</v>
      </c>
      <c r="I19" s="1070"/>
      <c r="J19" s="1070"/>
      <c r="K19" s="1070"/>
      <c r="L19" s="1070"/>
      <c r="M19" s="1070"/>
      <c r="N19" s="1070"/>
      <c r="O19" s="1070"/>
    </row>
    <row r="20" spans="1:15" ht="15" customHeight="1" x14ac:dyDescent="0.35">
      <c r="B20" s="1074" t="s">
        <v>3</v>
      </c>
      <c r="C20" s="1075">
        <v>180.92505953796527</v>
      </c>
      <c r="D20" s="1076">
        <v>0.11347161832211632</v>
      </c>
      <c r="E20" s="1075">
        <v>312.19895254488654</v>
      </c>
      <c r="F20" s="1076">
        <v>0.10027671372726532</v>
      </c>
      <c r="G20" s="1075">
        <v>443.87229136182032</v>
      </c>
      <c r="H20" s="1076">
        <v>0.11930620973189093</v>
      </c>
      <c r="I20" s="1070"/>
      <c r="J20" s="1070"/>
      <c r="K20" s="1070"/>
      <c r="L20" s="1070"/>
      <c r="M20" s="1070"/>
      <c r="N20" s="1070"/>
      <c r="O20" s="1070"/>
    </row>
    <row r="21" spans="1:15" ht="15" customHeight="1" x14ac:dyDescent="0.35">
      <c r="B21" s="1074" t="s">
        <v>2</v>
      </c>
      <c r="C21" s="1075">
        <v>133.8382485875708</v>
      </c>
      <c r="D21" s="1076">
        <v>0.22814280431101602</v>
      </c>
      <c r="E21" s="1075">
        <v>231.9239672947069</v>
      </c>
      <c r="F21" s="1076">
        <v>0.26519461308110903</v>
      </c>
      <c r="G21" s="1075">
        <v>321.37133164557423</v>
      </c>
      <c r="H21" s="1076">
        <v>0.28412004944248792</v>
      </c>
      <c r="I21" s="1070"/>
      <c r="J21" s="1070"/>
      <c r="K21" s="1070"/>
      <c r="L21" s="1070"/>
      <c r="M21" s="1070"/>
      <c r="N21" s="1070"/>
      <c r="O21" s="1070"/>
    </row>
    <row r="22" spans="1:15" ht="15" customHeight="1" x14ac:dyDescent="0.35">
      <c r="B22" s="1074" t="s">
        <v>35</v>
      </c>
      <c r="C22" s="1075">
        <v>364.13195435472369</v>
      </c>
      <c r="D22" s="1076">
        <v>0.28342051849887429</v>
      </c>
      <c r="E22" s="1075">
        <v>377.58900601896534</v>
      </c>
      <c r="F22" s="1076">
        <v>0.19951453729456689</v>
      </c>
      <c r="G22" s="1075">
        <v>391.42519535504465</v>
      </c>
      <c r="H22" s="1076">
        <v>0.19546173092988331</v>
      </c>
      <c r="I22" s="1070"/>
      <c r="J22" s="1070"/>
      <c r="K22" s="1070"/>
      <c r="L22" s="1070"/>
      <c r="M22" s="1070"/>
      <c r="N22" s="1070"/>
      <c r="O22" s="1070"/>
    </row>
    <row r="23" spans="1:15" ht="15" customHeight="1" x14ac:dyDescent="0.35">
      <c r="B23" s="1074" t="s">
        <v>42</v>
      </c>
      <c r="C23" s="1075">
        <v>181.43101402131163</v>
      </c>
      <c r="D23" s="1076">
        <v>9.8861887632211307E-2</v>
      </c>
      <c r="E23" s="1075">
        <v>275.76549485281816</v>
      </c>
      <c r="F23" s="1076">
        <v>0.16353358462705814</v>
      </c>
      <c r="G23" s="1075">
        <v>386.62731352503897</v>
      </c>
      <c r="H23" s="1076">
        <v>0.19280466308958075</v>
      </c>
      <c r="I23" s="1070"/>
      <c r="J23" s="1070"/>
      <c r="K23" s="1070"/>
      <c r="L23" s="1070"/>
      <c r="M23" s="1070"/>
      <c r="N23" s="1070"/>
      <c r="O23" s="1070"/>
    </row>
    <row r="24" spans="1:15" ht="15" customHeight="1" x14ac:dyDescent="0.35">
      <c r="B24" s="1074" t="s">
        <v>43</v>
      </c>
      <c r="C24" s="1075">
        <v>132.84061922682187</v>
      </c>
      <c r="D24" s="1076">
        <v>0.25295445408618839</v>
      </c>
      <c r="E24" s="1075">
        <v>242.15819518589248</v>
      </c>
      <c r="F24" s="1076">
        <v>0.28812522713639527</v>
      </c>
      <c r="G24" s="1075">
        <v>335.61973376203707</v>
      </c>
      <c r="H24" s="1076">
        <v>0.31388872326162831</v>
      </c>
      <c r="I24" s="1070"/>
      <c r="J24" s="1070"/>
      <c r="K24" s="1070"/>
      <c r="L24" s="1070"/>
      <c r="M24" s="1070"/>
      <c r="N24" s="1070"/>
      <c r="O24" s="1070"/>
    </row>
    <row r="25" spans="1:15" ht="15" customHeight="1" x14ac:dyDescent="0.35">
      <c r="B25" s="1074" t="s">
        <v>44</v>
      </c>
      <c r="C25" s="1075">
        <v>107.69355178659652</v>
      </c>
      <c r="D25" s="1076">
        <v>0.37948611676817179</v>
      </c>
      <c r="E25" s="1075">
        <v>234.49254803149825</v>
      </c>
      <c r="F25" s="1076">
        <v>0.46885318931962122</v>
      </c>
      <c r="G25" s="1075">
        <v>293.72303220738394</v>
      </c>
      <c r="H25" s="1076">
        <v>0.45074376203501021</v>
      </c>
      <c r="I25" s="1070"/>
      <c r="J25" s="1070"/>
      <c r="K25" s="1070"/>
      <c r="L25" s="1070"/>
      <c r="M25" s="1070"/>
      <c r="N25" s="1070"/>
      <c r="O25" s="1070"/>
    </row>
    <row r="26" spans="1:15" ht="15" customHeight="1" x14ac:dyDescent="0.35">
      <c r="B26" s="1074" t="s">
        <v>45</v>
      </c>
      <c r="C26" s="1075">
        <v>166.65688712695723</v>
      </c>
      <c r="D26" s="1076">
        <v>0.17365149880826108</v>
      </c>
      <c r="E26" s="1075">
        <v>287.15579541862797</v>
      </c>
      <c r="F26" s="1076">
        <v>0.2549154356907336</v>
      </c>
      <c r="G26" s="1075">
        <v>384.90504708903086</v>
      </c>
      <c r="H26" s="1076">
        <v>0.2974325527567645</v>
      </c>
      <c r="I26" s="1070"/>
      <c r="J26" s="1070"/>
      <c r="K26" s="1070"/>
      <c r="L26" s="1070"/>
      <c r="M26" s="1070"/>
      <c r="N26" s="1070"/>
      <c r="O26" s="1070"/>
    </row>
    <row r="27" spans="1:15" ht="15" customHeight="1" x14ac:dyDescent="0.35">
      <c r="B27" s="1074" t="s">
        <v>46</v>
      </c>
      <c r="C27" s="1075">
        <v>189.11571428571429</v>
      </c>
      <c r="D27" s="1076">
        <v>0.33788163287646233</v>
      </c>
      <c r="E27" s="1075">
        <v>208.47641129032129</v>
      </c>
      <c r="F27" s="1076">
        <v>0.37804413568279788</v>
      </c>
      <c r="G27" s="1075">
        <v>283.97127388534898</v>
      </c>
      <c r="H27" s="1076">
        <v>0.41226835445395343</v>
      </c>
      <c r="I27" s="1070"/>
      <c r="J27" s="1070"/>
      <c r="K27" s="1070"/>
      <c r="L27" s="1070"/>
      <c r="M27" s="1070"/>
      <c r="N27" s="1070"/>
      <c r="O27" s="1070"/>
    </row>
    <row r="28" spans="1:15" ht="15" customHeight="1" x14ac:dyDescent="0.35">
      <c r="B28" s="1077" t="s">
        <v>1</v>
      </c>
      <c r="C28" s="1078">
        <v>172.8388888888889</v>
      </c>
      <c r="D28" s="1079">
        <v>9.2894642199021604E-2</v>
      </c>
      <c r="E28" s="1078">
        <v>279.59519256307811</v>
      </c>
      <c r="F28" s="1079">
        <v>0.23295374767059515</v>
      </c>
      <c r="G28" s="1078">
        <v>380.52155688622634</v>
      </c>
      <c r="H28" s="1079">
        <v>0.28140486964035549</v>
      </c>
      <c r="I28" s="1070"/>
      <c r="J28" s="1070"/>
      <c r="K28" s="1070"/>
      <c r="L28" s="1070"/>
      <c r="M28" s="1070"/>
      <c r="N28" s="1070"/>
      <c r="O28" s="1070"/>
    </row>
    <row r="29" spans="1:15" ht="15" customHeight="1" x14ac:dyDescent="0.35">
      <c r="B29" s="1303" t="s">
        <v>0</v>
      </c>
      <c r="C29" s="1304">
        <v>172.37542797925508</v>
      </c>
      <c r="D29" s="1305">
        <v>0.35973281691116671</v>
      </c>
      <c r="E29" s="1304">
        <v>277.79661437828872</v>
      </c>
      <c r="F29" s="1305">
        <v>0.26336635378971485</v>
      </c>
      <c r="G29" s="1304">
        <v>383.66223142331609</v>
      </c>
      <c r="H29" s="1305">
        <v>0.27084736614079097</v>
      </c>
      <c r="I29" s="672"/>
      <c r="J29" s="672"/>
      <c r="K29" s="672"/>
      <c r="L29" s="672"/>
      <c r="M29" s="672"/>
      <c r="N29" s="672"/>
      <c r="O29" s="672"/>
    </row>
    <row r="30" spans="1:15" ht="7.5" customHeight="1"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188</v>
      </c>
      <c r="C31" s="1080"/>
      <c r="D31" s="1080"/>
      <c r="E31" s="1080"/>
      <c r="F31" s="1080"/>
      <c r="G31" s="1080"/>
      <c r="H31" s="1080"/>
      <c r="I31" s="1081"/>
      <c r="J31" s="1081"/>
      <c r="K31" s="1081"/>
      <c r="L31" s="1081"/>
      <c r="M31" s="1081"/>
      <c r="N31" s="1081"/>
      <c r="O31" s="1081"/>
    </row>
    <row r="32" spans="1:15" ht="47.15" customHeight="1" x14ac:dyDescent="0.35">
      <c r="B32" s="1708" t="s">
        <v>288</v>
      </c>
      <c r="C32" s="1708"/>
      <c r="D32" s="1708"/>
      <c r="E32" s="1708"/>
      <c r="F32" s="1708"/>
      <c r="G32" s="1708"/>
      <c r="H32" s="1708"/>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8">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7" orientation="landscape" r:id="rId1"/>
  <headerFooter alignWithMargins="0"/>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Hoja75">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65</v>
      </c>
      <c r="C1" s="700" t="s">
        <v>65</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557" t="s">
        <v>456</v>
      </c>
      <c r="C6" s="1557"/>
      <c r="D6" s="1557"/>
      <c r="E6" s="1557"/>
      <c r="F6" s="1557"/>
      <c r="G6" s="1557"/>
      <c r="H6" s="1557"/>
      <c r="I6" s="1557"/>
      <c r="J6" s="1016"/>
      <c r="K6" s="1016"/>
      <c r="L6" s="1016"/>
      <c r="M6" s="1067"/>
      <c r="N6" s="1067"/>
      <c r="O6" s="1067"/>
      <c r="P6" s="1067"/>
      <c r="Q6" s="1067"/>
      <c r="R6" s="1067"/>
    </row>
    <row r="7" spans="1:18" s="621" customFormat="1" ht="15.75" customHeight="1" x14ac:dyDescent="0.25">
      <c r="A7" s="1015"/>
      <c r="B7" s="1696" t="str">
        <f>porsaad!$B$6</f>
        <v>Situación a 30 de noviembre de 2025</v>
      </c>
      <c r="C7" s="1696"/>
      <c r="D7" s="1696"/>
      <c r="E7" s="1696"/>
      <c r="F7" s="1696"/>
      <c r="G7" s="1696"/>
      <c r="H7" s="1696"/>
      <c r="I7" s="1696"/>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709" t="s">
        <v>12</v>
      </c>
      <c r="C9" s="1711" t="s">
        <v>48</v>
      </c>
      <c r="D9" s="1711"/>
      <c r="E9" s="1712" t="s">
        <v>33</v>
      </c>
      <c r="F9" s="1713"/>
      <c r="G9" s="1714" t="s">
        <v>32</v>
      </c>
      <c r="H9" s="1715"/>
      <c r="I9" s="1070"/>
      <c r="J9" s="1070"/>
      <c r="K9" s="1070"/>
      <c r="L9" s="1070"/>
      <c r="M9" s="1070"/>
      <c r="N9" s="1070"/>
      <c r="O9" s="1070"/>
    </row>
    <row r="10" spans="1:18" ht="46.5" customHeight="1" x14ac:dyDescent="0.35">
      <c r="B10" s="1710"/>
      <c r="C10" s="1066" t="s">
        <v>132</v>
      </c>
      <c r="D10" s="860" t="s">
        <v>157</v>
      </c>
      <c r="E10" s="1066" t="s">
        <v>132</v>
      </c>
      <c r="F10" s="818" t="s">
        <v>157</v>
      </c>
      <c r="G10" s="818" t="s">
        <v>132</v>
      </c>
      <c r="H10" s="819" t="s">
        <v>157</v>
      </c>
      <c r="I10" s="1070"/>
      <c r="J10" s="1070"/>
      <c r="K10" s="1070"/>
      <c r="L10" s="1070"/>
      <c r="M10" s="1070"/>
      <c r="N10" s="1070"/>
      <c r="O10" s="1070"/>
    </row>
    <row r="11" spans="1:18" ht="15" customHeight="1" x14ac:dyDescent="0.35">
      <c r="B11" s="1071" t="s">
        <v>8</v>
      </c>
      <c r="C11" s="1072" t="s">
        <v>363</v>
      </c>
      <c r="D11" s="1073" t="s">
        <v>363</v>
      </c>
      <c r="E11" s="1072">
        <v>216.20333333333329</v>
      </c>
      <c r="F11" s="1073">
        <v>0.64875534266854851</v>
      </c>
      <c r="G11" s="1072">
        <v>666.20999999999992</v>
      </c>
      <c r="H11" s="1073">
        <v>0.25315730008332804</v>
      </c>
      <c r="I11" s="1070"/>
      <c r="J11" s="1070"/>
      <c r="K11" s="1070"/>
      <c r="L11" s="1070"/>
      <c r="M11" s="1070"/>
      <c r="N11" s="1070"/>
      <c r="O11" s="1070"/>
    </row>
    <row r="12" spans="1:18" ht="15" customHeight="1" x14ac:dyDescent="0.35">
      <c r="B12" s="1074" t="s">
        <v>7</v>
      </c>
      <c r="C12" s="1075" t="s">
        <v>363</v>
      </c>
      <c r="D12" s="1076" t="s">
        <v>363</v>
      </c>
      <c r="E12" s="1075" t="s">
        <v>363</v>
      </c>
      <c r="F12" s="1076" t="s">
        <v>363</v>
      </c>
      <c r="G12" s="1075" t="s">
        <v>363</v>
      </c>
      <c r="H12" s="1076" t="s">
        <v>363</v>
      </c>
      <c r="I12" s="1070"/>
      <c r="J12" s="1070"/>
      <c r="K12" s="1070"/>
      <c r="L12" s="1070"/>
      <c r="M12" s="1070"/>
      <c r="N12" s="1070"/>
      <c r="O12" s="1070"/>
    </row>
    <row r="13" spans="1:18" ht="15" customHeight="1" x14ac:dyDescent="0.35">
      <c r="B13" s="1074" t="s">
        <v>37</v>
      </c>
      <c r="C13" s="1075">
        <v>355.27272727272725</v>
      </c>
      <c r="D13" s="1076">
        <v>0.13421961771945579</v>
      </c>
      <c r="E13" s="1075">
        <v>484.3866666666666</v>
      </c>
      <c r="F13" s="1076">
        <v>0.31126752155744036</v>
      </c>
      <c r="G13" s="1075">
        <v>791.38083333333327</v>
      </c>
      <c r="H13" s="1076">
        <v>0.30069210828893694</v>
      </c>
      <c r="I13" s="1070"/>
      <c r="J13" s="1070"/>
      <c r="K13" s="1070"/>
      <c r="L13" s="1070"/>
      <c r="M13" s="1070"/>
      <c r="N13" s="1070"/>
      <c r="O13" s="1070"/>
    </row>
    <row r="14" spans="1:18" ht="15" customHeight="1" x14ac:dyDescent="0.35">
      <c r="B14" s="1074" t="s">
        <v>38</v>
      </c>
      <c r="C14" s="1075" t="s">
        <v>363</v>
      </c>
      <c r="D14" s="1076" t="s">
        <v>363</v>
      </c>
      <c r="E14" s="1075" t="s">
        <v>363</v>
      </c>
      <c r="F14" s="1076" t="s">
        <v>363</v>
      </c>
      <c r="G14" s="1075" t="s">
        <v>363</v>
      </c>
      <c r="H14" s="1076" t="s">
        <v>363</v>
      </c>
      <c r="I14" s="1070"/>
      <c r="J14" s="1070"/>
      <c r="K14" s="1070"/>
      <c r="L14" s="1070"/>
      <c r="M14" s="1070"/>
      <c r="N14" s="1070"/>
      <c r="O14" s="1070"/>
    </row>
    <row r="15" spans="1:18" ht="15" customHeight="1" x14ac:dyDescent="0.35">
      <c r="B15" s="1074" t="s">
        <v>6</v>
      </c>
      <c r="C15" s="1075">
        <v>203.50625000000002</v>
      </c>
      <c r="D15" s="1076">
        <v>0.32435138677510705</v>
      </c>
      <c r="E15" s="1075">
        <v>563.54000000000008</v>
      </c>
      <c r="F15" s="1076">
        <v>0.22164998069429923</v>
      </c>
      <c r="G15" s="1075">
        <v>547.47155172413773</v>
      </c>
      <c r="H15" s="1076">
        <v>0.24547692079741709</v>
      </c>
      <c r="I15" s="1070"/>
      <c r="J15" s="1070"/>
      <c r="K15" s="1070"/>
      <c r="L15" s="1070"/>
      <c r="M15" s="1070"/>
      <c r="N15" s="1070"/>
      <c r="O15" s="1070"/>
    </row>
    <row r="16" spans="1:18" ht="15" customHeight="1" x14ac:dyDescent="0.35">
      <c r="B16" s="1074" t="s">
        <v>5</v>
      </c>
      <c r="C16" s="1075" t="s">
        <v>363</v>
      </c>
      <c r="D16" s="1076" t="s">
        <v>363</v>
      </c>
      <c r="E16" s="1075" t="s">
        <v>363</v>
      </c>
      <c r="F16" s="1076" t="s">
        <v>363</v>
      </c>
      <c r="G16" s="1075" t="s">
        <v>363</v>
      </c>
      <c r="H16" s="1076" t="s">
        <v>363</v>
      </c>
      <c r="I16" s="1070"/>
      <c r="J16" s="1070"/>
      <c r="K16" s="1070"/>
      <c r="L16" s="1070"/>
      <c r="M16" s="1070"/>
      <c r="N16" s="1070"/>
      <c r="O16" s="1070"/>
    </row>
    <row r="17" spans="1:15" ht="15" customHeight="1" x14ac:dyDescent="0.35">
      <c r="B17" s="1074" t="s">
        <v>4</v>
      </c>
      <c r="C17" s="1075">
        <v>310.19959046909901</v>
      </c>
      <c r="D17" s="1076">
        <v>0.4903131036570893</v>
      </c>
      <c r="E17" s="1075">
        <v>563.93468944099368</v>
      </c>
      <c r="F17" s="1076">
        <v>0.49993219309547698</v>
      </c>
      <c r="G17" s="1075">
        <v>721.28221337579498</v>
      </c>
      <c r="H17" s="1076">
        <v>0.42907155184739743</v>
      </c>
      <c r="I17" s="1070"/>
      <c r="J17" s="1070"/>
      <c r="K17" s="1070"/>
      <c r="L17" s="1070"/>
      <c r="M17" s="1070"/>
      <c r="N17" s="1070"/>
      <c r="O17" s="1070"/>
    </row>
    <row r="18" spans="1:15" ht="15" customHeight="1" x14ac:dyDescent="0.35">
      <c r="B18" s="1074" t="s">
        <v>40</v>
      </c>
      <c r="C18" s="1075">
        <v>157.63</v>
      </c>
      <c r="D18" s="1076">
        <v>0</v>
      </c>
      <c r="E18" s="1075">
        <v>741.42333333333329</v>
      </c>
      <c r="F18" s="1076">
        <v>0.13684187999392131</v>
      </c>
      <c r="G18" s="1075">
        <v>869.56071428571431</v>
      </c>
      <c r="H18" s="1076">
        <v>0.45293048090039478</v>
      </c>
      <c r="I18" s="1070"/>
      <c r="J18" s="1070"/>
      <c r="K18" s="1070"/>
      <c r="L18" s="1070"/>
      <c r="M18" s="1070"/>
      <c r="N18" s="1070"/>
      <c r="O18" s="1070"/>
    </row>
    <row r="19" spans="1:15" ht="15" customHeight="1" x14ac:dyDescent="0.35">
      <c r="B19" s="1074" t="s">
        <v>41</v>
      </c>
      <c r="C19" s="1075">
        <v>232.69874999999999</v>
      </c>
      <c r="D19" s="1076">
        <v>0.37531376973353942</v>
      </c>
      <c r="E19" s="1075">
        <v>552.68294117647065</v>
      </c>
      <c r="F19" s="1076">
        <v>0.49117943706874878</v>
      </c>
      <c r="G19" s="1075">
        <v>797.41312499999958</v>
      </c>
      <c r="H19" s="1076">
        <v>0.50947326718189079</v>
      </c>
      <c r="I19" s="1070"/>
      <c r="J19" s="1070"/>
      <c r="K19" s="1070"/>
      <c r="L19" s="1070"/>
      <c r="M19" s="1070"/>
      <c r="N19" s="1070"/>
      <c r="O19" s="1070"/>
    </row>
    <row r="20" spans="1:15" ht="15" customHeight="1" x14ac:dyDescent="0.35">
      <c r="B20" s="1074" t="s">
        <v>3</v>
      </c>
      <c r="C20" s="1075">
        <v>301.00271356783918</v>
      </c>
      <c r="D20" s="1076">
        <v>4.3912829565176288E-2</v>
      </c>
      <c r="E20" s="1075">
        <v>1376.8112173913046</v>
      </c>
      <c r="F20" s="1076">
        <v>0.23019341635723764</v>
      </c>
      <c r="G20" s="1075">
        <v>1458.8381052631578</v>
      </c>
      <c r="H20" s="1076">
        <v>0.19211431841942925</v>
      </c>
      <c r="I20" s="1070"/>
      <c r="J20" s="1070"/>
      <c r="K20" s="1070"/>
      <c r="L20" s="1070"/>
      <c r="M20" s="1070"/>
      <c r="N20" s="1070"/>
      <c r="O20" s="1070"/>
    </row>
    <row r="21" spans="1:15" ht="15" customHeight="1" x14ac:dyDescent="0.35">
      <c r="B21" s="1074" t="s">
        <v>2</v>
      </c>
      <c r="C21" s="1075" t="s">
        <v>363</v>
      </c>
      <c r="D21" s="1076" t="s">
        <v>363</v>
      </c>
      <c r="E21" s="1075" t="s">
        <v>363</v>
      </c>
      <c r="F21" s="1076" t="s">
        <v>363</v>
      </c>
      <c r="G21" s="1075" t="s">
        <v>363</v>
      </c>
      <c r="H21" s="1076" t="s">
        <v>363</v>
      </c>
      <c r="I21" s="1070"/>
      <c r="J21" s="1070"/>
      <c r="K21" s="1070"/>
      <c r="L21" s="1070"/>
      <c r="M21" s="1070"/>
      <c r="N21" s="1070"/>
      <c r="O21" s="1070"/>
    </row>
    <row r="22" spans="1:15" ht="15" customHeight="1" x14ac:dyDescent="0.35">
      <c r="B22" s="1074" t="s">
        <v>35</v>
      </c>
      <c r="C22" s="1075">
        <v>1950</v>
      </c>
      <c r="D22" s="1076">
        <v>0</v>
      </c>
      <c r="E22" s="1075">
        <v>1796.8075925925923</v>
      </c>
      <c r="F22" s="1076">
        <v>0.15202799944313494</v>
      </c>
      <c r="G22" s="1075">
        <v>1837.8764367816093</v>
      </c>
      <c r="H22" s="1076">
        <v>0.14416851919269091</v>
      </c>
      <c r="I22" s="1070"/>
      <c r="J22" s="1070"/>
      <c r="K22" s="1070"/>
      <c r="L22" s="1070"/>
      <c r="M22" s="1070"/>
      <c r="N22" s="1070"/>
      <c r="O22" s="1070"/>
    </row>
    <row r="23" spans="1:15" ht="15" customHeight="1" x14ac:dyDescent="0.35">
      <c r="B23" s="1074" t="s">
        <v>42</v>
      </c>
      <c r="C23" s="1075">
        <v>314.83333333333331</v>
      </c>
      <c r="D23" s="1076">
        <v>3.6676565538913256E-3</v>
      </c>
      <c r="E23" s="1075">
        <v>551.08952380952383</v>
      </c>
      <c r="F23" s="1076">
        <v>0.31683055272072219</v>
      </c>
      <c r="G23" s="1075">
        <v>550.67153846153826</v>
      </c>
      <c r="H23" s="1076">
        <v>0.30729915863734769</v>
      </c>
      <c r="I23" s="1070"/>
      <c r="J23" s="1070"/>
      <c r="K23" s="1070"/>
      <c r="L23" s="1070"/>
      <c r="M23" s="1070"/>
      <c r="N23" s="1070"/>
      <c r="O23" s="1070"/>
    </row>
    <row r="24" spans="1:15" ht="15" customHeight="1" x14ac:dyDescent="0.35">
      <c r="B24" s="1074" t="s">
        <v>43</v>
      </c>
      <c r="C24" s="1075">
        <v>116.42</v>
      </c>
      <c r="D24" s="1076">
        <v>0</v>
      </c>
      <c r="E24" s="1075">
        <v>570.84</v>
      </c>
      <c r="F24" s="1076">
        <v>0</v>
      </c>
      <c r="G24" s="1075">
        <v>338.44499999999999</v>
      </c>
      <c r="H24" s="1076">
        <v>1.2819620613932949</v>
      </c>
      <c r="I24" s="1070"/>
      <c r="J24" s="1070"/>
      <c r="K24" s="1070"/>
      <c r="L24" s="1070"/>
      <c r="M24" s="1070"/>
      <c r="N24" s="1070"/>
      <c r="O24" s="1070"/>
    </row>
    <row r="25" spans="1:15" ht="15" customHeight="1" x14ac:dyDescent="0.35">
      <c r="B25" s="1074" t="s">
        <v>44</v>
      </c>
      <c r="C25" s="1075">
        <v>605.95307692307699</v>
      </c>
      <c r="D25" s="1076">
        <v>0.14582919509144804</v>
      </c>
      <c r="E25" s="1075">
        <v>951.71124999999995</v>
      </c>
      <c r="F25" s="1076">
        <v>0.51489560964711212</v>
      </c>
      <c r="G25" s="1075">
        <v>1031.8272727272727</v>
      </c>
      <c r="H25" s="1076">
        <v>0.45457407671889621</v>
      </c>
      <c r="I25" s="1070"/>
      <c r="J25" s="1070"/>
      <c r="K25" s="1070"/>
      <c r="L25" s="1070"/>
      <c r="M25" s="1070"/>
      <c r="N25" s="1070"/>
      <c r="O25" s="1070"/>
    </row>
    <row r="26" spans="1:15" ht="15" customHeight="1" x14ac:dyDescent="0.35">
      <c r="B26" s="1074" t="s">
        <v>45</v>
      </c>
      <c r="C26" s="1075">
        <v>291.72447750619943</v>
      </c>
      <c r="D26" s="1076">
        <v>0.18995790395533324</v>
      </c>
      <c r="E26" s="1075">
        <v>509.78364571848516</v>
      </c>
      <c r="F26" s="1076">
        <v>0.30318816093361539</v>
      </c>
      <c r="G26" s="1075">
        <v>811.89878540566747</v>
      </c>
      <c r="H26" s="1076">
        <v>0.30532373582766748</v>
      </c>
      <c r="I26" s="1070"/>
      <c r="J26" s="1070"/>
      <c r="K26" s="1070"/>
      <c r="L26" s="1070"/>
      <c r="M26" s="1070"/>
      <c r="N26" s="1070"/>
      <c r="O26" s="1070"/>
    </row>
    <row r="27" spans="1:15" ht="15" customHeight="1" x14ac:dyDescent="0.35">
      <c r="B27" s="1074" t="s">
        <v>46</v>
      </c>
      <c r="C27" s="1075" t="s">
        <v>363</v>
      </c>
      <c r="D27" s="1076" t="s">
        <v>363</v>
      </c>
      <c r="E27" s="1075" t="s">
        <v>363</v>
      </c>
      <c r="F27" s="1076" t="s">
        <v>363</v>
      </c>
      <c r="G27" s="1075" t="s">
        <v>363</v>
      </c>
      <c r="H27" s="1076" t="s">
        <v>363</v>
      </c>
      <c r="I27" s="1070"/>
      <c r="J27" s="1070"/>
      <c r="K27" s="1070"/>
      <c r="L27" s="1070"/>
      <c r="M27" s="1070"/>
      <c r="N27" s="1070"/>
      <c r="O27" s="1070"/>
    </row>
    <row r="28" spans="1:15" ht="15" customHeight="1" x14ac:dyDescent="0.35">
      <c r="B28" s="1077" t="s">
        <v>1</v>
      </c>
      <c r="C28" s="1078" t="s">
        <v>363</v>
      </c>
      <c r="D28" s="1079" t="s">
        <v>363</v>
      </c>
      <c r="E28" s="1078" t="s">
        <v>363</v>
      </c>
      <c r="F28" s="1079" t="s">
        <v>363</v>
      </c>
      <c r="G28" s="1078" t="s">
        <v>363</v>
      </c>
      <c r="H28" s="1079" t="s">
        <v>363</v>
      </c>
      <c r="I28" s="1070"/>
      <c r="J28" s="1070"/>
      <c r="K28" s="1070"/>
      <c r="L28" s="1070"/>
      <c r="M28" s="1070"/>
      <c r="N28" s="1070"/>
      <c r="O28" s="1070"/>
    </row>
    <row r="29" spans="1:15" ht="15" customHeight="1" x14ac:dyDescent="0.35">
      <c r="B29" s="1303" t="s">
        <v>0</v>
      </c>
      <c r="C29" s="1304">
        <v>298.90713443663532</v>
      </c>
      <c r="D29" s="1305">
        <v>0.33573169910887951</v>
      </c>
      <c r="E29" s="1304">
        <v>568.35315789473452</v>
      </c>
      <c r="F29" s="1305">
        <v>0.51000295355271863</v>
      </c>
      <c r="G29" s="1304">
        <v>831.49296994885196</v>
      </c>
      <c r="H29" s="1305">
        <v>0.41086155136996577</v>
      </c>
      <c r="I29" s="672"/>
      <c r="J29" s="672"/>
      <c r="K29" s="672"/>
      <c r="L29" s="672"/>
      <c r="M29" s="672"/>
      <c r="N29" s="672"/>
      <c r="O29" s="672"/>
    </row>
    <row r="30" spans="1:15"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188</v>
      </c>
      <c r="C31" s="1080"/>
      <c r="D31" s="1080"/>
      <c r="E31" s="1080"/>
      <c r="F31" s="1080"/>
      <c r="G31" s="1080"/>
      <c r="H31" s="1080"/>
      <c r="I31" s="1081"/>
      <c r="J31" s="1081"/>
      <c r="K31" s="1081"/>
      <c r="L31" s="1081"/>
      <c r="M31" s="1081"/>
      <c r="N31" s="1081"/>
      <c r="O31" s="1081"/>
    </row>
    <row r="32" spans="1:15" ht="47.5" customHeight="1" x14ac:dyDescent="0.35">
      <c r="B32" s="1708" t="s">
        <v>288</v>
      </c>
      <c r="C32" s="1708"/>
      <c r="D32" s="1708"/>
      <c r="E32" s="1708"/>
      <c r="F32" s="1708"/>
      <c r="G32" s="1708"/>
      <c r="H32" s="1708"/>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Hoja76">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67</v>
      </c>
      <c r="C1" s="700" t="s">
        <v>193</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557" t="s">
        <v>455</v>
      </c>
      <c r="C6" s="1557"/>
      <c r="D6" s="1557"/>
      <c r="E6" s="1557"/>
      <c r="F6" s="1557"/>
      <c r="G6" s="1557"/>
      <c r="H6" s="1557"/>
      <c r="I6" s="1557"/>
      <c r="J6" s="1016"/>
      <c r="K6" s="1016"/>
      <c r="L6" s="1016"/>
      <c r="M6" s="1067"/>
      <c r="N6" s="1067"/>
      <c r="O6" s="1067"/>
      <c r="P6" s="1067"/>
      <c r="Q6" s="1067"/>
      <c r="R6" s="1067"/>
    </row>
    <row r="7" spans="1:18" s="621" customFormat="1" ht="15.75" customHeight="1" x14ac:dyDescent="0.25">
      <c r="A7" s="1015"/>
      <c r="B7" s="1696" t="str">
        <f>porsaad!$B$6</f>
        <v>Situación a 30 de noviembre de 2025</v>
      </c>
      <c r="C7" s="1696"/>
      <c r="D7" s="1696"/>
      <c r="E7" s="1696"/>
      <c r="F7" s="1696"/>
      <c r="G7" s="1696"/>
      <c r="H7" s="1696"/>
      <c r="I7" s="1696"/>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709" t="s">
        <v>12</v>
      </c>
      <c r="C9" s="1711" t="s">
        <v>48</v>
      </c>
      <c r="D9" s="1711"/>
      <c r="E9" s="1712" t="s">
        <v>33</v>
      </c>
      <c r="F9" s="1713"/>
      <c r="G9" s="1714" t="s">
        <v>32</v>
      </c>
      <c r="H9" s="1715"/>
      <c r="I9" s="1070"/>
      <c r="J9" s="1070"/>
      <c r="K9" s="1070"/>
      <c r="L9" s="1070"/>
      <c r="M9" s="1070"/>
      <c r="N9" s="1070"/>
      <c r="O9" s="1070"/>
    </row>
    <row r="10" spans="1:18" ht="46.5" customHeight="1" x14ac:dyDescent="0.35">
      <c r="B10" s="1710"/>
      <c r="C10" s="1066" t="s">
        <v>132</v>
      </c>
      <c r="D10" s="860" t="s">
        <v>157</v>
      </c>
      <c r="E10" s="1066" t="s">
        <v>132</v>
      </c>
      <c r="F10" s="818" t="s">
        <v>157</v>
      </c>
      <c r="G10" s="818" t="s">
        <v>132</v>
      </c>
      <c r="H10" s="819" t="s">
        <v>157</v>
      </c>
      <c r="I10" s="1070"/>
      <c r="J10" s="1070"/>
      <c r="K10" s="1070"/>
      <c r="L10" s="1070"/>
      <c r="M10" s="1070"/>
      <c r="N10" s="1070"/>
      <c r="O10" s="1070"/>
    </row>
    <row r="11" spans="1:18" ht="15" customHeight="1" x14ac:dyDescent="0.35">
      <c r="B11" s="1071" t="s">
        <v>8</v>
      </c>
      <c r="C11" s="1072" t="s">
        <v>363</v>
      </c>
      <c r="D11" s="1073" t="s">
        <v>363</v>
      </c>
      <c r="E11" s="1072" t="s">
        <v>363</v>
      </c>
      <c r="F11" s="1073" t="s">
        <v>363</v>
      </c>
      <c r="G11" s="1072" t="s">
        <v>363</v>
      </c>
      <c r="H11" s="1073" t="s">
        <v>363</v>
      </c>
      <c r="I11" s="1070"/>
      <c r="J11" s="1070"/>
      <c r="K11" s="1070"/>
      <c r="L11" s="1070"/>
      <c r="M11" s="1070"/>
      <c r="N11" s="1070"/>
      <c r="O11" s="1070"/>
    </row>
    <row r="12" spans="1:18" ht="15" customHeight="1" x14ac:dyDescent="0.35">
      <c r="B12" s="1074" t="s">
        <v>7</v>
      </c>
      <c r="C12" s="1075" t="s">
        <v>363</v>
      </c>
      <c r="D12" s="1076" t="s">
        <v>363</v>
      </c>
      <c r="E12" s="1075" t="s">
        <v>363</v>
      </c>
      <c r="F12" s="1076" t="s">
        <v>363</v>
      </c>
      <c r="G12" s="1075" t="s">
        <v>363</v>
      </c>
      <c r="H12" s="1076" t="s">
        <v>363</v>
      </c>
      <c r="I12" s="1070"/>
      <c r="J12" s="1070"/>
      <c r="K12" s="1070"/>
      <c r="L12" s="1070"/>
      <c r="M12" s="1070"/>
      <c r="N12" s="1070"/>
      <c r="O12" s="1070"/>
    </row>
    <row r="13" spans="1:18" ht="15" customHeight="1" x14ac:dyDescent="0.35">
      <c r="B13" s="1074" t="s">
        <v>37</v>
      </c>
      <c r="C13" s="1075">
        <v>170.4470676691729</v>
      </c>
      <c r="D13" s="1076">
        <v>0.17227766130955624</v>
      </c>
      <c r="E13" s="1075">
        <v>263.09859813084051</v>
      </c>
      <c r="F13" s="1076">
        <v>0.22839325852810974</v>
      </c>
      <c r="G13" s="1075">
        <v>418.46158730158771</v>
      </c>
      <c r="H13" s="1076">
        <v>0.23769029391617555</v>
      </c>
      <c r="I13" s="1070"/>
      <c r="J13" s="1070"/>
      <c r="K13" s="1070"/>
      <c r="L13" s="1070"/>
      <c r="M13" s="1070"/>
      <c r="N13" s="1070"/>
      <c r="O13" s="1070"/>
    </row>
    <row r="14" spans="1:18" ht="15" customHeight="1" x14ac:dyDescent="0.35">
      <c r="B14" s="1074" t="s">
        <v>38</v>
      </c>
      <c r="C14" s="1075" t="s">
        <v>363</v>
      </c>
      <c r="D14" s="1076" t="s">
        <v>363</v>
      </c>
      <c r="E14" s="1075" t="s">
        <v>363</v>
      </c>
      <c r="F14" s="1076" t="s">
        <v>363</v>
      </c>
      <c r="G14" s="1075" t="s">
        <v>363</v>
      </c>
      <c r="H14" s="1076" t="s">
        <v>363</v>
      </c>
      <c r="I14" s="1070"/>
      <c r="J14" s="1070"/>
      <c r="K14" s="1070"/>
      <c r="L14" s="1070"/>
      <c r="M14" s="1070"/>
      <c r="N14" s="1070"/>
      <c r="O14" s="1070"/>
    </row>
    <row r="15" spans="1:18" ht="15" customHeight="1" x14ac:dyDescent="0.35">
      <c r="B15" s="1074" t="s">
        <v>6</v>
      </c>
      <c r="C15" s="1075">
        <v>243.78429549248369</v>
      </c>
      <c r="D15" s="1076">
        <v>0.45295639270315352</v>
      </c>
      <c r="E15" s="1075">
        <v>358.18476532077534</v>
      </c>
      <c r="F15" s="1076">
        <v>0.39668370945969761</v>
      </c>
      <c r="G15" s="1075">
        <v>589.75602105846883</v>
      </c>
      <c r="H15" s="1076">
        <v>0.37090392418983703</v>
      </c>
      <c r="I15" s="1070"/>
      <c r="J15" s="1070"/>
      <c r="K15" s="1070"/>
      <c r="L15" s="1070"/>
      <c r="M15" s="1070"/>
      <c r="N15" s="1070"/>
      <c r="O15" s="1070"/>
    </row>
    <row r="16" spans="1:18" ht="15" customHeight="1" x14ac:dyDescent="0.35">
      <c r="B16" s="1074" t="s">
        <v>5</v>
      </c>
      <c r="C16" s="1075" t="s">
        <v>363</v>
      </c>
      <c r="D16" s="1076" t="s">
        <v>363</v>
      </c>
      <c r="E16" s="1075" t="s">
        <v>363</v>
      </c>
      <c r="F16" s="1076" t="s">
        <v>363</v>
      </c>
      <c r="G16" s="1075" t="s">
        <v>363</v>
      </c>
      <c r="H16" s="1076" t="s">
        <v>363</v>
      </c>
      <c r="I16" s="1070"/>
      <c r="J16" s="1070"/>
      <c r="K16" s="1070"/>
      <c r="L16" s="1070"/>
      <c r="M16" s="1070"/>
      <c r="N16" s="1070"/>
      <c r="O16" s="1070"/>
    </row>
    <row r="17" spans="1:15" ht="15" customHeight="1" x14ac:dyDescent="0.35">
      <c r="B17" s="1074" t="s">
        <v>4</v>
      </c>
      <c r="C17" s="1075">
        <v>235.41036191296894</v>
      </c>
      <c r="D17" s="1076">
        <v>0.4692889451914804</v>
      </c>
      <c r="E17" s="1075">
        <v>394.44016748768439</v>
      </c>
      <c r="F17" s="1076">
        <v>0.54354821526891084</v>
      </c>
      <c r="G17" s="1075">
        <v>608.98571874999971</v>
      </c>
      <c r="H17" s="1076">
        <v>0.44343146950732698</v>
      </c>
      <c r="I17" s="1070"/>
      <c r="J17" s="1070"/>
      <c r="K17" s="1070"/>
      <c r="L17" s="1070"/>
      <c r="M17" s="1070"/>
      <c r="N17" s="1070"/>
      <c r="O17" s="1070"/>
    </row>
    <row r="18" spans="1:15" ht="15" customHeight="1" x14ac:dyDescent="0.35">
      <c r="B18" s="1074" t="s">
        <v>40</v>
      </c>
      <c r="C18" s="1075">
        <v>168.0769465648855</v>
      </c>
      <c r="D18" s="1076">
        <v>0.44152659314421649</v>
      </c>
      <c r="E18" s="1075">
        <v>263.64434210526258</v>
      </c>
      <c r="F18" s="1076">
        <v>0.47853706407289393</v>
      </c>
      <c r="G18" s="1075">
        <v>435.87669950738916</v>
      </c>
      <c r="H18" s="1076">
        <v>0.54553101195071252</v>
      </c>
      <c r="I18" s="1070"/>
      <c r="J18" s="1070"/>
      <c r="K18" s="1070"/>
      <c r="L18" s="1070"/>
      <c r="M18" s="1070"/>
      <c r="N18" s="1070"/>
      <c r="O18" s="1070"/>
    </row>
    <row r="19" spans="1:15" ht="15" customHeight="1" x14ac:dyDescent="0.35">
      <c r="B19" s="1074" t="s">
        <v>41</v>
      </c>
      <c r="C19" s="1075">
        <v>220.43050197536778</v>
      </c>
      <c r="D19" s="1076">
        <v>0.14402747282295622</v>
      </c>
      <c r="E19" s="1075">
        <v>293.45463954317989</v>
      </c>
      <c r="F19" s="1076">
        <v>0.19393519660562983</v>
      </c>
      <c r="G19" s="1075">
        <v>520.65695464362693</v>
      </c>
      <c r="H19" s="1076">
        <v>0.17585300496491621</v>
      </c>
      <c r="I19" s="1070"/>
      <c r="J19" s="1070"/>
      <c r="K19" s="1070"/>
      <c r="L19" s="1070"/>
      <c r="M19" s="1070"/>
      <c r="N19" s="1070"/>
      <c r="O19" s="1070"/>
    </row>
    <row r="20" spans="1:15" ht="15" customHeight="1" x14ac:dyDescent="0.35">
      <c r="B20" s="1074" t="s">
        <v>3</v>
      </c>
      <c r="C20" s="1075">
        <v>295.01917372337692</v>
      </c>
      <c r="D20" s="1076">
        <v>0.12885329088449071</v>
      </c>
      <c r="E20" s="1075">
        <v>491.77826621449753</v>
      </c>
      <c r="F20" s="1076">
        <v>0.21141868025088684</v>
      </c>
      <c r="G20" s="1075">
        <v>848.65159806295401</v>
      </c>
      <c r="H20" s="1076">
        <v>0.18306206146148471</v>
      </c>
      <c r="I20" s="1070"/>
      <c r="J20" s="1070"/>
      <c r="K20" s="1070"/>
      <c r="L20" s="1070"/>
      <c r="M20" s="1070"/>
      <c r="N20" s="1070"/>
      <c r="O20" s="1070"/>
    </row>
    <row r="21" spans="1:15" ht="15" customHeight="1" x14ac:dyDescent="0.35">
      <c r="B21" s="1074" t="s">
        <v>2</v>
      </c>
      <c r="C21" s="1075">
        <v>196.93252870179379</v>
      </c>
      <c r="D21" s="1076">
        <v>0.34341499911192119</v>
      </c>
      <c r="E21" s="1075">
        <v>341.84911060949088</v>
      </c>
      <c r="F21" s="1076">
        <v>0.2837586582188148</v>
      </c>
      <c r="G21" s="1075">
        <v>604.64104002521788</v>
      </c>
      <c r="H21" s="1076">
        <v>0.26529389866804404</v>
      </c>
      <c r="I21" s="1070"/>
      <c r="J21" s="1070"/>
      <c r="K21" s="1070"/>
      <c r="L21" s="1070"/>
      <c r="M21" s="1070"/>
      <c r="N21" s="1070"/>
      <c r="O21" s="1070"/>
    </row>
    <row r="22" spans="1:15" ht="15" customHeight="1" x14ac:dyDescent="0.35">
      <c r="B22" s="1074" t="s">
        <v>35</v>
      </c>
      <c r="C22" s="1075">
        <v>218.67167966211721</v>
      </c>
      <c r="D22" s="1076">
        <v>0.42262928954718326</v>
      </c>
      <c r="E22" s="1075">
        <v>303.13853586247819</v>
      </c>
      <c r="F22" s="1076">
        <v>0.42591375761056127</v>
      </c>
      <c r="G22" s="1075">
        <v>478.3184796854498</v>
      </c>
      <c r="H22" s="1076">
        <v>0.42504840082093204</v>
      </c>
      <c r="I22" s="1070"/>
      <c r="J22" s="1070"/>
      <c r="K22" s="1070"/>
      <c r="L22" s="1070"/>
      <c r="M22" s="1070"/>
      <c r="N22" s="1070"/>
      <c r="O22" s="1070"/>
    </row>
    <row r="23" spans="1:15" ht="15" customHeight="1" x14ac:dyDescent="0.35">
      <c r="B23" s="1074" t="s">
        <v>42</v>
      </c>
      <c r="C23" s="1075">
        <v>305.27888320545611</v>
      </c>
      <c r="D23" s="1076">
        <v>7.0940612317857948E-2</v>
      </c>
      <c r="E23" s="1075">
        <v>327.58863261943907</v>
      </c>
      <c r="F23" s="1076">
        <v>0.14560995818842493</v>
      </c>
      <c r="G23" s="1075">
        <v>472.68148714384216</v>
      </c>
      <c r="H23" s="1076">
        <v>0.25406551473641997</v>
      </c>
      <c r="I23" s="1070"/>
      <c r="J23" s="1070"/>
      <c r="K23" s="1070"/>
      <c r="L23" s="1070"/>
      <c r="M23" s="1070"/>
      <c r="N23" s="1070"/>
      <c r="O23" s="1070"/>
    </row>
    <row r="24" spans="1:15" ht="15" customHeight="1" x14ac:dyDescent="0.35">
      <c r="B24" s="1074" t="s">
        <v>43</v>
      </c>
      <c r="C24" s="1075">
        <v>147</v>
      </c>
      <c r="D24" s="1076">
        <v>6.7343502970147379E-2</v>
      </c>
      <c r="E24" s="1075" t="s">
        <v>363</v>
      </c>
      <c r="F24" s="1076" t="s">
        <v>363</v>
      </c>
      <c r="G24" s="1075" t="s">
        <v>363</v>
      </c>
      <c r="H24" s="1076" t="s">
        <v>363</v>
      </c>
      <c r="I24" s="1070"/>
      <c r="J24" s="1070"/>
      <c r="K24" s="1070"/>
      <c r="L24" s="1070"/>
      <c r="M24" s="1070"/>
      <c r="N24" s="1070"/>
      <c r="O24" s="1070"/>
    </row>
    <row r="25" spans="1:15" ht="15" customHeight="1" x14ac:dyDescent="0.35">
      <c r="B25" s="1074" t="s">
        <v>44</v>
      </c>
      <c r="C25" s="1075">
        <v>232.48146666666591</v>
      </c>
      <c r="D25" s="1076">
        <v>0.25413487511270494</v>
      </c>
      <c r="E25" s="1075">
        <v>500.89757485029958</v>
      </c>
      <c r="F25" s="1076">
        <v>0.26821771550981843</v>
      </c>
      <c r="G25" s="1075">
        <v>567.8433763440845</v>
      </c>
      <c r="H25" s="1076">
        <v>0.23347043924128597</v>
      </c>
      <c r="I25" s="1070"/>
      <c r="J25" s="1070"/>
      <c r="K25" s="1070"/>
      <c r="L25" s="1070"/>
      <c r="M25" s="1070"/>
      <c r="N25" s="1070"/>
      <c r="O25" s="1070"/>
    </row>
    <row r="26" spans="1:15" ht="15" customHeight="1" x14ac:dyDescent="0.35">
      <c r="B26" s="1074" t="s">
        <v>45</v>
      </c>
      <c r="C26" s="1075" t="s">
        <v>363</v>
      </c>
      <c r="D26" s="1076" t="s">
        <v>363</v>
      </c>
      <c r="E26" s="1075" t="s">
        <v>363</v>
      </c>
      <c r="F26" s="1076" t="s">
        <v>363</v>
      </c>
      <c r="G26" s="1075" t="s">
        <v>363</v>
      </c>
      <c r="H26" s="1076" t="s">
        <v>363</v>
      </c>
      <c r="I26" s="1070"/>
      <c r="J26" s="1070"/>
      <c r="K26" s="1070"/>
      <c r="L26" s="1070"/>
      <c r="M26" s="1070"/>
      <c r="N26" s="1070"/>
      <c r="O26" s="1070"/>
    </row>
    <row r="27" spans="1:15" ht="15" customHeight="1" x14ac:dyDescent="0.35">
      <c r="B27" s="1074" t="s">
        <v>46</v>
      </c>
      <c r="C27" s="1075" t="s">
        <v>363</v>
      </c>
      <c r="D27" s="1076" t="s">
        <v>363</v>
      </c>
      <c r="E27" s="1075" t="s">
        <v>363</v>
      </c>
      <c r="F27" s="1076" t="s">
        <v>363</v>
      </c>
      <c r="G27" s="1075" t="s">
        <v>363</v>
      </c>
      <c r="H27" s="1076" t="s">
        <v>363</v>
      </c>
      <c r="I27" s="1070"/>
      <c r="J27" s="1070"/>
      <c r="K27" s="1070"/>
      <c r="L27" s="1070"/>
      <c r="M27" s="1070"/>
      <c r="N27" s="1070"/>
      <c r="O27" s="1070"/>
    </row>
    <row r="28" spans="1:15" ht="15" customHeight="1" x14ac:dyDescent="0.35">
      <c r="B28" s="1077" t="s">
        <v>1</v>
      </c>
      <c r="C28" s="1078">
        <v>282.14999999999998</v>
      </c>
      <c r="D28" s="1079">
        <v>0</v>
      </c>
      <c r="E28" s="1078">
        <v>291.05499999999995</v>
      </c>
      <c r="F28" s="1079">
        <v>0.10036103530541426</v>
      </c>
      <c r="G28" s="1078" t="s">
        <v>363</v>
      </c>
      <c r="H28" s="1079" t="s">
        <v>363</v>
      </c>
      <c r="I28" s="1070"/>
      <c r="J28" s="1070"/>
      <c r="K28" s="1070"/>
      <c r="L28" s="1070"/>
      <c r="M28" s="1070"/>
      <c r="N28" s="1070"/>
      <c r="O28" s="1070"/>
    </row>
    <row r="29" spans="1:15" ht="15" customHeight="1" x14ac:dyDescent="0.35">
      <c r="B29" s="1303" t="s">
        <v>0</v>
      </c>
      <c r="C29" s="1304">
        <v>239.82606669310695</v>
      </c>
      <c r="D29" s="1305">
        <v>0.35710549086856219</v>
      </c>
      <c r="E29" s="1304">
        <v>379.56096765199061</v>
      </c>
      <c r="F29" s="1305">
        <v>0.37957628422244777</v>
      </c>
      <c r="G29" s="1304">
        <v>609.62995045477373</v>
      </c>
      <c r="H29" s="1305">
        <v>0.35858095359777847</v>
      </c>
      <c r="I29" s="672"/>
      <c r="J29" s="672"/>
      <c r="K29" s="672"/>
      <c r="L29" s="672"/>
      <c r="M29" s="672"/>
      <c r="N29" s="672"/>
      <c r="O29" s="672"/>
    </row>
    <row r="30" spans="1:15"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188</v>
      </c>
      <c r="C31" s="1080"/>
      <c r="D31" s="1080"/>
      <c r="E31" s="1080"/>
      <c r="F31" s="1080"/>
      <c r="G31" s="1080"/>
      <c r="H31" s="1080"/>
      <c r="I31" s="1081"/>
      <c r="J31" s="1081"/>
      <c r="K31" s="1081"/>
      <c r="L31" s="1081"/>
      <c r="M31" s="1081"/>
      <c r="N31" s="1081"/>
      <c r="O31" s="1081"/>
    </row>
    <row r="32" spans="1:15" ht="48.65" customHeight="1" x14ac:dyDescent="0.35">
      <c r="B32" s="1708" t="s">
        <v>288</v>
      </c>
      <c r="C32" s="1708"/>
      <c r="D32" s="1708"/>
      <c r="E32" s="1708"/>
      <c r="F32" s="1708"/>
      <c r="G32" s="1708"/>
      <c r="H32" s="1708"/>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111">
    <tabColor theme="0"/>
    <pageSetUpPr fitToPage="1"/>
  </sheetPr>
  <dimension ref="A1:AE28"/>
  <sheetViews>
    <sheetView zoomScaleNormal="100" workbookViewId="0"/>
  </sheetViews>
  <sheetFormatPr baseColWidth="10" defaultColWidth="11.453125" defaultRowHeight="14.5" x14ac:dyDescent="0.35"/>
  <cols>
    <col min="1" max="1" width="1.81640625" style="220" customWidth="1"/>
    <col min="2" max="2" width="24.54296875" style="220" customWidth="1"/>
    <col min="3" max="3" width="1" style="220" customWidth="1"/>
    <col min="4" max="11" width="10.81640625" style="220" customWidth="1"/>
    <col min="12" max="12" width="7.1796875" style="220" customWidth="1"/>
    <col min="13" max="13" width="1.1796875" style="220" customWidth="1"/>
    <col min="14" max="14" width="7.1796875" style="220" customWidth="1"/>
    <col min="15" max="15" width="7.7265625" style="220" customWidth="1"/>
    <col min="16" max="23" width="8.26953125" style="220" customWidth="1"/>
    <col min="24" max="27" width="7.7265625" style="220" customWidth="1"/>
    <col min="28" max="28" width="11.453125" style="220" customWidth="1"/>
    <col min="29" max="29" width="11.453125" style="220"/>
    <col min="30" max="30" width="11.81640625" style="220" bestFit="1" customWidth="1"/>
    <col min="31" max="16384" width="11.453125" style="220"/>
  </cols>
  <sheetData>
    <row r="1" spans="1:29" x14ac:dyDescent="0.35">
      <c r="A1" s="219"/>
      <c r="B1" s="219"/>
      <c r="K1" s="221"/>
      <c r="L1" s="221"/>
    </row>
    <row r="2" spans="1:29" ht="48.75" customHeight="1" x14ac:dyDescent="0.35">
      <c r="A2" s="219"/>
      <c r="B2" s="219"/>
      <c r="K2" s="221"/>
      <c r="L2" s="221"/>
    </row>
    <row r="3" spans="1:29" ht="24" customHeight="1" x14ac:dyDescent="0.35">
      <c r="A3" s="219"/>
      <c r="B3" s="1429" t="s">
        <v>368</v>
      </c>
      <c r="C3" s="1429"/>
      <c r="D3" s="1429"/>
      <c r="E3" s="1429"/>
      <c r="F3" s="1429"/>
      <c r="G3" s="1429"/>
      <c r="H3" s="1429"/>
      <c r="I3" s="1429"/>
      <c r="J3" s="1429"/>
      <c r="K3" s="1429"/>
      <c r="L3" s="1429"/>
      <c r="M3" s="1429"/>
      <c r="N3" s="1429"/>
      <c r="O3" s="1429"/>
      <c r="P3" s="1429"/>
      <c r="Q3" s="1429"/>
      <c r="R3" s="1429"/>
      <c r="S3" s="1429"/>
      <c r="T3" s="1429"/>
      <c r="U3" s="1429"/>
      <c r="V3" s="1429"/>
      <c r="W3" s="1429"/>
      <c r="X3" s="1429"/>
      <c r="Y3" s="1429"/>
      <c r="Z3" s="1429"/>
    </row>
    <row r="5" spans="1:29" x14ac:dyDescent="0.35">
      <c r="B5" s="219"/>
      <c r="C5" s="219"/>
      <c r="D5" s="1430" t="s">
        <v>365</v>
      </c>
      <c r="E5" s="1430"/>
      <c r="F5" s="1430"/>
      <c r="G5" s="1430"/>
      <c r="H5" s="1430"/>
      <c r="I5" s="1430"/>
      <c r="J5" s="1430"/>
      <c r="K5" s="1430"/>
      <c r="L5" s="1430"/>
      <c r="M5" s="219"/>
      <c r="N5" s="1431" t="s">
        <v>339</v>
      </c>
      <c r="O5" s="1431"/>
      <c r="P5" s="1431"/>
      <c r="Q5" s="1431"/>
      <c r="R5" s="1431"/>
      <c r="S5" s="1431"/>
      <c r="T5" s="1431"/>
      <c r="U5" s="1431"/>
      <c r="V5" s="1431"/>
      <c r="W5" s="1431"/>
      <c r="X5" s="1431"/>
      <c r="Y5" s="1431"/>
      <c r="Z5" s="1431"/>
      <c r="AA5" s="1431"/>
    </row>
    <row r="6" spans="1:29" ht="21" customHeight="1" x14ac:dyDescent="0.35">
      <c r="B6" s="219"/>
      <c r="C6" s="219"/>
      <c r="D6" s="1431"/>
      <c r="E6" s="1431"/>
      <c r="F6" s="1431"/>
      <c r="G6" s="1431"/>
      <c r="H6" s="1431"/>
      <c r="I6" s="1431"/>
      <c r="J6" s="1431"/>
      <c r="K6" s="1431"/>
      <c r="L6" s="1431"/>
      <c r="M6" s="219"/>
      <c r="N6" s="1432">
        <v>43830</v>
      </c>
      <c r="O6" s="1433"/>
      <c r="P6" s="1420">
        <v>44196</v>
      </c>
      <c r="Q6" s="1421"/>
      <c r="R6" s="1420">
        <v>44561</v>
      </c>
      <c r="S6" s="1421"/>
      <c r="T6" s="1422">
        <v>44926</v>
      </c>
      <c r="U6" s="1423"/>
      <c r="V6" s="1424">
        <v>45291</v>
      </c>
      <c r="W6" s="1425"/>
      <c r="X6" s="1424">
        <v>45657</v>
      </c>
      <c r="Y6" s="1425"/>
      <c r="Z6" s="1424">
        <v>45991</v>
      </c>
      <c r="AA6" s="1426"/>
    </row>
    <row r="7" spans="1:29" x14ac:dyDescent="0.35">
      <c r="B7" s="225"/>
      <c r="C7" s="219"/>
      <c r="D7" s="226">
        <v>43465</v>
      </c>
      <c r="E7" s="227">
        <v>43830</v>
      </c>
      <c r="F7" s="228">
        <v>44196</v>
      </c>
      <c r="G7" s="228">
        <v>44561</v>
      </c>
      <c r="H7" s="228">
        <v>44926</v>
      </c>
      <c r="I7" s="228">
        <v>45291</v>
      </c>
      <c r="J7" s="228">
        <v>45657</v>
      </c>
      <c r="K7" s="228">
        <v>45991</v>
      </c>
      <c r="L7" s="229"/>
      <c r="M7" s="219"/>
      <c r="N7" s="230" t="s">
        <v>28</v>
      </c>
      <c r="O7" s="231" t="s">
        <v>340</v>
      </c>
      <c r="P7" s="232" t="s">
        <v>28</v>
      </c>
      <c r="Q7" s="233" t="s">
        <v>340</v>
      </c>
      <c r="R7" s="231" t="s">
        <v>28</v>
      </c>
      <c r="S7" s="232" t="s">
        <v>340</v>
      </c>
      <c r="T7" s="232" t="s">
        <v>28</v>
      </c>
      <c r="U7" s="232" t="s">
        <v>340</v>
      </c>
      <c r="V7" s="232" t="s">
        <v>28</v>
      </c>
      <c r="W7" s="227" t="s">
        <v>340</v>
      </c>
      <c r="X7" s="231" t="s">
        <v>28</v>
      </c>
      <c r="Y7" s="228" t="s">
        <v>340</v>
      </c>
      <c r="Z7" s="231" t="s">
        <v>28</v>
      </c>
      <c r="AA7" s="229" t="s">
        <v>340</v>
      </c>
    </row>
    <row r="8" spans="1:29" ht="8.25" customHeight="1" x14ac:dyDescent="0.35">
      <c r="B8" s="225"/>
      <c r="C8" s="219"/>
      <c r="D8" s="234"/>
      <c r="E8" s="234"/>
      <c r="F8" s="234"/>
      <c r="G8" s="297"/>
      <c r="H8" s="297"/>
      <c r="I8" s="297"/>
      <c r="J8" s="1357"/>
      <c r="K8" s="234"/>
      <c r="L8" s="234"/>
      <c r="M8" s="219"/>
    </row>
    <row r="9" spans="1:29" ht="15" customHeight="1" x14ac:dyDescent="0.35">
      <c r="B9" s="298" t="s">
        <v>8</v>
      </c>
      <c r="C9" s="219"/>
      <c r="D9" s="299">
        <v>212243</v>
      </c>
      <c r="E9" s="300">
        <v>220375</v>
      </c>
      <c r="F9" s="300">
        <v>228555</v>
      </c>
      <c r="G9" s="254">
        <v>257227</v>
      </c>
      <c r="H9" s="254">
        <v>270632</v>
      </c>
      <c r="I9" s="254">
        <v>286600</v>
      </c>
      <c r="J9" s="254">
        <v>296663</v>
      </c>
      <c r="K9" s="301">
        <v>332828</v>
      </c>
      <c r="L9" s="302"/>
      <c r="M9" s="222"/>
      <c r="N9" s="278">
        <v>3.8314573389935047E-2</v>
      </c>
      <c r="O9" s="279">
        <v>8132</v>
      </c>
      <c r="P9" s="280">
        <v>3.7118547929665402E-2</v>
      </c>
      <c r="Q9" s="279">
        <v>8180</v>
      </c>
      <c r="R9" s="280">
        <v>0.12544901664807151</v>
      </c>
      <c r="S9" s="279">
        <v>28672</v>
      </c>
      <c r="T9" s="280">
        <v>5.2113502859342242E-2</v>
      </c>
      <c r="U9" s="279">
        <v>13405</v>
      </c>
      <c r="V9" s="280">
        <v>5.9002630878831841E-2</v>
      </c>
      <c r="W9" s="279">
        <v>15968</v>
      </c>
      <c r="X9" s="280">
        <v>3.5111653872993642E-2</v>
      </c>
      <c r="Y9" s="279">
        <v>10063</v>
      </c>
      <c r="Z9" s="280">
        <v>0.14098634908228269</v>
      </c>
      <c r="AA9" s="279">
        <v>41126</v>
      </c>
    </row>
    <row r="10" spans="1:29" x14ac:dyDescent="0.35">
      <c r="B10" s="303" t="s">
        <v>7</v>
      </c>
      <c r="C10" s="219"/>
      <c r="D10" s="253">
        <v>29146</v>
      </c>
      <c r="E10" s="254">
        <v>32952</v>
      </c>
      <c r="F10" s="254">
        <v>31533</v>
      </c>
      <c r="G10" s="254">
        <v>35145</v>
      </c>
      <c r="H10" s="254">
        <v>37547</v>
      </c>
      <c r="I10" s="254">
        <v>40334</v>
      </c>
      <c r="J10" s="254">
        <v>45264</v>
      </c>
      <c r="K10" s="257">
        <v>48921</v>
      </c>
      <c r="L10" s="304"/>
      <c r="M10" s="219"/>
      <c r="N10" s="256">
        <v>0.13058395663212785</v>
      </c>
      <c r="O10" s="257">
        <v>3806</v>
      </c>
      <c r="P10" s="258">
        <v>-4.3062636562272383E-2</v>
      </c>
      <c r="Q10" s="257">
        <v>-1419</v>
      </c>
      <c r="R10" s="258">
        <v>0.11454666539815439</v>
      </c>
      <c r="S10" s="257">
        <v>3612</v>
      </c>
      <c r="T10" s="258">
        <v>6.8345426091904971E-2</v>
      </c>
      <c r="U10" s="257">
        <v>2402</v>
      </c>
      <c r="V10" s="258">
        <v>7.4226968865688248E-2</v>
      </c>
      <c r="W10" s="257">
        <v>2787</v>
      </c>
      <c r="X10" s="258">
        <v>0.12222938463827049</v>
      </c>
      <c r="Y10" s="257">
        <v>4930</v>
      </c>
      <c r="Z10" s="258">
        <v>9.0623327982878532E-2</v>
      </c>
      <c r="AA10" s="257">
        <v>4065</v>
      </c>
    </row>
    <row r="11" spans="1:29" x14ac:dyDescent="0.35">
      <c r="B11" s="303" t="s">
        <v>37</v>
      </c>
      <c r="C11" s="219"/>
      <c r="D11" s="253">
        <v>22049</v>
      </c>
      <c r="E11" s="254">
        <v>21083</v>
      </c>
      <c r="F11" s="254">
        <v>24199</v>
      </c>
      <c r="G11" s="254">
        <v>27700</v>
      </c>
      <c r="H11" s="254">
        <v>28977</v>
      </c>
      <c r="I11" s="254">
        <v>31214</v>
      </c>
      <c r="J11" s="254">
        <v>33127</v>
      </c>
      <c r="K11" s="257">
        <v>33860</v>
      </c>
      <c r="M11" s="222"/>
      <c r="N11" s="256">
        <v>-4.3811510726110003E-2</v>
      </c>
      <c r="O11" s="257">
        <v>-966</v>
      </c>
      <c r="P11" s="258">
        <v>0.14779680311151155</v>
      </c>
      <c r="Q11" s="257">
        <v>3116</v>
      </c>
      <c r="R11" s="258">
        <v>0.14467539980990951</v>
      </c>
      <c r="S11" s="257">
        <v>3501</v>
      </c>
      <c r="T11" s="258">
        <v>4.6101083032491053E-2</v>
      </c>
      <c r="U11" s="257">
        <v>1277</v>
      </c>
      <c r="V11" s="258">
        <v>7.7199157952859254E-2</v>
      </c>
      <c r="W11" s="257">
        <v>2237</v>
      </c>
      <c r="X11" s="258">
        <v>6.1286602165694815E-2</v>
      </c>
      <c r="Y11" s="257">
        <v>1913</v>
      </c>
      <c r="Z11" s="258">
        <v>3.2002438281011791E-2</v>
      </c>
      <c r="AA11" s="257">
        <v>1050</v>
      </c>
    </row>
    <row r="12" spans="1:29" x14ac:dyDescent="0.35">
      <c r="B12" s="303" t="s">
        <v>38</v>
      </c>
      <c r="C12" s="219"/>
      <c r="D12" s="253">
        <v>17328</v>
      </c>
      <c r="E12" s="254">
        <v>20674</v>
      </c>
      <c r="F12" s="254">
        <v>23074</v>
      </c>
      <c r="G12" s="254">
        <v>24476</v>
      </c>
      <c r="H12" s="254">
        <v>26198</v>
      </c>
      <c r="I12" s="254">
        <v>29233</v>
      </c>
      <c r="J12" s="254">
        <v>31849</v>
      </c>
      <c r="K12" s="257">
        <v>34163</v>
      </c>
      <c r="M12" s="222"/>
      <c r="N12" s="256">
        <v>0.19309787626962138</v>
      </c>
      <c r="O12" s="257">
        <v>3346</v>
      </c>
      <c r="P12" s="258">
        <v>0.11608783979878101</v>
      </c>
      <c r="Q12" s="257">
        <v>2400</v>
      </c>
      <c r="R12" s="258">
        <v>6.0761029730432625E-2</v>
      </c>
      <c r="S12" s="257">
        <v>1402</v>
      </c>
      <c r="T12" s="258">
        <v>7.0354633109985354E-2</v>
      </c>
      <c r="U12" s="257">
        <v>1722</v>
      </c>
      <c r="V12" s="258">
        <v>0.1158485380563401</v>
      </c>
      <c r="W12" s="257">
        <v>3035</v>
      </c>
      <c r="X12" s="258">
        <v>8.9487907501795805E-2</v>
      </c>
      <c r="Y12" s="257">
        <v>2616</v>
      </c>
      <c r="Z12" s="258">
        <v>7.2655342396935607E-2</v>
      </c>
      <c r="AA12" s="257">
        <v>2314</v>
      </c>
    </row>
    <row r="13" spans="1:29" x14ac:dyDescent="0.35">
      <c r="B13" s="303" t="s">
        <v>6</v>
      </c>
      <c r="C13" s="219"/>
      <c r="D13" s="253">
        <v>21638</v>
      </c>
      <c r="E13" s="254">
        <v>23390</v>
      </c>
      <c r="F13" s="254">
        <v>25070</v>
      </c>
      <c r="G13" s="254">
        <v>26787</v>
      </c>
      <c r="H13" s="254">
        <v>34697</v>
      </c>
      <c r="I13" s="254">
        <v>40697</v>
      </c>
      <c r="J13" s="254">
        <v>45025</v>
      </c>
      <c r="K13" s="257">
        <v>63684</v>
      </c>
      <c r="L13" s="304"/>
      <c r="M13" s="219"/>
      <c r="N13" s="256">
        <v>8.0968666235326836E-2</v>
      </c>
      <c r="O13" s="257">
        <v>1752</v>
      </c>
      <c r="P13" s="258">
        <v>7.1825566481402259E-2</v>
      </c>
      <c r="Q13" s="257">
        <v>1680</v>
      </c>
      <c r="R13" s="258">
        <v>6.8488232947746308E-2</v>
      </c>
      <c r="S13" s="257">
        <v>1717</v>
      </c>
      <c r="T13" s="258">
        <v>0.29529249262702062</v>
      </c>
      <c r="U13" s="257">
        <v>7910</v>
      </c>
      <c r="V13" s="258">
        <v>0.17292561316540334</v>
      </c>
      <c r="W13" s="257">
        <v>6000</v>
      </c>
      <c r="X13" s="258">
        <v>0.10634690517728584</v>
      </c>
      <c r="Y13" s="257">
        <v>4328</v>
      </c>
      <c r="Z13" s="258">
        <v>0.43843877758453242</v>
      </c>
      <c r="AA13" s="257">
        <v>19411</v>
      </c>
      <c r="AC13" s="224"/>
    </row>
    <row r="14" spans="1:29" x14ac:dyDescent="0.35">
      <c r="B14" s="303" t="s">
        <v>5</v>
      </c>
      <c r="C14" s="219"/>
      <c r="D14" s="253">
        <v>15734</v>
      </c>
      <c r="E14" s="254">
        <v>17179</v>
      </c>
      <c r="F14" s="254">
        <v>17123</v>
      </c>
      <c r="G14" s="254">
        <v>17369</v>
      </c>
      <c r="H14" s="254">
        <v>17553</v>
      </c>
      <c r="I14" s="254">
        <v>17166</v>
      </c>
      <c r="J14" s="254">
        <v>18175</v>
      </c>
      <c r="K14" s="257">
        <v>18310</v>
      </c>
      <c r="M14" s="222"/>
      <c r="N14" s="256">
        <v>9.1839328841998302E-2</v>
      </c>
      <c r="O14" s="257">
        <v>1445</v>
      </c>
      <c r="P14" s="258">
        <v>-3.2597939344548577E-3</v>
      </c>
      <c r="Q14" s="257">
        <v>-56</v>
      </c>
      <c r="R14" s="258">
        <v>1.4366641359574883E-2</v>
      </c>
      <c r="S14" s="257">
        <v>246</v>
      </c>
      <c r="T14" s="258">
        <v>1.0593586274396882E-2</v>
      </c>
      <c r="U14" s="257">
        <v>184</v>
      </c>
      <c r="V14" s="258">
        <v>-2.204751324559906E-2</v>
      </c>
      <c r="W14" s="257">
        <v>-387</v>
      </c>
      <c r="X14" s="258">
        <v>5.8778981708027533E-2</v>
      </c>
      <c r="Y14" s="257">
        <v>1009</v>
      </c>
      <c r="Z14" s="258">
        <v>1.3672409078480108E-3</v>
      </c>
      <c r="AA14" s="257">
        <v>25</v>
      </c>
      <c r="AC14" s="224"/>
    </row>
    <row r="15" spans="1:29" x14ac:dyDescent="0.35">
      <c r="B15" s="303" t="s">
        <v>4</v>
      </c>
      <c r="C15" s="219"/>
      <c r="D15" s="253">
        <v>93374</v>
      </c>
      <c r="E15" s="254">
        <v>104776</v>
      </c>
      <c r="F15" s="254">
        <v>105589</v>
      </c>
      <c r="G15" s="254">
        <v>108712</v>
      </c>
      <c r="H15" s="254">
        <v>114173</v>
      </c>
      <c r="I15" s="254">
        <v>122589</v>
      </c>
      <c r="J15" s="254">
        <v>126194</v>
      </c>
      <c r="K15" s="257">
        <v>128107</v>
      </c>
      <c r="M15" s="222"/>
      <c r="N15" s="256">
        <v>0.12211108017221073</v>
      </c>
      <c r="O15" s="257">
        <v>11402</v>
      </c>
      <c r="P15" s="258">
        <v>7.7594105520348844E-3</v>
      </c>
      <c r="Q15" s="257">
        <v>813</v>
      </c>
      <c r="R15" s="258">
        <v>2.9576944568089569E-2</v>
      </c>
      <c r="S15" s="257">
        <v>3123</v>
      </c>
      <c r="T15" s="258">
        <v>5.0233644859813076E-2</v>
      </c>
      <c r="U15" s="257">
        <v>5461</v>
      </c>
      <c r="V15" s="258">
        <v>7.3712699149536265E-2</v>
      </c>
      <c r="W15" s="257">
        <v>8416</v>
      </c>
      <c r="X15" s="258">
        <v>2.9407206193051483E-2</v>
      </c>
      <c r="Y15" s="257">
        <v>3605</v>
      </c>
      <c r="Z15" s="258">
        <v>1.8775945159289265E-2</v>
      </c>
      <c r="AA15" s="257">
        <v>2361</v>
      </c>
      <c r="AC15" s="224"/>
    </row>
    <row r="16" spans="1:29" x14ac:dyDescent="0.35">
      <c r="B16" s="303" t="s">
        <v>40</v>
      </c>
      <c r="C16" s="219"/>
      <c r="D16" s="253">
        <v>57838</v>
      </c>
      <c r="E16" s="254">
        <v>62182</v>
      </c>
      <c r="F16" s="254">
        <v>59849</v>
      </c>
      <c r="G16" s="254">
        <v>63814</v>
      </c>
      <c r="H16" s="254">
        <v>67338</v>
      </c>
      <c r="I16" s="254">
        <v>72357</v>
      </c>
      <c r="J16" s="254">
        <v>78035</v>
      </c>
      <c r="K16" s="257">
        <v>81366</v>
      </c>
      <c r="M16" s="222"/>
      <c r="N16" s="256">
        <v>7.5106331477575283E-2</v>
      </c>
      <c r="O16" s="257">
        <v>4344</v>
      </c>
      <c r="P16" s="258">
        <v>-3.7518896143578506E-2</v>
      </c>
      <c r="Q16" s="257">
        <v>-2333</v>
      </c>
      <c r="R16" s="258">
        <v>6.6250062657688513E-2</v>
      </c>
      <c r="S16" s="257">
        <v>3965</v>
      </c>
      <c r="T16" s="258">
        <v>5.5222991819976697E-2</v>
      </c>
      <c r="U16" s="257">
        <v>3524</v>
      </c>
      <c r="V16" s="258">
        <v>7.4534438207253029E-2</v>
      </c>
      <c r="W16" s="257">
        <v>5019</v>
      </c>
      <c r="X16" s="258">
        <v>7.8472020675262932E-2</v>
      </c>
      <c r="Y16" s="257">
        <v>5678</v>
      </c>
      <c r="Z16" s="258">
        <v>5.9811915492223866E-2</v>
      </c>
      <c r="AA16" s="257">
        <v>4592</v>
      </c>
      <c r="AC16" s="224"/>
    </row>
    <row r="17" spans="2:31" x14ac:dyDescent="0.35">
      <c r="B17" s="303" t="s">
        <v>41</v>
      </c>
      <c r="C17" s="219"/>
      <c r="D17" s="253">
        <v>155037</v>
      </c>
      <c r="E17" s="254">
        <v>163730</v>
      </c>
      <c r="F17" s="254">
        <v>156934</v>
      </c>
      <c r="G17" s="254">
        <v>166875</v>
      </c>
      <c r="H17" s="254">
        <v>187874</v>
      </c>
      <c r="I17" s="254">
        <v>201720</v>
      </c>
      <c r="J17" s="254">
        <v>229333</v>
      </c>
      <c r="K17" s="257">
        <v>245776</v>
      </c>
      <c r="M17" s="222"/>
      <c r="N17" s="256">
        <v>5.6070486400020547E-2</v>
      </c>
      <c r="O17" s="257">
        <v>8693</v>
      </c>
      <c r="P17" s="258">
        <v>-4.1507359677517841E-2</v>
      </c>
      <c r="Q17" s="257">
        <v>-6796</v>
      </c>
      <c r="R17" s="258">
        <v>6.3345100488103379E-2</v>
      </c>
      <c r="S17" s="257">
        <v>9941</v>
      </c>
      <c r="T17" s="258">
        <v>0.12583670411985026</v>
      </c>
      <c r="U17" s="257">
        <v>20999</v>
      </c>
      <c r="V17" s="258">
        <v>7.3698329731628709E-2</v>
      </c>
      <c r="W17" s="257">
        <v>13846</v>
      </c>
      <c r="X17" s="258">
        <v>0.13688776521911561</v>
      </c>
      <c r="Y17" s="257">
        <v>27613</v>
      </c>
      <c r="Z17" s="258">
        <v>8.2241665529130481E-2</v>
      </c>
      <c r="AA17" s="257">
        <v>18677</v>
      </c>
      <c r="AC17" s="224"/>
    </row>
    <row r="18" spans="2:31" x14ac:dyDescent="0.35">
      <c r="B18" s="303" t="s">
        <v>3</v>
      </c>
      <c r="C18" s="219"/>
      <c r="D18" s="253">
        <v>74354</v>
      </c>
      <c r="E18" s="254">
        <v>88242</v>
      </c>
      <c r="F18" s="254">
        <v>102104</v>
      </c>
      <c r="G18" s="254">
        <v>117265</v>
      </c>
      <c r="H18" s="254">
        <v>133839</v>
      </c>
      <c r="I18" s="254">
        <v>146290</v>
      </c>
      <c r="J18" s="254">
        <v>164565</v>
      </c>
      <c r="K18" s="257">
        <v>178555</v>
      </c>
      <c r="M18" s="222"/>
      <c r="N18" s="256">
        <v>0.18678215025418932</v>
      </c>
      <c r="O18" s="257">
        <v>13888</v>
      </c>
      <c r="P18" s="258">
        <v>0.15709072777135602</v>
      </c>
      <c r="Q18" s="257">
        <v>13862</v>
      </c>
      <c r="R18" s="258">
        <v>0.14848585755700072</v>
      </c>
      <c r="S18" s="257">
        <v>15161</v>
      </c>
      <c r="T18" s="258">
        <v>0.14133799513921463</v>
      </c>
      <c r="U18" s="257">
        <v>16574</v>
      </c>
      <c r="V18" s="258">
        <v>9.3029684919941014E-2</v>
      </c>
      <c r="W18" s="257">
        <v>12451</v>
      </c>
      <c r="X18" s="258">
        <v>0.12492309795611467</v>
      </c>
      <c r="Y18" s="257">
        <v>18275</v>
      </c>
      <c r="Z18" s="258">
        <v>9.3638028505454329E-2</v>
      </c>
      <c r="AA18" s="257">
        <v>15288</v>
      </c>
      <c r="AC18" s="224"/>
    </row>
    <row r="19" spans="2:31" x14ac:dyDescent="0.35">
      <c r="B19" s="303" t="s">
        <v>2</v>
      </c>
      <c r="C19" s="219"/>
      <c r="D19" s="253">
        <v>29189</v>
      </c>
      <c r="E19" s="254">
        <v>28237</v>
      </c>
      <c r="F19" s="254">
        <v>29065</v>
      </c>
      <c r="G19" s="254">
        <v>31070</v>
      </c>
      <c r="H19" s="254">
        <v>32795</v>
      </c>
      <c r="I19" s="254">
        <v>35293</v>
      </c>
      <c r="J19" s="254">
        <v>37168</v>
      </c>
      <c r="K19" s="257">
        <v>37544</v>
      </c>
      <c r="M19" s="222"/>
      <c r="N19" s="256">
        <v>-3.2615026208503206E-2</v>
      </c>
      <c r="O19" s="257">
        <v>-952</v>
      </c>
      <c r="P19" s="258">
        <v>2.9323228388284939E-2</v>
      </c>
      <c r="Q19" s="257">
        <v>828</v>
      </c>
      <c r="R19" s="258">
        <v>6.8983313263375257E-2</v>
      </c>
      <c r="S19" s="257">
        <v>2005</v>
      </c>
      <c r="T19" s="258">
        <v>5.551979401351792E-2</v>
      </c>
      <c r="U19" s="257">
        <v>1725</v>
      </c>
      <c r="V19" s="258">
        <v>7.6170147888397599E-2</v>
      </c>
      <c r="W19" s="257">
        <v>2498</v>
      </c>
      <c r="X19" s="258">
        <v>5.3126682344941001E-2</v>
      </c>
      <c r="Y19" s="257">
        <v>1875</v>
      </c>
      <c r="Z19" s="258">
        <v>9.3829815835462238E-3</v>
      </c>
      <c r="AA19" s="257">
        <v>349</v>
      </c>
      <c r="AC19" s="224"/>
    </row>
    <row r="20" spans="2:31" x14ac:dyDescent="0.35">
      <c r="B20" s="303" t="s">
        <v>35</v>
      </c>
      <c r="C20" s="219"/>
      <c r="D20" s="253">
        <v>60099</v>
      </c>
      <c r="E20" s="254">
        <v>61636</v>
      </c>
      <c r="F20" s="254">
        <v>62544</v>
      </c>
      <c r="G20" s="254">
        <v>65061</v>
      </c>
      <c r="H20" s="254">
        <v>68103</v>
      </c>
      <c r="I20" s="254">
        <v>73691</v>
      </c>
      <c r="J20" s="254">
        <v>77196</v>
      </c>
      <c r="K20" s="257">
        <v>92589</v>
      </c>
      <c r="M20" s="222"/>
      <c r="N20" s="256">
        <v>2.5574468793158056E-2</v>
      </c>
      <c r="O20" s="257">
        <v>1537</v>
      </c>
      <c r="P20" s="258">
        <v>1.4731650334220303E-2</v>
      </c>
      <c r="Q20" s="257">
        <v>908</v>
      </c>
      <c r="R20" s="258">
        <v>4.0243668457405901E-2</v>
      </c>
      <c r="S20" s="257">
        <v>2517</v>
      </c>
      <c r="T20" s="258">
        <v>4.6756121178586296E-2</v>
      </c>
      <c r="U20" s="257">
        <v>3042</v>
      </c>
      <c r="V20" s="258">
        <v>8.2052185659956312E-2</v>
      </c>
      <c r="W20" s="257">
        <v>5588</v>
      </c>
      <c r="X20" s="258">
        <v>4.7563474508420356E-2</v>
      </c>
      <c r="Y20" s="257">
        <v>3505</v>
      </c>
      <c r="Z20" s="258">
        <v>0.20128446318520932</v>
      </c>
      <c r="AA20" s="257">
        <v>15514</v>
      </c>
      <c r="AC20" s="224"/>
    </row>
    <row r="21" spans="2:31" x14ac:dyDescent="0.35">
      <c r="B21" s="303" t="s">
        <v>42</v>
      </c>
      <c r="C21" s="219"/>
      <c r="D21" s="253">
        <v>141699</v>
      </c>
      <c r="E21" s="254">
        <v>143622</v>
      </c>
      <c r="F21" s="254">
        <v>133442</v>
      </c>
      <c r="G21" s="254">
        <v>152686</v>
      </c>
      <c r="H21" s="254">
        <v>163762</v>
      </c>
      <c r="I21" s="254">
        <v>177795</v>
      </c>
      <c r="J21" s="254">
        <v>190951</v>
      </c>
      <c r="K21" s="257">
        <v>208749</v>
      </c>
      <c r="M21" s="222"/>
      <c r="N21" s="256">
        <v>1.3571020261258004E-2</v>
      </c>
      <c r="O21" s="257">
        <v>1923</v>
      </c>
      <c r="P21" s="258">
        <v>-7.0880505772096147E-2</v>
      </c>
      <c r="Q21" s="257">
        <v>-10180</v>
      </c>
      <c r="R21" s="258">
        <v>0.14421246683952571</v>
      </c>
      <c r="S21" s="257">
        <v>19244</v>
      </c>
      <c r="T21" s="258">
        <v>7.2541031921721677E-2</v>
      </c>
      <c r="U21" s="257">
        <v>11076</v>
      </c>
      <c r="V21" s="258">
        <v>8.5691430246333189E-2</v>
      </c>
      <c r="W21" s="257">
        <v>14033</v>
      </c>
      <c r="X21" s="258">
        <v>7.3995331702241263E-2</v>
      </c>
      <c r="Y21" s="257">
        <v>13156</v>
      </c>
      <c r="Z21" s="258">
        <v>0.10077621573735218</v>
      </c>
      <c r="AA21" s="257">
        <v>19111</v>
      </c>
      <c r="AC21" s="224"/>
    </row>
    <row r="22" spans="2:31" x14ac:dyDescent="0.35">
      <c r="B22" s="303" t="s">
        <v>43</v>
      </c>
      <c r="C22" s="219"/>
      <c r="D22" s="253">
        <v>34999</v>
      </c>
      <c r="E22" s="254">
        <v>35054</v>
      </c>
      <c r="F22" s="254">
        <v>35294</v>
      </c>
      <c r="G22" s="254">
        <v>37047</v>
      </c>
      <c r="H22" s="254">
        <v>37762</v>
      </c>
      <c r="I22" s="254">
        <v>40484</v>
      </c>
      <c r="J22" s="254">
        <v>44630</v>
      </c>
      <c r="K22" s="257">
        <v>49151</v>
      </c>
      <c r="M22" s="222"/>
      <c r="N22" s="256">
        <v>1.571473470670659E-3</v>
      </c>
      <c r="O22" s="257">
        <v>55</v>
      </c>
      <c r="P22" s="258">
        <v>6.8465795629599757E-3</v>
      </c>
      <c r="Q22" s="257">
        <v>240</v>
      </c>
      <c r="R22" s="258">
        <v>4.9668498894996249E-2</v>
      </c>
      <c r="S22" s="257">
        <v>1753</v>
      </c>
      <c r="T22" s="258">
        <v>1.9299808351553427E-2</v>
      </c>
      <c r="U22" s="257">
        <v>715</v>
      </c>
      <c r="V22" s="258">
        <v>7.2083046448810917E-2</v>
      </c>
      <c r="W22" s="257">
        <v>2722</v>
      </c>
      <c r="X22" s="258">
        <v>0.1024108289694694</v>
      </c>
      <c r="Y22" s="257">
        <v>4146</v>
      </c>
      <c r="Z22" s="258">
        <v>0.10650607834308867</v>
      </c>
      <c r="AA22" s="257">
        <v>4731</v>
      </c>
      <c r="AC22" s="224"/>
    </row>
    <row r="23" spans="2:31" x14ac:dyDescent="0.35">
      <c r="B23" s="303" t="s">
        <v>44</v>
      </c>
      <c r="C23" s="219"/>
      <c r="D23" s="253">
        <v>13668</v>
      </c>
      <c r="E23" s="254">
        <v>13801</v>
      </c>
      <c r="F23" s="254">
        <v>13661</v>
      </c>
      <c r="G23" s="254">
        <v>14164</v>
      </c>
      <c r="H23" s="254">
        <v>15245</v>
      </c>
      <c r="I23" s="254">
        <v>16142</v>
      </c>
      <c r="J23" s="254">
        <v>16475</v>
      </c>
      <c r="K23" s="257">
        <v>17626</v>
      </c>
      <c r="L23" s="304"/>
      <c r="M23" s="219"/>
      <c r="N23" s="256">
        <v>9.7307579748318052E-3</v>
      </c>
      <c r="O23" s="257">
        <v>133</v>
      </c>
      <c r="P23" s="258">
        <v>-1.0144192449822453E-2</v>
      </c>
      <c r="Q23" s="257">
        <v>-140</v>
      </c>
      <c r="R23" s="258">
        <v>3.6820144938145116E-2</v>
      </c>
      <c r="S23" s="257">
        <v>503</v>
      </c>
      <c r="T23" s="258">
        <v>7.6320248517367961E-2</v>
      </c>
      <c r="U23" s="257">
        <v>1081</v>
      </c>
      <c r="V23" s="258">
        <v>5.8838963594621152E-2</v>
      </c>
      <c r="W23" s="257">
        <v>897</v>
      </c>
      <c r="X23" s="258">
        <v>2.062941395118334E-2</v>
      </c>
      <c r="Y23" s="257">
        <v>333</v>
      </c>
      <c r="Z23" s="258">
        <v>9.227241742579162E-2</v>
      </c>
      <c r="AA23" s="257">
        <v>1489</v>
      </c>
      <c r="AC23" s="224"/>
    </row>
    <row r="24" spans="2:31" x14ac:dyDescent="0.35">
      <c r="B24" s="303" t="s">
        <v>45</v>
      </c>
      <c r="C24" s="219"/>
      <c r="D24" s="253">
        <v>65017</v>
      </c>
      <c r="E24" s="254">
        <v>67062</v>
      </c>
      <c r="F24" s="254">
        <v>65757</v>
      </c>
      <c r="G24" s="254">
        <v>65741</v>
      </c>
      <c r="H24" s="254">
        <v>65206</v>
      </c>
      <c r="I24" s="254">
        <v>67674</v>
      </c>
      <c r="J24" s="254">
        <v>70761</v>
      </c>
      <c r="K24" s="257">
        <v>74626</v>
      </c>
      <c r="M24" s="222"/>
      <c r="N24" s="256">
        <v>3.1453312210652618E-2</v>
      </c>
      <c r="O24" s="257">
        <v>2045</v>
      </c>
      <c r="P24" s="258">
        <v>-1.9459604545047915E-2</v>
      </c>
      <c r="Q24" s="257">
        <v>-1305</v>
      </c>
      <c r="R24" s="258">
        <v>-2.4332010280270211E-4</v>
      </c>
      <c r="S24" s="257">
        <v>-16</v>
      </c>
      <c r="T24" s="258">
        <v>-8.137996075508469E-3</v>
      </c>
      <c r="U24" s="257">
        <v>-535</v>
      </c>
      <c r="V24" s="258">
        <v>3.7849277673833726E-2</v>
      </c>
      <c r="W24" s="257">
        <v>2468</v>
      </c>
      <c r="X24" s="258">
        <v>4.5615746076779873E-2</v>
      </c>
      <c r="Y24" s="257">
        <v>3087</v>
      </c>
      <c r="Z24" s="258">
        <v>5.7190213772684073E-2</v>
      </c>
      <c r="AA24" s="257">
        <v>4037</v>
      </c>
      <c r="AC24" s="224"/>
    </row>
    <row r="25" spans="2:31" x14ac:dyDescent="0.35">
      <c r="B25" s="303" t="s">
        <v>46</v>
      </c>
      <c r="C25" s="219"/>
      <c r="D25" s="253">
        <v>8100</v>
      </c>
      <c r="E25" s="254">
        <v>8282</v>
      </c>
      <c r="F25" s="254">
        <v>7638</v>
      </c>
      <c r="G25" s="254">
        <v>8004</v>
      </c>
      <c r="H25" s="254">
        <v>8548</v>
      </c>
      <c r="I25" s="254">
        <v>9180</v>
      </c>
      <c r="J25" s="254">
        <v>9334</v>
      </c>
      <c r="K25" s="257">
        <v>9412</v>
      </c>
      <c r="M25" s="222"/>
      <c r="N25" s="256">
        <v>2.246913580246912E-2</v>
      </c>
      <c r="O25" s="257">
        <v>182</v>
      </c>
      <c r="P25" s="258">
        <v>-7.7758995411736254E-2</v>
      </c>
      <c r="Q25" s="257">
        <v>-644</v>
      </c>
      <c r="R25" s="258">
        <v>4.7918303220738423E-2</v>
      </c>
      <c r="S25" s="257">
        <v>366</v>
      </c>
      <c r="T25" s="258">
        <v>6.7966016991504175E-2</v>
      </c>
      <c r="U25" s="257">
        <v>544</v>
      </c>
      <c r="V25" s="258">
        <v>7.3935423490875118E-2</v>
      </c>
      <c r="W25" s="257">
        <v>632</v>
      </c>
      <c r="X25" s="258">
        <v>1.6775599128540319E-2</v>
      </c>
      <c r="Y25" s="257">
        <v>154</v>
      </c>
      <c r="Z25" s="258">
        <v>9.8712446351931771E-3</v>
      </c>
      <c r="AA25" s="257">
        <v>92</v>
      </c>
      <c r="AC25" s="224"/>
    </row>
    <row r="26" spans="2:31" x14ac:dyDescent="0.35">
      <c r="B26" s="305" t="s">
        <v>1</v>
      </c>
      <c r="C26" s="219"/>
      <c r="D26" s="260">
        <v>2763</v>
      </c>
      <c r="E26" s="261">
        <v>2906</v>
      </c>
      <c r="F26" s="261">
        <v>2799</v>
      </c>
      <c r="G26" s="261">
        <v>2999</v>
      </c>
      <c r="H26" s="261">
        <v>3188</v>
      </c>
      <c r="I26" s="261">
        <v>3407</v>
      </c>
      <c r="J26" s="261">
        <v>3679</v>
      </c>
      <c r="K26" s="265">
        <v>3897</v>
      </c>
      <c r="M26" s="222"/>
      <c r="N26" s="264">
        <v>5.1755338400289563E-2</v>
      </c>
      <c r="O26" s="265">
        <v>143</v>
      </c>
      <c r="P26" s="266">
        <v>-3.6820371644872729E-2</v>
      </c>
      <c r="Q26" s="265">
        <v>-107</v>
      </c>
      <c r="R26" s="266">
        <v>7.1454090746695176E-2</v>
      </c>
      <c r="S26" s="265">
        <v>200</v>
      </c>
      <c r="T26" s="266">
        <v>6.302100700233404E-2</v>
      </c>
      <c r="U26" s="265">
        <v>189</v>
      </c>
      <c r="V26" s="266">
        <v>6.8695106649937276E-2</v>
      </c>
      <c r="W26" s="265">
        <v>219</v>
      </c>
      <c r="X26" s="266">
        <v>7.9835632521279676E-2</v>
      </c>
      <c r="Y26" s="265">
        <v>272</v>
      </c>
      <c r="Z26" s="266">
        <v>5.6097560975609806E-2</v>
      </c>
      <c r="AA26" s="265">
        <v>207</v>
      </c>
      <c r="AC26" s="224"/>
      <c r="AD26" s="224"/>
      <c r="AE26" s="286"/>
    </row>
    <row r="27" spans="2:31" x14ac:dyDescent="0.35">
      <c r="B27" s="235" t="s">
        <v>0</v>
      </c>
      <c r="C27" s="219"/>
      <c r="D27" s="1222">
        <f>SUM(D9:D26)</f>
        <v>1054275</v>
      </c>
      <c r="E27" s="306">
        <f>SUM(E9:E26)</f>
        <v>1115183</v>
      </c>
      <c r="F27" s="307">
        <f>SUM(F9:F26)</f>
        <v>1124230</v>
      </c>
      <c r="G27" s="306">
        <f>SUM(G9:G26)</f>
        <v>1222142</v>
      </c>
      <c r="H27" s="307">
        <v>1313437</v>
      </c>
      <c r="I27" s="306">
        <v>1411866</v>
      </c>
      <c r="J27" s="306">
        <v>1518424</v>
      </c>
      <c r="K27" s="306">
        <f>SUM(K9:K26)</f>
        <v>1659164</v>
      </c>
      <c r="L27" s="308"/>
      <c r="M27" s="222"/>
      <c r="N27" s="240">
        <f>E27/D27-1</f>
        <v>5.7772402836072212E-2</v>
      </c>
      <c r="O27" s="241">
        <f>E27-D27</f>
        <v>60908</v>
      </c>
      <c r="P27" s="242">
        <f>F27/E27-1</f>
        <v>8.1125698652149136E-3</v>
      </c>
      <c r="Q27" s="243">
        <f>F27-E27</f>
        <v>9047</v>
      </c>
      <c r="R27" s="242">
        <f t="shared" ref="R27" si="0">G27/F27-1</f>
        <v>8.7092498865890322E-2</v>
      </c>
      <c r="S27" s="237">
        <f t="shared" ref="S27" si="1">G27-F27</f>
        <v>97912</v>
      </c>
      <c r="T27" s="242">
        <f t="shared" ref="T27" si="2">H27/G27-1</f>
        <v>7.4700812180581222E-2</v>
      </c>
      <c r="U27" s="243">
        <f t="shared" ref="U27" si="3">H27-G27</f>
        <v>91295</v>
      </c>
      <c r="V27" s="309">
        <f t="shared" ref="V27" si="4">I27/H27-1</f>
        <v>7.4940023769697328E-2</v>
      </c>
      <c r="W27" s="237">
        <f t="shared" ref="W27" si="5">I27-H27</f>
        <v>98429</v>
      </c>
      <c r="X27" s="242">
        <f t="shared" ref="X27" si="6">J27/I27-1</f>
        <v>7.5473168133519675E-2</v>
      </c>
      <c r="Y27" s="243">
        <f>SUM(Y9:Y26)</f>
        <v>106558</v>
      </c>
      <c r="Z27" s="242">
        <v>0.10263602983933939</v>
      </c>
      <c r="AA27" s="243">
        <v>154439</v>
      </c>
    </row>
    <row r="28" spans="2:31" x14ac:dyDescent="0.35">
      <c r="D28" s="296"/>
      <c r="F28" s="296"/>
      <c r="H28" s="296"/>
      <c r="I28" s="296"/>
      <c r="L28" s="296"/>
    </row>
  </sheetData>
  <mergeCells count="10">
    <mergeCell ref="B3:Z3"/>
    <mergeCell ref="D5:L6"/>
    <mergeCell ref="N5:AA5"/>
    <mergeCell ref="N6:O6"/>
    <mergeCell ref="P6:Q6"/>
    <mergeCell ref="Z6:AA6"/>
    <mergeCell ref="R6:S6"/>
    <mergeCell ref="T6:U6"/>
    <mergeCell ref="V6:W6"/>
    <mergeCell ref="X6:Y6"/>
  </mergeCells>
  <pageMargins left="0.7" right="0.7" top="0.75" bottom="0.75" header="0.3" footer="0.3"/>
  <pageSetup paperSize="9" scale="57"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500-000005000000}">
          <x14:colorSeries rgb="FF376092"/>
          <x14:colorNegative rgb="FFD00000"/>
          <x14:colorAxis rgb="FF000000"/>
          <x14:colorMarkers rgb="FFD00000"/>
          <x14:colorFirst rgb="FFD00000"/>
          <x14:colorLast rgb="FFD00000"/>
          <x14:colorHigh rgb="FFD00000"/>
          <x14:colorLow rgb="FFD00000"/>
          <x14:sparklines>
            <x14:sparkline>
              <xm:f>EVO_resolPIA!D9:K9</xm:f>
              <xm:sqref>L9</xm:sqref>
            </x14:sparkline>
            <x14:sparkline>
              <xm:f>EVO_resolPIA!D10:K10</xm:f>
              <xm:sqref>L10</xm:sqref>
            </x14:sparkline>
            <x14:sparkline>
              <xm:f>EVO_resolPIA!D11:K11</xm:f>
              <xm:sqref>L11</xm:sqref>
            </x14:sparkline>
            <x14:sparkline>
              <xm:f>EVO_resolPIA!D12:K12</xm:f>
              <xm:sqref>L12</xm:sqref>
            </x14:sparkline>
            <x14:sparkline>
              <xm:f>EVO_resolPIA!D13:K13</xm:f>
              <xm:sqref>L13</xm:sqref>
            </x14:sparkline>
            <x14:sparkline>
              <xm:f>EVO_resolPIA!D14:K14</xm:f>
              <xm:sqref>L14</xm:sqref>
            </x14:sparkline>
            <x14:sparkline>
              <xm:f>EVO_resolPIA!D15:K15</xm:f>
              <xm:sqref>L15</xm:sqref>
            </x14:sparkline>
            <x14:sparkline>
              <xm:f>EVO_resolPIA!D16:K16</xm:f>
              <xm:sqref>L16</xm:sqref>
            </x14:sparkline>
            <x14:sparkline>
              <xm:f>EVO_resolPIA!D17:K17</xm:f>
              <xm:sqref>L17</xm:sqref>
            </x14:sparkline>
            <x14:sparkline>
              <xm:f>EVO_resolPIA!D18:K18</xm:f>
              <xm:sqref>L18</xm:sqref>
            </x14:sparkline>
            <x14:sparkline>
              <xm:f>EVO_resolPIA!D19:K19</xm:f>
              <xm:sqref>L19</xm:sqref>
            </x14:sparkline>
            <x14:sparkline>
              <xm:f>EVO_resolPIA!D20:K20</xm:f>
              <xm:sqref>L20</xm:sqref>
            </x14:sparkline>
            <x14:sparkline>
              <xm:f>EVO_resolPIA!D21:K21</xm:f>
              <xm:sqref>L21</xm:sqref>
            </x14:sparkline>
            <x14:sparkline>
              <xm:f>EVO_resolPIA!D22:K22</xm:f>
              <xm:sqref>L22</xm:sqref>
            </x14:sparkline>
            <x14:sparkline>
              <xm:f>EVO_resolPIA!D23:K23</xm:f>
              <xm:sqref>L23</xm:sqref>
            </x14:sparkline>
            <x14:sparkline>
              <xm:f>EVO_resolPIA!D24:K24</xm:f>
              <xm:sqref>L24</xm:sqref>
            </x14:sparkline>
            <x14:sparkline>
              <xm:f>EVO_resolPIA!D25:K25</xm:f>
              <xm:sqref>L25</xm:sqref>
            </x14:sparkline>
            <x14:sparkline>
              <xm:f>EVO_resolPIA!D26:K26</xm:f>
              <xm:sqref>L26</xm:sqref>
            </x14:sparkline>
            <x14:sparkline>
              <xm:f>EVO_resolPIA!D27:K27</xm:f>
              <xm:sqref>L27</xm:sqref>
            </x14:sparkline>
          </x14:sparklines>
        </x14:sparklineGroup>
      </x14:sparklineGroups>
    </ext>
  </extLst>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Hoja77">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67</v>
      </c>
      <c r="C1" s="700" t="s">
        <v>194</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557" t="s">
        <v>454</v>
      </c>
      <c r="C6" s="1557"/>
      <c r="D6" s="1557"/>
      <c r="E6" s="1557"/>
      <c r="F6" s="1557"/>
      <c r="G6" s="1557"/>
      <c r="H6" s="1557"/>
      <c r="I6" s="1557"/>
      <c r="J6" s="1016"/>
      <c r="K6" s="1016"/>
      <c r="L6" s="1016"/>
      <c r="M6" s="1067"/>
      <c r="N6" s="1067"/>
      <c r="O6" s="1067"/>
      <c r="P6" s="1067"/>
      <c r="Q6" s="1067"/>
      <c r="R6" s="1067"/>
    </row>
    <row r="7" spans="1:18" s="621" customFormat="1" ht="15.75" customHeight="1" x14ac:dyDescent="0.25">
      <c r="A7" s="1015"/>
      <c r="B7" s="1696" t="str">
        <f>porsaad!$B$6</f>
        <v>Situación a 30 de noviembre de 2025</v>
      </c>
      <c r="C7" s="1696"/>
      <c r="D7" s="1696"/>
      <c r="E7" s="1696"/>
      <c r="F7" s="1696"/>
      <c r="G7" s="1696"/>
      <c r="H7" s="1696"/>
      <c r="I7" s="1696"/>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709" t="s">
        <v>12</v>
      </c>
      <c r="C9" s="1711" t="s">
        <v>48</v>
      </c>
      <c r="D9" s="1711"/>
      <c r="E9" s="1712" t="s">
        <v>33</v>
      </c>
      <c r="F9" s="1713"/>
      <c r="G9" s="1714" t="s">
        <v>32</v>
      </c>
      <c r="H9" s="1715"/>
      <c r="I9" s="1070"/>
      <c r="J9" s="1070"/>
      <c r="K9" s="1070"/>
      <c r="L9" s="1070"/>
      <c r="M9" s="1070"/>
      <c r="N9" s="1070"/>
      <c r="O9" s="1070"/>
    </row>
    <row r="10" spans="1:18" ht="46.5" customHeight="1" x14ac:dyDescent="0.35">
      <c r="B10" s="1710"/>
      <c r="C10" s="1066" t="s">
        <v>132</v>
      </c>
      <c r="D10" s="860" t="s">
        <v>157</v>
      </c>
      <c r="E10" s="1066" t="s">
        <v>132</v>
      </c>
      <c r="F10" s="818" t="s">
        <v>157</v>
      </c>
      <c r="G10" s="818" t="s">
        <v>132</v>
      </c>
      <c r="H10" s="819" t="s">
        <v>157</v>
      </c>
      <c r="I10" s="1070"/>
      <c r="J10" s="1070"/>
      <c r="K10" s="1070"/>
      <c r="L10" s="1070"/>
      <c r="M10" s="1070"/>
      <c r="N10" s="1070"/>
      <c r="O10" s="1070"/>
    </row>
    <row r="11" spans="1:18" ht="15" customHeight="1" x14ac:dyDescent="0.35">
      <c r="B11" s="1071" t="s">
        <v>8</v>
      </c>
      <c r="C11" s="1072">
        <v>133.65333333333334</v>
      </c>
      <c r="D11" s="1073">
        <v>1.0060651949048431</v>
      </c>
      <c r="E11" s="1072">
        <v>472.57324714073565</v>
      </c>
      <c r="F11" s="1073">
        <v>0.38997676691312755</v>
      </c>
      <c r="G11" s="1072">
        <v>550.22641122505422</v>
      </c>
      <c r="H11" s="1073">
        <v>0.31796912335845307</v>
      </c>
      <c r="I11" s="1070"/>
      <c r="J11" s="1070"/>
      <c r="K11" s="1070"/>
      <c r="L11" s="1070"/>
      <c r="M11" s="1070"/>
      <c r="N11" s="1070"/>
      <c r="O11" s="1070"/>
    </row>
    <row r="12" spans="1:18" ht="15" customHeight="1" x14ac:dyDescent="0.35">
      <c r="B12" s="1074" t="s">
        <v>7</v>
      </c>
      <c r="C12" s="1075">
        <v>206.0007317073171</v>
      </c>
      <c r="D12" s="1076">
        <v>0.48865551794797452</v>
      </c>
      <c r="E12" s="1075">
        <v>407.05126025946515</v>
      </c>
      <c r="F12" s="1076">
        <v>0.60608747017137965</v>
      </c>
      <c r="G12" s="1075">
        <v>457.27122262334512</v>
      </c>
      <c r="H12" s="1076">
        <v>0.42709691554707713</v>
      </c>
      <c r="I12" s="1070"/>
      <c r="J12" s="1070"/>
      <c r="K12" s="1070"/>
      <c r="L12" s="1070"/>
      <c r="M12" s="1070"/>
      <c r="N12" s="1070"/>
      <c r="O12" s="1070"/>
    </row>
    <row r="13" spans="1:18" ht="15" customHeight="1" x14ac:dyDescent="0.35">
      <c r="B13" s="1074" t="s">
        <v>37</v>
      </c>
      <c r="C13" s="1075">
        <v>349.85952380952381</v>
      </c>
      <c r="D13" s="1076">
        <v>0.35310486843814032</v>
      </c>
      <c r="E13" s="1075">
        <v>396.68177055703171</v>
      </c>
      <c r="F13" s="1076">
        <v>0.41404301749580158</v>
      </c>
      <c r="G13" s="1075">
        <v>429.1844886363661</v>
      </c>
      <c r="H13" s="1076">
        <v>0.43402653925876244</v>
      </c>
      <c r="I13" s="1070"/>
      <c r="J13" s="1070"/>
      <c r="K13" s="1070"/>
      <c r="L13" s="1070"/>
      <c r="M13" s="1070"/>
      <c r="N13" s="1070"/>
      <c r="O13" s="1070"/>
    </row>
    <row r="14" spans="1:18" ht="15" customHeight="1" x14ac:dyDescent="0.35">
      <c r="B14" s="1074" t="s">
        <v>38</v>
      </c>
      <c r="C14" s="1075">
        <v>553.94000000000005</v>
      </c>
      <c r="D14" s="1076">
        <v>0</v>
      </c>
      <c r="E14" s="1075">
        <v>571.64972803625369</v>
      </c>
      <c r="F14" s="1076">
        <v>0.235759630491993</v>
      </c>
      <c r="G14" s="1075">
        <v>517.09734042553214</v>
      </c>
      <c r="H14" s="1076">
        <v>0.3561735546685626</v>
      </c>
      <c r="I14" s="1070"/>
      <c r="J14" s="1070"/>
      <c r="K14" s="1070"/>
      <c r="L14" s="1070"/>
      <c r="M14" s="1070"/>
      <c r="N14" s="1070"/>
      <c r="O14" s="1070"/>
    </row>
    <row r="15" spans="1:18" ht="15" customHeight="1" x14ac:dyDescent="0.35">
      <c r="B15" s="1074" t="s">
        <v>6</v>
      </c>
      <c r="C15" s="1075">
        <v>414.34333333333336</v>
      </c>
      <c r="D15" s="1076">
        <v>0.60230024117526826</v>
      </c>
      <c r="E15" s="1075">
        <v>561.96196692776414</v>
      </c>
      <c r="F15" s="1076">
        <v>0.46325229100373655</v>
      </c>
      <c r="G15" s="1075">
        <v>571.59923426573539</v>
      </c>
      <c r="H15" s="1076">
        <v>0.43721286831421258</v>
      </c>
      <c r="I15" s="1070"/>
      <c r="J15" s="1070"/>
      <c r="K15" s="1070"/>
      <c r="L15" s="1070"/>
      <c r="M15" s="1070"/>
      <c r="N15" s="1070"/>
      <c r="O15" s="1070"/>
    </row>
    <row r="16" spans="1:18" ht="15" customHeight="1" x14ac:dyDescent="0.35">
      <c r="B16" s="1074" t="s">
        <v>5</v>
      </c>
      <c r="C16" s="1075">
        <v>582.96416666666676</v>
      </c>
      <c r="D16" s="1076">
        <v>0.42259823918842732</v>
      </c>
      <c r="E16" s="1075">
        <v>548.523381294964</v>
      </c>
      <c r="F16" s="1076">
        <v>0.45047378375339064</v>
      </c>
      <c r="G16" s="1075">
        <v>534.74697674418587</v>
      </c>
      <c r="H16" s="1076">
        <v>0.45523982576529426</v>
      </c>
      <c r="I16" s="1070"/>
      <c r="J16" s="1070"/>
      <c r="K16" s="1070"/>
      <c r="L16" s="1070"/>
      <c r="M16" s="1070"/>
      <c r="N16" s="1070"/>
      <c r="O16" s="1070"/>
    </row>
    <row r="17" spans="1:15" ht="15" customHeight="1" x14ac:dyDescent="0.35">
      <c r="B17" s="1074" t="s">
        <v>4</v>
      </c>
      <c r="C17" s="1075" t="s">
        <v>363</v>
      </c>
      <c r="D17" s="1076" t="s">
        <v>363</v>
      </c>
      <c r="E17" s="1075">
        <v>426.04160432582756</v>
      </c>
      <c r="F17" s="1076">
        <v>0.67857360522784593</v>
      </c>
      <c r="G17" s="1075">
        <v>567.26543949822235</v>
      </c>
      <c r="H17" s="1076">
        <v>0.5634758421098347</v>
      </c>
      <c r="I17" s="1070"/>
      <c r="J17" s="1070"/>
      <c r="K17" s="1070"/>
      <c r="L17" s="1070"/>
      <c r="M17" s="1070"/>
      <c r="N17" s="1070"/>
      <c r="O17" s="1070"/>
    </row>
    <row r="18" spans="1:15" ht="15" customHeight="1" x14ac:dyDescent="0.35">
      <c r="B18" s="1074" t="s">
        <v>40</v>
      </c>
      <c r="C18" s="1075">
        <v>248.13304040404012</v>
      </c>
      <c r="D18" s="1076">
        <v>0.39757823731925157</v>
      </c>
      <c r="E18" s="1075">
        <v>417.39611792669257</v>
      </c>
      <c r="F18" s="1076">
        <v>0.58504264837393705</v>
      </c>
      <c r="G18" s="1075">
        <v>409.33629144840728</v>
      </c>
      <c r="H18" s="1076">
        <v>0.57458000844009061</v>
      </c>
      <c r="I18" s="1070"/>
      <c r="J18" s="1070"/>
      <c r="K18" s="1070"/>
      <c r="L18" s="1070"/>
      <c r="M18" s="1070"/>
      <c r="N18" s="1070"/>
      <c r="O18" s="1070"/>
    </row>
    <row r="19" spans="1:15" ht="15" customHeight="1" x14ac:dyDescent="0.35">
      <c r="B19" s="1074" t="s">
        <v>41</v>
      </c>
      <c r="C19" s="1075">
        <v>522.11500000000001</v>
      </c>
      <c r="D19" s="1076">
        <v>0.35576175892572814</v>
      </c>
      <c r="E19" s="1075">
        <v>679.37406547963496</v>
      </c>
      <c r="F19" s="1076">
        <v>0.45437777044136701</v>
      </c>
      <c r="G19" s="1075">
        <v>660.8590887201193</v>
      </c>
      <c r="H19" s="1076">
        <v>0.46449059383922586</v>
      </c>
      <c r="I19" s="1070"/>
      <c r="J19" s="1070"/>
      <c r="K19" s="1070"/>
      <c r="L19" s="1070"/>
      <c r="M19" s="1070"/>
      <c r="N19" s="1070"/>
      <c r="O19" s="1070"/>
    </row>
    <row r="20" spans="1:15" ht="15" customHeight="1" x14ac:dyDescent="0.35">
      <c r="B20" s="1074" t="s">
        <v>3</v>
      </c>
      <c r="C20" s="1075">
        <v>1447.396683417086</v>
      </c>
      <c r="D20" s="1076">
        <v>0.34833885465278108</v>
      </c>
      <c r="E20" s="1075">
        <v>980.61883395522398</v>
      </c>
      <c r="F20" s="1076">
        <v>0.39754489349998773</v>
      </c>
      <c r="G20" s="1075">
        <v>923.88387053270367</v>
      </c>
      <c r="H20" s="1076">
        <v>0.39090258196403499</v>
      </c>
      <c r="I20" s="1070"/>
      <c r="J20" s="1070"/>
      <c r="K20" s="1070"/>
      <c r="L20" s="1070"/>
      <c r="M20" s="1070"/>
      <c r="N20" s="1070"/>
      <c r="O20" s="1070"/>
    </row>
    <row r="21" spans="1:15" ht="15" customHeight="1" x14ac:dyDescent="0.35">
      <c r="B21" s="1074" t="s">
        <v>2</v>
      </c>
      <c r="C21" s="1075" t="s">
        <v>363</v>
      </c>
      <c r="D21" s="1076" t="s">
        <v>363</v>
      </c>
      <c r="E21" s="1075">
        <v>381.2441023936172</v>
      </c>
      <c r="F21" s="1076">
        <v>0.50941629526585808</v>
      </c>
      <c r="G21" s="1075">
        <v>463.19896272285348</v>
      </c>
      <c r="H21" s="1076">
        <v>0.47079511403451901</v>
      </c>
      <c r="I21" s="1070"/>
      <c r="J21" s="1070"/>
      <c r="K21" s="1070"/>
      <c r="L21" s="1070"/>
      <c r="M21" s="1070"/>
      <c r="N21" s="1070"/>
      <c r="O21" s="1070"/>
    </row>
    <row r="22" spans="1:15" ht="15" customHeight="1" x14ac:dyDescent="0.35">
      <c r="B22" s="1074" t="s">
        <v>35</v>
      </c>
      <c r="C22" s="1075">
        <v>298.82518195050943</v>
      </c>
      <c r="D22" s="1076">
        <v>0.41100383715813688</v>
      </c>
      <c r="E22" s="1075">
        <v>409.88013398693039</v>
      </c>
      <c r="F22" s="1076">
        <v>0.44509749138218524</v>
      </c>
      <c r="G22" s="1075">
        <v>421.57325890843669</v>
      </c>
      <c r="H22" s="1076">
        <v>0.41688747385919483</v>
      </c>
      <c r="I22" s="1070"/>
      <c r="J22" s="1070"/>
      <c r="K22" s="1070"/>
      <c r="L22" s="1070"/>
      <c r="M22" s="1070"/>
      <c r="N22" s="1070"/>
      <c r="O22" s="1070"/>
    </row>
    <row r="23" spans="1:15" ht="15" customHeight="1" x14ac:dyDescent="0.35">
      <c r="B23" s="1074" t="s">
        <v>42</v>
      </c>
      <c r="C23" s="1075">
        <v>496.59666666666664</v>
      </c>
      <c r="D23" s="1076">
        <v>0.45233468956125472</v>
      </c>
      <c r="E23" s="1075">
        <v>606.96094831270125</v>
      </c>
      <c r="F23" s="1076">
        <v>0.24214128396758358</v>
      </c>
      <c r="G23" s="1075">
        <v>605.09694093942392</v>
      </c>
      <c r="H23" s="1076">
        <v>0.24297440433165407</v>
      </c>
      <c r="I23" s="1070"/>
      <c r="J23" s="1070"/>
      <c r="K23" s="1070"/>
      <c r="L23" s="1070"/>
      <c r="M23" s="1070"/>
      <c r="N23" s="1070"/>
      <c r="O23" s="1070"/>
    </row>
    <row r="24" spans="1:15" ht="15" customHeight="1" x14ac:dyDescent="0.35">
      <c r="B24" s="1074" t="s">
        <v>43</v>
      </c>
      <c r="C24" s="1075" t="s">
        <v>363</v>
      </c>
      <c r="D24" s="1076" t="s">
        <v>363</v>
      </c>
      <c r="E24" s="1075">
        <v>391.52224598930451</v>
      </c>
      <c r="F24" s="1076">
        <v>0.59041097544522325</v>
      </c>
      <c r="G24" s="1075">
        <v>415.38150765606559</v>
      </c>
      <c r="H24" s="1076">
        <v>0.55765871815681323</v>
      </c>
      <c r="I24" s="1070"/>
      <c r="J24" s="1070"/>
      <c r="K24" s="1070"/>
      <c r="L24" s="1070"/>
      <c r="M24" s="1070"/>
      <c r="N24" s="1070"/>
      <c r="O24" s="1070"/>
    </row>
    <row r="25" spans="1:15" ht="15" customHeight="1" x14ac:dyDescent="0.35">
      <c r="B25" s="1074" t="s">
        <v>44</v>
      </c>
      <c r="C25" s="1075">
        <v>1319.2516666666668</v>
      </c>
      <c r="D25" s="1076">
        <v>0.36857321530397325</v>
      </c>
      <c r="E25" s="1075">
        <v>915.0198127925122</v>
      </c>
      <c r="F25" s="1076">
        <v>0.61590238081676574</v>
      </c>
      <c r="G25" s="1075">
        <v>974.17591111111039</v>
      </c>
      <c r="H25" s="1076">
        <v>0.53208378698463599</v>
      </c>
      <c r="I25" s="1070"/>
      <c r="J25" s="1070"/>
      <c r="K25" s="1070"/>
      <c r="L25" s="1070"/>
      <c r="M25" s="1070"/>
      <c r="N25" s="1070"/>
      <c r="O25" s="1070"/>
    </row>
    <row r="26" spans="1:15" ht="15" customHeight="1" x14ac:dyDescent="0.35">
      <c r="B26" s="1074" t="s">
        <v>45</v>
      </c>
      <c r="C26" s="1075">
        <v>304.60433333333339</v>
      </c>
      <c r="D26" s="1076">
        <v>0.39877390124499718</v>
      </c>
      <c r="E26" s="1075">
        <v>649.14253751705598</v>
      </c>
      <c r="F26" s="1076">
        <v>0.32330573798822443</v>
      </c>
      <c r="G26" s="1075">
        <v>697.7437880986962</v>
      </c>
      <c r="H26" s="1076">
        <v>0.34395413126599939</v>
      </c>
      <c r="I26" s="1070"/>
      <c r="J26" s="1070"/>
      <c r="K26" s="1070"/>
      <c r="L26" s="1070"/>
      <c r="M26" s="1070"/>
      <c r="N26" s="1070"/>
      <c r="O26" s="1070"/>
    </row>
    <row r="27" spans="1:15" ht="15" customHeight="1" x14ac:dyDescent="0.35">
      <c r="B27" s="1074" t="s">
        <v>46</v>
      </c>
      <c r="C27" s="1075">
        <v>686.11409090909103</v>
      </c>
      <c r="D27" s="1076">
        <v>7.2369711935106856E-2</v>
      </c>
      <c r="E27" s="1075">
        <v>688.13944444444587</v>
      </c>
      <c r="F27" s="1076">
        <v>9.7077099911775822E-2</v>
      </c>
      <c r="G27" s="1075">
        <v>685.03284634760632</v>
      </c>
      <c r="H27" s="1076">
        <v>0.11295842677992651</v>
      </c>
      <c r="I27" s="1070"/>
      <c r="J27" s="1070"/>
      <c r="K27" s="1070"/>
      <c r="L27" s="1070"/>
      <c r="M27" s="1070"/>
      <c r="N27" s="1070"/>
      <c r="O27" s="1070"/>
    </row>
    <row r="28" spans="1:15" ht="15" customHeight="1" x14ac:dyDescent="0.35">
      <c r="B28" s="1077" t="s">
        <v>1</v>
      </c>
      <c r="C28" s="1078" t="s">
        <v>363</v>
      </c>
      <c r="D28" s="1079" t="s">
        <v>363</v>
      </c>
      <c r="E28" s="1078">
        <v>243.67</v>
      </c>
      <c r="F28" s="1079">
        <v>0</v>
      </c>
      <c r="G28" s="1078" t="s">
        <v>363</v>
      </c>
      <c r="H28" s="1079" t="s">
        <v>363</v>
      </c>
      <c r="I28" s="1070"/>
      <c r="J28" s="1070"/>
      <c r="K28" s="1070"/>
      <c r="L28" s="1070"/>
      <c r="M28" s="1070"/>
      <c r="N28" s="1070"/>
      <c r="O28" s="1070"/>
    </row>
    <row r="29" spans="1:15" ht="15" customHeight="1" x14ac:dyDescent="0.35">
      <c r="B29" s="1303" t="s">
        <v>0</v>
      </c>
      <c r="C29" s="1304">
        <v>409.3310753753745</v>
      </c>
      <c r="D29" s="1305">
        <v>1.0688382137992198</v>
      </c>
      <c r="E29" s="1304">
        <v>548.7930795152015</v>
      </c>
      <c r="F29" s="1305">
        <v>0.56572391524141696</v>
      </c>
      <c r="G29" s="1304">
        <v>566.94680921256156</v>
      </c>
      <c r="H29" s="1305">
        <v>0.49473697789523935</v>
      </c>
      <c r="I29" s="672"/>
      <c r="J29" s="672"/>
      <c r="K29" s="672"/>
      <c r="L29" s="672"/>
      <c r="M29" s="672"/>
      <c r="N29" s="672"/>
      <c r="O29" s="672"/>
    </row>
    <row r="30" spans="1:15"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188</v>
      </c>
      <c r="C31" s="1080"/>
      <c r="D31" s="1080"/>
      <c r="E31" s="1080"/>
      <c r="F31" s="1080"/>
      <c r="G31" s="1080"/>
      <c r="H31" s="1080"/>
      <c r="I31" s="1081"/>
      <c r="J31" s="1081"/>
      <c r="K31" s="1081"/>
      <c r="L31" s="1081"/>
      <c r="M31" s="1081"/>
      <c r="N31" s="1081"/>
      <c r="O31" s="1081"/>
    </row>
    <row r="32" spans="1:15" ht="44.5" customHeight="1" x14ac:dyDescent="0.35">
      <c r="B32" s="1708" t="s">
        <v>288</v>
      </c>
      <c r="C32" s="1708"/>
      <c r="D32" s="1708"/>
      <c r="E32" s="1708"/>
      <c r="F32" s="1708"/>
      <c r="G32" s="1708"/>
      <c r="H32" s="1708"/>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7" orientation="landscape" r:id="rId1"/>
  <headerFooter alignWithMargins="0"/>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Hoja78">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67</v>
      </c>
      <c r="C1" s="700" t="s">
        <v>195</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557" t="s">
        <v>453</v>
      </c>
      <c r="C6" s="1557"/>
      <c r="D6" s="1557"/>
      <c r="E6" s="1557"/>
      <c r="F6" s="1557"/>
      <c r="G6" s="1557"/>
      <c r="H6" s="1557"/>
      <c r="I6" s="1557"/>
      <c r="J6" s="1016"/>
      <c r="K6" s="1016"/>
      <c r="L6" s="1016"/>
      <c r="M6" s="1067"/>
      <c r="N6" s="1067"/>
      <c r="O6" s="1067"/>
      <c r="P6" s="1067"/>
      <c r="Q6" s="1067"/>
      <c r="R6" s="1067"/>
    </row>
    <row r="7" spans="1:18" s="621" customFormat="1" ht="15.75" customHeight="1" x14ac:dyDescent="0.25">
      <c r="A7" s="1015"/>
      <c r="B7" s="1696" t="str">
        <f>porsaad!$B$6</f>
        <v>Situación a 30 de noviembre de 2025</v>
      </c>
      <c r="C7" s="1696"/>
      <c r="D7" s="1696"/>
      <c r="E7" s="1696"/>
      <c r="F7" s="1696"/>
      <c r="G7" s="1696"/>
      <c r="H7" s="1696"/>
      <c r="I7" s="1696"/>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709" t="s">
        <v>12</v>
      </c>
      <c r="C9" s="1711" t="s">
        <v>48</v>
      </c>
      <c r="D9" s="1711"/>
      <c r="E9" s="1712" t="s">
        <v>33</v>
      </c>
      <c r="F9" s="1713"/>
      <c r="G9" s="1714" t="s">
        <v>32</v>
      </c>
      <c r="H9" s="1715"/>
      <c r="I9" s="1070"/>
      <c r="J9" s="1070"/>
      <c r="K9" s="1070"/>
      <c r="L9" s="1070"/>
      <c r="M9" s="1070"/>
      <c r="N9" s="1070"/>
      <c r="O9" s="1070"/>
    </row>
    <row r="10" spans="1:18" ht="46.5" customHeight="1" x14ac:dyDescent="0.35">
      <c r="B10" s="1710"/>
      <c r="C10" s="1066" t="s">
        <v>132</v>
      </c>
      <c r="D10" s="860" t="s">
        <v>157</v>
      </c>
      <c r="E10" s="1066" t="s">
        <v>132</v>
      </c>
      <c r="F10" s="818" t="s">
        <v>157</v>
      </c>
      <c r="G10" s="818" t="s">
        <v>132</v>
      </c>
      <c r="H10" s="819" t="s">
        <v>157</v>
      </c>
      <c r="I10" s="1070"/>
      <c r="J10" s="1070"/>
      <c r="K10" s="1070"/>
      <c r="L10" s="1070"/>
      <c r="M10" s="1070"/>
      <c r="N10" s="1070"/>
      <c r="O10" s="1070"/>
    </row>
    <row r="11" spans="1:18" ht="15" customHeight="1" x14ac:dyDescent="0.35">
      <c r="B11" s="1071" t="s">
        <v>8</v>
      </c>
      <c r="C11" s="1072">
        <v>315.1062162162163</v>
      </c>
      <c r="D11" s="1073">
        <v>0.3410582853701864</v>
      </c>
      <c r="E11" s="1072">
        <v>318.97619834710736</v>
      </c>
      <c r="F11" s="1073">
        <v>0.40151166589640463</v>
      </c>
      <c r="G11" s="1072">
        <v>506.15259740259751</v>
      </c>
      <c r="H11" s="1073">
        <v>0.40477966518202141</v>
      </c>
      <c r="I11" s="1070"/>
      <c r="J11" s="1070"/>
      <c r="K11" s="1070"/>
      <c r="L11" s="1070"/>
      <c r="M11" s="1070"/>
      <c r="N11" s="1070"/>
      <c r="O11" s="1070"/>
    </row>
    <row r="12" spans="1:18" ht="15" customHeight="1" x14ac:dyDescent="0.35">
      <c r="B12" s="1074" t="s">
        <v>7</v>
      </c>
      <c r="C12" s="1075">
        <v>228.73098591549271</v>
      </c>
      <c r="D12" s="1076">
        <v>0.40474571005449567</v>
      </c>
      <c r="E12" s="1075">
        <v>193.67823691460057</v>
      </c>
      <c r="F12" s="1076">
        <v>0.48756488398195397</v>
      </c>
      <c r="G12" s="1075">
        <v>315.67243421052621</v>
      </c>
      <c r="H12" s="1076">
        <v>0.24024419376937192</v>
      </c>
      <c r="I12" s="1070"/>
      <c r="J12" s="1070"/>
      <c r="K12" s="1070"/>
      <c r="L12" s="1070"/>
      <c r="M12" s="1070"/>
      <c r="N12" s="1070"/>
      <c r="O12" s="1070"/>
    </row>
    <row r="13" spans="1:18" ht="15" customHeight="1" x14ac:dyDescent="0.35">
      <c r="B13" s="1074" t="s">
        <v>37</v>
      </c>
      <c r="C13" s="1075">
        <v>212.0410975609756</v>
      </c>
      <c r="D13" s="1076">
        <v>0.20459281440905561</v>
      </c>
      <c r="E13" s="1075">
        <v>303.0508823529405</v>
      </c>
      <c r="F13" s="1076">
        <v>0.12970334522161783</v>
      </c>
      <c r="G13" s="1075">
        <v>475.37233082706859</v>
      </c>
      <c r="H13" s="1076">
        <v>0.14720721308445961</v>
      </c>
      <c r="I13" s="1070"/>
      <c r="J13" s="1070"/>
      <c r="K13" s="1070"/>
      <c r="L13" s="1070"/>
      <c r="M13" s="1070"/>
      <c r="N13" s="1070"/>
      <c r="O13" s="1070"/>
    </row>
    <row r="14" spans="1:18" ht="15" customHeight="1" x14ac:dyDescent="0.35">
      <c r="B14" s="1074" t="s">
        <v>38</v>
      </c>
      <c r="C14" s="1075">
        <v>235.14000000000001</v>
      </c>
      <c r="D14" s="1076">
        <v>0.60078829260289957</v>
      </c>
      <c r="E14" s="1075">
        <v>268.87863013698626</v>
      </c>
      <c r="F14" s="1076">
        <v>0.48611264105869756</v>
      </c>
      <c r="G14" s="1075">
        <v>376.80799999999999</v>
      </c>
      <c r="H14" s="1076">
        <v>0.65972199486607075</v>
      </c>
      <c r="I14" s="1070"/>
      <c r="J14" s="1070"/>
      <c r="K14" s="1070"/>
      <c r="L14" s="1070"/>
      <c r="M14" s="1070"/>
      <c r="N14" s="1070"/>
      <c r="O14" s="1070"/>
    </row>
    <row r="15" spans="1:18" ht="15" customHeight="1" x14ac:dyDescent="0.35">
      <c r="B15" s="1074" t="s">
        <v>6</v>
      </c>
      <c r="C15" s="1075">
        <v>332.36300000000432</v>
      </c>
      <c r="D15" s="1076">
        <v>0.50193873419892143</v>
      </c>
      <c r="E15" s="1075">
        <v>345.706356756758</v>
      </c>
      <c r="F15" s="1076">
        <v>0.45644718986497568</v>
      </c>
      <c r="G15" s="1075">
        <v>578.77850921273034</v>
      </c>
      <c r="H15" s="1076">
        <v>0.39793696456107236</v>
      </c>
      <c r="I15" s="1070"/>
      <c r="J15" s="1070"/>
      <c r="K15" s="1070"/>
      <c r="L15" s="1070"/>
      <c r="M15" s="1070"/>
      <c r="N15" s="1070"/>
      <c r="O15" s="1070"/>
    </row>
    <row r="16" spans="1:18" ht="15" customHeight="1" x14ac:dyDescent="0.35">
      <c r="B16" s="1074" t="s">
        <v>5</v>
      </c>
      <c r="C16" s="1075">
        <v>422.79499999999996</v>
      </c>
      <c r="D16" s="1076">
        <v>6.8721289605972374E-2</v>
      </c>
      <c r="E16" s="1075">
        <v>290.42</v>
      </c>
      <c r="F16" s="1076">
        <v>0.42968570320798366</v>
      </c>
      <c r="G16" s="1075">
        <v>681.64</v>
      </c>
      <c r="H16" s="1076">
        <v>0.13612251603089376</v>
      </c>
      <c r="I16" s="1070"/>
      <c r="J16" s="1070"/>
      <c r="K16" s="1070"/>
      <c r="L16" s="1070"/>
      <c r="M16" s="1070"/>
      <c r="N16" s="1070"/>
      <c r="O16" s="1070"/>
    </row>
    <row r="17" spans="1:15" ht="15" customHeight="1" x14ac:dyDescent="0.35">
      <c r="B17" s="1074" t="s">
        <v>4</v>
      </c>
      <c r="C17" s="1075">
        <v>243.4534011627909</v>
      </c>
      <c r="D17" s="1076">
        <v>0.530742208179659</v>
      </c>
      <c r="E17" s="1075">
        <v>471.64518103008527</v>
      </c>
      <c r="F17" s="1076">
        <v>0.59938679441587028</v>
      </c>
      <c r="G17" s="1075">
        <v>631.71376758409951</v>
      </c>
      <c r="H17" s="1076">
        <v>0.5275251499540009</v>
      </c>
      <c r="I17" s="1070"/>
      <c r="J17" s="1070"/>
      <c r="K17" s="1070"/>
      <c r="L17" s="1070"/>
      <c r="M17" s="1070"/>
      <c r="N17" s="1070"/>
      <c r="O17" s="1070"/>
    </row>
    <row r="18" spans="1:15" ht="15" customHeight="1" x14ac:dyDescent="0.35">
      <c r="B18" s="1074" t="s">
        <v>40</v>
      </c>
      <c r="C18" s="1075">
        <v>209.69470063694263</v>
      </c>
      <c r="D18" s="1076">
        <v>0.57103971277944865</v>
      </c>
      <c r="E18" s="1075">
        <v>242.28937743190664</v>
      </c>
      <c r="F18" s="1076">
        <v>0.49954402590202063</v>
      </c>
      <c r="G18" s="1075">
        <v>272.84068275862074</v>
      </c>
      <c r="H18" s="1076">
        <v>0.43902234303651499</v>
      </c>
      <c r="I18" s="1070"/>
      <c r="J18" s="1070"/>
      <c r="K18" s="1070"/>
      <c r="L18" s="1070"/>
      <c r="M18" s="1070"/>
      <c r="N18" s="1070"/>
      <c r="O18" s="1070"/>
    </row>
    <row r="19" spans="1:15" ht="15" customHeight="1" x14ac:dyDescent="0.35">
      <c r="B19" s="1074" t="s">
        <v>41</v>
      </c>
      <c r="C19" s="1075">
        <v>411.44515151514804</v>
      </c>
      <c r="D19" s="1076">
        <v>0.15401411759688832</v>
      </c>
      <c r="E19" s="1075">
        <v>418.82508250824395</v>
      </c>
      <c r="F19" s="1076">
        <v>0.12584337287432401</v>
      </c>
      <c r="G19" s="1075">
        <v>420.23406250000033</v>
      </c>
      <c r="H19" s="1076">
        <v>0.11890568567967577</v>
      </c>
      <c r="I19" s="1070"/>
      <c r="J19" s="1070"/>
      <c r="K19" s="1070"/>
      <c r="L19" s="1070"/>
      <c r="M19" s="1070"/>
      <c r="N19" s="1070"/>
      <c r="O19" s="1070"/>
    </row>
    <row r="20" spans="1:15" ht="15" customHeight="1" x14ac:dyDescent="0.35">
      <c r="B20" s="1074" t="s">
        <v>3</v>
      </c>
      <c r="C20" s="1075">
        <v>459.76059210526438</v>
      </c>
      <c r="D20" s="1076">
        <v>0.51044125403429708</v>
      </c>
      <c r="E20" s="1075">
        <v>484.67202531645262</v>
      </c>
      <c r="F20" s="1076">
        <v>0.40860194887390172</v>
      </c>
      <c r="G20" s="1075">
        <v>697.49762749445756</v>
      </c>
      <c r="H20" s="1076">
        <v>0.25905520451500458</v>
      </c>
      <c r="I20" s="1070"/>
      <c r="J20" s="1070"/>
      <c r="K20" s="1070"/>
      <c r="L20" s="1070"/>
      <c r="M20" s="1070"/>
      <c r="N20" s="1070"/>
      <c r="O20" s="1070"/>
    </row>
    <row r="21" spans="1:15" ht="15" customHeight="1" x14ac:dyDescent="0.35">
      <c r="B21" s="1074" t="s">
        <v>2</v>
      </c>
      <c r="C21" s="1075">
        <v>295.33089552238818</v>
      </c>
      <c r="D21" s="1076">
        <v>0.34332348447095351</v>
      </c>
      <c r="E21" s="1075">
        <v>344.54297814207683</v>
      </c>
      <c r="F21" s="1076">
        <v>0.31608631700203865</v>
      </c>
      <c r="G21" s="1075">
        <v>366.43290322580629</v>
      </c>
      <c r="H21" s="1076">
        <v>0.35829788782989136</v>
      </c>
      <c r="I21" s="1070"/>
      <c r="J21" s="1070"/>
      <c r="K21" s="1070"/>
      <c r="L21" s="1070"/>
      <c r="M21" s="1070"/>
      <c r="N21" s="1070"/>
      <c r="O21" s="1070"/>
    </row>
    <row r="22" spans="1:15" ht="15" customHeight="1" x14ac:dyDescent="0.35">
      <c r="B22" s="1074" t="s">
        <v>35</v>
      </c>
      <c r="C22" s="1075">
        <v>225.30149774774731</v>
      </c>
      <c r="D22" s="1076">
        <v>0.40473574036429683</v>
      </c>
      <c r="E22" s="1075">
        <v>231.05679259830376</v>
      </c>
      <c r="F22" s="1076">
        <v>0.42743627571429982</v>
      </c>
      <c r="G22" s="1075">
        <v>355.44144821265036</v>
      </c>
      <c r="H22" s="1076">
        <v>0.43008423358126352</v>
      </c>
      <c r="I22" s="1070"/>
      <c r="J22" s="1070"/>
      <c r="K22" s="1070"/>
      <c r="L22" s="1070"/>
      <c r="M22" s="1070"/>
      <c r="N22" s="1070"/>
      <c r="O22" s="1070"/>
    </row>
    <row r="23" spans="1:15" ht="15" customHeight="1" x14ac:dyDescent="0.35">
      <c r="B23" s="1074" t="s">
        <v>42</v>
      </c>
      <c r="C23" s="1075">
        <v>319.4501882845189</v>
      </c>
      <c r="D23" s="1076">
        <v>0.12443688221557346</v>
      </c>
      <c r="E23" s="1075">
        <v>335.86115810674687</v>
      </c>
      <c r="F23" s="1076">
        <v>0.16149381307802951</v>
      </c>
      <c r="G23" s="1075">
        <v>457.94776133209251</v>
      </c>
      <c r="H23" s="1076">
        <v>0.22675814422115709</v>
      </c>
      <c r="I23" s="1070"/>
      <c r="J23" s="1070"/>
      <c r="K23" s="1070"/>
      <c r="L23" s="1070"/>
      <c r="M23" s="1070"/>
      <c r="N23" s="1070"/>
      <c r="O23" s="1070"/>
    </row>
    <row r="24" spans="1:15" ht="15" customHeight="1" x14ac:dyDescent="0.35">
      <c r="B24" s="1074" t="s">
        <v>43</v>
      </c>
      <c r="C24" s="1075">
        <v>412.82528301886811</v>
      </c>
      <c r="D24" s="1076">
        <v>0.15230158157950216</v>
      </c>
      <c r="E24" s="1075">
        <v>426.5252413793113</v>
      </c>
      <c r="F24" s="1076">
        <v>0.23444709765114205</v>
      </c>
      <c r="G24" s="1075">
        <v>631.3761157024793</v>
      </c>
      <c r="H24" s="1076">
        <v>0.22296031993442181</v>
      </c>
      <c r="I24" s="1070"/>
      <c r="J24" s="1070"/>
      <c r="K24" s="1070"/>
      <c r="L24" s="1070"/>
      <c r="M24" s="1070"/>
      <c r="N24" s="1070"/>
      <c r="O24" s="1070"/>
    </row>
    <row r="25" spans="1:15" ht="15" customHeight="1" x14ac:dyDescent="0.35">
      <c r="B25" s="1074" t="s">
        <v>44</v>
      </c>
      <c r="C25" s="1075">
        <v>677.29068627450886</v>
      </c>
      <c r="D25" s="1076">
        <v>0.59335298728945896</v>
      </c>
      <c r="E25" s="1075">
        <v>736.27431372548949</v>
      </c>
      <c r="F25" s="1076">
        <v>0.54529140191109038</v>
      </c>
      <c r="G25" s="1075">
        <v>686.18257142857146</v>
      </c>
      <c r="H25" s="1076">
        <v>0.57750349382914412</v>
      </c>
      <c r="I25" s="1070"/>
      <c r="J25" s="1070"/>
      <c r="K25" s="1070"/>
      <c r="L25" s="1070"/>
      <c r="M25" s="1070"/>
      <c r="N25" s="1070"/>
      <c r="O25" s="1070"/>
    </row>
    <row r="26" spans="1:15" ht="15" customHeight="1" x14ac:dyDescent="0.35">
      <c r="B26" s="1074" t="s">
        <v>45</v>
      </c>
      <c r="C26" s="1075">
        <v>246</v>
      </c>
      <c r="D26" s="1076">
        <v>0.20038630152628029</v>
      </c>
      <c r="E26" s="1075">
        <v>460</v>
      </c>
      <c r="F26" s="1076">
        <v>0.1932216177677302</v>
      </c>
      <c r="G26" s="1075">
        <v>494.66666666666669</v>
      </c>
      <c r="H26" s="1076">
        <v>1.8674402237937253E-2</v>
      </c>
      <c r="I26" s="1070"/>
      <c r="J26" s="1070"/>
      <c r="K26" s="1070"/>
      <c r="L26" s="1070"/>
      <c r="M26" s="1070"/>
      <c r="N26" s="1070"/>
      <c r="O26" s="1070"/>
    </row>
    <row r="27" spans="1:15" ht="15" customHeight="1" x14ac:dyDescent="0.35">
      <c r="B27" s="1074" t="s">
        <v>46</v>
      </c>
      <c r="C27" s="1075">
        <v>322.72379310344832</v>
      </c>
      <c r="D27" s="1076">
        <v>0.27509626029677275</v>
      </c>
      <c r="E27" s="1075">
        <v>277.06111111111107</v>
      </c>
      <c r="F27" s="1076">
        <v>0.27840048903754067</v>
      </c>
      <c r="G27" s="1075">
        <v>557.04363636363632</v>
      </c>
      <c r="H27" s="1076">
        <v>0.24772071000608409</v>
      </c>
      <c r="I27" s="1070"/>
      <c r="J27" s="1070"/>
      <c r="K27" s="1070"/>
      <c r="L27" s="1070"/>
      <c r="M27" s="1070"/>
      <c r="N27" s="1070"/>
      <c r="O27" s="1070"/>
    </row>
    <row r="28" spans="1:15" ht="15" customHeight="1" x14ac:dyDescent="0.35">
      <c r="B28" s="1077" t="s">
        <v>1</v>
      </c>
      <c r="C28" s="1078" t="s">
        <v>363</v>
      </c>
      <c r="D28" s="1079" t="s">
        <v>363</v>
      </c>
      <c r="E28" s="1078" t="s">
        <v>363</v>
      </c>
      <c r="F28" s="1079" t="s">
        <v>363</v>
      </c>
      <c r="G28" s="1078" t="s">
        <v>363</v>
      </c>
      <c r="H28" s="1079" t="s">
        <v>363</v>
      </c>
      <c r="I28" s="1070"/>
      <c r="J28" s="1070"/>
      <c r="K28" s="1070"/>
      <c r="L28" s="1070"/>
      <c r="M28" s="1070"/>
      <c r="N28" s="1070"/>
      <c r="O28" s="1070"/>
    </row>
    <row r="29" spans="1:15" ht="15" customHeight="1" x14ac:dyDescent="0.35">
      <c r="B29" s="1303" t="s">
        <v>0</v>
      </c>
      <c r="C29" s="1304">
        <v>267.63612204234425</v>
      </c>
      <c r="D29" s="1305">
        <v>0.54411338303443901</v>
      </c>
      <c r="E29" s="1304">
        <v>369.4411287291494</v>
      </c>
      <c r="F29" s="1305">
        <v>0.54827178068888693</v>
      </c>
      <c r="G29" s="1304">
        <v>502.44037515903921</v>
      </c>
      <c r="H29" s="1305">
        <v>0.49636236045418797</v>
      </c>
      <c r="I29" s="672"/>
      <c r="J29" s="672"/>
      <c r="K29" s="672"/>
      <c r="L29" s="672"/>
      <c r="M29" s="672"/>
      <c r="N29" s="672"/>
      <c r="O29" s="672"/>
    </row>
    <row r="30" spans="1:15"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188</v>
      </c>
      <c r="C31" s="1080"/>
      <c r="D31" s="1080"/>
      <c r="E31" s="1080"/>
      <c r="F31" s="1080"/>
      <c r="G31" s="1080"/>
      <c r="H31" s="1080"/>
      <c r="I31" s="1081"/>
      <c r="J31" s="1081"/>
      <c r="K31" s="1081"/>
      <c r="L31" s="1081"/>
      <c r="M31" s="1081"/>
      <c r="N31" s="1081"/>
      <c r="O31" s="1081"/>
    </row>
    <row r="32" spans="1:15" ht="47.5" customHeight="1" x14ac:dyDescent="0.35">
      <c r="B32" s="1708" t="s">
        <v>288</v>
      </c>
      <c r="C32" s="1708"/>
      <c r="D32" s="1708"/>
      <c r="E32" s="1708"/>
      <c r="F32" s="1708"/>
      <c r="G32" s="1708"/>
      <c r="H32" s="1708"/>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Hoja79">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67</v>
      </c>
      <c r="C1" s="700" t="s">
        <v>196</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557" t="s">
        <v>452</v>
      </c>
      <c r="C6" s="1557"/>
      <c r="D6" s="1557"/>
      <c r="E6" s="1557"/>
      <c r="F6" s="1557"/>
      <c r="G6" s="1557"/>
      <c r="H6" s="1557"/>
      <c r="I6" s="1557"/>
      <c r="J6" s="1016"/>
      <c r="K6" s="1016"/>
      <c r="L6" s="1016"/>
      <c r="M6" s="1067"/>
      <c r="N6" s="1067"/>
      <c r="O6" s="1067"/>
      <c r="P6" s="1067"/>
      <c r="Q6" s="1067"/>
      <c r="R6" s="1067"/>
    </row>
    <row r="7" spans="1:18" s="621" customFormat="1" ht="15.75" customHeight="1" x14ac:dyDescent="0.25">
      <c r="A7" s="1015"/>
      <c r="B7" s="1696" t="str">
        <f>porsaad!$B$6</f>
        <v>Situación a 30 de noviembre de 2025</v>
      </c>
      <c r="C7" s="1696"/>
      <c r="D7" s="1696"/>
      <c r="E7" s="1696"/>
      <c r="F7" s="1696"/>
      <c r="G7" s="1696"/>
      <c r="H7" s="1696"/>
      <c r="I7" s="1696"/>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709" t="s">
        <v>12</v>
      </c>
      <c r="C9" s="1711" t="s">
        <v>48</v>
      </c>
      <c r="D9" s="1711"/>
      <c r="E9" s="1712" t="s">
        <v>33</v>
      </c>
      <c r="F9" s="1713"/>
      <c r="G9" s="1714" t="s">
        <v>32</v>
      </c>
      <c r="H9" s="1715"/>
      <c r="I9" s="1070"/>
      <c r="J9" s="1070"/>
      <c r="K9" s="1070"/>
      <c r="L9" s="1070"/>
      <c r="M9" s="1070"/>
      <c r="N9" s="1070"/>
      <c r="O9" s="1070"/>
    </row>
    <row r="10" spans="1:18" ht="46.5" customHeight="1" x14ac:dyDescent="0.35">
      <c r="B10" s="1710"/>
      <c r="C10" s="1066" t="s">
        <v>132</v>
      </c>
      <c r="D10" s="860" t="s">
        <v>157</v>
      </c>
      <c r="E10" s="1066" t="s">
        <v>132</v>
      </c>
      <c r="F10" s="818" t="s">
        <v>157</v>
      </c>
      <c r="G10" s="818" t="s">
        <v>132</v>
      </c>
      <c r="H10" s="819" t="s">
        <v>157</v>
      </c>
      <c r="I10" s="1070"/>
      <c r="J10" s="1070"/>
      <c r="K10" s="1070"/>
      <c r="L10" s="1070"/>
      <c r="M10" s="1070"/>
      <c r="N10" s="1070"/>
      <c r="O10" s="1070"/>
    </row>
    <row r="11" spans="1:18" ht="15" customHeight="1" x14ac:dyDescent="0.35">
      <c r="B11" s="1071" t="s">
        <v>8</v>
      </c>
      <c r="C11" s="1072" t="s">
        <v>363</v>
      </c>
      <c r="D11" s="1073" t="s">
        <v>363</v>
      </c>
      <c r="E11" s="1072" t="s">
        <v>363</v>
      </c>
      <c r="F11" s="1073" t="s">
        <v>363</v>
      </c>
      <c r="G11" s="1072" t="s">
        <v>363</v>
      </c>
      <c r="H11" s="1073" t="s">
        <v>363</v>
      </c>
      <c r="I11" s="1070"/>
      <c r="J11" s="1070"/>
      <c r="K11" s="1070"/>
      <c r="L11" s="1070"/>
      <c r="M11" s="1070"/>
      <c r="N11" s="1070"/>
      <c r="O11" s="1070"/>
    </row>
    <row r="12" spans="1:18" ht="15" customHeight="1" x14ac:dyDescent="0.35">
      <c r="B12" s="1074" t="s">
        <v>7</v>
      </c>
      <c r="C12" s="1075" t="s">
        <v>363</v>
      </c>
      <c r="D12" s="1076" t="s">
        <v>363</v>
      </c>
      <c r="E12" s="1075" t="s">
        <v>363</v>
      </c>
      <c r="F12" s="1076" t="s">
        <v>363</v>
      </c>
      <c r="G12" s="1075" t="s">
        <v>363</v>
      </c>
      <c r="H12" s="1076" t="s">
        <v>363</v>
      </c>
      <c r="I12" s="1070"/>
      <c r="J12" s="1070"/>
      <c r="K12" s="1070"/>
      <c r="L12" s="1070"/>
      <c r="M12" s="1070"/>
      <c r="N12" s="1070"/>
      <c r="O12" s="1070"/>
    </row>
    <row r="13" spans="1:18" ht="15" customHeight="1" x14ac:dyDescent="0.35">
      <c r="B13" s="1074" t="s">
        <v>37</v>
      </c>
      <c r="C13" s="1075">
        <v>382.56614775725859</v>
      </c>
      <c r="D13" s="1076">
        <v>0.41132835023672865</v>
      </c>
      <c r="E13" s="1075" t="s">
        <v>363</v>
      </c>
      <c r="F13" s="1076" t="s">
        <v>363</v>
      </c>
      <c r="G13" s="1075" t="s">
        <v>363</v>
      </c>
      <c r="H13" s="1076" t="s">
        <v>363</v>
      </c>
      <c r="I13" s="1070"/>
      <c r="J13" s="1070"/>
      <c r="K13" s="1070"/>
      <c r="L13" s="1070"/>
      <c r="M13" s="1070"/>
      <c r="N13" s="1070"/>
      <c r="O13" s="1070"/>
    </row>
    <row r="14" spans="1:18" ht="15" customHeight="1" x14ac:dyDescent="0.35">
      <c r="B14" s="1074" t="s">
        <v>38</v>
      </c>
      <c r="C14" s="1075" t="s">
        <v>363</v>
      </c>
      <c r="D14" s="1076" t="s">
        <v>363</v>
      </c>
      <c r="E14" s="1075" t="s">
        <v>363</v>
      </c>
      <c r="F14" s="1076" t="s">
        <v>363</v>
      </c>
      <c r="G14" s="1075" t="s">
        <v>363</v>
      </c>
      <c r="H14" s="1076" t="s">
        <v>363</v>
      </c>
      <c r="I14" s="1070"/>
      <c r="J14" s="1070"/>
      <c r="K14" s="1070"/>
      <c r="L14" s="1070"/>
      <c r="M14" s="1070"/>
      <c r="N14" s="1070"/>
      <c r="O14" s="1070"/>
    </row>
    <row r="15" spans="1:18" ht="15" customHeight="1" x14ac:dyDescent="0.35">
      <c r="B15" s="1074" t="s">
        <v>6</v>
      </c>
      <c r="C15" s="1075">
        <v>232.67033631108964</v>
      </c>
      <c r="D15" s="1076">
        <v>0.51301382890137981</v>
      </c>
      <c r="E15" s="1075">
        <v>336.46806282722912</v>
      </c>
      <c r="F15" s="1076">
        <v>0.47414579921678107</v>
      </c>
      <c r="G15" s="1075">
        <v>554.47976595744694</v>
      </c>
      <c r="H15" s="1076">
        <v>0.44186872898261637</v>
      </c>
      <c r="I15" s="1070"/>
      <c r="J15" s="1070"/>
      <c r="K15" s="1070"/>
      <c r="L15" s="1070"/>
      <c r="M15" s="1070"/>
      <c r="N15" s="1070"/>
      <c r="O15" s="1070"/>
    </row>
    <row r="16" spans="1:18" ht="15" customHeight="1" x14ac:dyDescent="0.35">
      <c r="B16" s="1074" t="s">
        <v>5</v>
      </c>
      <c r="C16" s="1075">
        <v>166.21055555555557</v>
      </c>
      <c r="D16" s="1076">
        <v>0.40249266065010425</v>
      </c>
      <c r="E16" s="1075">
        <v>182.02794117647059</v>
      </c>
      <c r="F16" s="1076">
        <v>0.38316905517470762</v>
      </c>
      <c r="G16" s="1075">
        <v>213.09249999999997</v>
      </c>
      <c r="H16" s="1076">
        <v>0.16712869086198887</v>
      </c>
      <c r="I16" s="1070"/>
      <c r="J16" s="1070"/>
      <c r="K16" s="1070"/>
      <c r="L16" s="1070"/>
      <c r="M16" s="1070"/>
      <c r="N16" s="1070"/>
      <c r="O16" s="1070"/>
    </row>
    <row r="17" spans="1:15" ht="15" customHeight="1" x14ac:dyDescent="0.35">
      <c r="B17" s="1074" t="s">
        <v>4</v>
      </c>
      <c r="C17" s="1075">
        <v>164.04403966005643</v>
      </c>
      <c r="D17" s="1076">
        <v>0.91990319948789556</v>
      </c>
      <c r="E17" s="1075">
        <v>203.62761689291085</v>
      </c>
      <c r="F17" s="1076">
        <v>1.0726048045953049</v>
      </c>
      <c r="G17" s="1075">
        <v>262.6827293844367</v>
      </c>
      <c r="H17" s="1076">
        <v>0.97255105640006012</v>
      </c>
      <c r="I17" s="1070"/>
      <c r="J17" s="1070"/>
      <c r="K17" s="1070"/>
      <c r="L17" s="1070"/>
      <c r="M17" s="1070"/>
      <c r="N17" s="1070"/>
      <c r="O17" s="1070"/>
    </row>
    <row r="18" spans="1:15" ht="15" customHeight="1" x14ac:dyDescent="0.35">
      <c r="B18" s="1074" t="s">
        <v>40</v>
      </c>
      <c r="C18" s="1075">
        <v>139.3972004744958</v>
      </c>
      <c r="D18" s="1076">
        <v>0.44933022376082704</v>
      </c>
      <c r="E18" s="1075">
        <v>186.99964985994382</v>
      </c>
      <c r="F18" s="1076">
        <v>0.49348908689538851</v>
      </c>
      <c r="G18" s="1075">
        <v>231.60520607375278</v>
      </c>
      <c r="H18" s="1076">
        <v>0.70899184574930174</v>
      </c>
      <c r="I18" s="1070"/>
      <c r="J18" s="1070"/>
      <c r="K18" s="1070"/>
      <c r="L18" s="1070"/>
      <c r="M18" s="1070"/>
      <c r="N18" s="1070"/>
      <c r="O18" s="1070"/>
    </row>
    <row r="19" spans="1:15" ht="15" customHeight="1" x14ac:dyDescent="0.35">
      <c r="B19" s="1074" t="s">
        <v>41</v>
      </c>
      <c r="C19" s="1075" t="s">
        <v>363</v>
      </c>
      <c r="D19" s="1076" t="s">
        <v>363</v>
      </c>
      <c r="E19" s="1075" t="s">
        <v>363</v>
      </c>
      <c r="F19" s="1076" t="s">
        <v>363</v>
      </c>
      <c r="G19" s="1075" t="s">
        <v>363</v>
      </c>
      <c r="H19" s="1076" t="s">
        <v>363</v>
      </c>
      <c r="I19" s="1070"/>
      <c r="J19" s="1070"/>
      <c r="K19" s="1070"/>
      <c r="L19" s="1070"/>
      <c r="M19" s="1070"/>
      <c r="N19" s="1070"/>
      <c r="O19" s="1070"/>
    </row>
    <row r="20" spans="1:15" ht="15" customHeight="1" x14ac:dyDescent="0.35">
      <c r="B20" s="1074" t="s">
        <v>3</v>
      </c>
      <c r="C20" s="1075">
        <v>268.15762312633831</v>
      </c>
      <c r="D20" s="1076">
        <v>0.27603465411090927</v>
      </c>
      <c r="E20" s="1075">
        <v>350.67670852017727</v>
      </c>
      <c r="F20" s="1076">
        <v>0.31784859268021715</v>
      </c>
      <c r="G20" s="1075">
        <v>465.00577981651395</v>
      </c>
      <c r="H20" s="1076">
        <v>0.43507426849998665</v>
      </c>
      <c r="I20" s="1070"/>
      <c r="J20" s="1070"/>
      <c r="K20" s="1070"/>
      <c r="L20" s="1070"/>
      <c r="M20" s="1070"/>
      <c r="N20" s="1070"/>
      <c r="O20" s="1070"/>
    </row>
    <row r="21" spans="1:15" ht="15" customHeight="1" x14ac:dyDescent="0.35">
      <c r="B21" s="1074" t="s">
        <v>2</v>
      </c>
      <c r="C21" s="1075">
        <v>277.80085005903186</v>
      </c>
      <c r="D21" s="1076">
        <v>0.22967258646589359</v>
      </c>
      <c r="E21" s="1075">
        <v>353.61783365570545</v>
      </c>
      <c r="F21" s="1076">
        <v>0.30535666720713645</v>
      </c>
      <c r="G21" s="1075">
        <v>356.19534798534801</v>
      </c>
      <c r="H21" s="1076">
        <v>0.4630159116175353</v>
      </c>
      <c r="I21" s="1070"/>
      <c r="J21" s="1070"/>
      <c r="K21" s="1070"/>
      <c r="L21" s="1070"/>
      <c r="M21" s="1070"/>
      <c r="N21" s="1070"/>
      <c r="O21" s="1070"/>
    </row>
    <row r="22" spans="1:15" ht="15" customHeight="1" x14ac:dyDescent="0.35">
      <c r="B22" s="1074" t="s">
        <v>35</v>
      </c>
      <c r="C22" s="1075">
        <v>237.48420000000002</v>
      </c>
      <c r="D22" s="1076">
        <v>0.34391903527630047</v>
      </c>
      <c r="E22" s="1075">
        <v>332.940586592177</v>
      </c>
      <c r="F22" s="1076">
        <v>0.37369700557092694</v>
      </c>
      <c r="G22" s="1075">
        <v>532.14523809523882</v>
      </c>
      <c r="H22" s="1076">
        <v>0.41055650484000938</v>
      </c>
      <c r="I22" s="1070"/>
      <c r="J22" s="1070"/>
      <c r="K22" s="1070"/>
      <c r="L22" s="1070"/>
      <c r="M22" s="1070"/>
      <c r="N22" s="1070"/>
      <c r="O22" s="1070"/>
    </row>
    <row r="23" spans="1:15" ht="15" customHeight="1" x14ac:dyDescent="0.35">
      <c r="B23" s="1074" t="s">
        <v>42</v>
      </c>
      <c r="C23" s="1075">
        <v>304.66657541065206</v>
      </c>
      <c r="D23" s="1076">
        <v>0.10517900104570921</v>
      </c>
      <c r="E23" s="1075">
        <v>331.32424903722784</v>
      </c>
      <c r="F23" s="1076">
        <v>0.21310348985629049</v>
      </c>
      <c r="G23" s="1075">
        <v>449.73514254975197</v>
      </c>
      <c r="H23" s="1076">
        <v>0.33435266498323435</v>
      </c>
      <c r="I23" s="1070"/>
      <c r="J23" s="1070"/>
      <c r="K23" s="1070"/>
      <c r="L23" s="1070"/>
      <c r="M23" s="1070"/>
      <c r="N23" s="1070"/>
      <c r="O23" s="1070"/>
    </row>
    <row r="24" spans="1:15" ht="15" customHeight="1" x14ac:dyDescent="0.35">
      <c r="B24" s="1074" t="s">
        <v>43</v>
      </c>
      <c r="C24" s="1075">
        <v>297.17709459459462</v>
      </c>
      <c r="D24" s="1076">
        <v>0.17296000670123843</v>
      </c>
      <c r="E24" s="1075">
        <v>407.68905027933067</v>
      </c>
      <c r="F24" s="1076">
        <v>0.20236451113434231</v>
      </c>
      <c r="G24" s="1075">
        <v>676.57297142857124</v>
      </c>
      <c r="H24" s="1076">
        <v>0.18396372088395807</v>
      </c>
      <c r="I24" s="1070"/>
      <c r="J24" s="1070"/>
      <c r="K24" s="1070"/>
      <c r="L24" s="1070"/>
      <c r="M24" s="1070"/>
      <c r="N24" s="1070"/>
      <c r="O24" s="1070"/>
    </row>
    <row r="25" spans="1:15" ht="15" customHeight="1" x14ac:dyDescent="0.35">
      <c r="B25" s="1074" t="s">
        <v>44</v>
      </c>
      <c r="C25" s="1075">
        <v>294.4867164179106</v>
      </c>
      <c r="D25" s="1076">
        <v>7.3752026327504869E-2</v>
      </c>
      <c r="E25" s="1075" t="s">
        <v>363</v>
      </c>
      <c r="F25" s="1076" t="s">
        <v>363</v>
      </c>
      <c r="G25" s="1075" t="s">
        <v>363</v>
      </c>
      <c r="H25" s="1076" t="s">
        <v>363</v>
      </c>
      <c r="I25" s="1070"/>
      <c r="J25" s="1070"/>
      <c r="K25" s="1070"/>
      <c r="L25" s="1070"/>
      <c r="M25" s="1070"/>
      <c r="N25" s="1070"/>
      <c r="O25" s="1070"/>
    </row>
    <row r="26" spans="1:15" ht="15" customHeight="1" x14ac:dyDescent="0.35">
      <c r="B26" s="1074" t="s">
        <v>45</v>
      </c>
      <c r="C26" s="1075" t="s">
        <v>363</v>
      </c>
      <c r="D26" s="1076" t="s">
        <v>363</v>
      </c>
      <c r="E26" s="1075" t="s">
        <v>363</v>
      </c>
      <c r="F26" s="1076" t="s">
        <v>363</v>
      </c>
      <c r="G26" s="1075" t="s">
        <v>363</v>
      </c>
      <c r="H26" s="1076" t="s">
        <v>363</v>
      </c>
      <c r="I26" s="1070"/>
      <c r="J26" s="1070"/>
      <c r="K26" s="1070"/>
      <c r="L26" s="1070"/>
      <c r="M26" s="1070"/>
      <c r="N26" s="1070"/>
      <c r="O26" s="1070"/>
    </row>
    <row r="27" spans="1:15" ht="15" customHeight="1" x14ac:dyDescent="0.35">
      <c r="B27" s="1074" t="s">
        <v>46</v>
      </c>
      <c r="C27" s="1075" t="s">
        <v>363</v>
      </c>
      <c r="D27" s="1076" t="s">
        <v>363</v>
      </c>
      <c r="E27" s="1075" t="s">
        <v>363</v>
      </c>
      <c r="F27" s="1076" t="s">
        <v>363</v>
      </c>
      <c r="G27" s="1075" t="s">
        <v>363</v>
      </c>
      <c r="H27" s="1076" t="s">
        <v>363</v>
      </c>
      <c r="I27" s="1070"/>
      <c r="J27" s="1070"/>
      <c r="K27" s="1070"/>
      <c r="L27" s="1070"/>
      <c r="M27" s="1070"/>
      <c r="N27" s="1070"/>
      <c r="O27" s="1070"/>
    </row>
    <row r="28" spans="1:15" ht="15" customHeight="1" x14ac:dyDescent="0.35">
      <c r="B28" s="1077" t="s">
        <v>1</v>
      </c>
      <c r="C28" s="1078" t="s">
        <v>363</v>
      </c>
      <c r="D28" s="1079" t="s">
        <v>363</v>
      </c>
      <c r="E28" s="1078" t="s">
        <v>363</v>
      </c>
      <c r="F28" s="1079" t="s">
        <v>363</v>
      </c>
      <c r="G28" s="1078" t="s">
        <v>363</v>
      </c>
      <c r="H28" s="1079" t="s">
        <v>363</v>
      </c>
      <c r="I28" s="1070"/>
      <c r="J28" s="1070"/>
      <c r="K28" s="1070"/>
      <c r="L28" s="1070"/>
      <c r="M28" s="1070"/>
      <c r="N28" s="1070"/>
      <c r="O28" s="1070"/>
    </row>
    <row r="29" spans="1:15" ht="15" customHeight="1" x14ac:dyDescent="0.35">
      <c r="B29" s="1303" t="s">
        <v>0</v>
      </c>
      <c r="C29" s="1304">
        <v>258.91643450761444</v>
      </c>
      <c r="D29" s="1305">
        <v>0.44569170692424603</v>
      </c>
      <c r="E29" s="1304">
        <v>297.76938876109455</v>
      </c>
      <c r="F29" s="1305">
        <v>0.52521490052832853</v>
      </c>
      <c r="G29" s="1304">
        <v>407.71447583082636</v>
      </c>
      <c r="H29" s="1305">
        <v>0.58660203807473221</v>
      </c>
      <c r="I29" s="672"/>
      <c r="J29" s="672"/>
      <c r="K29" s="672"/>
      <c r="L29" s="672"/>
      <c r="M29" s="672"/>
      <c r="N29" s="672"/>
      <c r="O29" s="672"/>
    </row>
    <row r="30" spans="1:15"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188</v>
      </c>
      <c r="C31" s="1080"/>
      <c r="D31" s="1080"/>
      <c r="E31" s="1080"/>
      <c r="F31" s="1080"/>
      <c r="G31" s="1080"/>
      <c r="H31" s="1080"/>
      <c r="I31" s="1081"/>
      <c r="J31" s="1081"/>
      <c r="K31" s="1081"/>
      <c r="L31" s="1081"/>
      <c r="M31" s="1081"/>
      <c r="N31" s="1081"/>
      <c r="O31" s="1081"/>
    </row>
    <row r="32" spans="1:15" ht="48.65" customHeight="1" x14ac:dyDescent="0.35">
      <c r="B32" s="1708" t="s">
        <v>288</v>
      </c>
      <c r="C32" s="1708"/>
      <c r="D32" s="1708"/>
      <c r="E32" s="1708"/>
      <c r="F32" s="1708"/>
      <c r="G32" s="1708"/>
      <c r="H32" s="1708"/>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Hoja80">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67</v>
      </c>
      <c r="C1" s="700" t="s">
        <v>197</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557" t="s">
        <v>451</v>
      </c>
      <c r="C6" s="1557"/>
      <c r="D6" s="1557"/>
      <c r="E6" s="1557"/>
      <c r="F6" s="1557"/>
      <c r="G6" s="1557"/>
      <c r="H6" s="1557"/>
      <c r="I6" s="1557"/>
      <c r="J6" s="1016"/>
      <c r="K6" s="1016"/>
      <c r="L6" s="1016"/>
      <c r="M6" s="1067"/>
      <c r="N6" s="1067"/>
      <c r="O6" s="1067"/>
      <c r="P6" s="1067"/>
      <c r="Q6" s="1067"/>
      <c r="R6" s="1067"/>
    </row>
    <row r="7" spans="1:18" s="621" customFormat="1" ht="15.75" customHeight="1" x14ac:dyDescent="0.25">
      <c r="A7" s="1015"/>
      <c r="B7" s="1696" t="str">
        <f>porsaad!$B$6</f>
        <v>Situación a 30 de noviembre de 2025</v>
      </c>
      <c r="C7" s="1696"/>
      <c r="D7" s="1696"/>
      <c r="E7" s="1696"/>
      <c r="F7" s="1696"/>
      <c r="G7" s="1696"/>
      <c r="H7" s="1696"/>
      <c r="I7" s="1696"/>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709" t="s">
        <v>12</v>
      </c>
      <c r="C9" s="1711" t="s">
        <v>48</v>
      </c>
      <c r="D9" s="1711"/>
      <c r="E9" s="1712" t="s">
        <v>33</v>
      </c>
      <c r="F9" s="1713"/>
      <c r="G9" s="1714" t="s">
        <v>32</v>
      </c>
      <c r="H9" s="1715"/>
      <c r="I9" s="1070"/>
      <c r="J9" s="1070"/>
      <c r="K9" s="1070"/>
      <c r="L9" s="1070"/>
      <c r="M9" s="1070"/>
      <c r="N9" s="1070"/>
      <c r="O9" s="1070"/>
    </row>
    <row r="10" spans="1:18" ht="46.5" customHeight="1" x14ac:dyDescent="0.35">
      <c r="B10" s="1710"/>
      <c r="C10" s="1066" t="s">
        <v>132</v>
      </c>
      <c r="D10" s="860" t="s">
        <v>157</v>
      </c>
      <c r="E10" s="1066" t="s">
        <v>132</v>
      </c>
      <c r="F10" s="818" t="s">
        <v>157</v>
      </c>
      <c r="G10" s="818" t="s">
        <v>132</v>
      </c>
      <c r="H10" s="819" t="s">
        <v>157</v>
      </c>
      <c r="I10" s="1070"/>
      <c r="J10" s="1070"/>
      <c r="K10" s="1070"/>
      <c r="L10" s="1070"/>
      <c r="M10" s="1070"/>
      <c r="N10" s="1070"/>
      <c r="O10" s="1070"/>
    </row>
    <row r="11" spans="1:18" ht="15" customHeight="1" x14ac:dyDescent="0.35">
      <c r="B11" s="1071" t="s">
        <v>8</v>
      </c>
      <c r="C11" s="1072" t="s">
        <v>363</v>
      </c>
      <c r="D11" s="1073" t="s">
        <v>363</v>
      </c>
      <c r="E11" s="1072" t="s">
        <v>363</v>
      </c>
      <c r="F11" s="1073" t="s">
        <v>363</v>
      </c>
      <c r="G11" s="1072" t="s">
        <v>363</v>
      </c>
      <c r="H11" s="1073" t="s">
        <v>363</v>
      </c>
      <c r="I11" s="1070"/>
      <c r="J11" s="1070"/>
      <c r="K11" s="1070"/>
      <c r="L11" s="1070"/>
      <c r="M11" s="1070"/>
      <c r="N11" s="1070"/>
      <c r="O11" s="1070"/>
    </row>
    <row r="12" spans="1:18" ht="15" customHeight="1" x14ac:dyDescent="0.35">
      <c r="B12" s="1074" t="s">
        <v>7</v>
      </c>
      <c r="C12" s="1075" t="s">
        <v>363</v>
      </c>
      <c r="D12" s="1076" t="s">
        <v>363</v>
      </c>
      <c r="E12" s="1075" t="s">
        <v>363</v>
      </c>
      <c r="F12" s="1076" t="s">
        <v>363</v>
      </c>
      <c r="G12" s="1075" t="s">
        <v>363</v>
      </c>
      <c r="H12" s="1076" t="s">
        <v>363</v>
      </c>
      <c r="I12" s="1070"/>
      <c r="J12" s="1070"/>
      <c r="K12" s="1070"/>
      <c r="L12" s="1070"/>
      <c r="M12" s="1070"/>
      <c r="N12" s="1070"/>
      <c r="O12" s="1070"/>
    </row>
    <row r="13" spans="1:18" ht="15" customHeight="1" x14ac:dyDescent="0.35">
      <c r="B13" s="1074" t="s">
        <v>37</v>
      </c>
      <c r="C13" s="1103">
        <v>15.761765957446844</v>
      </c>
      <c r="D13" s="1076">
        <v>0.13850149908522086</v>
      </c>
      <c r="E13" s="1103">
        <v>15.959344262295071</v>
      </c>
      <c r="F13" s="1076">
        <v>0.22566563535555001</v>
      </c>
      <c r="G13" s="1103">
        <v>15.194166666666668</v>
      </c>
      <c r="H13" s="1076">
        <v>7.2814316930206513E-2</v>
      </c>
      <c r="I13" s="1070"/>
      <c r="J13" s="1070"/>
      <c r="K13" s="1070"/>
      <c r="L13" s="1070"/>
      <c r="M13" s="1070"/>
      <c r="N13" s="1070"/>
      <c r="O13" s="1070"/>
    </row>
    <row r="14" spans="1:18" ht="15" customHeight="1" x14ac:dyDescent="0.35">
      <c r="B14" s="1074" t="s">
        <v>38</v>
      </c>
      <c r="C14" s="1075" t="s">
        <v>363</v>
      </c>
      <c r="D14" s="1076" t="s">
        <v>363</v>
      </c>
      <c r="E14" s="1075" t="s">
        <v>363</v>
      </c>
      <c r="F14" s="1076" t="s">
        <v>363</v>
      </c>
      <c r="G14" s="1075" t="s">
        <v>363</v>
      </c>
      <c r="H14" s="1076" t="s">
        <v>363</v>
      </c>
      <c r="I14" s="1070"/>
      <c r="J14" s="1070"/>
      <c r="K14" s="1070"/>
      <c r="L14" s="1070"/>
      <c r="M14" s="1070"/>
      <c r="N14" s="1070"/>
      <c r="O14" s="1070"/>
    </row>
    <row r="15" spans="1:18" ht="15" customHeight="1" x14ac:dyDescent="0.35">
      <c r="B15" s="1074" t="s">
        <v>6</v>
      </c>
      <c r="C15" s="1075">
        <v>63.333333333333336</v>
      </c>
      <c r="D15" s="1076">
        <v>0.63436883807031486</v>
      </c>
      <c r="E15" s="1075">
        <v>27.5</v>
      </c>
      <c r="F15" s="1076">
        <v>0</v>
      </c>
      <c r="G15" s="1075">
        <v>18.333333333333332</v>
      </c>
      <c r="H15" s="1076">
        <v>0.8660254037844386</v>
      </c>
      <c r="I15" s="1070"/>
      <c r="J15" s="1070"/>
      <c r="K15" s="1070"/>
      <c r="L15" s="1070"/>
      <c r="M15" s="1070"/>
      <c r="N15" s="1070"/>
      <c r="O15" s="1070"/>
    </row>
    <row r="16" spans="1:18" ht="15" customHeight="1" x14ac:dyDescent="0.35">
      <c r="B16" s="1074" t="s">
        <v>5</v>
      </c>
      <c r="C16" s="1075" t="s">
        <v>363</v>
      </c>
      <c r="D16" s="1076" t="s">
        <v>363</v>
      </c>
      <c r="E16" s="1075" t="s">
        <v>363</v>
      </c>
      <c r="F16" s="1076" t="s">
        <v>363</v>
      </c>
      <c r="G16" s="1075" t="s">
        <v>363</v>
      </c>
      <c r="H16" s="1076" t="s">
        <v>363</v>
      </c>
      <c r="I16" s="1070"/>
      <c r="J16" s="1070"/>
      <c r="K16" s="1070"/>
      <c r="L16" s="1070"/>
      <c r="M16" s="1070"/>
      <c r="N16" s="1070"/>
      <c r="O16" s="1070"/>
    </row>
    <row r="17" spans="1:15" ht="15" customHeight="1" x14ac:dyDescent="0.35">
      <c r="B17" s="1074" t="s">
        <v>4</v>
      </c>
      <c r="C17" s="1075" t="s">
        <v>363</v>
      </c>
      <c r="D17" s="1076" t="s">
        <v>363</v>
      </c>
      <c r="E17" s="1075" t="s">
        <v>363</v>
      </c>
      <c r="F17" s="1076" t="s">
        <v>363</v>
      </c>
      <c r="G17" s="1075" t="s">
        <v>363</v>
      </c>
      <c r="H17" s="1076" t="s">
        <v>363</v>
      </c>
      <c r="I17" s="1070"/>
      <c r="J17" s="1070"/>
      <c r="K17" s="1070"/>
      <c r="L17" s="1070"/>
      <c r="M17" s="1070"/>
      <c r="N17" s="1070"/>
      <c r="O17" s="1070"/>
    </row>
    <row r="18" spans="1:15" ht="15" customHeight="1" x14ac:dyDescent="0.35">
      <c r="B18" s="1074" t="s">
        <v>40</v>
      </c>
      <c r="C18" s="1075" t="s">
        <v>363</v>
      </c>
      <c r="D18" s="1076" t="s">
        <v>363</v>
      </c>
      <c r="E18" s="1075" t="s">
        <v>363</v>
      </c>
      <c r="F18" s="1076" t="s">
        <v>363</v>
      </c>
      <c r="G18" s="1075" t="s">
        <v>363</v>
      </c>
      <c r="H18" s="1076" t="s">
        <v>363</v>
      </c>
      <c r="I18" s="1070"/>
      <c r="J18" s="1070"/>
      <c r="K18" s="1070"/>
      <c r="L18" s="1070"/>
      <c r="M18" s="1070"/>
      <c r="N18" s="1070"/>
      <c r="O18" s="1070"/>
    </row>
    <row r="19" spans="1:15" ht="15" customHeight="1" x14ac:dyDescent="0.35">
      <c r="B19" s="1074" t="s">
        <v>41</v>
      </c>
      <c r="C19" s="1075" t="s">
        <v>363</v>
      </c>
      <c r="D19" s="1076" t="s">
        <v>363</v>
      </c>
      <c r="E19" s="1075" t="s">
        <v>363</v>
      </c>
      <c r="F19" s="1076" t="s">
        <v>363</v>
      </c>
      <c r="G19" s="1075" t="s">
        <v>363</v>
      </c>
      <c r="H19" s="1076" t="s">
        <v>363</v>
      </c>
      <c r="I19" s="1070"/>
      <c r="J19" s="1070"/>
      <c r="K19" s="1070"/>
      <c r="L19" s="1070"/>
      <c r="M19" s="1070"/>
      <c r="N19" s="1070"/>
      <c r="O19" s="1070"/>
    </row>
    <row r="20" spans="1:15" ht="15" customHeight="1" x14ac:dyDescent="0.35">
      <c r="B20" s="1074" t="s">
        <v>3</v>
      </c>
      <c r="C20" s="1075" t="s">
        <v>363</v>
      </c>
      <c r="D20" s="1076" t="s">
        <v>363</v>
      </c>
      <c r="E20" s="1075" t="s">
        <v>363</v>
      </c>
      <c r="F20" s="1076" t="s">
        <v>363</v>
      </c>
      <c r="G20" s="1075" t="s">
        <v>363</v>
      </c>
      <c r="H20" s="1076" t="s">
        <v>363</v>
      </c>
      <c r="I20" s="1070"/>
      <c r="J20" s="1070"/>
      <c r="K20" s="1070"/>
      <c r="L20" s="1070"/>
      <c r="M20" s="1070"/>
      <c r="N20" s="1070"/>
      <c r="O20" s="1070"/>
    </row>
    <row r="21" spans="1:15" ht="15" customHeight="1" x14ac:dyDescent="0.35">
      <c r="B21" s="1074" t="s">
        <v>2</v>
      </c>
      <c r="C21" s="1075" t="s">
        <v>363</v>
      </c>
      <c r="D21" s="1076" t="s">
        <v>363</v>
      </c>
      <c r="E21" s="1075" t="s">
        <v>363</v>
      </c>
      <c r="F21" s="1076" t="s">
        <v>363</v>
      </c>
      <c r="G21" s="1075" t="s">
        <v>363</v>
      </c>
      <c r="H21" s="1076" t="s">
        <v>363</v>
      </c>
      <c r="I21" s="1070"/>
      <c r="J21" s="1070"/>
      <c r="K21" s="1070"/>
      <c r="L21" s="1070"/>
      <c r="M21" s="1070"/>
      <c r="N21" s="1070"/>
      <c r="O21" s="1070"/>
    </row>
    <row r="22" spans="1:15" ht="15" customHeight="1" x14ac:dyDescent="0.35">
      <c r="B22" s="1074" t="s">
        <v>35</v>
      </c>
      <c r="C22" s="1075" t="s">
        <v>363</v>
      </c>
      <c r="D22" s="1076" t="s">
        <v>363</v>
      </c>
      <c r="E22" s="1075" t="s">
        <v>363</v>
      </c>
      <c r="F22" s="1076" t="s">
        <v>363</v>
      </c>
      <c r="G22" s="1075" t="s">
        <v>363</v>
      </c>
      <c r="H22" s="1076" t="s">
        <v>363</v>
      </c>
      <c r="I22" s="1070"/>
      <c r="J22" s="1070"/>
      <c r="K22" s="1070"/>
      <c r="L22" s="1070"/>
      <c r="M22" s="1070"/>
      <c r="N22" s="1070"/>
      <c r="O22" s="1070"/>
    </row>
    <row r="23" spans="1:15" ht="15" customHeight="1" x14ac:dyDescent="0.35">
      <c r="B23" s="1074" t="s">
        <v>42</v>
      </c>
      <c r="C23" s="1075" t="s">
        <v>363</v>
      </c>
      <c r="D23" s="1076" t="s">
        <v>363</v>
      </c>
      <c r="E23" s="1075" t="s">
        <v>363</v>
      </c>
      <c r="F23" s="1076" t="s">
        <v>363</v>
      </c>
      <c r="G23" s="1075" t="s">
        <v>363</v>
      </c>
      <c r="H23" s="1076" t="s">
        <v>363</v>
      </c>
      <c r="I23" s="1070"/>
      <c r="J23" s="1070"/>
      <c r="K23" s="1070"/>
      <c r="L23" s="1070"/>
      <c r="M23" s="1070"/>
      <c r="N23" s="1070"/>
      <c r="O23" s="1070"/>
    </row>
    <row r="24" spans="1:15" ht="15" customHeight="1" x14ac:dyDescent="0.35">
      <c r="B24" s="1074" t="s">
        <v>43</v>
      </c>
      <c r="C24" s="1075" t="s">
        <v>363</v>
      </c>
      <c r="D24" s="1076" t="s">
        <v>363</v>
      </c>
      <c r="E24" s="1075" t="s">
        <v>363</v>
      </c>
      <c r="F24" s="1076" t="s">
        <v>363</v>
      </c>
      <c r="G24" s="1075" t="s">
        <v>363</v>
      </c>
      <c r="H24" s="1076" t="s">
        <v>363</v>
      </c>
      <c r="I24" s="1070"/>
      <c r="J24" s="1070"/>
      <c r="K24" s="1070"/>
      <c r="L24" s="1070"/>
      <c r="M24" s="1070"/>
      <c r="N24" s="1070"/>
      <c r="O24" s="1070"/>
    </row>
    <row r="25" spans="1:15" ht="15" customHeight="1" x14ac:dyDescent="0.35">
      <c r="B25" s="1074" t="s">
        <v>44</v>
      </c>
      <c r="C25" s="1075" t="s">
        <v>363</v>
      </c>
      <c r="D25" s="1076" t="s">
        <v>363</v>
      </c>
      <c r="E25" s="1075" t="s">
        <v>363</v>
      </c>
      <c r="F25" s="1076" t="s">
        <v>363</v>
      </c>
      <c r="G25" s="1075" t="s">
        <v>363</v>
      </c>
      <c r="H25" s="1076" t="s">
        <v>363</v>
      </c>
      <c r="I25" s="1070"/>
      <c r="J25" s="1070"/>
      <c r="K25" s="1070"/>
      <c r="L25" s="1070"/>
      <c r="M25" s="1070"/>
      <c r="N25" s="1070"/>
      <c r="O25" s="1070"/>
    </row>
    <row r="26" spans="1:15" ht="15" customHeight="1" x14ac:dyDescent="0.35">
      <c r="B26" s="1074" t="s">
        <v>45</v>
      </c>
      <c r="C26" s="1075" t="s">
        <v>363</v>
      </c>
      <c r="D26" s="1076" t="s">
        <v>363</v>
      </c>
      <c r="E26" s="1075" t="s">
        <v>363</v>
      </c>
      <c r="F26" s="1076" t="s">
        <v>363</v>
      </c>
      <c r="G26" s="1075" t="s">
        <v>363</v>
      </c>
      <c r="H26" s="1076" t="s">
        <v>363</v>
      </c>
      <c r="I26" s="1070"/>
      <c r="J26" s="1070"/>
      <c r="K26" s="1070"/>
      <c r="L26" s="1070"/>
      <c r="M26" s="1070"/>
      <c r="N26" s="1070"/>
      <c r="O26" s="1070"/>
    </row>
    <row r="27" spans="1:15" ht="15" customHeight="1" x14ac:dyDescent="0.35">
      <c r="B27" s="1074" t="s">
        <v>46</v>
      </c>
      <c r="C27" s="1075" t="s">
        <v>363</v>
      </c>
      <c r="D27" s="1076" t="s">
        <v>363</v>
      </c>
      <c r="E27" s="1075" t="s">
        <v>363</v>
      </c>
      <c r="F27" s="1076" t="s">
        <v>363</v>
      </c>
      <c r="G27" s="1075" t="s">
        <v>363</v>
      </c>
      <c r="H27" s="1076" t="s">
        <v>363</v>
      </c>
      <c r="I27" s="1070"/>
      <c r="J27" s="1070"/>
      <c r="K27" s="1070"/>
      <c r="L27" s="1070"/>
      <c r="M27" s="1070"/>
      <c r="N27" s="1070"/>
      <c r="O27" s="1070"/>
    </row>
    <row r="28" spans="1:15" ht="15" customHeight="1" x14ac:dyDescent="0.35">
      <c r="B28" s="1077" t="s">
        <v>1</v>
      </c>
      <c r="C28" s="1078" t="s">
        <v>363</v>
      </c>
      <c r="D28" s="1079" t="s">
        <v>363</v>
      </c>
      <c r="E28" s="1078" t="s">
        <v>363</v>
      </c>
      <c r="F28" s="1079" t="s">
        <v>363</v>
      </c>
      <c r="G28" s="1078" t="s">
        <v>363</v>
      </c>
      <c r="H28" s="1079" t="s">
        <v>363</v>
      </c>
      <c r="I28" s="1070"/>
      <c r="J28" s="1070"/>
      <c r="K28" s="1070"/>
      <c r="L28" s="1070"/>
      <c r="M28" s="1070"/>
      <c r="N28" s="1070"/>
      <c r="O28" s="1070"/>
    </row>
    <row r="29" spans="1:15" ht="15" customHeight="1" x14ac:dyDescent="0.35">
      <c r="B29" s="1303" t="s">
        <v>0</v>
      </c>
      <c r="C29" s="1304">
        <v>17.233051546391788</v>
      </c>
      <c r="D29" s="1305">
        <v>0.62123431692953468</v>
      </c>
      <c r="E29" s="1304">
        <v>16.14548387096773</v>
      </c>
      <c r="F29" s="1305">
        <v>0.23912881617194881</v>
      </c>
      <c r="G29" s="1304">
        <v>15.542962962962964</v>
      </c>
      <c r="H29" s="1305">
        <v>0.29821463612554999</v>
      </c>
      <c r="I29" s="672"/>
      <c r="J29" s="672"/>
      <c r="K29" s="672"/>
      <c r="L29" s="672"/>
      <c r="M29" s="672"/>
      <c r="N29" s="672"/>
      <c r="O29" s="672"/>
    </row>
    <row r="30" spans="1:15"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188</v>
      </c>
      <c r="C31" s="1080"/>
      <c r="D31" s="1080"/>
      <c r="E31" s="1080"/>
      <c r="F31" s="1080"/>
      <c r="G31" s="1080"/>
      <c r="H31" s="1080"/>
      <c r="I31" s="1081"/>
      <c r="J31" s="1081"/>
      <c r="K31" s="1081"/>
      <c r="L31" s="1081"/>
      <c r="M31" s="1081"/>
      <c r="N31" s="1081"/>
      <c r="O31" s="1081"/>
    </row>
    <row r="32" spans="1:15" ht="47.5" customHeight="1" x14ac:dyDescent="0.35">
      <c r="B32" s="1708" t="s">
        <v>288</v>
      </c>
      <c r="C32" s="1708"/>
      <c r="D32" s="1708"/>
      <c r="E32" s="1708"/>
      <c r="F32" s="1708"/>
      <c r="G32" s="1708"/>
      <c r="H32" s="1708"/>
    </row>
  </sheetData>
  <mergeCells count="7">
    <mergeCell ref="B32:H32"/>
    <mergeCell ref="B6:I6"/>
    <mergeCell ref="B7:I7"/>
    <mergeCell ref="B9:B10"/>
    <mergeCell ref="C9:D9"/>
    <mergeCell ref="E9:F9"/>
    <mergeCell ref="G9:H9"/>
  </mergeCells>
  <conditionalFormatting sqref="C11:C28">
    <cfRule type="colorScale" priority="12">
      <colorScale>
        <cfvo type="min"/>
        <cfvo type="max"/>
        <color theme="4" tint="0.79998168889431442"/>
        <color theme="4" tint="-0.249977111117893"/>
      </colorScale>
    </cfRule>
    <cfRule type="colorScale" priority="13">
      <colorScale>
        <cfvo type="num" val="0"/>
        <cfvo type="num" val="20"/>
        <color rgb="FFFCFCFF"/>
        <color theme="4"/>
      </colorScale>
    </cfRule>
  </conditionalFormatting>
  <conditionalFormatting sqref="C13">
    <cfRule type="colorScale" priority="7">
      <colorScale>
        <cfvo type="min"/>
        <cfvo type="max"/>
        <color theme="4" tint="0.79998168889431442"/>
        <color theme="4" tint="0.79998168889431442"/>
      </colorScale>
    </cfRule>
  </conditionalFormatting>
  <conditionalFormatting sqref="E11:E12 E14:E28">
    <cfRule type="colorScale" priority="10">
      <colorScale>
        <cfvo type="min"/>
        <cfvo type="max"/>
        <color theme="4" tint="0.79998168889431442"/>
        <color theme="4" tint="-0.249977111117893"/>
      </colorScale>
    </cfRule>
    <cfRule type="colorScale" priority="11">
      <colorScale>
        <cfvo type="num" val="0"/>
        <cfvo type="num" val="20"/>
        <color rgb="FFFCFCFF"/>
        <color theme="4"/>
      </colorScale>
    </cfRule>
  </conditionalFormatting>
  <conditionalFormatting sqref="E13">
    <cfRule type="colorScale" priority="4">
      <colorScale>
        <cfvo type="min"/>
        <cfvo type="max"/>
        <color theme="4" tint="0.79998168889431442"/>
        <color theme="4" tint="0.79998168889431442"/>
      </colorScale>
    </cfRule>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G11:G12 G14:G28">
    <cfRule type="colorScale" priority="8">
      <colorScale>
        <cfvo type="min"/>
        <cfvo type="max"/>
        <color theme="4" tint="0.79998168889431442"/>
        <color theme="4" tint="-0.249977111117893"/>
      </colorScale>
    </cfRule>
    <cfRule type="colorScale" priority="9">
      <colorScale>
        <cfvo type="num" val="0"/>
        <cfvo type="num" val="20"/>
        <color rgb="FFFCFCFF"/>
        <color theme="4"/>
      </colorScale>
    </cfRule>
  </conditionalFormatting>
  <conditionalFormatting sqref="G13">
    <cfRule type="colorScale" priority="1">
      <colorScale>
        <cfvo type="min"/>
        <cfvo type="max"/>
        <color theme="4" tint="0.79998168889431442"/>
        <color theme="4" tint="0.79998168889431442"/>
      </colorScale>
    </cfRule>
    <cfRule type="colorScale" priority="2">
      <colorScale>
        <cfvo type="min"/>
        <cfvo type="max"/>
        <color theme="4" tint="0.79998168889431442"/>
        <color theme="4" tint="-0.249977111117893"/>
      </colorScale>
    </cfRule>
    <cfRule type="colorScale" priority="3">
      <colorScale>
        <cfvo type="num" val="0"/>
        <cfvo type="num" val="2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Hoja37">
    <tabColor theme="5"/>
    <pageSetUpPr fitToPage="1"/>
  </sheetPr>
  <dimension ref="A1:IY55"/>
  <sheetViews>
    <sheetView zoomScale="80" zoomScaleNormal="80" workbookViewId="0"/>
  </sheetViews>
  <sheetFormatPr baseColWidth="10" defaultColWidth="11.453125" defaultRowHeight="14.5" x14ac:dyDescent="0.25"/>
  <cols>
    <col min="1" max="1" width="0.7265625" style="333" customWidth="1"/>
    <col min="2" max="2" width="28.7265625" style="333" customWidth="1"/>
    <col min="3" max="3" width="0.7265625" style="333" customWidth="1"/>
    <col min="4" max="4" width="11.26953125" style="333" bestFit="1" customWidth="1"/>
    <col min="5" max="5" width="10.7265625" style="333" customWidth="1"/>
    <col min="6" max="6" width="0.7265625" style="333" customWidth="1"/>
    <col min="7" max="7" width="12.81640625" style="333" customWidth="1"/>
    <col min="8" max="8" width="10.7265625" style="333" customWidth="1"/>
    <col min="9" max="9" width="0.7265625" style="333" customWidth="1"/>
    <col min="10" max="10" width="11.7265625" style="333" customWidth="1"/>
    <col min="11" max="11" width="11.1796875" style="333" customWidth="1"/>
    <col min="12" max="17" width="11.453125" style="333"/>
    <col min="18" max="18" width="7.54296875" style="333" customWidth="1"/>
    <col min="19" max="19" width="2.26953125" style="333" customWidth="1"/>
    <col min="20" max="16384" width="11.453125" style="333"/>
  </cols>
  <sheetData>
    <row r="1" spans="1:259" s="613" customFormat="1" ht="9" customHeight="1" x14ac:dyDescent="0.35">
      <c r="A1" s="340"/>
      <c r="B1" s="311"/>
      <c r="C1" s="340"/>
      <c r="D1" s="311"/>
      <c r="E1" s="311"/>
      <c r="F1" s="341"/>
      <c r="G1" s="1105"/>
      <c r="H1" s="340"/>
      <c r="I1" s="341"/>
      <c r="J1" s="340"/>
      <c r="K1" s="748"/>
      <c r="L1" s="748"/>
      <c r="M1" s="748"/>
      <c r="N1" s="748"/>
      <c r="O1" s="340"/>
      <c r="P1" s="340"/>
      <c r="Q1" s="340"/>
      <c r="R1" s="748"/>
      <c r="S1" s="748"/>
      <c r="T1" s="340"/>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40"/>
      <c r="AZ1" s="340"/>
      <c r="BA1" s="340"/>
      <c r="BB1" s="340"/>
      <c r="BC1" s="340"/>
      <c r="BD1" s="340"/>
      <c r="BE1" s="340"/>
      <c r="BF1" s="340"/>
      <c r="BG1" s="340"/>
      <c r="BH1" s="340"/>
      <c r="BI1" s="340"/>
      <c r="BJ1" s="340"/>
      <c r="BK1" s="340"/>
      <c r="BL1" s="340"/>
      <c r="BM1" s="340"/>
      <c r="BN1" s="340"/>
      <c r="BO1" s="340"/>
      <c r="BP1" s="340"/>
      <c r="BQ1" s="340"/>
      <c r="BR1" s="340"/>
      <c r="BS1" s="340"/>
      <c r="BT1" s="340"/>
      <c r="BU1" s="340"/>
      <c r="BV1" s="340"/>
      <c r="BW1" s="340"/>
      <c r="BX1" s="340"/>
      <c r="BY1" s="340"/>
      <c r="BZ1" s="340"/>
      <c r="CA1" s="340"/>
      <c r="CB1" s="340"/>
      <c r="CC1" s="340"/>
      <c r="CD1" s="340"/>
      <c r="CE1" s="340"/>
      <c r="CF1" s="340"/>
      <c r="CG1" s="340"/>
      <c r="CH1" s="340"/>
      <c r="CI1" s="340"/>
      <c r="CJ1" s="340"/>
      <c r="CK1" s="340"/>
      <c r="CL1" s="340"/>
      <c r="CM1" s="340"/>
      <c r="CN1" s="340"/>
      <c r="CO1" s="340"/>
      <c r="CP1" s="340"/>
      <c r="CQ1" s="340"/>
      <c r="CR1" s="340"/>
      <c r="CS1" s="340"/>
      <c r="CT1" s="340"/>
      <c r="CU1" s="340"/>
      <c r="CV1" s="340"/>
      <c r="CW1" s="340"/>
      <c r="CX1" s="340"/>
      <c r="CY1" s="340"/>
      <c r="CZ1" s="340"/>
      <c r="DA1" s="340"/>
      <c r="DB1" s="340"/>
      <c r="DC1" s="340"/>
      <c r="DD1" s="340"/>
      <c r="DE1" s="340"/>
      <c r="DF1" s="340"/>
      <c r="DG1" s="340"/>
      <c r="DH1" s="340"/>
      <c r="DI1" s="340"/>
      <c r="DJ1" s="340"/>
      <c r="DK1" s="340"/>
      <c r="DL1" s="340"/>
      <c r="DM1" s="340"/>
      <c r="DN1" s="340"/>
      <c r="DO1" s="340"/>
      <c r="DP1" s="340"/>
      <c r="DQ1" s="340"/>
      <c r="DR1" s="340"/>
      <c r="DS1" s="340"/>
      <c r="DT1" s="340"/>
      <c r="DU1" s="340"/>
      <c r="DV1" s="340"/>
      <c r="DW1" s="340"/>
      <c r="DX1" s="340"/>
      <c r="DY1" s="340"/>
      <c r="DZ1" s="340"/>
      <c r="EA1" s="340"/>
      <c r="EB1" s="340"/>
      <c r="EC1" s="340"/>
      <c r="ED1" s="340"/>
      <c r="EE1" s="340"/>
      <c r="EF1" s="340"/>
      <c r="EG1" s="340"/>
      <c r="EH1" s="340"/>
      <c r="EI1" s="340"/>
      <c r="EJ1" s="340"/>
      <c r="EK1" s="340"/>
      <c r="EL1" s="340"/>
      <c r="EM1" s="340"/>
      <c r="EN1" s="340"/>
      <c r="EO1" s="340"/>
      <c r="EP1" s="340"/>
      <c r="EQ1" s="340"/>
      <c r="ER1" s="340"/>
      <c r="ES1" s="340"/>
      <c r="ET1" s="340"/>
      <c r="EU1" s="340"/>
      <c r="EV1" s="340"/>
      <c r="EW1" s="340"/>
      <c r="EX1" s="340"/>
      <c r="EY1" s="340"/>
      <c r="EZ1" s="340"/>
      <c r="FA1" s="340"/>
      <c r="FB1" s="340"/>
      <c r="FC1" s="340"/>
      <c r="FD1" s="340"/>
      <c r="FE1" s="340"/>
      <c r="FF1" s="340"/>
      <c r="FG1" s="340"/>
      <c r="FH1" s="340"/>
      <c r="FI1" s="340"/>
      <c r="FJ1" s="340"/>
      <c r="FK1" s="340"/>
      <c r="FL1" s="340"/>
      <c r="FM1" s="340"/>
      <c r="FN1" s="340"/>
      <c r="FO1" s="340"/>
      <c r="FP1" s="340"/>
      <c r="FQ1" s="340"/>
      <c r="FR1" s="340"/>
      <c r="FS1" s="340"/>
      <c r="FT1" s="340"/>
      <c r="FU1" s="340"/>
      <c r="FV1" s="340"/>
      <c r="FW1" s="340"/>
      <c r="FX1" s="340"/>
      <c r="FY1" s="340"/>
      <c r="FZ1" s="340"/>
      <c r="GA1" s="340"/>
      <c r="GB1" s="340"/>
      <c r="GC1" s="340"/>
      <c r="GD1" s="340"/>
      <c r="GE1" s="340"/>
      <c r="GF1" s="340"/>
      <c r="GG1" s="340"/>
      <c r="GH1" s="340"/>
      <c r="GI1" s="340"/>
      <c r="GJ1" s="340"/>
      <c r="GK1" s="340"/>
      <c r="GL1" s="340"/>
      <c r="GM1" s="340"/>
      <c r="GN1" s="340"/>
      <c r="GO1" s="340"/>
      <c r="GP1" s="340"/>
      <c r="GQ1" s="340"/>
      <c r="GR1" s="340"/>
      <c r="GS1" s="340"/>
      <c r="GT1" s="340"/>
      <c r="GU1" s="340"/>
      <c r="GV1" s="340"/>
      <c r="GW1" s="340"/>
      <c r="GX1" s="340"/>
      <c r="GY1" s="340"/>
      <c r="GZ1" s="340"/>
      <c r="HA1" s="340"/>
      <c r="HB1" s="340"/>
      <c r="HC1" s="340"/>
      <c r="HD1" s="340"/>
      <c r="HE1" s="340"/>
      <c r="HF1" s="340"/>
      <c r="HG1" s="340"/>
      <c r="HH1" s="340"/>
      <c r="HI1" s="340"/>
      <c r="HJ1" s="340"/>
      <c r="HK1" s="340"/>
      <c r="HL1" s="340"/>
      <c r="HM1" s="340"/>
      <c r="HN1" s="340"/>
      <c r="HO1" s="340"/>
      <c r="HP1" s="340"/>
      <c r="HQ1" s="340"/>
      <c r="HR1" s="340"/>
      <c r="HS1" s="340"/>
      <c r="HT1" s="340"/>
      <c r="HU1" s="340"/>
      <c r="HV1" s="340"/>
      <c r="HW1" s="340"/>
      <c r="HX1" s="340"/>
      <c r="HY1" s="340"/>
      <c r="HZ1" s="340"/>
      <c r="IA1" s="340"/>
      <c r="IB1" s="340"/>
      <c r="IC1" s="340"/>
      <c r="ID1" s="340"/>
      <c r="IE1" s="340"/>
      <c r="IF1" s="340"/>
      <c r="IG1" s="340"/>
      <c r="IH1" s="340"/>
      <c r="II1" s="340"/>
      <c r="IJ1" s="340"/>
      <c r="IK1" s="340"/>
      <c r="IL1" s="340"/>
      <c r="IM1" s="340"/>
      <c r="IN1" s="340"/>
      <c r="IO1" s="340"/>
      <c r="IP1" s="340"/>
      <c r="IQ1" s="340"/>
      <c r="IR1" s="340"/>
      <c r="IS1" s="340"/>
      <c r="IT1" s="340"/>
      <c r="IU1" s="340"/>
      <c r="IV1" s="340"/>
      <c r="IW1" s="340"/>
      <c r="IX1" s="340"/>
      <c r="IY1" s="340"/>
    </row>
    <row r="2" spans="1:259" s="619" customFormat="1" ht="49.5" customHeight="1" x14ac:dyDescent="0.35">
      <c r="A2" s="343"/>
      <c r="B2" s="749"/>
      <c r="C2" s="343"/>
      <c r="D2" s="749"/>
      <c r="E2" s="749"/>
      <c r="F2" s="749"/>
      <c r="G2" s="749"/>
      <c r="H2" s="749"/>
      <c r="I2" s="749"/>
      <c r="J2" s="343"/>
      <c r="K2" s="748"/>
      <c r="L2" s="748"/>
      <c r="M2" s="748"/>
      <c r="N2" s="748"/>
      <c r="O2" s="343"/>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3"/>
      <c r="BB2" s="343"/>
      <c r="BC2" s="343"/>
      <c r="BD2" s="343"/>
      <c r="BE2" s="343"/>
      <c r="BF2" s="343"/>
      <c r="BG2" s="343"/>
      <c r="BH2" s="343"/>
      <c r="BI2" s="343"/>
      <c r="BJ2" s="343"/>
      <c r="BK2" s="343"/>
      <c r="BL2" s="343"/>
      <c r="BM2" s="343"/>
      <c r="BN2" s="343"/>
      <c r="BO2" s="343"/>
      <c r="BP2" s="343"/>
      <c r="BQ2" s="343"/>
      <c r="BR2" s="343"/>
      <c r="BS2" s="343"/>
      <c r="BT2" s="343"/>
      <c r="BU2" s="343"/>
      <c r="BV2" s="343"/>
      <c r="BW2" s="343"/>
      <c r="BX2" s="343"/>
      <c r="BY2" s="343"/>
      <c r="BZ2" s="343"/>
      <c r="CA2" s="343"/>
      <c r="CB2" s="343"/>
      <c r="CC2" s="343"/>
      <c r="CD2" s="343"/>
      <c r="CE2" s="343"/>
      <c r="CF2" s="343"/>
      <c r="CG2" s="343"/>
      <c r="CH2" s="343"/>
      <c r="CI2" s="343"/>
      <c r="CJ2" s="343"/>
      <c r="CK2" s="343"/>
      <c r="CL2" s="343"/>
      <c r="CM2" s="343"/>
      <c r="CN2" s="343"/>
      <c r="CO2" s="343"/>
      <c r="CP2" s="343"/>
      <c r="CQ2" s="343"/>
      <c r="CR2" s="343"/>
      <c r="CS2" s="343"/>
      <c r="CT2" s="343"/>
      <c r="CU2" s="343"/>
      <c r="CV2" s="343"/>
      <c r="CW2" s="343"/>
      <c r="CX2" s="343"/>
      <c r="CY2" s="343"/>
      <c r="CZ2" s="343"/>
      <c r="DA2" s="343"/>
      <c r="DB2" s="343"/>
      <c r="DC2" s="343"/>
      <c r="DD2" s="343"/>
      <c r="DE2" s="343"/>
      <c r="DF2" s="343"/>
      <c r="DG2" s="343"/>
      <c r="DH2" s="343"/>
      <c r="DI2" s="343"/>
      <c r="DJ2" s="343"/>
      <c r="DK2" s="343"/>
      <c r="DL2" s="343"/>
      <c r="DM2" s="343"/>
      <c r="DN2" s="343"/>
      <c r="DO2" s="343"/>
      <c r="DP2" s="343"/>
      <c r="DQ2" s="343"/>
      <c r="DR2" s="343"/>
      <c r="DS2" s="343"/>
      <c r="DT2" s="343"/>
      <c r="DU2" s="343"/>
      <c r="DV2" s="343"/>
      <c r="DW2" s="343"/>
      <c r="DX2" s="343"/>
      <c r="DY2" s="343"/>
      <c r="DZ2" s="343"/>
      <c r="EA2" s="343"/>
      <c r="EB2" s="343"/>
      <c r="EC2" s="343"/>
      <c r="ED2" s="343"/>
      <c r="EE2" s="343"/>
      <c r="EF2" s="343"/>
      <c r="EG2" s="343"/>
      <c r="EH2" s="343"/>
      <c r="EI2" s="343"/>
      <c r="EJ2" s="343"/>
      <c r="EK2" s="343"/>
      <c r="EL2" s="343"/>
      <c r="EM2" s="343"/>
      <c r="EN2" s="343"/>
      <c r="EO2" s="343"/>
      <c r="EP2" s="343"/>
      <c r="EQ2" s="343"/>
      <c r="ER2" s="343"/>
      <c r="ES2" s="343"/>
      <c r="ET2" s="343"/>
      <c r="EU2" s="343"/>
      <c r="EV2" s="343"/>
      <c r="EW2" s="343"/>
      <c r="EX2" s="343"/>
      <c r="EY2" s="343"/>
      <c r="EZ2" s="343"/>
      <c r="FA2" s="343"/>
      <c r="FB2" s="343"/>
      <c r="FC2" s="343"/>
      <c r="FD2" s="343"/>
      <c r="FE2" s="343"/>
      <c r="FF2" s="343"/>
      <c r="FG2" s="343"/>
      <c r="FH2" s="343"/>
      <c r="FI2" s="343"/>
      <c r="FJ2" s="343"/>
      <c r="FK2" s="343"/>
      <c r="FL2" s="343"/>
      <c r="FM2" s="343"/>
      <c r="FN2" s="343"/>
      <c r="FO2" s="343"/>
      <c r="FP2" s="343"/>
      <c r="FQ2" s="343"/>
      <c r="FR2" s="343"/>
      <c r="FS2" s="343"/>
      <c r="FT2" s="343"/>
      <c r="FU2" s="343"/>
      <c r="FV2" s="343"/>
      <c r="FW2" s="343"/>
      <c r="FX2" s="343"/>
      <c r="FY2" s="343"/>
      <c r="FZ2" s="343"/>
      <c r="GA2" s="343"/>
      <c r="GB2" s="343"/>
      <c r="GC2" s="343"/>
      <c r="GD2" s="343"/>
      <c r="GE2" s="343"/>
      <c r="GF2" s="343"/>
      <c r="GG2" s="343"/>
      <c r="GH2" s="343"/>
      <c r="GI2" s="343"/>
      <c r="GJ2" s="343"/>
      <c r="GK2" s="343"/>
      <c r="GL2" s="343"/>
      <c r="GM2" s="343"/>
      <c r="GN2" s="343"/>
      <c r="GO2" s="343"/>
      <c r="GP2" s="343"/>
      <c r="GQ2" s="343"/>
      <c r="GR2" s="343"/>
      <c r="GS2" s="343"/>
      <c r="GT2" s="343"/>
      <c r="GU2" s="343"/>
      <c r="GV2" s="343"/>
      <c r="GW2" s="343"/>
      <c r="GX2" s="343"/>
      <c r="GY2" s="343"/>
      <c r="GZ2" s="343"/>
      <c r="HA2" s="343"/>
      <c r="HB2" s="343"/>
      <c r="HC2" s="343"/>
      <c r="HD2" s="343"/>
      <c r="HE2" s="343"/>
      <c r="HF2" s="343"/>
      <c r="HG2" s="343"/>
      <c r="HH2" s="343"/>
      <c r="HI2" s="343"/>
      <c r="HJ2" s="343"/>
      <c r="HK2" s="343"/>
      <c r="HL2" s="343"/>
      <c r="HM2" s="343"/>
      <c r="HN2" s="343"/>
      <c r="HO2" s="343"/>
      <c r="HP2" s="343"/>
      <c r="HQ2" s="343"/>
      <c r="HR2" s="343"/>
      <c r="HS2" s="343"/>
      <c r="HT2" s="343"/>
      <c r="HU2" s="343"/>
      <c r="HV2" s="343"/>
      <c r="HW2" s="343"/>
      <c r="HX2" s="343"/>
      <c r="HY2" s="343"/>
      <c r="HZ2" s="343"/>
      <c r="IA2" s="343"/>
      <c r="IB2" s="343"/>
      <c r="IC2" s="343"/>
      <c r="ID2" s="343"/>
      <c r="IE2" s="343"/>
      <c r="IF2" s="343"/>
      <c r="IG2" s="343"/>
      <c r="IH2" s="343"/>
      <c r="II2" s="343"/>
      <c r="IJ2" s="343"/>
      <c r="IK2" s="343"/>
      <c r="IL2" s="343"/>
      <c r="IM2" s="343"/>
      <c r="IN2" s="343"/>
      <c r="IO2" s="343"/>
      <c r="IP2" s="343"/>
      <c r="IQ2" s="343"/>
      <c r="IR2" s="343"/>
      <c r="IS2" s="343"/>
      <c r="IT2" s="343"/>
      <c r="IU2" s="343"/>
      <c r="IV2" s="343"/>
      <c r="IW2" s="343"/>
      <c r="IX2" s="343"/>
      <c r="IY2" s="343"/>
    </row>
    <row r="3" spans="1:259" s="621" customFormat="1" ht="7" customHeight="1" x14ac:dyDescent="0.35">
      <c r="A3" s="345"/>
      <c r="B3" s="1440"/>
      <c r="C3" s="1440"/>
      <c r="D3" s="1440"/>
      <c r="E3" s="1440"/>
      <c r="F3" s="1440"/>
      <c r="G3" s="1440"/>
      <c r="H3" s="1440"/>
      <c r="I3" s="1440"/>
      <c r="J3" s="345"/>
      <c r="K3" s="748"/>
      <c r="L3" s="748"/>
      <c r="M3" s="748"/>
      <c r="N3" s="748"/>
      <c r="O3" s="345"/>
      <c r="P3" s="345"/>
      <c r="Q3" s="345"/>
      <c r="R3" s="343"/>
      <c r="S3" s="343"/>
      <c r="T3" s="345"/>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345"/>
      <c r="BC3" s="345"/>
      <c r="BD3" s="345"/>
      <c r="BE3" s="345"/>
      <c r="BF3" s="345"/>
      <c r="BG3" s="345"/>
      <c r="BH3" s="345"/>
      <c r="BI3" s="345"/>
      <c r="BJ3" s="345"/>
      <c r="BK3" s="345"/>
      <c r="BL3" s="345"/>
      <c r="BM3" s="345"/>
      <c r="BN3" s="345"/>
      <c r="BO3" s="345"/>
      <c r="BP3" s="345"/>
      <c r="BQ3" s="345"/>
      <c r="BR3" s="345"/>
      <c r="BS3" s="345"/>
      <c r="BT3" s="345"/>
      <c r="BU3" s="345"/>
      <c r="BV3" s="345"/>
      <c r="BW3" s="345"/>
      <c r="BX3" s="345"/>
      <c r="BY3" s="345"/>
      <c r="BZ3" s="345"/>
      <c r="CA3" s="345"/>
      <c r="CB3" s="345"/>
      <c r="CC3" s="345"/>
      <c r="CD3" s="345"/>
      <c r="CE3" s="345"/>
      <c r="CF3" s="345"/>
      <c r="CG3" s="345"/>
      <c r="CH3" s="345"/>
      <c r="CI3" s="345"/>
      <c r="CJ3" s="345"/>
      <c r="CK3" s="345"/>
      <c r="CL3" s="345"/>
      <c r="CM3" s="345"/>
      <c r="CN3" s="345"/>
      <c r="CO3" s="345"/>
      <c r="CP3" s="345"/>
      <c r="CQ3" s="345"/>
      <c r="CR3" s="345"/>
      <c r="CS3" s="345"/>
      <c r="CT3" s="345"/>
      <c r="CU3" s="345"/>
      <c r="CV3" s="345"/>
      <c r="CW3" s="345"/>
      <c r="CX3" s="345"/>
      <c r="CY3" s="345"/>
      <c r="CZ3" s="345"/>
      <c r="DA3" s="345"/>
      <c r="DB3" s="345"/>
      <c r="DC3" s="345"/>
      <c r="DD3" s="345"/>
      <c r="DE3" s="345"/>
      <c r="DF3" s="345"/>
      <c r="DG3" s="345"/>
      <c r="DH3" s="345"/>
      <c r="DI3" s="345"/>
      <c r="DJ3" s="345"/>
      <c r="DK3" s="345"/>
      <c r="DL3" s="345"/>
      <c r="DM3" s="345"/>
      <c r="DN3" s="345"/>
      <c r="DO3" s="345"/>
      <c r="DP3" s="345"/>
      <c r="DQ3" s="345"/>
      <c r="DR3" s="345"/>
      <c r="DS3" s="345"/>
      <c r="DT3" s="345"/>
      <c r="DU3" s="345"/>
      <c r="DV3" s="345"/>
      <c r="DW3" s="345"/>
      <c r="DX3" s="345"/>
      <c r="DY3" s="345"/>
      <c r="DZ3" s="345"/>
      <c r="EA3" s="345"/>
      <c r="EB3" s="345"/>
      <c r="EC3" s="345"/>
      <c r="ED3" s="345"/>
      <c r="EE3" s="345"/>
      <c r="EF3" s="345"/>
      <c r="EG3" s="345"/>
      <c r="EH3" s="345"/>
      <c r="EI3" s="345"/>
      <c r="EJ3" s="345"/>
      <c r="EK3" s="345"/>
      <c r="EL3" s="345"/>
      <c r="EM3" s="345"/>
      <c r="EN3" s="345"/>
      <c r="EO3" s="345"/>
      <c r="EP3" s="345"/>
      <c r="EQ3" s="345"/>
      <c r="ER3" s="345"/>
      <c r="ES3" s="345"/>
      <c r="ET3" s="345"/>
      <c r="EU3" s="345"/>
      <c r="EV3" s="345"/>
      <c r="EW3" s="345"/>
      <c r="EX3" s="345"/>
      <c r="EY3" s="345"/>
      <c r="EZ3" s="345"/>
      <c r="FA3" s="345"/>
      <c r="FB3" s="345"/>
      <c r="FC3" s="345"/>
      <c r="FD3" s="345"/>
      <c r="FE3" s="345"/>
      <c r="FF3" s="345"/>
      <c r="FG3" s="345"/>
      <c r="FH3" s="345"/>
      <c r="FI3" s="345"/>
      <c r="FJ3" s="345"/>
      <c r="FK3" s="345"/>
      <c r="FL3" s="345"/>
      <c r="FM3" s="345"/>
      <c r="FN3" s="345"/>
      <c r="FO3" s="345"/>
      <c r="FP3" s="345"/>
      <c r="FQ3" s="345"/>
      <c r="FR3" s="345"/>
      <c r="FS3" s="345"/>
      <c r="FT3" s="345"/>
      <c r="FU3" s="345"/>
      <c r="FV3" s="345"/>
      <c r="FW3" s="345"/>
      <c r="FX3" s="345"/>
      <c r="FY3" s="345"/>
      <c r="FZ3" s="345"/>
      <c r="GA3" s="345"/>
      <c r="GB3" s="345"/>
      <c r="GC3" s="345"/>
      <c r="GD3" s="345"/>
      <c r="GE3" s="345"/>
      <c r="GF3" s="345"/>
      <c r="GG3" s="345"/>
      <c r="GH3" s="345"/>
      <c r="GI3" s="345"/>
      <c r="GJ3" s="345"/>
      <c r="GK3" s="345"/>
      <c r="GL3" s="345"/>
      <c r="GM3" s="345"/>
      <c r="GN3" s="345"/>
      <c r="GO3" s="345"/>
      <c r="GP3" s="345"/>
      <c r="GQ3" s="345"/>
      <c r="GR3" s="345"/>
      <c r="GS3" s="345"/>
      <c r="GT3" s="345"/>
      <c r="GU3" s="345"/>
      <c r="GV3" s="345"/>
      <c r="GW3" s="345"/>
      <c r="GX3" s="345"/>
      <c r="GY3" s="345"/>
      <c r="GZ3" s="345"/>
      <c r="HA3" s="345"/>
      <c r="HB3" s="345"/>
      <c r="HC3" s="345"/>
      <c r="HD3" s="345"/>
      <c r="HE3" s="345"/>
      <c r="HF3" s="345"/>
      <c r="HG3" s="345"/>
      <c r="HH3" s="345"/>
      <c r="HI3" s="345"/>
      <c r="HJ3" s="345"/>
      <c r="HK3" s="345"/>
      <c r="HL3" s="345"/>
      <c r="HM3" s="345"/>
      <c r="HN3" s="345"/>
      <c r="HO3" s="345"/>
      <c r="HP3" s="345"/>
      <c r="HQ3" s="345"/>
      <c r="HR3" s="345"/>
      <c r="HS3" s="345"/>
      <c r="HT3" s="345"/>
      <c r="HU3" s="345"/>
      <c r="HV3" s="345"/>
      <c r="HW3" s="345"/>
      <c r="HX3" s="345"/>
      <c r="HY3" s="345"/>
      <c r="HZ3" s="345"/>
      <c r="IA3" s="345"/>
      <c r="IB3" s="345"/>
      <c r="IC3" s="345"/>
      <c r="ID3" s="345"/>
      <c r="IE3" s="345"/>
      <c r="IF3" s="345"/>
      <c r="IG3" s="345"/>
      <c r="IH3" s="345"/>
      <c r="II3" s="345"/>
      <c r="IJ3" s="345"/>
      <c r="IK3" s="345"/>
      <c r="IL3" s="345"/>
      <c r="IM3" s="345"/>
      <c r="IN3" s="345"/>
      <c r="IO3" s="345"/>
      <c r="IP3" s="345"/>
      <c r="IQ3" s="345"/>
      <c r="IR3" s="345"/>
      <c r="IS3" s="345"/>
      <c r="IT3" s="345"/>
      <c r="IU3" s="345"/>
      <c r="IV3" s="345"/>
      <c r="IW3" s="345"/>
      <c r="IX3" s="345"/>
      <c r="IY3" s="345"/>
    </row>
    <row r="4" spans="1:259" s="621" customFormat="1" ht="21.75" customHeight="1" x14ac:dyDescent="0.25">
      <c r="A4" s="1717" t="s">
        <v>333</v>
      </c>
      <c r="B4" s="1717"/>
      <c r="C4" s="1717"/>
      <c r="D4" s="1717"/>
      <c r="E4" s="1717"/>
      <c r="F4" s="1717"/>
      <c r="G4" s="1717"/>
      <c r="H4" s="1717"/>
      <c r="I4" s="1717"/>
      <c r="J4" s="1717"/>
      <c r="K4" s="1717"/>
      <c r="L4" s="1717"/>
      <c r="M4" s="1717"/>
      <c r="N4" s="1717"/>
      <c r="O4" s="1717"/>
      <c r="P4" s="1717"/>
      <c r="Q4" s="1717"/>
      <c r="R4" s="322"/>
      <c r="S4" s="345"/>
      <c r="T4" s="345"/>
      <c r="U4" s="345"/>
      <c r="V4" s="345"/>
      <c r="W4" s="345"/>
      <c r="X4" s="345"/>
      <c r="Y4" s="345"/>
      <c r="Z4" s="345"/>
      <c r="AA4" s="345"/>
      <c r="AB4" s="345"/>
      <c r="AC4" s="345"/>
      <c r="AD4" s="345"/>
      <c r="AE4" s="345"/>
      <c r="AF4" s="345"/>
      <c r="AG4" s="345"/>
      <c r="AH4" s="345"/>
      <c r="AI4" s="345"/>
      <c r="AJ4" s="345"/>
      <c r="AK4" s="345"/>
      <c r="AL4" s="345"/>
      <c r="AM4" s="345"/>
      <c r="AN4" s="345"/>
      <c r="AO4" s="345"/>
      <c r="AP4" s="345"/>
      <c r="AQ4" s="345"/>
      <c r="AR4" s="345"/>
      <c r="AS4" s="345"/>
      <c r="AT4" s="345"/>
      <c r="AU4" s="345"/>
      <c r="AV4" s="345"/>
      <c r="AW4" s="345"/>
      <c r="AX4" s="345"/>
      <c r="AY4" s="345"/>
      <c r="AZ4" s="345"/>
      <c r="BA4" s="345"/>
      <c r="BB4" s="345"/>
      <c r="BC4" s="345"/>
      <c r="BD4" s="345"/>
      <c r="BE4" s="345"/>
      <c r="BF4" s="345"/>
      <c r="BG4" s="345"/>
      <c r="BH4" s="345"/>
      <c r="BI4" s="345"/>
      <c r="BJ4" s="345"/>
      <c r="BK4" s="345"/>
      <c r="BL4" s="345"/>
      <c r="BM4" s="345"/>
      <c r="BN4" s="345"/>
      <c r="BO4" s="345"/>
      <c r="BP4" s="345"/>
      <c r="BQ4" s="345"/>
      <c r="BR4" s="345"/>
      <c r="BS4" s="345"/>
      <c r="BT4" s="345"/>
      <c r="BU4" s="345"/>
      <c r="BV4" s="345"/>
      <c r="BW4" s="345"/>
      <c r="BX4" s="345"/>
      <c r="BY4" s="345"/>
      <c r="BZ4" s="345"/>
      <c r="CA4" s="345"/>
      <c r="CB4" s="345"/>
      <c r="CC4" s="345"/>
      <c r="CD4" s="345"/>
      <c r="CE4" s="345"/>
      <c r="CF4" s="345"/>
      <c r="CG4" s="345"/>
      <c r="CH4" s="345"/>
      <c r="CI4" s="345"/>
      <c r="CJ4" s="345"/>
      <c r="CK4" s="345"/>
      <c r="CL4" s="345"/>
      <c r="CM4" s="345"/>
      <c r="CN4" s="345"/>
      <c r="CO4" s="345"/>
      <c r="CP4" s="345"/>
      <c r="CQ4" s="345"/>
      <c r="CR4" s="345"/>
      <c r="CS4" s="345"/>
      <c r="CT4" s="345"/>
      <c r="CU4" s="345"/>
      <c r="CV4" s="345"/>
      <c r="CW4" s="345"/>
      <c r="CX4" s="345"/>
      <c r="CY4" s="345"/>
      <c r="CZ4" s="345"/>
      <c r="DA4" s="345"/>
      <c r="DB4" s="345"/>
      <c r="DC4" s="345"/>
      <c r="DD4" s="345"/>
      <c r="DE4" s="345"/>
      <c r="DF4" s="345"/>
      <c r="DG4" s="345"/>
      <c r="DH4" s="345"/>
      <c r="DI4" s="345"/>
      <c r="DJ4" s="345"/>
      <c r="DK4" s="345"/>
      <c r="DL4" s="345"/>
      <c r="DM4" s="345"/>
      <c r="DN4" s="345"/>
      <c r="DO4" s="345"/>
      <c r="DP4" s="345"/>
      <c r="DQ4" s="345"/>
      <c r="DR4" s="345"/>
      <c r="DS4" s="345"/>
      <c r="DT4" s="345"/>
      <c r="DU4" s="345"/>
      <c r="DV4" s="345"/>
      <c r="DW4" s="345"/>
      <c r="DX4" s="345"/>
      <c r="DY4" s="345"/>
      <c r="DZ4" s="345"/>
      <c r="EA4" s="345"/>
      <c r="EB4" s="345"/>
      <c r="EC4" s="345"/>
      <c r="ED4" s="345"/>
      <c r="EE4" s="345"/>
      <c r="EF4" s="345"/>
      <c r="EG4" s="345"/>
      <c r="EH4" s="345"/>
      <c r="EI4" s="345"/>
      <c r="EJ4" s="345"/>
      <c r="EK4" s="345"/>
      <c r="EL4" s="345"/>
      <c r="EM4" s="345"/>
      <c r="EN4" s="345"/>
      <c r="EO4" s="345"/>
      <c r="EP4" s="345"/>
      <c r="EQ4" s="345"/>
      <c r="ER4" s="345"/>
      <c r="ES4" s="345"/>
      <c r="ET4" s="345"/>
      <c r="EU4" s="345"/>
      <c r="EV4" s="345"/>
      <c r="EW4" s="345"/>
      <c r="EX4" s="345"/>
      <c r="EY4" s="345"/>
      <c r="EZ4" s="345"/>
      <c r="FA4" s="345"/>
      <c r="FB4" s="345"/>
      <c r="FC4" s="345"/>
      <c r="FD4" s="345"/>
      <c r="FE4" s="345"/>
      <c r="FF4" s="345"/>
      <c r="FG4" s="345"/>
      <c r="FH4" s="345"/>
      <c r="FI4" s="345"/>
      <c r="FJ4" s="345"/>
      <c r="FK4" s="345"/>
      <c r="FL4" s="345"/>
      <c r="FM4" s="345"/>
      <c r="FN4" s="345"/>
      <c r="FO4" s="345"/>
      <c r="FP4" s="345"/>
      <c r="FQ4" s="345"/>
      <c r="FR4" s="345"/>
      <c r="FS4" s="345"/>
      <c r="FT4" s="345"/>
      <c r="FU4" s="345"/>
      <c r="FV4" s="345"/>
      <c r="FW4" s="345"/>
      <c r="FX4" s="345"/>
      <c r="FY4" s="345"/>
      <c r="FZ4" s="345"/>
      <c r="GA4" s="345"/>
      <c r="GB4" s="345"/>
      <c r="GC4" s="345"/>
      <c r="GD4" s="345"/>
      <c r="GE4" s="345"/>
      <c r="GF4" s="345"/>
      <c r="GG4" s="345"/>
      <c r="GH4" s="345"/>
      <c r="GI4" s="345"/>
      <c r="GJ4" s="345"/>
      <c r="GK4" s="345"/>
      <c r="GL4" s="345"/>
      <c r="GM4" s="345"/>
      <c r="GN4" s="345"/>
      <c r="GO4" s="345"/>
      <c r="GP4" s="345"/>
      <c r="GQ4" s="345"/>
      <c r="GR4" s="345"/>
      <c r="GS4" s="345"/>
      <c r="GT4" s="345"/>
      <c r="GU4" s="345"/>
      <c r="GV4" s="345"/>
      <c r="GW4" s="345"/>
      <c r="GX4" s="345"/>
      <c r="GY4" s="345"/>
      <c r="GZ4" s="345"/>
      <c r="HA4" s="345"/>
      <c r="HB4" s="345"/>
      <c r="HC4" s="345"/>
      <c r="HD4" s="345"/>
      <c r="HE4" s="345"/>
      <c r="HF4" s="345"/>
      <c r="HG4" s="345"/>
      <c r="HH4" s="345"/>
      <c r="HI4" s="345"/>
      <c r="HJ4" s="345"/>
      <c r="HK4" s="345"/>
      <c r="HL4" s="345"/>
      <c r="HM4" s="345"/>
      <c r="HN4" s="345"/>
      <c r="HO4" s="345"/>
      <c r="HP4" s="345"/>
      <c r="HQ4" s="345"/>
      <c r="HR4" s="345"/>
      <c r="HS4" s="345"/>
      <c r="HT4" s="345"/>
      <c r="HU4" s="345"/>
      <c r="HV4" s="345"/>
      <c r="HW4" s="345"/>
      <c r="HX4" s="345"/>
      <c r="HY4" s="345"/>
      <c r="HZ4" s="345"/>
      <c r="IA4" s="345"/>
      <c r="IB4" s="345"/>
      <c r="IC4" s="345"/>
      <c r="ID4" s="345"/>
      <c r="IE4" s="345"/>
      <c r="IF4" s="345"/>
      <c r="IG4" s="345"/>
      <c r="IH4" s="345"/>
      <c r="II4" s="345"/>
      <c r="IJ4" s="345"/>
      <c r="IK4" s="345"/>
      <c r="IL4" s="345"/>
      <c r="IM4" s="345"/>
      <c r="IN4" s="345"/>
      <c r="IO4" s="345"/>
      <c r="IP4" s="345"/>
      <c r="IQ4" s="345"/>
      <c r="IR4" s="345"/>
      <c r="IS4" s="345"/>
      <c r="IT4" s="345"/>
      <c r="IU4" s="345"/>
      <c r="IV4" s="345"/>
      <c r="IW4" s="345"/>
      <c r="IX4" s="345"/>
      <c r="IY4" s="345"/>
    </row>
    <row r="5" spans="1:259" s="621" customFormat="1" ht="17.25" customHeight="1" x14ac:dyDescent="0.25">
      <c r="A5" s="492"/>
      <c r="B5" s="1478" t="str">
        <f>porsaad!$B$6</f>
        <v>Situación a 30 de noviembre de 2025</v>
      </c>
      <c r="C5" s="1478"/>
      <c r="D5" s="1478"/>
      <c r="E5" s="1478"/>
      <c r="F5" s="1478"/>
      <c r="G5" s="1478"/>
      <c r="H5" s="1478"/>
      <c r="I5" s="1478"/>
      <c r="J5" s="1478"/>
      <c r="K5" s="1478"/>
      <c r="L5" s="1478"/>
      <c r="M5" s="1478"/>
      <c r="N5" s="1478"/>
      <c r="O5" s="1478"/>
      <c r="P5" s="1478"/>
      <c r="Q5" s="1478"/>
      <c r="R5" s="875"/>
      <c r="S5" s="875"/>
      <c r="T5" s="345"/>
      <c r="U5" s="345"/>
      <c r="V5" s="345"/>
      <c r="W5" s="345"/>
      <c r="X5" s="345"/>
      <c r="Y5" s="345"/>
      <c r="Z5" s="345"/>
      <c r="AA5" s="345"/>
      <c r="AB5" s="345"/>
      <c r="AC5" s="345"/>
      <c r="AD5" s="345"/>
      <c r="AE5" s="345"/>
      <c r="AF5" s="345"/>
      <c r="AG5" s="345"/>
      <c r="AH5" s="345"/>
      <c r="AI5" s="345"/>
      <c r="AJ5" s="345"/>
      <c r="AK5" s="345"/>
      <c r="AL5" s="345"/>
      <c r="AM5" s="345"/>
      <c r="AN5" s="345"/>
      <c r="AO5" s="345"/>
      <c r="AP5" s="345"/>
      <c r="AQ5" s="345"/>
      <c r="AR5" s="345"/>
      <c r="AS5" s="345"/>
      <c r="AT5" s="345"/>
      <c r="AU5" s="345"/>
      <c r="AV5" s="345"/>
      <c r="AW5" s="345"/>
      <c r="AX5" s="345"/>
      <c r="AY5" s="345"/>
      <c r="AZ5" s="345"/>
      <c r="BA5" s="345"/>
      <c r="BB5" s="345"/>
      <c r="BC5" s="345"/>
      <c r="BD5" s="345"/>
      <c r="BE5" s="345"/>
      <c r="BF5" s="345"/>
      <c r="BG5" s="345"/>
      <c r="BH5" s="345"/>
      <c r="BI5" s="345"/>
      <c r="BJ5" s="345"/>
      <c r="BK5" s="345"/>
      <c r="BL5" s="345"/>
      <c r="BM5" s="345"/>
      <c r="BN5" s="345"/>
      <c r="BO5" s="345"/>
      <c r="BP5" s="345"/>
      <c r="BQ5" s="345"/>
      <c r="BR5" s="345"/>
      <c r="BS5" s="345"/>
      <c r="BT5" s="345"/>
      <c r="BU5" s="345"/>
      <c r="BV5" s="345"/>
      <c r="BW5" s="345"/>
      <c r="BX5" s="345"/>
      <c r="BY5" s="345"/>
      <c r="BZ5" s="345"/>
      <c r="CA5" s="345"/>
      <c r="CB5" s="345"/>
      <c r="CC5" s="345"/>
      <c r="CD5" s="345"/>
      <c r="CE5" s="345"/>
      <c r="CF5" s="345"/>
      <c r="CG5" s="345"/>
      <c r="CH5" s="345"/>
      <c r="CI5" s="345"/>
      <c r="CJ5" s="345"/>
      <c r="CK5" s="345"/>
      <c r="CL5" s="345"/>
      <c r="CM5" s="345"/>
      <c r="CN5" s="345"/>
      <c r="CO5" s="345"/>
      <c r="CP5" s="345"/>
      <c r="CQ5" s="345"/>
      <c r="CR5" s="345"/>
      <c r="CS5" s="345"/>
      <c r="CT5" s="345"/>
      <c r="CU5" s="345"/>
      <c r="CV5" s="345"/>
      <c r="CW5" s="345"/>
      <c r="CX5" s="345"/>
      <c r="CY5" s="345"/>
      <c r="CZ5" s="345"/>
      <c r="DA5" s="345"/>
      <c r="DB5" s="345"/>
      <c r="DC5" s="345"/>
      <c r="DD5" s="345"/>
      <c r="DE5" s="345"/>
      <c r="DF5" s="345"/>
      <c r="DG5" s="345"/>
      <c r="DH5" s="345"/>
      <c r="DI5" s="345"/>
      <c r="DJ5" s="345"/>
      <c r="DK5" s="345"/>
      <c r="DL5" s="345"/>
      <c r="DM5" s="345"/>
      <c r="DN5" s="345"/>
      <c r="DO5" s="345"/>
      <c r="DP5" s="345"/>
      <c r="DQ5" s="345"/>
      <c r="DR5" s="345"/>
      <c r="DS5" s="345"/>
      <c r="DT5" s="345"/>
      <c r="DU5" s="345"/>
      <c r="DV5" s="345"/>
      <c r="DW5" s="345"/>
      <c r="DX5" s="345"/>
      <c r="DY5" s="345"/>
      <c r="DZ5" s="345"/>
      <c r="EA5" s="345"/>
      <c r="EB5" s="345"/>
      <c r="EC5" s="345"/>
      <c r="ED5" s="345"/>
      <c r="EE5" s="345"/>
      <c r="EF5" s="345"/>
      <c r="EG5" s="345"/>
      <c r="EH5" s="345"/>
      <c r="EI5" s="345"/>
      <c r="EJ5" s="345"/>
      <c r="EK5" s="345"/>
      <c r="EL5" s="345"/>
      <c r="EM5" s="345"/>
      <c r="EN5" s="345"/>
      <c r="EO5" s="345"/>
      <c r="EP5" s="345"/>
      <c r="EQ5" s="345"/>
      <c r="ER5" s="345"/>
      <c r="ES5" s="345"/>
      <c r="ET5" s="345"/>
      <c r="EU5" s="345"/>
      <c r="EV5" s="345"/>
      <c r="EW5" s="345"/>
      <c r="EX5" s="345"/>
      <c r="EY5" s="345"/>
      <c r="EZ5" s="345"/>
      <c r="FA5" s="345"/>
      <c r="FB5" s="345"/>
      <c r="FC5" s="345"/>
      <c r="FD5" s="345"/>
      <c r="FE5" s="345"/>
      <c r="FF5" s="345"/>
      <c r="FG5" s="345"/>
      <c r="FH5" s="345"/>
      <c r="FI5" s="345"/>
      <c r="FJ5" s="345"/>
      <c r="FK5" s="345"/>
      <c r="FL5" s="345"/>
      <c r="FM5" s="345"/>
      <c r="FN5" s="345"/>
      <c r="FO5" s="345"/>
      <c r="FP5" s="345"/>
      <c r="FQ5" s="345"/>
      <c r="FR5" s="345"/>
      <c r="FS5" s="345"/>
      <c r="FT5" s="345"/>
      <c r="FU5" s="345"/>
      <c r="FV5" s="345"/>
      <c r="FW5" s="345"/>
      <c r="FX5" s="345"/>
      <c r="FY5" s="345"/>
      <c r="FZ5" s="345"/>
      <c r="GA5" s="345"/>
      <c r="GB5" s="345"/>
      <c r="GC5" s="345"/>
      <c r="GD5" s="345"/>
      <c r="GE5" s="345"/>
      <c r="GF5" s="345"/>
      <c r="GG5" s="345"/>
      <c r="GH5" s="345"/>
      <c r="GI5" s="345"/>
      <c r="GJ5" s="345"/>
      <c r="GK5" s="345"/>
      <c r="GL5" s="345"/>
      <c r="GM5" s="345"/>
      <c r="GN5" s="345"/>
      <c r="GO5" s="345"/>
      <c r="GP5" s="345"/>
      <c r="GQ5" s="345"/>
      <c r="GR5" s="345"/>
      <c r="GS5" s="345"/>
      <c r="GT5" s="345"/>
      <c r="GU5" s="345"/>
      <c r="GV5" s="345"/>
      <c r="GW5" s="345"/>
      <c r="GX5" s="345"/>
      <c r="GY5" s="345"/>
      <c r="GZ5" s="345"/>
      <c r="HA5" s="345"/>
      <c r="HB5" s="345"/>
      <c r="HC5" s="345"/>
      <c r="HD5" s="345"/>
      <c r="HE5" s="345"/>
      <c r="HF5" s="345"/>
      <c r="HG5" s="345"/>
      <c r="HH5" s="345"/>
      <c r="HI5" s="345"/>
      <c r="HJ5" s="345"/>
      <c r="HK5" s="345"/>
      <c r="HL5" s="345"/>
      <c r="HM5" s="345"/>
      <c r="HN5" s="345"/>
      <c r="HO5" s="345"/>
      <c r="HP5" s="345"/>
      <c r="HQ5" s="345"/>
      <c r="HR5" s="345"/>
      <c r="HS5" s="345"/>
      <c r="HT5" s="345"/>
      <c r="HU5" s="345"/>
      <c r="HV5" s="345"/>
      <c r="HW5" s="345"/>
      <c r="HX5" s="345"/>
      <c r="HY5" s="345"/>
      <c r="HZ5" s="345"/>
      <c r="IA5" s="345"/>
      <c r="IB5" s="345"/>
      <c r="IC5" s="345"/>
      <c r="ID5" s="345"/>
      <c r="IE5" s="345"/>
      <c r="IF5" s="345"/>
      <c r="IG5" s="345"/>
      <c r="IH5" s="345"/>
      <c r="II5" s="345"/>
      <c r="IJ5" s="345"/>
      <c r="IK5" s="345"/>
      <c r="IL5" s="345"/>
      <c r="IM5" s="345"/>
      <c r="IN5" s="345"/>
      <c r="IO5" s="345"/>
      <c r="IP5" s="345"/>
      <c r="IQ5" s="345"/>
      <c r="IR5" s="345"/>
      <c r="IS5" s="345"/>
      <c r="IT5" s="345"/>
      <c r="IU5" s="345"/>
      <c r="IV5" s="345"/>
      <c r="IW5" s="345"/>
      <c r="IX5" s="345"/>
      <c r="IY5" s="345"/>
    </row>
    <row r="6" spans="1:259" s="621" customFormat="1" ht="7" customHeight="1" x14ac:dyDescent="0.25">
      <c r="A6" s="492"/>
      <c r="B6" s="492"/>
      <c r="C6" s="345"/>
      <c r="D6" s="492"/>
      <c r="E6" s="492"/>
      <c r="F6" s="492"/>
      <c r="G6" s="492"/>
      <c r="H6" s="492"/>
      <c r="I6" s="492"/>
      <c r="J6" s="492"/>
      <c r="K6" s="492"/>
      <c r="L6" s="1106"/>
      <c r="M6" s="1106"/>
      <c r="N6" s="492"/>
      <c r="O6" s="492"/>
      <c r="P6" s="492"/>
      <c r="Q6" s="492"/>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c r="AZ6" s="345"/>
      <c r="BA6" s="345"/>
      <c r="BB6" s="345"/>
      <c r="BC6" s="345"/>
      <c r="BD6" s="345"/>
      <c r="BE6" s="345"/>
      <c r="BF6" s="345"/>
      <c r="BG6" s="345"/>
      <c r="BH6" s="345"/>
      <c r="BI6" s="345"/>
      <c r="BJ6" s="345"/>
      <c r="BK6" s="345"/>
      <c r="BL6" s="345"/>
      <c r="BM6" s="345"/>
      <c r="BN6" s="345"/>
      <c r="BO6" s="345"/>
      <c r="BP6" s="345"/>
      <c r="BQ6" s="345"/>
      <c r="BR6" s="345"/>
      <c r="BS6" s="345"/>
      <c r="BT6" s="345"/>
      <c r="BU6" s="345"/>
      <c r="BV6" s="345"/>
      <c r="BW6" s="345"/>
      <c r="BX6" s="345"/>
      <c r="BY6" s="345"/>
      <c r="BZ6" s="345"/>
      <c r="CA6" s="345"/>
      <c r="CB6" s="345"/>
      <c r="CC6" s="345"/>
      <c r="CD6" s="345"/>
      <c r="CE6" s="345"/>
      <c r="CF6" s="345"/>
      <c r="CG6" s="345"/>
      <c r="CH6" s="345"/>
      <c r="CI6" s="345"/>
      <c r="CJ6" s="345"/>
      <c r="CK6" s="345"/>
      <c r="CL6" s="345"/>
      <c r="CM6" s="345"/>
      <c r="CN6" s="345"/>
      <c r="CO6" s="345"/>
      <c r="CP6" s="345"/>
      <c r="CQ6" s="345"/>
      <c r="CR6" s="345"/>
      <c r="CS6" s="345"/>
      <c r="CT6" s="345"/>
      <c r="CU6" s="345"/>
      <c r="CV6" s="345"/>
      <c r="CW6" s="345"/>
      <c r="CX6" s="345"/>
      <c r="CY6" s="345"/>
      <c r="CZ6" s="345"/>
      <c r="DA6" s="345"/>
      <c r="DB6" s="345"/>
      <c r="DC6" s="345"/>
      <c r="DD6" s="345"/>
      <c r="DE6" s="345"/>
      <c r="DF6" s="345"/>
      <c r="DG6" s="345"/>
      <c r="DH6" s="345"/>
      <c r="DI6" s="345"/>
      <c r="DJ6" s="345"/>
      <c r="DK6" s="345"/>
      <c r="DL6" s="345"/>
      <c r="DM6" s="345"/>
      <c r="DN6" s="345"/>
      <c r="DO6" s="345"/>
      <c r="DP6" s="345"/>
      <c r="DQ6" s="345"/>
      <c r="DR6" s="345"/>
      <c r="DS6" s="345"/>
      <c r="DT6" s="345"/>
      <c r="DU6" s="345"/>
      <c r="DV6" s="345"/>
      <c r="DW6" s="345"/>
      <c r="DX6" s="345"/>
      <c r="DY6" s="345"/>
      <c r="DZ6" s="345"/>
      <c r="EA6" s="345"/>
      <c r="EB6" s="345"/>
      <c r="EC6" s="345"/>
      <c r="ED6" s="345"/>
      <c r="EE6" s="345"/>
      <c r="EF6" s="345"/>
      <c r="EG6" s="345"/>
      <c r="EH6" s="345"/>
      <c r="EI6" s="345"/>
      <c r="EJ6" s="345"/>
      <c r="EK6" s="345"/>
      <c r="EL6" s="345"/>
      <c r="EM6" s="345"/>
      <c r="EN6" s="345"/>
      <c r="EO6" s="345"/>
      <c r="EP6" s="345"/>
      <c r="EQ6" s="345"/>
      <c r="ER6" s="345"/>
      <c r="ES6" s="345"/>
      <c r="ET6" s="345"/>
      <c r="EU6" s="345"/>
      <c r="EV6" s="345"/>
      <c r="EW6" s="345"/>
      <c r="EX6" s="345"/>
      <c r="EY6" s="345"/>
      <c r="EZ6" s="345"/>
      <c r="FA6" s="345"/>
      <c r="FB6" s="345"/>
      <c r="FC6" s="345"/>
      <c r="FD6" s="345"/>
      <c r="FE6" s="345"/>
      <c r="FF6" s="345"/>
      <c r="FG6" s="345"/>
      <c r="FH6" s="345"/>
      <c r="FI6" s="345"/>
      <c r="FJ6" s="345"/>
      <c r="FK6" s="345"/>
      <c r="FL6" s="345"/>
      <c r="FM6" s="345"/>
      <c r="FN6" s="345"/>
      <c r="FO6" s="345"/>
      <c r="FP6" s="345"/>
      <c r="FQ6" s="345"/>
      <c r="FR6" s="345"/>
      <c r="FS6" s="345"/>
      <c r="FT6" s="345"/>
      <c r="FU6" s="345"/>
      <c r="FV6" s="345"/>
      <c r="FW6" s="345"/>
      <c r="FX6" s="345"/>
      <c r="FY6" s="345"/>
      <c r="FZ6" s="345"/>
      <c r="GA6" s="345"/>
      <c r="GB6" s="345"/>
      <c r="GC6" s="345"/>
      <c r="GD6" s="345"/>
      <c r="GE6" s="345"/>
      <c r="GF6" s="345"/>
      <c r="GG6" s="345"/>
      <c r="GH6" s="345"/>
      <c r="GI6" s="345"/>
      <c r="GJ6" s="345"/>
      <c r="GK6" s="345"/>
      <c r="GL6" s="345"/>
      <c r="GM6" s="345"/>
      <c r="GN6" s="345"/>
      <c r="GO6" s="345"/>
      <c r="GP6" s="345"/>
      <c r="GQ6" s="345"/>
      <c r="GR6" s="345"/>
      <c r="GS6" s="345"/>
      <c r="GT6" s="345"/>
      <c r="GU6" s="345"/>
      <c r="GV6" s="345"/>
      <c r="GW6" s="345"/>
      <c r="GX6" s="345"/>
      <c r="GY6" s="345"/>
      <c r="GZ6" s="345"/>
      <c r="HA6" s="345"/>
      <c r="HB6" s="345"/>
      <c r="HC6" s="345"/>
      <c r="HD6" s="345"/>
      <c r="HE6" s="345"/>
      <c r="HF6" s="345"/>
      <c r="HG6" s="345"/>
      <c r="HH6" s="345"/>
      <c r="HI6" s="345"/>
      <c r="HJ6" s="345"/>
      <c r="HK6" s="345"/>
      <c r="HL6" s="345"/>
      <c r="HM6" s="345"/>
      <c r="HN6" s="345"/>
      <c r="HO6" s="345"/>
      <c r="HP6" s="345"/>
      <c r="HQ6" s="345"/>
      <c r="HR6" s="345"/>
      <c r="HS6" s="345"/>
      <c r="HT6" s="345"/>
      <c r="HU6" s="345"/>
      <c r="HV6" s="345"/>
      <c r="HW6" s="345"/>
      <c r="HX6" s="345"/>
      <c r="HY6" s="345"/>
      <c r="HZ6" s="345"/>
      <c r="IA6" s="345"/>
      <c r="IB6" s="345"/>
      <c r="IC6" s="345"/>
      <c r="ID6" s="345"/>
      <c r="IE6" s="345"/>
      <c r="IF6" s="345"/>
      <c r="IG6" s="345"/>
      <c r="IH6" s="345"/>
      <c r="II6" s="345"/>
      <c r="IJ6" s="345"/>
      <c r="IK6" s="345"/>
      <c r="IL6" s="345"/>
      <c r="IM6" s="345"/>
      <c r="IN6" s="345"/>
      <c r="IO6" s="345"/>
      <c r="IP6" s="345"/>
      <c r="IQ6" s="345"/>
      <c r="IR6" s="345"/>
      <c r="IS6" s="345"/>
      <c r="IT6" s="345"/>
      <c r="IU6" s="345"/>
      <c r="IV6" s="345"/>
      <c r="IW6" s="345"/>
      <c r="IX6" s="345"/>
      <c r="IY6" s="345"/>
    </row>
    <row r="7" spans="1:259" s="621" customFormat="1" ht="4.5" customHeight="1" x14ac:dyDescent="0.25">
      <c r="A7" s="492"/>
      <c r="B7" s="492"/>
      <c r="C7" s="345"/>
      <c r="D7" s="492"/>
      <c r="E7" s="492"/>
      <c r="F7" s="492"/>
      <c r="G7" s="492"/>
      <c r="H7" s="492"/>
      <c r="I7" s="492"/>
      <c r="J7" s="492"/>
      <c r="K7" s="492"/>
      <c r="L7" s="753"/>
      <c r="M7" s="753"/>
      <c r="N7" s="437"/>
      <c r="O7" s="437"/>
      <c r="P7" s="437"/>
      <c r="Q7" s="437"/>
      <c r="R7" s="322"/>
      <c r="S7" s="322"/>
      <c r="T7" s="345"/>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345"/>
      <c r="BZ7" s="345"/>
      <c r="CA7" s="345"/>
      <c r="CB7" s="345"/>
      <c r="CC7" s="345"/>
      <c r="CD7" s="345"/>
      <c r="CE7" s="345"/>
      <c r="CF7" s="345"/>
      <c r="CG7" s="345"/>
      <c r="CH7" s="345"/>
      <c r="CI7" s="345"/>
      <c r="CJ7" s="345"/>
      <c r="CK7" s="345"/>
      <c r="CL7" s="345"/>
      <c r="CM7" s="345"/>
      <c r="CN7" s="345"/>
      <c r="CO7" s="345"/>
      <c r="CP7" s="345"/>
      <c r="CQ7" s="345"/>
      <c r="CR7" s="345"/>
      <c r="CS7" s="345"/>
      <c r="CT7" s="345"/>
      <c r="CU7" s="345"/>
      <c r="CV7" s="345"/>
      <c r="CW7" s="345"/>
      <c r="CX7" s="345"/>
      <c r="CY7" s="345"/>
      <c r="CZ7" s="345"/>
      <c r="DA7" s="345"/>
      <c r="DB7" s="345"/>
      <c r="DC7" s="345"/>
      <c r="DD7" s="345"/>
      <c r="DE7" s="345"/>
      <c r="DF7" s="345"/>
      <c r="DG7" s="345"/>
      <c r="DH7" s="345"/>
      <c r="DI7" s="345"/>
      <c r="DJ7" s="345"/>
      <c r="DK7" s="345"/>
      <c r="DL7" s="345"/>
      <c r="DM7" s="345"/>
      <c r="DN7" s="345"/>
      <c r="DO7" s="345"/>
      <c r="DP7" s="345"/>
      <c r="DQ7" s="345"/>
      <c r="DR7" s="345"/>
      <c r="DS7" s="345"/>
      <c r="DT7" s="345"/>
      <c r="DU7" s="345"/>
      <c r="DV7" s="345"/>
      <c r="DW7" s="345"/>
      <c r="DX7" s="345"/>
      <c r="DY7" s="345"/>
      <c r="DZ7" s="345"/>
      <c r="EA7" s="345"/>
      <c r="EB7" s="345"/>
      <c r="EC7" s="345"/>
      <c r="ED7" s="345"/>
      <c r="EE7" s="345"/>
      <c r="EF7" s="345"/>
      <c r="EG7" s="345"/>
      <c r="EH7" s="345"/>
      <c r="EI7" s="345"/>
      <c r="EJ7" s="345"/>
      <c r="EK7" s="345"/>
      <c r="EL7" s="345"/>
      <c r="EM7" s="345"/>
      <c r="EN7" s="345"/>
      <c r="EO7" s="345"/>
      <c r="EP7" s="345"/>
      <c r="EQ7" s="345"/>
      <c r="ER7" s="345"/>
      <c r="ES7" s="345"/>
      <c r="ET7" s="345"/>
      <c r="EU7" s="345"/>
      <c r="EV7" s="345"/>
      <c r="EW7" s="345"/>
      <c r="EX7" s="345"/>
      <c r="EY7" s="345"/>
      <c r="EZ7" s="345"/>
      <c r="FA7" s="345"/>
      <c r="FB7" s="345"/>
      <c r="FC7" s="345"/>
      <c r="FD7" s="345"/>
      <c r="FE7" s="345"/>
      <c r="FF7" s="345"/>
      <c r="FG7" s="345"/>
      <c r="FH7" s="345"/>
      <c r="FI7" s="345"/>
      <c r="FJ7" s="345"/>
      <c r="FK7" s="345"/>
      <c r="FL7" s="345"/>
      <c r="FM7" s="345"/>
      <c r="FN7" s="345"/>
      <c r="FO7" s="345"/>
      <c r="FP7" s="345"/>
      <c r="FQ7" s="345"/>
      <c r="FR7" s="345"/>
      <c r="FS7" s="345"/>
      <c r="FT7" s="345"/>
      <c r="FU7" s="345"/>
      <c r="FV7" s="345"/>
      <c r="FW7" s="345"/>
      <c r="FX7" s="345"/>
      <c r="FY7" s="345"/>
      <c r="FZ7" s="345"/>
      <c r="GA7" s="345"/>
      <c r="GB7" s="345"/>
      <c r="GC7" s="345"/>
      <c r="GD7" s="345"/>
      <c r="GE7" s="345"/>
      <c r="GF7" s="345"/>
      <c r="GG7" s="345"/>
      <c r="GH7" s="345"/>
      <c r="GI7" s="345"/>
      <c r="GJ7" s="345"/>
      <c r="GK7" s="345"/>
      <c r="GL7" s="345"/>
      <c r="GM7" s="345"/>
      <c r="GN7" s="345"/>
      <c r="GO7" s="345"/>
      <c r="GP7" s="345"/>
      <c r="GQ7" s="345"/>
      <c r="GR7" s="345"/>
      <c r="GS7" s="345"/>
      <c r="GT7" s="345"/>
      <c r="GU7" s="345"/>
      <c r="GV7" s="345"/>
      <c r="GW7" s="345"/>
      <c r="GX7" s="345"/>
      <c r="GY7" s="345"/>
      <c r="GZ7" s="345"/>
      <c r="HA7" s="345"/>
      <c r="HB7" s="345"/>
      <c r="HC7" s="345"/>
      <c r="HD7" s="345"/>
      <c r="HE7" s="345"/>
      <c r="HF7" s="345"/>
      <c r="HG7" s="345"/>
      <c r="HH7" s="345"/>
      <c r="HI7" s="345"/>
      <c r="HJ7" s="345"/>
      <c r="HK7" s="345"/>
      <c r="HL7" s="345"/>
      <c r="HM7" s="345"/>
      <c r="HN7" s="345"/>
      <c r="HO7" s="345"/>
      <c r="HP7" s="345"/>
      <c r="HQ7" s="345"/>
      <c r="HR7" s="345"/>
      <c r="HS7" s="345"/>
      <c r="HT7" s="345"/>
      <c r="HU7" s="345"/>
      <c r="HV7" s="345"/>
      <c r="HW7" s="345"/>
      <c r="HX7" s="345"/>
      <c r="HY7" s="345"/>
      <c r="HZ7" s="345"/>
      <c r="IA7" s="345"/>
      <c r="IB7" s="345"/>
      <c r="IC7" s="345"/>
      <c r="ID7" s="345"/>
      <c r="IE7" s="345"/>
      <c r="IF7" s="345"/>
      <c r="IG7" s="345"/>
      <c r="IH7" s="345"/>
      <c r="II7" s="345"/>
      <c r="IJ7" s="345"/>
      <c r="IK7" s="345"/>
      <c r="IL7" s="345"/>
      <c r="IM7" s="345"/>
      <c r="IN7" s="345"/>
      <c r="IO7" s="345"/>
      <c r="IP7" s="345"/>
      <c r="IQ7" s="345"/>
      <c r="IR7" s="345"/>
      <c r="IS7" s="345"/>
      <c r="IT7" s="345"/>
      <c r="IU7" s="345"/>
      <c r="IV7" s="345"/>
      <c r="IW7" s="345"/>
      <c r="IX7" s="345"/>
      <c r="IY7" s="345"/>
    </row>
    <row r="8" spans="1:259" s="621" customFormat="1" ht="27" customHeight="1" x14ac:dyDescent="0.25">
      <c r="A8" s="492"/>
      <c r="B8" s="1718" t="s">
        <v>500</v>
      </c>
      <c r="C8" s="1719"/>
      <c r="D8" s="1720"/>
      <c r="E8" s="1720"/>
      <c r="F8" s="1720"/>
      <c r="G8" s="1720"/>
      <c r="H8" s="1720"/>
      <c r="I8" s="1720"/>
      <c r="J8" s="1720"/>
      <c r="K8" s="1721"/>
      <c r="L8" s="753"/>
      <c r="M8" s="753"/>
      <c r="N8" s="437"/>
      <c r="O8" s="437"/>
      <c r="P8" s="437"/>
      <c r="Q8" s="437"/>
      <c r="R8" s="322"/>
      <c r="S8" s="322"/>
      <c r="T8" s="345"/>
      <c r="U8" s="345"/>
      <c r="V8" s="345"/>
      <c r="W8" s="345"/>
      <c r="X8" s="345"/>
      <c r="Y8" s="345"/>
      <c r="Z8" s="345"/>
      <c r="AA8" s="345"/>
      <c r="AB8" s="345"/>
      <c r="AC8" s="345"/>
      <c r="AD8" s="345"/>
      <c r="AE8" s="345"/>
      <c r="AF8" s="345"/>
      <c r="AG8" s="345"/>
      <c r="AH8" s="345"/>
      <c r="AI8" s="345"/>
      <c r="AJ8" s="345"/>
      <c r="AK8" s="345"/>
      <c r="AL8" s="345"/>
      <c r="AM8" s="345"/>
      <c r="AN8" s="345"/>
      <c r="AO8" s="345"/>
      <c r="AP8" s="345"/>
      <c r="AQ8" s="345"/>
      <c r="AR8" s="345"/>
      <c r="AS8" s="345"/>
      <c r="AT8" s="345"/>
      <c r="AU8" s="345"/>
      <c r="AV8" s="345"/>
      <c r="AW8" s="345"/>
      <c r="AX8" s="345"/>
      <c r="AY8" s="345"/>
      <c r="AZ8" s="345"/>
      <c r="BA8" s="345"/>
      <c r="BB8" s="345"/>
      <c r="BC8" s="345"/>
      <c r="BD8" s="345"/>
      <c r="BE8" s="345"/>
      <c r="BF8" s="345"/>
      <c r="BG8" s="345"/>
      <c r="BH8" s="345"/>
      <c r="BI8" s="345"/>
      <c r="BJ8" s="345"/>
      <c r="BK8" s="345"/>
      <c r="BL8" s="345"/>
      <c r="BM8" s="345"/>
      <c r="BN8" s="345"/>
      <c r="BO8" s="345"/>
      <c r="BP8" s="345"/>
      <c r="BQ8" s="345"/>
      <c r="BR8" s="345"/>
      <c r="BS8" s="345"/>
      <c r="BT8" s="345"/>
      <c r="BU8" s="345"/>
      <c r="BV8" s="345"/>
      <c r="BW8" s="345"/>
      <c r="BX8" s="345"/>
      <c r="BY8" s="345"/>
      <c r="BZ8" s="345"/>
      <c r="CA8" s="345"/>
      <c r="CB8" s="345"/>
      <c r="CC8" s="345"/>
      <c r="CD8" s="345"/>
      <c r="CE8" s="345"/>
      <c r="CF8" s="345"/>
      <c r="CG8" s="345"/>
      <c r="CH8" s="345"/>
      <c r="CI8" s="345"/>
      <c r="CJ8" s="345"/>
      <c r="CK8" s="345"/>
      <c r="CL8" s="345"/>
      <c r="CM8" s="345"/>
      <c r="CN8" s="345"/>
      <c r="CO8" s="345"/>
      <c r="CP8" s="345"/>
      <c r="CQ8" s="345"/>
      <c r="CR8" s="345"/>
      <c r="CS8" s="345"/>
      <c r="CT8" s="345"/>
      <c r="CU8" s="345"/>
      <c r="CV8" s="345"/>
      <c r="CW8" s="345"/>
      <c r="CX8" s="345"/>
      <c r="CY8" s="345"/>
      <c r="CZ8" s="345"/>
      <c r="DA8" s="345"/>
      <c r="DB8" s="345"/>
      <c r="DC8" s="345"/>
      <c r="DD8" s="345"/>
      <c r="DE8" s="345"/>
      <c r="DF8" s="345"/>
      <c r="DG8" s="345"/>
      <c r="DH8" s="345"/>
      <c r="DI8" s="345"/>
      <c r="DJ8" s="345"/>
      <c r="DK8" s="345"/>
      <c r="DL8" s="345"/>
      <c r="DM8" s="345"/>
      <c r="DN8" s="345"/>
      <c r="DO8" s="345"/>
      <c r="DP8" s="345"/>
      <c r="DQ8" s="345"/>
      <c r="DR8" s="345"/>
      <c r="DS8" s="345"/>
      <c r="DT8" s="345"/>
      <c r="DU8" s="345"/>
      <c r="DV8" s="345"/>
      <c r="DW8" s="345"/>
      <c r="DX8" s="345"/>
      <c r="DY8" s="345"/>
      <c r="DZ8" s="345"/>
      <c r="EA8" s="345"/>
      <c r="EB8" s="345"/>
      <c r="EC8" s="345"/>
      <c r="ED8" s="345"/>
      <c r="EE8" s="345"/>
      <c r="EF8" s="345"/>
      <c r="EG8" s="345"/>
      <c r="EH8" s="345"/>
      <c r="EI8" s="345"/>
      <c r="EJ8" s="345"/>
      <c r="EK8" s="345"/>
      <c r="EL8" s="345"/>
      <c r="EM8" s="345"/>
      <c r="EN8" s="345"/>
      <c r="EO8" s="345"/>
      <c r="EP8" s="345"/>
      <c r="EQ8" s="345"/>
      <c r="ER8" s="345"/>
      <c r="ES8" s="345"/>
      <c r="ET8" s="345"/>
      <c r="EU8" s="345"/>
      <c r="EV8" s="345"/>
      <c r="EW8" s="345"/>
      <c r="EX8" s="345"/>
      <c r="EY8" s="345"/>
      <c r="EZ8" s="345"/>
      <c r="FA8" s="345"/>
      <c r="FB8" s="345"/>
      <c r="FC8" s="345"/>
      <c r="FD8" s="345"/>
      <c r="FE8" s="345"/>
      <c r="FF8" s="345"/>
      <c r="FG8" s="345"/>
      <c r="FH8" s="345"/>
      <c r="FI8" s="345"/>
      <c r="FJ8" s="345"/>
      <c r="FK8" s="345"/>
      <c r="FL8" s="345"/>
      <c r="FM8" s="345"/>
      <c r="FN8" s="345"/>
      <c r="FO8" s="345"/>
      <c r="FP8" s="345"/>
      <c r="FQ8" s="345"/>
      <c r="FR8" s="345"/>
      <c r="FS8" s="345"/>
      <c r="FT8" s="345"/>
      <c r="FU8" s="345"/>
      <c r="FV8" s="345"/>
      <c r="FW8" s="345"/>
      <c r="FX8" s="345"/>
      <c r="FY8" s="345"/>
      <c r="FZ8" s="345"/>
      <c r="GA8" s="345"/>
      <c r="GB8" s="345"/>
      <c r="GC8" s="345"/>
      <c r="GD8" s="345"/>
      <c r="GE8" s="345"/>
      <c r="GF8" s="345"/>
      <c r="GG8" s="345"/>
      <c r="GH8" s="345"/>
      <c r="GI8" s="345"/>
      <c r="GJ8" s="345"/>
      <c r="GK8" s="345"/>
      <c r="GL8" s="345"/>
      <c r="GM8" s="345"/>
      <c r="GN8" s="345"/>
      <c r="GO8" s="345"/>
      <c r="GP8" s="345"/>
      <c r="GQ8" s="345"/>
      <c r="GR8" s="345"/>
      <c r="GS8" s="345"/>
      <c r="GT8" s="345"/>
      <c r="GU8" s="345"/>
      <c r="GV8" s="345"/>
      <c r="GW8" s="345"/>
      <c r="GX8" s="345"/>
      <c r="GY8" s="345"/>
      <c r="GZ8" s="345"/>
      <c r="HA8" s="345"/>
      <c r="HB8" s="345"/>
      <c r="HC8" s="345"/>
      <c r="HD8" s="345"/>
      <c r="HE8" s="345"/>
      <c r="HF8" s="345"/>
      <c r="HG8" s="345"/>
      <c r="HH8" s="345"/>
      <c r="HI8" s="345"/>
      <c r="HJ8" s="345"/>
      <c r="HK8" s="345"/>
      <c r="HL8" s="345"/>
      <c r="HM8" s="345"/>
      <c r="HN8" s="345"/>
      <c r="HO8" s="345"/>
      <c r="HP8" s="345"/>
      <c r="HQ8" s="345"/>
      <c r="HR8" s="345"/>
      <c r="HS8" s="345"/>
      <c r="HT8" s="345"/>
      <c r="HU8" s="345"/>
      <c r="HV8" s="345"/>
      <c r="HW8" s="345"/>
      <c r="HX8" s="345"/>
      <c r="HY8" s="345"/>
      <c r="HZ8" s="345"/>
      <c r="IA8" s="345"/>
      <c r="IB8" s="345"/>
      <c r="IC8" s="345"/>
      <c r="ID8" s="345"/>
      <c r="IE8" s="345"/>
      <c r="IF8" s="345"/>
      <c r="IG8" s="345"/>
      <c r="IH8" s="345"/>
      <c r="II8" s="345"/>
      <c r="IJ8" s="345"/>
      <c r="IK8" s="345"/>
      <c r="IL8" s="345"/>
      <c r="IM8" s="345"/>
      <c r="IN8" s="345"/>
      <c r="IO8" s="345"/>
      <c r="IP8" s="345"/>
      <c r="IQ8" s="345"/>
      <c r="IR8" s="345"/>
      <c r="IS8" s="345"/>
      <c r="IT8" s="345"/>
      <c r="IU8" s="345"/>
      <c r="IV8" s="345"/>
      <c r="IW8" s="345"/>
      <c r="IX8" s="345"/>
      <c r="IY8" s="345"/>
    </row>
    <row r="9" spans="1:259" s="621" customFormat="1" ht="5.25" customHeight="1" x14ac:dyDescent="0.25">
      <c r="A9" s="345"/>
      <c r="C9" s="345"/>
      <c r="D9" s="437"/>
      <c r="E9" s="437"/>
      <c r="F9" s="437"/>
      <c r="G9" s="437"/>
      <c r="H9" s="437"/>
      <c r="I9" s="437"/>
      <c r="J9" s="437"/>
      <c r="K9" s="1107"/>
      <c r="L9" s="740"/>
      <c r="M9" s="740"/>
      <c r="N9" s="322"/>
      <c r="O9" s="322"/>
      <c r="P9" s="322"/>
      <c r="Q9" s="322"/>
      <c r="R9" s="322"/>
      <c r="S9" s="322"/>
      <c r="T9" s="345"/>
      <c r="U9" s="345"/>
      <c r="V9" s="345"/>
      <c r="W9" s="345"/>
      <c r="X9" s="345"/>
      <c r="Y9" s="345"/>
      <c r="Z9" s="345"/>
      <c r="AA9" s="345"/>
      <c r="AB9" s="345"/>
      <c r="AC9" s="345"/>
      <c r="AD9" s="345"/>
      <c r="AE9" s="345"/>
      <c r="AF9" s="345"/>
      <c r="AG9" s="345"/>
      <c r="AH9" s="345"/>
      <c r="AI9" s="345"/>
      <c r="AJ9" s="345"/>
      <c r="AK9" s="345"/>
      <c r="AL9" s="345"/>
      <c r="AM9" s="345"/>
      <c r="AN9" s="345"/>
      <c r="AO9" s="345"/>
      <c r="AP9" s="345"/>
      <c r="AQ9" s="345"/>
      <c r="AR9" s="345"/>
      <c r="AS9" s="345"/>
      <c r="AT9" s="345"/>
      <c r="AU9" s="345"/>
      <c r="AV9" s="345"/>
      <c r="AW9" s="345"/>
      <c r="AX9" s="345"/>
      <c r="AY9" s="345"/>
      <c r="AZ9" s="345"/>
      <c r="BA9" s="345"/>
      <c r="BB9" s="345"/>
      <c r="BC9" s="345"/>
      <c r="BD9" s="345"/>
      <c r="BE9" s="345"/>
      <c r="BF9" s="345"/>
      <c r="BG9" s="345"/>
      <c r="BH9" s="345"/>
      <c r="BI9" s="345"/>
      <c r="BJ9" s="345"/>
      <c r="BK9" s="345"/>
      <c r="BL9" s="345"/>
      <c r="BM9" s="345"/>
      <c r="BN9" s="345"/>
      <c r="BO9" s="345"/>
      <c r="BP9" s="345"/>
      <c r="BQ9" s="345"/>
      <c r="BR9" s="345"/>
      <c r="BS9" s="345"/>
      <c r="BT9" s="345"/>
      <c r="BU9" s="345"/>
      <c r="BV9" s="345"/>
      <c r="BW9" s="345"/>
      <c r="BX9" s="345"/>
      <c r="BY9" s="345"/>
      <c r="BZ9" s="345"/>
      <c r="CA9" s="345"/>
      <c r="CB9" s="345"/>
      <c r="CC9" s="345"/>
      <c r="CD9" s="345"/>
      <c r="CE9" s="345"/>
      <c r="CF9" s="345"/>
      <c r="CG9" s="345"/>
      <c r="CH9" s="345"/>
      <c r="CI9" s="345"/>
      <c r="CJ9" s="345"/>
      <c r="CK9" s="345"/>
      <c r="CL9" s="345"/>
      <c r="CM9" s="345"/>
      <c r="CN9" s="345"/>
      <c r="CO9" s="345"/>
      <c r="CP9" s="345"/>
      <c r="CQ9" s="345"/>
      <c r="CR9" s="345"/>
      <c r="CS9" s="345"/>
      <c r="CT9" s="345"/>
      <c r="CU9" s="345"/>
      <c r="CV9" s="345"/>
      <c r="CW9" s="345"/>
      <c r="CX9" s="345"/>
      <c r="CY9" s="345"/>
      <c r="CZ9" s="345"/>
      <c r="DA9" s="345"/>
      <c r="DB9" s="345"/>
      <c r="DC9" s="345"/>
      <c r="DD9" s="345"/>
      <c r="DE9" s="345"/>
      <c r="DF9" s="345"/>
      <c r="DG9" s="345"/>
      <c r="DH9" s="345"/>
      <c r="DI9" s="345"/>
      <c r="DJ9" s="345"/>
      <c r="DK9" s="345"/>
      <c r="DL9" s="345"/>
      <c r="DM9" s="345"/>
      <c r="DN9" s="345"/>
      <c r="DO9" s="345"/>
      <c r="DP9" s="345"/>
      <c r="DQ9" s="345"/>
      <c r="DR9" s="345"/>
      <c r="DS9" s="345"/>
      <c r="DT9" s="345"/>
      <c r="DU9" s="345"/>
      <c r="DV9" s="345"/>
      <c r="DW9" s="345"/>
      <c r="DX9" s="345"/>
      <c r="DY9" s="345"/>
      <c r="DZ9" s="345"/>
      <c r="EA9" s="345"/>
      <c r="EB9" s="345"/>
      <c r="EC9" s="345"/>
      <c r="ED9" s="345"/>
      <c r="EE9" s="345"/>
      <c r="EF9" s="345"/>
      <c r="EG9" s="345"/>
      <c r="EH9" s="345"/>
      <c r="EI9" s="345"/>
      <c r="EJ9" s="345"/>
      <c r="EK9" s="345"/>
      <c r="EL9" s="345"/>
      <c r="EM9" s="345"/>
      <c r="EN9" s="345"/>
      <c r="EO9" s="345"/>
      <c r="EP9" s="345"/>
      <c r="EQ9" s="345"/>
      <c r="ER9" s="345"/>
      <c r="ES9" s="345"/>
      <c r="ET9" s="345"/>
      <c r="EU9" s="345"/>
      <c r="EV9" s="345"/>
      <c r="EW9" s="345"/>
      <c r="EX9" s="345"/>
      <c r="EY9" s="345"/>
      <c r="EZ9" s="345"/>
      <c r="FA9" s="345"/>
      <c r="FB9" s="345"/>
      <c r="FC9" s="345"/>
      <c r="FD9" s="345"/>
      <c r="FE9" s="345"/>
      <c r="FF9" s="345"/>
      <c r="FG9" s="345"/>
      <c r="FH9" s="345"/>
      <c r="FI9" s="345"/>
      <c r="FJ9" s="345"/>
      <c r="FK9" s="345"/>
      <c r="FL9" s="345"/>
      <c r="FM9" s="345"/>
      <c r="FN9" s="345"/>
      <c r="FO9" s="345"/>
      <c r="FP9" s="345"/>
      <c r="FQ9" s="345"/>
      <c r="FR9" s="345"/>
      <c r="FS9" s="345"/>
      <c r="FT9" s="345"/>
      <c r="FU9" s="345"/>
      <c r="FV9" s="345"/>
      <c r="FW9" s="345"/>
      <c r="FX9" s="345"/>
      <c r="FY9" s="345"/>
      <c r="FZ9" s="345"/>
      <c r="GA9" s="345"/>
      <c r="GB9" s="345"/>
      <c r="GC9" s="345"/>
      <c r="GD9" s="345"/>
      <c r="GE9" s="345"/>
      <c r="GF9" s="345"/>
      <c r="GG9" s="345"/>
      <c r="GH9" s="345"/>
      <c r="GI9" s="345"/>
      <c r="GJ9" s="345"/>
      <c r="GK9" s="345"/>
      <c r="GL9" s="345"/>
      <c r="GM9" s="345"/>
      <c r="GN9" s="345"/>
      <c r="GO9" s="345"/>
      <c r="GP9" s="345"/>
      <c r="GQ9" s="345"/>
      <c r="GR9" s="345"/>
      <c r="GS9" s="345"/>
      <c r="GT9" s="345"/>
      <c r="GU9" s="345"/>
      <c r="GV9" s="345"/>
      <c r="GW9" s="345"/>
      <c r="GX9" s="345"/>
      <c r="GY9" s="345"/>
      <c r="GZ9" s="345"/>
      <c r="HA9" s="345"/>
      <c r="HB9" s="345"/>
      <c r="HC9" s="345"/>
      <c r="HD9" s="345"/>
      <c r="HE9" s="345"/>
      <c r="HF9" s="345"/>
      <c r="HG9" s="345"/>
      <c r="HH9" s="345"/>
      <c r="HI9" s="345"/>
      <c r="HJ9" s="345"/>
      <c r="HK9" s="345"/>
      <c r="HL9" s="345"/>
      <c r="HM9" s="345"/>
      <c r="HN9" s="345"/>
      <c r="HO9" s="345"/>
      <c r="HP9" s="345"/>
      <c r="HQ9" s="345"/>
      <c r="HR9" s="345"/>
      <c r="HS9" s="345"/>
      <c r="HT9" s="345"/>
      <c r="HU9" s="345"/>
      <c r="HV9" s="345"/>
      <c r="HW9" s="345"/>
      <c r="HX9" s="345"/>
      <c r="HY9" s="345"/>
      <c r="HZ9" s="345"/>
      <c r="IA9" s="345"/>
      <c r="IB9" s="345"/>
      <c r="IC9" s="345"/>
      <c r="ID9" s="345"/>
      <c r="IE9" s="345"/>
      <c r="IF9" s="345"/>
      <c r="IG9" s="345"/>
      <c r="IH9" s="345"/>
      <c r="II9" s="345"/>
      <c r="IJ9" s="345"/>
      <c r="IK9" s="345"/>
      <c r="IL9" s="345"/>
      <c r="IM9" s="345"/>
      <c r="IN9" s="345"/>
      <c r="IO9" s="345"/>
      <c r="IP9" s="345"/>
      <c r="IQ9" s="345"/>
      <c r="IR9" s="345"/>
      <c r="IS9" s="345"/>
      <c r="IT9" s="345"/>
      <c r="IU9" s="345"/>
      <c r="IV9" s="345"/>
      <c r="IW9" s="345"/>
      <c r="IX9" s="345"/>
      <c r="IY9" s="345"/>
    </row>
    <row r="10" spans="1:259" s="621" customFormat="1" ht="65.25" customHeight="1" x14ac:dyDescent="0.25">
      <c r="A10" s="345"/>
      <c r="B10" s="1563" t="s">
        <v>12</v>
      </c>
      <c r="C10" s="891"/>
      <c r="D10" s="1565" t="s">
        <v>165</v>
      </c>
      <c r="E10" s="1566"/>
      <c r="F10" s="744"/>
      <c r="G10" s="1565" t="s">
        <v>164</v>
      </c>
      <c r="H10" s="1566"/>
      <c r="I10" s="744"/>
      <c r="J10" s="1565" t="s">
        <v>166</v>
      </c>
      <c r="K10" s="1566"/>
      <c r="L10" s="1108"/>
      <c r="M10" s="1108"/>
      <c r="N10" s="320"/>
      <c r="O10" s="320"/>
      <c r="P10" s="320"/>
      <c r="Q10" s="320"/>
      <c r="R10" s="320"/>
      <c r="S10" s="320"/>
      <c r="T10" s="891"/>
      <c r="U10" s="891"/>
      <c r="V10" s="891"/>
      <c r="W10" s="891"/>
      <c r="X10" s="345"/>
      <c r="Y10" s="345"/>
      <c r="Z10" s="345"/>
      <c r="AA10" s="345"/>
      <c r="AB10" s="345"/>
      <c r="AC10" s="345"/>
      <c r="AD10" s="345"/>
      <c r="AE10" s="345"/>
      <c r="AF10" s="345"/>
      <c r="AG10" s="345"/>
      <c r="AH10" s="345"/>
      <c r="AI10" s="345"/>
      <c r="AJ10" s="345"/>
      <c r="AK10" s="345"/>
      <c r="AL10" s="345"/>
      <c r="AM10" s="345"/>
      <c r="AN10" s="345"/>
      <c r="AO10" s="345"/>
      <c r="AP10" s="345"/>
      <c r="AQ10" s="345"/>
      <c r="AR10" s="345"/>
      <c r="AS10" s="345"/>
      <c r="AT10" s="345"/>
      <c r="AU10" s="345"/>
      <c r="AV10" s="345"/>
      <c r="AW10" s="345"/>
      <c r="AX10" s="345"/>
      <c r="AY10" s="345"/>
      <c r="AZ10" s="345"/>
      <c r="BA10" s="345"/>
      <c r="BB10" s="345"/>
      <c r="BC10" s="345"/>
      <c r="BD10" s="345"/>
      <c r="BE10" s="345"/>
      <c r="BF10" s="345"/>
      <c r="BG10" s="345"/>
      <c r="BH10" s="345"/>
      <c r="BI10" s="345"/>
      <c r="BJ10" s="345"/>
      <c r="BK10" s="345"/>
      <c r="BL10" s="345"/>
      <c r="BM10" s="345"/>
      <c r="BN10" s="345"/>
      <c r="BO10" s="345"/>
      <c r="BP10" s="345"/>
      <c r="BQ10" s="345"/>
      <c r="BR10" s="345"/>
      <c r="BS10" s="345"/>
      <c r="BT10" s="345"/>
      <c r="BU10" s="345"/>
      <c r="BV10" s="345"/>
      <c r="BW10" s="345"/>
      <c r="BX10" s="345"/>
      <c r="BY10" s="345"/>
      <c r="BZ10" s="345"/>
      <c r="CA10" s="345"/>
      <c r="CB10" s="345"/>
      <c r="CC10" s="345"/>
      <c r="CD10" s="345"/>
      <c r="CE10" s="345"/>
      <c r="CF10" s="345"/>
      <c r="CG10" s="345"/>
      <c r="CH10" s="345"/>
      <c r="CI10" s="345"/>
      <c r="CJ10" s="345"/>
      <c r="CK10" s="345"/>
      <c r="CL10" s="345"/>
      <c r="CM10" s="345"/>
      <c r="CN10" s="345"/>
      <c r="CO10" s="345"/>
      <c r="CP10" s="345"/>
      <c r="CQ10" s="345"/>
      <c r="CR10" s="345"/>
      <c r="CS10" s="345"/>
      <c r="CT10" s="345"/>
      <c r="CU10" s="345"/>
      <c r="CV10" s="345"/>
      <c r="CW10" s="345"/>
      <c r="CX10" s="345"/>
      <c r="CY10" s="345"/>
      <c r="CZ10" s="345"/>
      <c r="DA10" s="345"/>
      <c r="DB10" s="345"/>
      <c r="DC10" s="345"/>
      <c r="DD10" s="345"/>
      <c r="DE10" s="345"/>
      <c r="DF10" s="345"/>
      <c r="DG10" s="345"/>
      <c r="DH10" s="345"/>
      <c r="DI10" s="345"/>
      <c r="DJ10" s="345"/>
      <c r="DK10" s="345"/>
      <c r="DL10" s="345"/>
      <c r="DM10" s="345"/>
      <c r="DN10" s="345"/>
      <c r="DO10" s="345"/>
      <c r="DP10" s="345"/>
      <c r="DQ10" s="345"/>
      <c r="DR10" s="345"/>
      <c r="DS10" s="345"/>
      <c r="DT10" s="345"/>
      <c r="DU10" s="345"/>
      <c r="DV10" s="345"/>
      <c r="DW10" s="345"/>
      <c r="DX10" s="345"/>
      <c r="DY10" s="345"/>
      <c r="DZ10" s="345"/>
      <c r="EA10" s="345"/>
      <c r="EB10" s="345"/>
      <c r="EC10" s="345"/>
      <c r="ED10" s="345"/>
      <c r="EE10" s="345"/>
      <c r="EF10" s="345"/>
      <c r="EG10" s="345"/>
      <c r="EH10" s="345"/>
      <c r="EI10" s="345"/>
      <c r="EJ10" s="345"/>
      <c r="EK10" s="345"/>
      <c r="EL10" s="345"/>
      <c r="EM10" s="345"/>
      <c r="EN10" s="345"/>
      <c r="EO10" s="345"/>
      <c r="EP10" s="345"/>
      <c r="EQ10" s="345"/>
      <c r="ER10" s="345"/>
      <c r="ES10" s="345"/>
      <c r="ET10" s="345"/>
      <c r="EU10" s="345"/>
      <c r="EV10" s="345"/>
      <c r="EW10" s="345"/>
      <c r="EX10" s="345"/>
      <c r="EY10" s="345"/>
      <c r="EZ10" s="345"/>
      <c r="FA10" s="345"/>
      <c r="FB10" s="345"/>
      <c r="FC10" s="345"/>
      <c r="FD10" s="345"/>
      <c r="FE10" s="345"/>
      <c r="FF10" s="345"/>
      <c r="FG10" s="345"/>
      <c r="FH10" s="345"/>
      <c r="FI10" s="345"/>
      <c r="FJ10" s="345"/>
      <c r="FK10" s="345"/>
      <c r="FL10" s="345"/>
      <c r="FM10" s="345"/>
      <c r="FN10" s="345"/>
      <c r="FO10" s="345"/>
      <c r="FP10" s="345"/>
      <c r="FQ10" s="345"/>
      <c r="FR10" s="345"/>
      <c r="FS10" s="345"/>
      <c r="FT10" s="345"/>
      <c r="FU10" s="345"/>
      <c r="FV10" s="345"/>
      <c r="FW10" s="345"/>
      <c r="FX10" s="345"/>
      <c r="FY10" s="345"/>
      <c r="FZ10" s="345"/>
      <c r="GA10" s="345"/>
      <c r="GB10" s="345"/>
      <c r="GC10" s="345"/>
      <c r="GD10" s="345"/>
      <c r="GE10" s="345"/>
      <c r="GF10" s="345"/>
      <c r="GG10" s="345"/>
      <c r="GH10" s="345"/>
      <c r="GI10" s="345"/>
      <c r="GJ10" s="345"/>
      <c r="GK10" s="345"/>
      <c r="GL10" s="345"/>
      <c r="GM10" s="345"/>
      <c r="GN10" s="345"/>
      <c r="GO10" s="345"/>
      <c r="GP10" s="345"/>
      <c r="GQ10" s="345"/>
      <c r="GR10" s="345"/>
      <c r="GS10" s="345"/>
      <c r="GT10" s="345"/>
      <c r="GU10" s="345"/>
      <c r="GV10" s="345"/>
      <c r="GW10" s="345"/>
      <c r="GX10" s="345"/>
      <c r="GY10" s="345"/>
      <c r="GZ10" s="345"/>
      <c r="HA10" s="345"/>
      <c r="HB10" s="345"/>
      <c r="HC10" s="345"/>
      <c r="HD10" s="345"/>
      <c r="HE10" s="345"/>
      <c r="HF10" s="345"/>
      <c r="HG10" s="345"/>
      <c r="HH10" s="345"/>
      <c r="HI10" s="345"/>
      <c r="HJ10" s="345"/>
      <c r="HK10" s="345"/>
      <c r="HL10" s="345"/>
      <c r="HM10" s="345"/>
      <c r="HN10" s="345"/>
      <c r="HO10" s="345"/>
      <c r="HP10" s="345"/>
      <c r="HQ10" s="345"/>
      <c r="HR10" s="345"/>
      <c r="HS10" s="345"/>
      <c r="HT10" s="345"/>
      <c r="HU10" s="345"/>
      <c r="HV10" s="345"/>
      <c r="HW10" s="345"/>
      <c r="HX10" s="345"/>
      <c r="HY10" s="345"/>
      <c r="HZ10" s="345"/>
      <c r="IA10" s="345"/>
      <c r="IB10" s="345"/>
      <c r="IC10" s="345"/>
      <c r="ID10" s="345"/>
      <c r="IE10" s="345"/>
      <c r="IF10" s="345"/>
      <c r="IG10" s="345"/>
      <c r="IH10" s="345"/>
      <c r="II10" s="345"/>
      <c r="IJ10" s="345"/>
      <c r="IK10" s="345"/>
      <c r="IL10" s="345"/>
      <c r="IM10" s="345"/>
      <c r="IN10" s="345"/>
      <c r="IO10" s="345"/>
      <c r="IP10" s="345"/>
      <c r="IQ10" s="345"/>
      <c r="IR10" s="345"/>
      <c r="IS10" s="345"/>
      <c r="IT10" s="345"/>
      <c r="IU10" s="345"/>
      <c r="IV10" s="345"/>
      <c r="IW10" s="345"/>
      <c r="IX10" s="345"/>
      <c r="IY10" s="345"/>
    </row>
    <row r="11" spans="1:259" s="626" customFormat="1" ht="37.5" customHeight="1" x14ac:dyDescent="0.25">
      <c r="A11" s="322"/>
      <c r="B11" s="1631"/>
      <c r="C11" s="320"/>
      <c r="D11" s="791" t="s">
        <v>159</v>
      </c>
      <c r="E11" s="790" t="s">
        <v>158</v>
      </c>
      <c r="F11" s="744"/>
      <c r="G11" s="791" t="s">
        <v>160</v>
      </c>
      <c r="H11" s="790" t="s">
        <v>158</v>
      </c>
      <c r="I11" s="744"/>
      <c r="J11" s="791" t="s">
        <v>160</v>
      </c>
      <c r="K11" s="790" t="s">
        <v>158</v>
      </c>
      <c r="L11" s="1104"/>
      <c r="M11" s="1104"/>
      <c r="N11" s="329"/>
      <c r="O11" s="329"/>
      <c r="P11" s="329"/>
      <c r="Q11" s="329"/>
      <c r="R11" s="329"/>
      <c r="S11" s="329"/>
      <c r="T11" s="320"/>
      <c r="U11" s="320"/>
      <c r="V11" s="320"/>
      <c r="W11" s="320"/>
      <c r="X11" s="322"/>
      <c r="Y11" s="322"/>
      <c r="Z11" s="322"/>
      <c r="AA11" s="322"/>
      <c r="AB11" s="322"/>
      <c r="AC11" s="322"/>
      <c r="AD11" s="322"/>
      <c r="AE11" s="322"/>
      <c r="AF11" s="322"/>
      <c r="AG11" s="322"/>
      <c r="AH11" s="322"/>
      <c r="AI11" s="322"/>
      <c r="AJ11" s="322"/>
      <c r="AK11" s="322"/>
      <c r="AL11" s="322"/>
      <c r="AM11" s="322"/>
      <c r="AN11" s="322"/>
      <c r="AO11" s="322"/>
      <c r="AP11" s="322"/>
      <c r="AQ11" s="322"/>
      <c r="AR11" s="322"/>
      <c r="AS11" s="322"/>
      <c r="AT11" s="322"/>
      <c r="AU11" s="322"/>
      <c r="AV11" s="322"/>
      <c r="AW11" s="322"/>
      <c r="AX11" s="322"/>
      <c r="AY11" s="322"/>
      <c r="AZ11" s="322"/>
      <c r="BA11" s="322"/>
      <c r="BB11" s="322"/>
      <c r="BC11" s="322"/>
      <c r="BD11" s="322"/>
      <c r="BE11" s="322"/>
      <c r="BF11" s="322"/>
      <c r="BG11" s="322"/>
      <c r="BH11" s="322"/>
      <c r="BI11" s="322"/>
      <c r="BJ11" s="322"/>
      <c r="BK11" s="322"/>
      <c r="BL11" s="322"/>
      <c r="BM11" s="322"/>
      <c r="BN11" s="322"/>
      <c r="BO11" s="322"/>
      <c r="BP11" s="322"/>
      <c r="BQ11" s="322"/>
      <c r="BR11" s="322"/>
      <c r="BS11" s="322"/>
      <c r="BT11" s="322"/>
      <c r="BU11" s="322"/>
      <c r="BV11" s="322"/>
      <c r="BW11" s="322"/>
      <c r="BX11" s="322"/>
      <c r="BY11" s="322"/>
      <c r="BZ11" s="322"/>
      <c r="CA11" s="322"/>
      <c r="CB11" s="322"/>
      <c r="CC11" s="322"/>
      <c r="CD11" s="322"/>
      <c r="CE11" s="322"/>
      <c r="CF11" s="322"/>
      <c r="CG11" s="322"/>
      <c r="CH11" s="322"/>
      <c r="CI11" s="322"/>
      <c r="CJ11" s="322"/>
      <c r="CK11" s="322"/>
      <c r="CL11" s="322"/>
      <c r="CM11" s="322"/>
      <c r="CN11" s="322"/>
      <c r="CO11" s="322"/>
      <c r="CP11" s="322"/>
      <c r="CQ11" s="322"/>
      <c r="CR11" s="322"/>
      <c r="CS11" s="322"/>
      <c r="CT11" s="322"/>
      <c r="CU11" s="322"/>
      <c r="CV11" s="322"/>
      <c r="CW11" s="322"/>
      <c r="CX11" s="322"/>
      <c r="CY11" s="322"/>
      <c r="CZ11" s="322"/>
      <c r="DA11" s="322"/>
      <c r="DB11" s="322"/>
      <c r="DC11" s="322"/>
      <c r="DD11" s="322"/>
      <c r="DE11" s="322"/>
      <c r="DF11" s="322"/>
      <c r="DG11" s="322"/>
      <c r="DH11" s="322"/>
      <c r="DI11" s="322"/>
      <c r="DJ11" s="322"/>
      <c r="DK11" s="322"/>
      <c r="DL11" s="322"/>
      <c r="DM11" s="322"/>
      <c r="DN11" s="322"/>
      <c r="DO11" s="322"/>
      <c r="DP11" s="322"/>
      <c r="DQ11" s="322"/>
      <c r="DR11" s="322"/>
      <c r="DS11" s="322"/>
      <c r="DT11" s="322"/>
      <c r="DU11" s="322"/>
      <c r="DV11" s="322"/>
      <c r="DW11" s="322"/>
      <c r="DX11" s="322"/>
      <c r="DY11" s="322"/>
      <c r="DZ11" s="322"/>
      <c r="EA11" s="322"/>
      <c r="EB11" s="322"/>
      <c r="EC11" s="322"/>
      <c r="ED11" s="322"/>
      <c r="EE11" s="322"/>
      <c r="EF11" s="322"/>
      <c r="EG11" s="322"/>
      <c r="EH11" s="322"/>
      <c r="EI11" s="322"/>
      <c r="EJ11" s="322"/>
      <c r="EK11" s="322"/>
      <c r="EL11" s="322"/>
      <c r="EM11" s="322"/>
      <c r="EN11" s="322"/>
      <c r="EO11" s="322"/>
      <c r="EP11" s="322"/>
      <c r="EQ11" s="322"/>
      <c r="ER11" s="322"/>
      <c r="ES11" s="322"/>
      <c r="ET11" s="322"/>
      <c r="EU11" s="322"/>
      <c r="EV11" s="322"/>
      <c r="EW11" s="322"/>
      <c r="EX11" s="322"/>
      <c r="EY11" s="322"/>
      <c r="EZ11" s="322"/>
      <c r="FA11" s="322"/>
      <c r="FB11" s="322"/>
      <c r="FC11" s="322"/>
      <c r="FD11" s="322"/>
      <c r="FE11" s="322"/>
      <c r="FF11" s="322"/>
      <c r="FG11" s="322"/>
      <c r="FH11" s="322"/>
      <c r="FI11" s="322"/>
      <c r="FJ11" s="322"/>
      <c r="FK11" s="322"/>
      <c r="FL11" s="322"/>
      <c r="FM11" s="322"/>
      <c r="FN11" s="322"/>
      <c r="FO11" s="322"/>
      <c r="FP11" s="322"/>
      <c r="FQ11" s="322"/>
      <c r="FR11" s="322"/>
      <c r="FS11" s="322"/>
      <c r="FT11" s="322"/>
      <c r="FU11" s="322"/>
      <c r="FV11" s="322"/>
      <c r="FW11" s="322"/>
      <c r="FX11" s="322"/>
      <c r="FY11" s="322"/>
      <c r="FZ11" s="322"/>
      <c r="GA11" s="322"/>
      <c r="GB11" s="322"/>
      <c r="GC11" s="322"/>
      <c r="GD11" s="322"/>
      <c r="GE11" s="322"/>
      <c r="GF11" s="322"/>
      <c r="GG11" s="322"/>
      <c r="GH11" s="322"/>
      <c r="GI11" s="322"/>
      <c r="GJ11" s="322"/>
      <c r="GK11" s="322"/>
      <c r="GL11" s="322"/>
      <c r="GM11" s="322"/>
      <c r="GN11" s="322"/>
      <c r="GO11" s="322"/>
      <c r="GP11" s="322"/>
      <c r="GQ11" s="322"/>
      <c r="GR11" s="322"/>
      <c r="GS11" s="322"/>
      <c r="GT11" s="322"/>
      <c r="GU11" s="322"/>
      <c r="GV11" s="322"/>
      <c r="GW11" s="322"/>
      <c r="GX11" s="322"/>
      <c r="GY11" s="322"/>
      <c r="GZ11" s="322"/>
      <c r="HA11" s="322"/>
      <c r="HB11" s="322"/>
      <c r="HC11" s="322"/>
      <c r="HD11" s="322"/>
      <c r="HE11" s="322"/>
      <c r="HF11" s="322"/>
      <c r="HG11" s="322"/>
      <c r="HH11" s="322"/>
      <c r="HI11" s="322"/>
      <c r="HJ11" s="322"/>
      <c r="HK11" s="322"/>
      <c r="HL11" s="322"/>
      <c r="HM11" s="322"/>
      <c r="HN11" s="322"/>
      <c r="HO11" s="322"/>
      <c r="HP11" s="322"/>
      <c r="HQ11" s="322"/>
      <c r="HR11" s="322"/>
      <c r="HS11" s="322"/>
      <c r="HT11" s="322"/>
      <c r="HU11" s="322"/>
      <c r="HV11" s="322"/>
      <c r="HW11" s="322"/>
      <c r="HX11" s="322"/>
      <c r="HY11" s="322"/>
      <c r="HZ11" s="322"/>
      <c r="IA11" s="322"/>
      <c r="IB11" s="322"/>
      <c r="IC11" s="322"/>
      <c r="ID11" s="322"/>
      <c r="IE11" s="322"/>
      <c r="IF11" s="322"/>
      <c r="IG11" s="322"/>
      <c r="IH11" s="322"/>
      <c r="II11" s="322"/>
      <c r="IJ11" s="322"/>
      <c r="IK11" s="322"/>
      <c r="IL11" s="322"/>
      <c r="IM11" s="322"/>
      <c r="IN11" s="322"/>
      <c r="IO11" s="322"/>
      <c r="IP11" s="322"/>
      <c r="IQ11" s="322"/>
      <c r="IR11" s="322"/>
      <c r="IS11" s="322"/>
      <c r="IT11" s="322"/>
      <c r="IU11" s="322"/>
      <c r="IV11" s="322"/>
      <c r="IW11" s="322"/>
      <c r="IX11" s="322"/>
      <c r="IY11" s="322"/>
    </row>
    <row r="12" spans="1:259" s="626" customFormat="1" ht="7.5" customHeight="1" x14ac:dyDescent="0.25">
      <c r="A12" s="322"/>
      <c r="B12" s="322"/>
      <c r="C12" s="320"/>
      <c r="D12" s="327"/>
      <c r="E12" s="327"/>
      <c r="F12" s="322"/>
      <c r="G12" s="322"/>
      <c r="H12" s="322"/>
      <c r="I12" s="322"/>
      <c r="J12" s="322"/>
      <c r="K12" s="322"/>
      <c r="L12" s="548"/>
      <c r="M12" s="754"/>
      <c r="N12" s="329"/>
      <c r="O12" s="329"/>
      <c r="P12" s="329"/>
      <c r="Q12" s="329"/>
      <c r="R12" s="329"/>
      <c r="S12" s="329"/>
      <c r="T12" s="320"/>
      <c r="U12" s="320"/>
      <c r="V12" s="320"/>
      <c r="W12" s="320"/>
      <c r="X12" s="322"/>
      <c r="Y12" s="322"/>
      <c r="Z12" s="322"/>
      <c r="AA12" s="322"/>
      <c r="AB12" s="322"/>
      <c r="AC12" s="322"/>
      <c r="AD12" s="322"/>
      <c r="AE12" s="322"/>
      <c r="AF12" s="322"/>
      <c r="AG12" s="322"/>
      <c r="AH12" s="322"/>
      <c r="AI12" s="322"/>
      <c r="AJ12" s="322"/>
      <c r="AK12" s="322"/>
      <c r="AL12" s="322"/>
      <c r="AM12" s="322"/>
      <c r="AN12" s="322"/>
      <c r="AO12" s="322"/>
      <c r="AP12" s="322"/>
      <c r="AQ12" s="322"/>
      <c r="AR12" s="322"/>
      <c r="AS12" s="322"/>
      <c r="AT12" s="322"/>
      <c r="AU12" s="322"/>
      <c r="AV12" s="322"/>
      <c r="AW12" s="322"/>
      <c r="AX12" s="322"/>
      <c r="AY12" s="322"/>
      <c r="AZ12" s="322"/>
      <c r="BA12" s="322"/>
      <c r="BB12" s="322"/>
      <c r="BC12" s="322"/>
      <c r="BD12" s="322"/>
      <c r="BE12" s="322"/>
      <c r="BF12" s="322"/>
      <c r="BG12" s="322"/>
      <c r="BH12" s="322"/>
      <c r="BI12" s="322"/>
      <c r="BJ12" s="322"/>
      <c r="BK12" s="322"/>
      <c r="BL12" s="322"/>
      <c r="BM12" s="322"/>
      <c r="BN12" s="322"/>
      <c r="BO12" s="322"/>
      <c r="BP12" s="322"/>
      <c r="BQ12" s="322"/>
      <c r="BR12" s="322"/>
      <c r="BS12" s="322"/>
      <c r="BT12" s="322"/>
      <c r="BU12" s="322"/>
      <c r="BV12" s="322"/>
      <c r="BW12" s="322"/>
      <c r="BX12" s="322"/>
      <c r="BY12" s="322"/>
      <c r="BZ12" s="322"/>
      <c r="CA12" s="322"/>
      <c r="CB12" s="322"/>
      <c r="CC12" s="322"/>
      <c r="CD12" s="322"/>
      <c r="CE12" s="322"/>
      <c r="CF12" s="322"/>
      <c r="CG12" s="322"/>
      <c r="CH12" s="322"/>
      <c r="CI12" s="322"/>
      <c r="CJ12" s="322"/>
      <c r="CK12" s="322"/>
      <c r="CL12" s="322"/>
      <c r="CM12" s="322"/>
      <c r="CN12" s="322"/>
      <c r="CO12" s="322"/>
      <c r="CP12" s="322"/>
      <c r="CQ12" s="322"/>
      <c r="CR12" s="322"/>
      <c r="CS12" s="322"/>
      <c r="CT12" s="322"/>
      <c r="CU12" s="322"/>
      <c r="CV12" s="322"/>
      <c r="CW12" s="322"/>
      <c r="CX12" s="322"/>
      <c r="CY12" s="322"/>
      <c r="CZ12" s="322"/>
      <c r="DA12" s="322"/>
      <c r="DB12" s="322"/>
      <c r="DC12" s="322"/>
      <c r="DD12" s="322"/>
      <c r="DE12" s="322"/>
      <c r="DF12" s="322"/>
      <c r="DG12" s="322"/>
      <c r="DH12" s="322"/>
      <c r="DI12" s="322"/>
      <c r="DJ12" s="322"/>
      <c r="DK12" s="322"/>
      <c r="DL12" s="322"/>
      <c r="DM12" s="322"/>
      <c r="DN12" s="322"/>
      <c r="DO12" s="322"/>
      <c r="DP12" s="322"/>
      <c r="DQ12" s="322"/>
      <c r="DR12" s="322"/>
      <c r="DS12" s="322"/>
      <c r="DT12" s="322"/>
      <c r="DU12" s="322"/>
      <c r="DV12" s="322"/>
      <c r="DW12" s="322"/>
      <c r="DX12" s="322"/>
      <c r="DY12" s="322"/>
      <c r="DZ12" s="322"/>
      <c r="EA12" s="322"/>
      <c r="EB12" s="322"/>
      <c r="EC12" s="322"/>
      <c r="ED12" s="322"/>
      <c r="EE12" s="322"/>
      <c r="EF12" s="322"/>
      <c r="EG12" s="322"/>
      <c r="EH12" s="322"/>
      <c r="EI12" s="322"/>
      <c r="EJ12" s="322"/>
      <c r="EK12" s="322"/>
      <c r="EL12" s="322"/>
      <c r="EM12" s="322"/>
      <c r="EN12" s="322"/>
      <c r="EO12" s="322"/>
      <c r="EP12" s="322"/>
      <c r="EQ12" s="322"/>
      <c r="ER12" s="322"/>
      <c r="ES12" s="322"/>
      <c r="ET12" s="322"/>
      <c r="EU12" s="322"/>
      <c r="EV12" s="322"/>
      <c r="EW12" s="322"/>
      <c r="EX12" s="322"/>
      <c r="EY12" s="322"/>
      <c r="EZ12" s="322"/>
      <c r="FA12" s="322"/>
      <c r="FB12" s="322"/>
      <c r="FC12" s="322"/>
      <c r="FD12" s="322"/>
      <c r="FE12" s="322"/>
      <c r="FF12" s="322"/>
      <c r="FG12" s="322"/>
      <c r="FH12" s="322"/>
      <c r="FI12" s="322"/>
      <c r="FJ12" s="322"/>
      <c r="FK12" s="322"/>
      <c r="FL12" s="322"/>
      <c r="FM12" s="322"/>
      <c r="FN12" s="322"/>
      <c r="FO12" s="322"/>
      <c r="FP12" s="322"/>
      <c r="FQ12" s="322"/>
      <c r="FR12" s="322"/>
      <c r="FS12" s="322"/>
      <c r="FT12" s="322"/>
      <c r="FU12" s="322"/>
      <c r="FV12" s="322"/>
      <c r="FW12" s="322"/>
      <c r="FX12" s="322"/>
      <c r="FY12" s="322"/>
      <c r="FZ12" s="322"/>
      <c r="GA12" s="322"/>
      <c r="GB12" s="322"/>
      <c r="GC12" s="322"/>
      <c r="GD12" s="322"/>
      <c r="GE12" s="322"/>
      <c r="GF12" s="322"/>
      <c r="GG12" s="322"/>
      <c r="GH12" s="322"/>
      <c r="GI12" s="322"/>
      <c r="GJ12" s="322"/>
      <c r="GK12" s="322"/>
      <c r="GL12" s="322"/>
      <c r="GM12" s="322"/>
      <c r="GN12" s="322"/>
      <c r="GO12" s="322"/>
      <c r="GP12" s="322"/>
      <c r="GQ12" s="322"/>
      <c r="GR12" s="322"/>
      <c r="GS12" s="322"/>
      <c r="GT12" s="322"/>
      <c r="GU12" s="322"/>
      <c r="GV12" s="322"/>
      <c r="GW12" s="322"/>
      <c r="GX12" s="322"/>
      <c r="GY12" s="322"/>
      <c r="GZ12" s="322"/>
      <c r="HA12" s="322"/>
      <c r="HB12" s="322"/>
      <c r="HC12" s="322"/>
      <c r="HD12" s="322"/>
      <c r="HE12" s="322"/>
      <c r="HF12" s="322"/>
      <c r="HG12" s="322"/>
      <c r="HH12" s="322"/>
      <c r="HI12" s="322"/>
      <c r="HJ12" s="322"/>
      <c r="HK12" s="322"/>
      <c r="HL12" s="322"/>
      <c r="HM12" s="322"/>
      <c r="HN12" s="322"/>
      <c r="HO12" s="322"/>
      <c r="HP12" s="322"/>
      <c r="HQ12" s="322"/>
      <c r="HR12" s="322"/>
      <c r="HS12" s="322"/>
      <c r="HT12" s="322"/>
      <c r="HU12" s="322"/>
      <c r="HV12" s="322"/>
      <c r="HW12" s="322"/>
      <c r="HX12" s="322"/>
      <c r="HY12" s="322"/>
      <c r="HZ12" s="322"/>
      <c r="IA12" s="322"/>
      <c r="IB12" s="322"/>
      <c r="IC12" s="322"/>
      <c r="ID12" s="322"/>
      <c r="IE12" s="322"/>
      <c r="IF12" s="322"/>
      <c r="IG12" s="322"/>
      <c r="IH12" s="322"/>
      <c r="II12" s="322"/>
      <c r="IJ12" s="322"/>
      <c r="IK12" s="322"/>
      <c r="IL12" s="322"/>
      <c r="IM12" s="322"/>
      <c r="IN12" s="322"/>
      <c r="IO12" s="322"/>
      <c r="IP12" s="322"/>
      <c r="IQ12" s="322"/>
      <c r="IR12" s="322"/>
      <c r="IS12" s="322"/>
      <c r="IT12" s="322"/>
      <c r="IU12" s="322"/>
      <c r="IV12" s="322"/>
      <c r="IW12" s="322"/>
      <c r="IX12" s="322"/>
      <c r="IY12" s="322"/>
    </row>
    <row r="13" spans="1:259" s="631" customFormat="1" ht="18" customHeight="1" x14ac:dyDescent="0.25">
      <c r="A13" s="328"/>
      <c r="B13" s="755" t="s">
        <v>8</v>
      </c>
      <c r="C13" s="329"/>
      <c r="D13" s="757">
        <v>75392</v>
      </c>
      <c r="E13" s="1109">
        <v>470.73</v>
      </c>
      <c r="F13" s="756"/>
      <c r="G13" s="758">
        <v>65645</v>
      </c>
      <c r="H13" s="1109">
        <v>43.48</v>
      </c>
      <c r="I13" s="756"/>
      <c r="J13" s="758">
        <v>65645</v>
      </c>
      <c r="K13" s="1109">
        <v>512.13</v>
      </c>
      <c r="L13" s="329"/>
      <c r="M13" s="329">
        <f>_xlfn.RANK.EQ(K13,K$13:K$33,0)</f>
        <v>2</v>
      </c>
      <c r="N13" s="329">
        <v>1</v>
      </c>
      <c r="O13" s="329">
        <f>MATCH(N13,M$13:M$33,0)</f>
        <v>14</v>
      </c>
      <c r="P13" s="361" t="str">
        <f t="shared" ref="P13:P32" si="0">INDEX(B$13:B$33,O13,1)</f>
        <v>Murcia, Región de</v>
      </c>
      <c r="Q13" s="1110">
        <f>INDEX(K$13:K$33,O13,1)</f>
        <v>564.53</v>
      </c>
      <c r="R13" s="329"/>
      <c r="S13" s="329"/>
      <c r="T13" s="329"/>
      <c r="U13" s="329"/>
      <c r="V13" s="573"/>
      <c r="W13" s="329"/>
      <c r="X13" s="328"/>
      <c r="Y13" s="328"/>
      <c r="Z13" s="328"/>
      <c r="AA13" s="328"/>
      <c r="AB13" s="328"/>
      <c r="AC13" s="328"/>
      <c r="AD13" s="328"/>
      <c r="AE13" s="328"/>
      <c r="AF13" s="328"/>
      <c r="AG13" s="328"/>
      <c r="AH13" s="328"/>
      <c r="AI13" s="328"/>
      <c r="AJ13" s="328"/>
      <c r="AK13" s="328"/>
      <c r="AL13" s="328"/>
      <c r="AM13" s="328"/>
      <c r="AN13" s="328"/>
      <c r="AO13" s="328"/>
      <c r="AP13" s="328"/>
      <c r="AQ13" s="328"/>
      <c r="AR13" s="328"/>
      <c r="AS13" s="328"/>
      <c r="AT13" s="328"/>
      <c r="AU13" s="328"/>
      <c r="AV13" s="328"/>
      <c r="AW13" s="328"/>
      <c r="AX13" s="328"/>
      <c r="AY13" s="328"/>
      <c r="AZ13" s="328"/>
      <c r="BA13" s="328"/>
      <c r="BB13" s="328"/>
      <c r="BC13" s="328"/>
      <c r="BD13" s="328"/>
      <c r="BE13" s="328"/>
      <c r="BF13" s="328"/>
      <c r="BG13" s="328"/>
      <c r="BH13" s="328"/>
      <c r="BI13" s="328"/>
      <c r="BJ13" s="328"/>
      <c r="BK13" s="328"/>
      <c r="BL13" s="328"/>
      <c r="BM13" s="328"/>
      <c r="BN13" s="328"/>
      <c r="BO13" s="328"/>
      <c r="BP13" s="328"/>
      <c r="BQ13" s="328"/>
      <c r="BR13" s="328"/>
      <c r="BS13" s="328"/>
      <c r="BT13" s="328"/>
      <c r="BU13" s="328"/>
      <c r="BV13" s="328"/>
      <c r="BW13" s="328"/>
      <c r="BX13" s="328"/>
      <c r="BY13" s="328"/>
      <c r="BZ13" s="328"/>
      <c r="CA13" s="328"/>
      <c r="CB13" s="328"/>
      <c r="CC13" s="328"/>
      <c r="CD13" s="328"/>
      <c r="CE13" s="328"/>
      <c r="CF13" s="328"/>
      <c r="CG13" s="328"/>
      <c r="CH13" s="328"/>
      <c r="CI13" s="328"/>
      <c r="CJ13" s="328"/>
      <c r="CK13" s="328"/>
      <c r="CL13" s="328"/>
      <c r="CM13" s="328"/>
      <c r="CN13" s="328"/>
      <c r="CO13" s="328"/>
      <c r="CP13" s="328"/>
      <c r="CQ13" s="328"/>
      <c r="CR13" s="328"/>
      <c r="CS13" s="328"/>
      <c r="CT13" s="328"/>
      <c r="CU13" s="328"/>
      <c r="CV13" s="328"/>
      <c r="CW13" s="328"/>
      <c r="CX13" s="328"/>
      <c r="CY13" s="328"/>
      <c r="CZ13" s="328"/>
      <c r="DA13" s="328"/>
      <c r="DB13" s="328"/>
      <c r="DC13" s="328"/>
      <c r="DD13" s="328"/>
      <c r="DE13" s="328"/>
      <c r="DF13" s="328"/>
      <c r="DG13" s="328"/>
      <c r="DH13" s="328"/>
      <c r="DI13" s="328"/>
      <c r="DJ13" s="328"/>
      <c r="DK13" s="328"/>
      <c r="DL13" s="328"/>
      <c r="DM13" s="328"/>
      <c r="DN13" s="328"/>
      <c r="DO13" s="328"/>
      <c r="DP13" s="328"/>
      <c r="DQ13" s="328"/>
      <c r="DR13" s="328"/>
      <c r="DS13" s="328"/>
      <c r="DT13" s="328"/>
      <c r="DU13" s="328"/>
      <c r="DV13" s="328"/>
      <c r="DW13" s="328"/>
      <c r="DX13" s="328"/>
      <c r="DY13" s="328"/>
      <c r="DZ13" s="328"/>
      <c r="EA13" s="328"/>
      <c r="EB13" s="328"/>
      <c r="EC13" s="328"/>
      <c r="ED13" s="328"/>
      <c r="EE13" s="328"/>
      <c r="EF13" s="328"/>
      <c r="EG13" s="328"/>
      <c r="EH13" s="328"/>
      <c r="EI13" s="328"/>
      <c r="EJ13" s="328"/>
      <c r="EK13" s="328"/>
      <c r="EL13" s="328"/>
      <c r="EM13" s="328"/>
      <c r="EN13" s="328"/>
      <c r="EO13" s="328"/>
      <c r="EP13" s="328"/>
      <c r="EQ13" s="328"/>
      <c r="ER13" s="328"/>
      <c r="ES13" s="328"/>
      <c r="ET13" s="328"/>
      <c r="EU13" s="328"/>
      <c r="EV13" s="328"/>
      <c r="EW13" s="328"/>
      <c r="EX13" s="328"/>
      <c r="EY13" s="328"/>
      <c r="EZ13" s="328"/>
      <c r="FA13" s="328"/>
      <c r="FB13" s="328"/>
      <c r="FC13" s="328"/>
      <c r="FD13" s="328"/>
      <c r="FE13" s="328"/>
      <c r="FF13" s="328"/>
      <c r="FG13" s="328"/>
      <c r="FH13" s="328"/>
      <c r="FI13" s="328"/>
      <c r="FJ13" s="328"/>
      <c r="FK13" s="328"/>
      <c r="FL13" s="328"/>
      <c r="FM13" s="328"/>
      <c r="FN13" s="328"/>
      <c r="FO13" s="328"/>
      <c r="FP13" s="328"/>
      <c r="FQ13" s="328"/>
      <c r="FR13" s="328"/>
      <c r="FS13" s="328"/>
      <c r="FT13" s="328"/>
      <c r="FU13" s="328"/>
      <c r="FV13" s="328"/>
      <c r="FW13" s="328"/>
      <c r="FX13" s="328"/>
      <c r="FY13" s="328"/>
      <c r="FZ13" s="328"/>
      <c r="GA13" s="328"/>
      <c r="GB13" s="328"/>
      <c r="GC13" s="328"/>
      <c r="GD13" s="328"/>
      <c r="GE13" s="328"/>
      <c r="GF13" s="328"/>
      <c r="GG13" s="328"/>
      <c r="GH13" s="328"/>
      <c r="GI13" s="328"/>
      <c r="GJ13" s="328"/>
      <c r="GK13" s="328"/>
      <c r="GL13" s="328"/>
      <c r="GM13" s="328"/>
      <c r="GN13" s="328"/>
      <c r="GO13" s="328"/>
      <c r="GP13" s="328"/>
      <c r="GQ13" s="328"/>
      <c r="GR13" s="328"/>
      <c r="GS13" s="328"/>
      <c r="GT13" s="328"/>
      <c r="GU13" s="328"/>
      <c r="GV13" s="328"/>
      <c r="GW13" s="328"/>
      <c r="GX13" s="328"/>
      <c r="GY13" s="328"/>
      <c r="GZ13" s="328"/>
      <c r="HA13" s="328"/>
      <c r="HB13" s="328"/>
      <c r="HC13" s="328"/>
      <c r="HD13" s="328"/>
      <c r="HE13" s="328"/>
      <c r="HF13" s="328"/>
      <c r="HG13" s="328"/>
      <c r="HH13" s="328"/>
      <c r="HI13" s="328"/>
      <c r="HJ13" s="328"/>
      <c r="HK13" s="328"/>
      <c r="HL13" s="328"/>
      <c r="HM13" s="328"/>
      <c r="HN13" s="328"/>
      <c r="HO13" s="328"/>
      <c r="HP13" s="328"/>
      <c r="HQ13" s="328"/>
      <c r="HR13" s="328"/>
      <c r="HS13" s="328"/>
      <c r="HT13" s="328"/>
      <c r="HU13" s="328"/>
      <c r="HV13" s="328"/>
      <c r="HW13" s="328"/>
      <c r="HX13" s="328"/>
      <c r="HY13" s="328"/>
      <c r="HZ13" s="328"/>
      <c r="IA13" s="328"/>
      <c r="IB13" s="328"/>
      <c r="IC13" s="328"/>
      <c r="ID13" s="328"/>
      <c r="IE13" s="328"/>
      <c r="IF13" s="328"/>
      <c r="IG13" s="328"/>
      <c r="IH13" s="328"/>
      <c r="II13" s="328"/>
      <c r="IJ13" s="328"/>
      <c r="IK13" s="328"/>
      <c r="IL13" s="328"/>
      <c r="IM13" s="328"/>
      <c r="IN13" s="328"/>
      <c r="IO13" s="328"/>
      <c r="IP13" s="328"/>
      <c r="IQ13" s="328"/>
      <c r="IR13" s="328"/>
      <c r="IS13" s="328"/>
      <c r="IT13" s="328"/>
      <c r="IU13" s="328"/>
      <c r="IV13" s="328"/>
      <c r="IW13" s="328"/>
      <c r="IX13" s="328"/>
      <c r="IY13" s="328"/>
    </row>
    <row r="14" spans="1:259" s="633" customFormat="1" ht="18" customHeight="1" x14ac:dyDescent="0.25">
      <c r="A14" s="331"/>
      <c r="B14" s="763" t="s">
        <v>7</v>
      </c>
      <c r="C14" s="329"/>
      <c r="D14" s="764">
        <v>9776</v>
      </c>
      <c r="E14" s="1109">
        <v>119.88</v>
      </c>
      <c r="F14" s="756"/>
      <c r="G14" s="765">
        <v>8820</v>
      </c>
      <c r="H14" s="1109">
        <v>22.76</v>
      </c>
      <c r="I14" s="756"/>
      <c r="J14" s="765">
        <v>8820</v>
      </c>
      <c r="K14" s="1109">
        <v>145.47</v>
      </c>
      <c r="L14" s="329"/>
      <c r="M14" s="329">
        <f t="shared" ref="M14:M33" si="1">_xlfn.RANK.EQ(K14,K$13:K$33,0)</f>
        <v>17</v>
      </c>
      <c r="N14" s="329">
        <v>2</v>
      </c>
      <c r="O14" s="329">
        <f t="shared" ref="O14:O32" si="2">MATCH(N14,M$13:M$33,0)</f>
        <v>1</v>
      </c>
      <c r="P14" s="361" t="str">
        <f t="shared" si="0"/>
        <v>Andalucía</v>
      </c>
      <c r="Q14" s="1110">
        <f t="shared" ref="Q14:Q32" si="3">INDEX(K$13:K$33,O14,1)</f>
        <v>512.13</v>
      </c>
      <c r="R14" s="329"/>
      <c r="S14" s="329"/>
      <c r="T14" s="329"/>
      <c r="U14" s="329"/>
      <c r="V14" s="329"/>
      <c r="W14" s="329"/>
      <c r="X14" s="331"/>
      <c r="Y14" s="331"/>
      <c r="Z14" s="331"/>
      <c r="AA14" s="331"/>
      <c r="AB14" s="331"/>
      <c r="AC14" s="331"/>
      <c r="AD14" s="331"/>
      <c r="AE14" s="331"/>
      <c r="AF14" s="331"/>
      <c r="AG14" s="331"/>
      <c r="AH14" s="331"/>
      <c r="AI14" s="331"/>
      <c r="AJ14" s="331"/>
      <c r="AK14" s="331"/>
      <c r="AL14" s="331"/>
      <c r="AM14" s="331"/>
      <c r="AN14" s="331"/>
      <c r="AO14" s="331"/>
      <c r="AP14" s="331"/>
      <c r="AQ14" s="331"/>
      <c r="AR14" s="331"/>
      <c r="AS14" s="331"/>
      <c r="AT14" s="331"/>
      <c r="AU14" s="331"/>
      <c r="AV14" s="331"/>
      <c r="AW14" s="331"/>
      <c r="AX14" s="331"/>
      <c r="AY14" s="331"/>
      <c r="AZ14" s="331"/>
      <c r="BA14" s="331"/>
      <c r="BB14" s="331"/>
      <c r="BC14" s="331"/>
      <c r="BD14" s="331"/>
      <c r="BE14" s="331"/>
      <c r="BF14" s="331"/>
      <c r="BG14" s="331"/>
      <c r="BH14" s="331"/>
      <c r="BI14" s="331"/>
      <c r="BJ14" s="331"/>
      <c r="BK14" s="331"/>
      <c r="BL14" s="331"/>
      <c r="BM14" s="331"/>
      <c r="BN14" s="331"/>
      <c r="BO14" s="331"/>
      <c r="BP14" s="331"/>
      <c r="BQ14" s="331"/>
      <c r="BR14" s="331"/>
      <c r="BS14" s="331"/>
      <c r="BT14" s="331"/>
      <c r="BU14" s="331"/>
      <c r="BV14" s="331"/>
      <c r="BW14" s="331"/>
      <c r="BX14" s="331"/>
      <c r="BY14" s="331"/>
      <c r="BZ14" s="331"/>
      <c r="CA14" s="331"/>
      <c r="CB14" s="331"/>
      <c r="CC14" s="331"/>
      <c r="CD14" s="331"/>
      <c r="CE14" s="331"/>
      <c r="CF14" s="331"/>
      <c r="CG14" s="331"/>
      <c r="CH14" s="331"/>
      <c r="CI14" s="331"/>
      <c r="CJ14" s="331"/>
      <c r="CK14" s="331"/>
      <c r="CL14" s="331"/>
      <c r="CM14" s="331"/>
      <c r="CN14" s="331"/>
      <c r="CO14" s="331"/>
      <c r="CP14" s="331"/>
      <c r="CQ14" s="331"/>
      <c r="CR14" s="331"/>
      <c r="CS14" s="331"/>
      <c r="CT14" s="331"/>
      <c r="CU14" s="331"/>
      <c r="CV14" s="331"/>
      <c r="CW14" s="331"/>
      <c r="CX14" s="331"/>
      <c r="CY14" s="331"/>
      <c r="CZ14" s="331"/>
      <c r="DA14" s="331"/>
      <c r="DB14" s="331"/>
      <c r="DC14" s="331"/>
      <c r="DD14" s="331"/>
      <c r="DE14" s="331"/>
      <c r="DF14" s="331"/>
      <c r="DG14" s="331"/>
      <c r="DH14" s="331"/>
      <c r="DI14" s="331"/>
      <c r="DJ14" s="331"/>
      <c r="DK14" s="331"/>
      <c r="DL14" s="331"/>
      <c r="DM14" s="331"/>
      <c r="DN14" s="331"/>
      <c r="DO14" s="331"/>
      <c r="DP14" s="331"/>
      <c r="DQ14" s="331"/>
      <c r="DR14" s="331"/>
      <c r="DS14" s="331"/>
      <c r="DT14" s="331"/>
      <c r="DU14" s="331"/>
      <c r="DV14" s="331"/>
      <c r="DW14" s="331"/>
      <c r="DX14" s="331"/>
      <c r="DY14" s="331"/>
      <c r="DZ14" s="331"/>
      <c r="EA14" s="331"/>
      <c r="EB14" s="331"/>
      <c r="EC14" s="331"/>
      <c r="ED14" s="331"/>
      <c r="EE14" s="331"/>
      <c r="EF14" s="331"/>
      <c r="EG14" s="331"/>
      <c r="EH14" s="331"/>
      <c r="EI14" s="331"/>
      <c r="EJ14" s="331"/>
      <c r="EK14" s="331"/>
      <c r="EL14" s="331"/>
      <c r="EM14" s="331"/>
      <c r="EN14" s="331"/>
      <c r="EO14" s="331"/>
      <c r="EP14" s="331"/>
      <c r="EQ14" s="331"/>
      <c r="ER14" s="331"/>
      <c r="ES14" s="331"/>
      <c r="ET14" s="331"/>
      <c r="EU14" s="331"/>
      <c r="EV14" s="331"/>
      <c r="EW14" s="331"/>
      <c r="EX14" s="331"/>
      <c r="EY14" s="331"/>
      <c r="EZ14" s="331"/>
      <c r="FA14" s="331"/>
      <c r="FB14" s="331"/>
      <c r="FC14" s="331"/>
      <c r="FD14" s="331"/>
      <c r="FE14" s="331"/>
      <c r="FF14" s="331"/>
      <c r="FG14" s="331"/>
      <c r="FH14" s="331"/>
      <c r="FI14" s="331"/>
      <c r="FJ14" s="331"/>
      <c r="FK14" s="331"/>
      <c r="FL14" s="331"/>
      <c r="FM14" s="331"/>
      <c r="FN14" s="331"/>
      <c r="FO14" s="331"/>
      <c r="FP14" s="331"/>
      <c r="FQ14" s="331"/>
      <c r="FR14" s="331"/>
      <c r="FS14" s="331"/>
      <c r="FT14" s="331"/>
      <c r="FU14" s="331"/>
      <c r="FV14" s="331"/>
      <c r="FW14" s="331"/>
      <c r="FX14" s="331"/>
      <c r="FY14" s="331"/>
      <c r="FZ14" s="331"/>
      <c r="GA14" s="331"/>
      <c r="GB14" s="331"/>
      <c r="GC14" s="331"/>
      <c r="GD14" s="331"/>
      <c r="GE14" s="331"/>
      <c r="GF14" s="331"/>
      <c r="GG14" s="331"/>
      <c r="GH14" s="331"/>
      <c r="GI14" s="331"/>
      <c r="GJ14" s="331"/>
      <c r="GK14" s="331"/>
      <c r="GL14" s="331"/>
      <c r="GM14" s="331"/>
      <c r="GN14" s="331"/>
      <c r="GO14" s="331"/>
      <c r="GP14" s="331"/>
      <c r="GQ14" s="331"/>
      <c r="GR14" s="331"/>
      <c r="GS14" s="331"/>
      <c r="GT14" s="331"/>
      <c r="GU14" s="331"/>
      <c r="GV14" s="331"/>
      <c r="GW14" s="331"/>
      <c r="GX14" s="331"/>
      <c r="GY14" s="331"/>
      <c r="GZ14" s="331"/>
      <c r="HA14" s="331"/>
      <c r="HB14" s="331"/>
      <c r="HC14" s="331"/>
      <c r="HD14" s="331"/>
      <c r="HE14" s="331"/>
      <c r="HF14" s="331"/>
      <c r="HG14" s="331"/>
      <c r="HH14" s="331"/>
      <c r="HI14" s="331"/>
      <c r="HJ14" s="331"/>
      <c r="HK14" s="331"/>
      <c r="HL14" s="331"/>
      <c r="HM14" s="331"/>
      <c r="HN14" s="331"/>
      <c r="HO14" s="331"/>
      <c r="HP14" s="331"/>
      <c r="HQ14" s="331"/>
      <c r="HR14" s="331"/>
      <c r="HS14" s="331"/>
      <c r="HT14" s="331"/>
      <c r="HU14" s="331"/>
      <c r="HV14" s="331"/>
      <c r="HW14" s="331"/>
      <c r="HX14" s="331"/>
      <c r="HY14" s="331"/>
      <c r="HZ14" s="331"/>
      <c r="IA14" s="331"/>
      <c r="IB14" s="331"/>
      <c r="IC14" s="331"/>
      <c r="ID14" s="331"/>
      <c r="IE14" s="331"/>
      <c r="IF14" s="331"/>
      <c r="IG14" s="331"/>
      <c r="IH14" s="331"/>
      <c r="II14" s="331"/>
      <c r="IJ14" s="331"/>
      <c r="IK14" s="331"/>
      <c r="IL14" s="331"/>
      <c r="IM14" s="331"/>
      <c r="IN14" s="331"/>
      <c r="IO14" s="331"/>
      <c r="IP14" s="331"/>
      <c r="IQ14" s="331"/>
      <c r="IR14" s="331"/>
      <c r="IS14" s="331"/>
      <c r="IT14" s="331"/>
      <c r="IU14" s="331"/>
      <c r="IV14" s="331"/>
      <c r="IW14" s="331"/>
      <c r="IX14" s="331"/>
      <c r="IY14" s="331"/>
    </row>
    <row r="15" spans="1:259" s="633" customFormat="1" ht="18" customHeight="1" x14ac:dyDescent="0.25">
      <c r="A15" s="331"/>
      <c r="B15" s="763" t="s">
        <v>37</v>
      </c>
      <c r="C15" s="329"/>
      <c r="D15" s="764">
        <v>6478</v>
      </c>
      <c r="E15" s="1109">
        <v>308.12</v>
      </c>
      <c r="F15" s="756"/>
      <c r="G15" s="765">
        <v>5527</v>
      </c>
      <c r="H15" s="1109">
        <v>5.8</v>
      </c>
      <c r="I15" s="756"/>
      <c r="J15" s="765">
        <v>5527</v>
      </c>
      <c r="K15" s="1109">
        <v>323.43</v>
      </c>
      <c r="L15" s="329"/>
      <c r="M15" s="329">
        <f t="shared" si="1"/>
        <v>7</v>
      </c>
      <c r="N15" s="329">
        <v>3</v>
      </c>
      <c r="O15" s="329">
        <f>MATCH(N15,M$13:M$33,0)</f>
        <v>5</v>
      </c>
      <c r="P15" s="361" t="str">
        <f t="shared" si="0"/>
        <v>Canarias</v>
      </c>
      <c r="Q15" s="1110">
        <f t="shared" si="3"/>
        <v>439.23</v>
      </c>
      <c r="R15" s="329"/>
      <c r="S15" s="329"/>
      <c r="T15" s="329"/>
      <c r="U15" s="329"/>
      <c r="V15" s="329"/>
      <c r="W15" s="329"/>
      <c r="X15" s="331"/>
      <c r="Y15" s="331"/>
      <c r="Z15" s="331"/>
      <c r="AA15" s="331"/>
      <c r="AB15" s="331"/>
      <c r="AC15" s="331"/>
      <c r="AD15" s="331"/>
      <c r="AE15" s="331"/>
      <c r="AF15" s="331"/>
      <c r="AG15" s="331"/>
      <c r="AH15" s="331"/>
      <c r="AI15" s="331"/>
      <c r="AJ15" s="331"/>
      <c r="AK15" s="331"/>
      <c r="AL15" s="331"/>
      <c r="AM15" s="331"/>
      <c r="AN15" s="331"/>
      <c r="AO15" s="331"/>
      <c r="AP15" s="331"/>
      <c r="AQ15" s="331"/>
      <c r="AR15" s="331"/>
      <c r="AS15" s="331"/>
      <c r="AT15" s="331"/>
      <c r="AU15" s="331"/>
      <c r="AV15" s="331"/>
      <c r="AW15" s="331"/>
      <c r="AX15" s="331"/>
      <c r="AY15" s="331"/>
      <c r="AZ15" s="331"/>
      <c r="BA15" s="331"/>
      <c r="BB15" s="331"/>
      <c r="BC15" s="331"/>
      <c r="BD15" s="331"/>
      <c r="BE15" s="331"/>
      <c r="BF15" s="331"/>
      <c r="BG15" s="331"/>
      <c r="BH15" s="331"/>
      <c r="BI15" s="331"/>
      <c r="BJ15" s="331"/>
      <c r="BK15" s="331"/>
      <c r="BL15" s="331"/>
      <c r="BM15" s="331"/>
      <c r="BN15" s="331"/>
      <c r="BO15" s="331"/>
      <c r="BP15" s="331"/>
      <c r="BQ15" s="331"/>
      <c r="BR15" s="331"/>
      <c r="BS15" s="331"/>
      <c r="BT15" s="331"/>
      <c r="BU15" s="331"/>
      <c r="BV15" s="331"/>
      <c r="BW15" s="331"/>
      <c r="BX15" s="331"/>
      <c r="BY15" s="331"/>
      <c r="BZ15" s="331"/>
      <c r="CA15" s="331"/>
      <c r="CB15" s="331"/>
      <c r="CC15" s="331"/>
      <c r="CD15" s="331"/>
      <c r="CE15" s="331"/>
      <c r="CF15" s="331"/>
      <c r="CG15" s="331"/>
      <c r="CH15" s="331"/>
      <c r="CI15" s="331"/>
      <c r="CJ15" s="331"/>
      <c r="CK15" s="331"/>
      <c r="CL15" s="331"/>
      <c r="CM15" s="331"/>
      <c r="CN15" s="331"/>
      <c r="CO15" s="331"/>
      <c r="CP15" s="331"/>
      <c r="CQ15" s="331"/>
      <c r="CR15" s="331"/>
      <c r="CS15" s="331"/>
      <c r="CT15" s="331"/>
      <c r="CU15" s="331"/>
      <c r="CV15" s="331"/>
      <c r="CW15" s="331"/>
      <c r="CX15" s="331"/>
      <c r="CY15" s="331"/>
      <c r="CZ15" s="331"/>
      <c r="DA15" s="331"/>
      <c r="DB15" s="331"/>
      <c r="DC15" s="331"/>
      <c r="DD15" s="331"/>
      <c r="DE15" s="331"/>
      <c r="DF15" s="331"/>
      <c r="DG15" s="331"/>
      <c r="DH15" s="331"/>
      <c r="DI15" s="331"/>
      <c r="DJ15" s="331"/>
      <c r="DK15" s="331"/>
      <c r="DL15" s="331"/>
      <c r="DM15" s="331"/>
      <c r="DN15" s="331"/>
      <c r="DO15" s="331"/>
      <c r="DP15" s="331"/>
      <c r="DQ15" s="331"/>
      <c r="DR15" s="331"/>
      <c r="DS15" s="331"/>
      <c r="DT15" s="331"/>
      <c r="DU15" s="331"/>
      <c r="DV15" s="331"/>
      <c r="DW15" s="331"/>
      <c r="DX15" s="331"/>
      <c r="DY15" s="331"/>
      <c r="DZ15" s="331"/>
      <c r="EA15" s="331"/>
      <c r="EB15" s="331"/>
      <c r="EC15" s="331"/>
      <c r="ED15" s="331"/>
      <c r="EE15" s="331"/>
      <c r="EF15" s="331"/>
      <c r="EG15" s="331"/>
      <c r="EH15" s="331"/>
      <c r="EI15" s="331"/>
      <c r="EJ15" s="331"/>
      <c r="EK15" s="331"/>
      <c r="EL15" s="331"/>
      <c r="EM15" s="331"/>
      <c r="EN15" s="331"/>
      <c r="EO15" s="331"/>
      <c r="EP15" s="331"/>
      <c r="EQ15" s="331"/>
      <c r="ER15" s="331"/>
      <c r="ES15" s="331"/>
      <c r="ET15" s="331"/>
      <c r="EU15" s="331"/>
      <c r="EV15" s="331"/>
      <c r="EW15" s="331"/>
      <c r="EX15" s="331"/>
      <c r="EY15" s="331"/>
      <c r="EZ15" s="331"/>
      <c r="FA15" s="331"/>
      <c r="FB15" s="331"/>
      <c r="FC15" s="331"/>
      <c r="FD15" s="331"/>
      <c r="FE15" s="331"/>
      <c r="FF15" s="331"/>
      <c r="FG15" s="331"/>
      <c r="FH15" s="331"/>
      <c r="FI15" s="331"/>
      <c r="FJ15" s="331"/>
      <c r="FK15" s="331"/>
      <c r="FL15" s="331"/>
      <c r="FM15" s="331"/>
      <c r="FN15" s="331"/>
      <c r="FO15" s="331"/>
      <c r="FP15" s="331"/>
      <c r="FQ15" s="331"/>
      <c r="FR15" s="331"/>
      <c r="FS15" s="331"/>
      <c r="FT15" s="331"/>
      <c r="FU15" s="331"/>
      <c r="FV15" s="331"/>
      <c r="FW15" s="331"/>
      <c r="FX15" s="331"/>
      <c r="FY15" s="331"/>
      <c r="FZ15" s="331"/>
      <c r="GA15" s="331"/>
      <c r="GB15" s="331"/>
      <c r="GC15" s="331"/>
      <c r="GD15" s="331"/>
      <c r="GE15" s="331"/>
      <c r="GF15" s="331"/>
      <c r="GG15" s="331"/>
      <c r="GH15" s="331"/>
      <c r="GI15" s="331"/>
      <c r="GJ15" s="331"/>
      <c r="GK15" s="331"/>
      <c r="GL15" s="331"/>
      <c r="GM15" s="331"/>
      <c r="GN15" s="331"/>
      <c r="GO15" s="331"/>
      <c r="GP15" s="331"/>
      <c r="GQ15" s="331"/>
      <c r="GR15" s="331"/>
      <c r="GS15" s="331"/>
      <c r="GT15" s="331"/>
      <c r="GU15" s="331"/>
      <c r="GV15" s="331"/>
      <c r="GW15" s="331"/>
      <c r="GX15" s="331"/>
      <c r="GY15" s="331"/>
      <c r="GZ15" s="331"/>
      <c r="HA15" s="331"/>
      <c r="HB15" s="331"/>
      <c r="HC15" s="331"/>
      <c r="HD15" s="331"/>
      <c r="HE15" s="331"/>
      <c r="HF15" s="331"/>
      <c r="HG15" s="331"/>
      <c r="HH15" s="331"/>
      <c r="HI15" s="331"/>
      <c r="HJ15" s="331"/>
      <c r="HK15" s="331"/>
      <c r="HL15" s="331"/>
      <c r="HM15" s="331"/>
      <c r="HN15" s="331"/>
      <c r="HO15" s="331"/>
      <c r="HP15" s="331"/>
      <c r="HQ15" s="331"/>
      <c r="HR15" s="331"/>
      <c r="HS15" s="331"/>
      <c r="HT15" s="331"/>
      <c r="HU15" s="331"/>
      <c r="HV15" s="331"/>
      <c r="HW15" s="331"/>
      <c r="HX15" s="331"/>
      <c r="HY15" s="331"/>
      <c r="HZ15" s="331"/>
      <c r="IA15" s="331"/>
      <c r="IB15" s="331"/>
      <c r="IC15" s="331"/>
      <c r="ID15" s="331"/>
      <c r="IE15" s="331"/>
      <c r="IF15" s="331"/>
      <c r="IG15" s="331"/>
      <c r="IH15" s="331"/>
      <c r="II15" s="331"/>
      <c r="IJ15" s="331"/>
      <c r="IK15" s="331"/>
      <c r="IL15" s="331"/>
      <c r="IM15" s="331"/>
      <c r="IN15" s="331"/>
      <c r="IO15" s="331"/>
      <c r="IP15" s="331"/>
      <c r="IQ15" s="331"/>
      <c r="IR15" s="331"/>
      <c r="IS15" s="331"/>
      <c r="IT15" s="331"/>
      <c r="IU15" s="331"/>
      <c r="IV15" s="331"/>
      <c r="IW15" s="331"/>
      <c r="IX15" s="331"/>
      <c r="IY15" s="331"/>
    </row>
    <row r="16" spans="1:259" s="633" customFormat="1" ht="18" customHeight="1" x14ac:dyDescent="0.25">
      <c r="A16" s="331"/>
      <c r="B16" s="763" t="s">
        <v>38</v>
      </c>
      <c r="C16" s="329"/>
      <c r="D16" s="764">
        <v>8045</v>
      </c>
      <c r="E16" s="1109">
        <v>120.19</v>
      </c>
      <c r="F16" s="756"/>
      <c r="G16" s="765">
        <v>6214</v>
      </c>
      <c r="H16" s="1109">
        <v>93.83</v>
      </c>
      <c r="I16" s="756"/>
      <c r="J16" s="765">
        <v>6214</v>
      </c>
      <c r="K16" s="1109">
        <v>217.07</v>
      </c>
      <c r="L16" s="329"/>
      <c r="M16" s="329">
        <f t="shared" si="1"/>
        <v>11</v>
      </c>
      <c r="N16" s="329">
        <v>4</v>
      </c>
      <c r="O16" s="329">
        <f t="shared" si="2"/>
        <v>13</v>
      </c>
      <c r="P16" s="361" t="str">
        <f t="shared" si="0"/>
        <v>Madrid, Comunidad de*</v>
      </c>
      <c r="Q16" s="1110">
        <f t="shared" si="3"/>
        <v>346.37</v>
      </c>
      <c r="R16" s="329"/>
      <c r="S16" s="329"/>
      <c r="T16" s="329"/>
      <c r="U16" s="329"/>
      <c r="V16" s="329"/>
      <c r="W16" s="329"/>
      <c r="X16" s="331"/>
      <c r="Y16" s="331"/>
      <c r="Z16" s="331"/>
      <c r="AA16" s="331"/>
      <c r="AB16" s="331"/>
      <c r="AC16" s="331"/>
      <c r="AD16" s="331"/>
      <c r="AE16" s="331"/>
      <c r="AF16" s="331"/>
      <c r="AG16" s="331"/>
      <c r="AH16" s="331"/>
      <c r="AI16" s="331"/>
      <c r="AJ16" s="331"/>
      <c r="AK16" s="331"/>
      <c r="AL16" s="331"/>
      <c r="AM16" s="331"/>
      <c r="AN16" s="331"/>
      <c r="AO16" s="331"/>
      <c r="AP16" s="331"/>
      <c r="AQ16" s="331"/>
      <c r="AR16" s="331"/>
      <c r="AS16" s="331"/>
      <c r="AT16" s="331"/>
      <c r="AU16" s="331"/>
      <c r="AV16" s="331"/>
      <c r="AW16" s="331"/>
      <c r="AX16" s="331"/>
      <c r="AY16" s="331"/>
      <c r="AZ16" s="331"/>
      <c r="BA16" s="331"/>
      <c r="BB16" s="331"/>
      <c r="BC16" s="331"/>
      <c r="BD16" s="331"/>
      <c r="BE16" s="331"/>
      <c r="BF16" s="331"/>
      <c r="BG16" s="331"/>
      <c r="BH16" s="331"/>
      <c r="BI16" s="331"/>
      <c r="BJ16" s="331"/>
      <c r="BK16" s="331"/>
      <c r="BL16" s="331"/>
      <c r="BM16" s="331"/>
      <c r="BN16" s="331"/>
      <c r="BO16" s="331"/>
      <c r="BP16" s="331"/>
      <c r="BQ16" s="331"/>
      <c r="BR16" s="331"/>
      <c r="BS16" s="331"/>
      <c r="BT16" s="331"/>
      <c r="BU16" s="331"/>
      <c r="BV16" s="331"/>
      <c r="BW16" s="331"/>
      <c r="BX16" s="331"/>
      <c r="BY16" s="331"/>
      <c r="BZ16" s="331"/>
      <c r="CA16" s="331"/>
      <c r="CB16" s="331"/>
      <c r="CC16" s="331"/>
      <c r="CD16" s="331"/>
      <c r="CE16" s="331"/>
      <c r="CF16" s="331"/>
      <c r="CG16" s="331"/>
      <c r="CH16" s="331"/>
      <c r="CI16" s="331"/>
      <c r="CJ16" s="331"/>
      <c r="CK16" s="331"/>
      <c r="CL16" s="331"/>
      <c r="CM16" s="331"/>
      <c r="CN16" s="331"/>
      <c r="CO16" s="331"/>
      <c r="CP16" s="331"/>
      <c r="CQ16" s="331"/>
      <c r="CR16" s="331"/>
      <c r="CS16" s="331"/>
      <c r="CT16" s="331"/>
      <c r="CU16" s="331"/>
      <c r="CV16" s="331"/>
      <c r="CW16" s="331"/>
      <c r="CX16" s="331"/>
      <c r="CY16" s="331"/>
      <c r="CZ16" s="331"/>
      <c r="DA16" s="331"/>
      <c r="DB16" s="331"/>
      <c r="DC16" s="331"/>
      <c r="DD16" s="331"/>
      <c r="DE16" s="331"/>
      <c r="DF16" s="331"/>
      <c r="DG16" s="331"/>
      <c r="DH16" s="331"/>
      <c r="DI16" s="331"/>
      <c r="DJ16" s="331"/>
      <c r="DK16" s="331"/>
      <c r="DL16" s="331"/>
      <c r="DM16" s="331"/>
      <c r="DN16" s="331"/>
      <c r="DO16" s="331"/>
      <c r="DP16" s="331"/>
      <c r="DQ16" s="331"/>
      <c r="DR16" s="331"/>
      <c r="DS16" s="331"/>
      <c r="DT16" s="331"/>
      <c r="DU16" s="331"/>
      <c r="DV16" s="331"/>
      <c r="DW16" s="331"/>
      <c r="DX16" s="331"/>
      <c r="DY16" s="331"/>
      <c r="DZ16" s="331"/>
      <c r="EA16" s="331"/>
      <c r="EB16" s="331"/>
      <c r="EC16" s="331"/>
      <c r="ED16" s="331"/>
      <c r="EE16" s="331"/>
      <c r="EF16" s="331"/>
      <c r="EG16" s="331"/>
      <c r="EH16" s="331"/>
      <c r="EI16" s="331"/>
      <c r="EJ16" s="331"/>
      <c r="EK16" s="331"/>
      <c r="EL16" s="331"/>
      <c r="EM16" s="331"/>
      <c r="EN16" s="331"/>
      <c r="EO16" s="331"/>
      <c r="EP16" s="331"/>
      <c r="EQ16" s="331"/>
      <c r="ER16" s="331"/>
      <c r="ES16" s="331"/>
      <c r="ET16" s="331"/>
      <c r="EU16" s="331"/>
      <c r="EV16" s="331"/>
      <c r="EW16" s="331"/>
      <c r="EX16" s="331"/>
      <c r="EY16" s="331"/>
      <c r="EZ16" s="331"/>
      <c r="FA16" s="331"/>
      <c r="FB16" s="331"/>
      <c r="FC16" s="331"/>
      <c r="FD16" s="331"/>
      <c r="FE16" s="331"/>
      <c r="FF16" s="331"/>
      <c r="FG16" s="331"/>
      <c r="FH16" s="331"/>
      <c r="FI16" s="331"/>
      <c r="FJ16" s="331"/>
      <c r="FK16" s="331"/>
      <c r="FL16" s="331"/>
      <c r="FM16" s="331"/>
      <c r="FN16" s="331"/>
      <c r="FO16" s="331"/>
      <c r="FP16" s="331"/>
      <c r="FQ16" s="331"/>
      <c r="FR16" s="331"/>
      <c r="FS16" s="331"/>
      <c r="FT16" s="331"/>
      <c r="FU16" s="331"/>
      <c r="FV16" s="331"/>
      <c r="FW16" s="331"/>
      <c r="FX16" s="331"/>
      <c r="FY16" s="331"/>
      <c r="FZ16" s="331"/>
      <c r="GA16" s="331"/>
      <c r="GB16" s="331"/>
      <c r="GC16" s="331"/>
      <c r="GD16" s="331"/>
      <c r="GE16" s="331"/>
      <c r="GF16" s="331"/>
      <c r="GG16" s="331"/>
      <c r="GH16" s="331"/>
      <c r="GI16" s="331"/>
      <c r="GJ16" s="331"/>
      <c r="GK16" s="331"/>
      <c r="GL16" s="331"/>
      <c r="GM16" s="331"/>
      <c r="GN16" s="331"/>
      <c r="GO16" s="331"/>
      <c r="GP16" s="331"/>
      <c r="GQ16" s="331"/>
      <c r="GR16" s="331"/>
      <c r="GS16" s="331"/>
      <c r="GT16" s="331"/>
      <c r="GU16" s="331"/>
      <c r="GV16" s="331"/>
      <c r="GW16" s="331"/>
      <c r="GX16" s="331"/>
      <c r="GY16" s="331"/>
      <c r="GZ16" s="331"/>
      <c r="HA16" s="331"/>
      <c r="HB16" s="331"/>
      <c r="HC16" s="331"/>
      <c r="HD16" s="331"/>
      <c r="HE16" s="331"/>
      <c r="HF16" s="331"/>
      <c r="HG16" s="331"/>
      <c r="HH16" s="331"/>
      <c r="HI16" s="331"/>
      <c r="HJ16" s="331"/>
      <c r="HK16" s="331"/>
      <c r="HL16" s="331"/>
      <c r="HM16" s="331"/>
      <c r="HN16" s="331"/>
      <c r="HO16" s="331"/>
      <c r="HP16" s="331"/>
      <c r="HQ16" s="331"/>
      <c r="HR16" s="331"/>
      <c r="HS16" s="331"/>
      <c r="HT16" s="331"/>
      <c r="HU16" s="331"/>
      <c r="HV16" s="331"/>
      <c r="HW16" s="331"/>
      <c r="HX16" s="331"/>
      <c r="HY16" s="331"/>
      <c r="HZ16" s="331"/>
      <c r="IA16" s="331"/>
      <c r="IB16" s="331"/>
      <c r="IC16" s="331"/>
      <c r="ID16" s="331"/>
      <c r="IE16" s="331"/>
      <c r="IF16" s="331"/>
      <c r="IG16" s="331"/>
      <c r="IH16" s="331"/>
      <c r="II16" s="331"/>
      <c r="IJ16" s="331"/>
      <c r="IK16" s="331"/>
      <c r="IL16" s="331"/>
      <c r="IM16" s="331"/>
      <c r="IN16" s="331"/>
      <c r="IO16" s="331"/>
      <c r="IP16" s="331"/>
      <c r="IQ16" s="331"/>
      <c r="IR16" s="331"/>
      <c r="IS16" s="331"/>
      <c r="IT16" s="331"/>
      <c r="IU16" s="331"/>
      <c r="IV16" s="331"/>
      <c r="IW16" s="331"/>
      <c r="IX16" s="331"/>
      <c r="IY16" s="331"/>
    </row>
    <row r="17" spans="1:259" s="633" customFormat="1" ht="18" customHeight="1" x14ac:dyDescent="0.25">
      <c r="A17" s="331"/>
      <c r="B17" s="763" t="s">
        <v>6</v>
      </c>
      <c r="C17" s="329"/>
      <c r="D17" s="764">
        <v>23814</v>
      </c>
      <c r="E17" s="1109">
        <v>311.79000000000002</v>
      </c>
      <c r="F17" s="756"/>
      <c r="G17" s="765">
        <v>23774</v>
      </c>
      <c r="H17" s="1109">
        <v>113.81</v>
      </c>
      <c r="I17" s="756"/>
      <c r="J17" s="765">
        <v>23774</v>
      </c>
      <c r="K17" s="1109">
        <v>439.23</v>
      </c>
      <c r="L17" s="329"/>
      <c r="M17" s="329">
        <f t="shared" si="1"/>
        <v>3</v>
      </c>
      <c r="N17" s="329">
        <v>5</v>
      </c>
      <c r="O17" s="329">
        <f t="shared" si="2"/>
        <v>21</v>
      </c>
      <c r="P17" s="361" t="str">
        <f t="shared" si="0"/>
        <v>TOTAL</v>
      </c>
      <c r="Q17" s="1110">
        <f t="shared" si="3"/>
        <v>346.16</v>
      </c>
      <c r="R17" s="329"/>
      <c r="S17" s="329"/>
      <c r="T17" s="329"/>
      <c r="U17" s="329"/>
      <c r="V17" s="329"/>
      <c r="W17" s="329"/>
      <c r="X17" s="331"/>
      <c r="Y17" s="331"/>
      <c r="Z17" s="331"/>
      <c r="AA17" s="331"/>
      <c r="AB17" s="331"/>
      <c r="AC17" s="331"/>
      <c r="AD17" s="331"/>
      <c r="AE17" s="331"/>
      <c r="AF17" s="331"/>
      <c r="AG17" s="331"/>
      <c r="AH17" s="331"/>
      <c r="AI17" s="331"/>
      <c r="AJ17" s="331"/>
      <c r="AK17" s="331"/>
      <c r="AL17" s="331"/>
      <c r="AM17" s="331"/>
      <c r="AN17" s="331"/>
      <c r="AO17" s="331"/>
      <c r="AP17" s="331"/>
      <c r="AQ17" s="331"/>
      <c r="AR17" s="331"/>
      <c r="AS17" s="331"/>
      <c r="AT17" s="331"/>
      <c r="AU17" s="331"/>
      <c r="AV17" s="331"/>
      <c r="AW17" s="331"/>
      <c r="AX17" s="331"/>
      <c r="AY17" s="331"/>
      <c r="AZ17" s="331"/>
      <c r="BA17" s="331"/>
      <c r="BB17" s="331"/>
      <c r="BC17" s="331"/>
      <c r="BD17" s="331"/>
      <c r="BE17" s="331"/>
      <c r="BF17" s="331"/>
      <c r="BG17" s="331"/>
      <c r="BH17" s="331"/>
      <c r="BI17" s="331"/>
      <c r="BJ17" s="331"/>
      <c r="BK17" s="331"/>
      <c r="BL17" s="331"/>
      <c r="BM17" s="331"/>
      <c r="BN17" s="331"/>
      <c r="BO17" s="331"/>
      <c r="BP17" s="331"/>
      <c r="BQ17" s="331"/>
      <c r="BR17" s="331"/>
      <c r="BS17" s="331"/>
      <c r="BT17" s="331"/>
      <c r="BU17" s="331"/>
      <c r="BV17" s="331"/>
      <c r="BW17" s="331"/>
      <c r="BX17" s="331"/>
      <c r="BY17" s="331"/>
      <c r="BZ17" s="331"/>
      <c r="CA17" s="331"/>
      <c r="CB17" s="331"/>
      <c r="CC17" s="331"/>
      <c r="CD17" s="331"/>
      <c r="CE17" s="331"/>
      <c r="CF17" s="331"/>
      <c r="CG17" s="331"/>
      <c r="CH17" s="331"/>
      <c r="CI17" s="331"/>
      <c r="CJ17" s="331"/>
      <c r="CK17" s="331"/>
      <c r="CL17" s="331"/>
      <c r="CM17" s="331"/>
      <c r="CN17" s="331"/>
      <c r="CO17" s="331"/>
      <c r="CP17" s="331"/>
      <c r="CQ17" s="331"/>
      <c r="CR17" s="331"/>
      <c r="CS17" s="331"/>
      <c r="CT17" s="331"/>
      <c r="CU17" s="331"/>
      <c r="CV17" s="331"/>
      <c r="CW17" s="331"/>
      <c r="CX17" s="331"/>
      <c r="CY17" s="331"/>
      <c r="CZ17" s="331"/>
      <c r="DA17" s="331"/>
      <c r="DB17" s="331"/>
      <c r="DC17" s="331"/>
      <c r="DD17" s="331"/>
      <c r="DE17" s="331"/>
      <c r="DF17" s="331"/>
      <c r="DG17" s="331"/>
      <c r="DH17" s="331"/>
      <c r="DI17" s="331"/>
      <c r="DJ17" s="331"/>
      <c r="DK17" s="331"/>
      <c r="DL17" s="331"/>
      <c r="DM17" s="331"/>
      <c r="DN17" s="331"/>
      <c r="DO17" s="331"/>
      <c r="DP17" s="331"/>
      <c r="DQ17" s="331"/>
      <c r="DR17" s="331"/>
      <c r="DS17" s="331"/>
      <c r="DT17" s="331"/>
      <c r="DU17" s="331"/>
      <c r="DV17" s="331"/>
      <c r="DW17" s="331"/>
      <c r="DX17" s="331"/>
      <c r="DY17" s="331"/>
      <c r="DZ17" s="331"/>
      <c r="EA17" s="331"/>
      <c r="EB17" s="331"/>
      <c r="EC17" s="331"/>
      <c r="ED17" s="331"/>
      <c r="EE17" s="331"/>
      <c r="EF17" s="331"/>
      <c r="EG17" s="331"/>
      <c r="EH17" s="331"/>
      <c r="EI17" s="331"/>
      <c r="EJ17" s="331"/>
      <c r="EK17" s="331"/>
      <c r="EL17" s="331"/>
      <c r="EM17" s="331"/>
      <c r="EN17" s="331"/>
      <c r="EO17" s="331"/>
      <c r="EP17" s="331"/>
      <c r="EQ17" s="331"/>
      <c r="ER17" s="331"/>
      <c r="ES17" s="331"/>
      <c r="ET17" s="331"/>
      <c r="EU17" s="331"/>
      <c r="EV17" s="331"/>
      <c r="EW17" s="331"/>
      <c r="EX17" s="331"/>
      <c r="EY17" s="331"/>
      <c r="EZ17" s="331"/>
      <c r="FA17" s="331"/>
      <c r="FB17" s="331"/>
      <c r="FC17" s="331"/>
      <c r="FD17" s="331"/>
      <c r="FE17" s="331"/>
      <c r="FF17" s="331"/>
      <c r="FG17" s="331"/>
      <c r="FH17" s="331"/>
      <c r="FI17" s="331"/>
      <c r="FJ17" s="331"/>
      <c r="FK17" s="331"/>
      <c r="FL17" s="331"/>
      <c r="FM17" s="331"/>
      <c r="FN17" s="331"/>
      <c r="FO17" s="331"/>
      <c r="FP17" s="331"/>
      <c r="FQ17" s="331"/>
      <c r="FR17" s="331"/>
      <c r="FS17" s="331"/>
      <c r="FT17" s="331"/>
      <c r="FU17" s="331"/>
      <c r="FV17" s="331"/>
      <c r="FW17" s="331"/>
      <c r="FX17" s="331"/>
      <c r="FY17" s="331"/>
      <c r="FZ17" s="331"/>
      <c r="GA17" s="331"/>
      <c r="GB17" s="331"/>
      <c r="GC17" s="331"/>
      <c r="GD17" s="331"/>
      <c r="GE17" s="331"/>
      <c r="GF17" s="331"/>
      <c r="GG17" s="331"/>
      <c r="GH17" s="331"/>
      <c r="GI17" s="331"/>
      <c r="GJ17" s="331"/>
      <c r="GK17" s="331"/>
      <c r="GL17" s="331"/>
      <c r="GM17" s="331"/>
      <c r="GN17" s="331"/>
      <c r="GO17" s="331"/>
      <c r="GP17" s="331"/>
      <c r="GQ17" s="331"/>
      <c r="GR17" s="331"/>
      <c r="GS17" s="331"/>
      <c r="GT17" s="331"/>
      <c r="GU17" s="331"/>
      <c r="GV17" s="331"/>
      <c r="GW17" s="331"/>
      <c r="GX17" s="331"/>
      <c r="GY17" s="331"/>
      <c r="GZ17" s="331"/>
      <c r="HA17" s="331"/>
      <c r="HB17" s="331"/>
      <c r="HC17" s="331"/>
      <c r="HD17" s="331"/>
      <c r="HE17" s="331"/>
      <c r="HF17" s="331"/>
      <c r="HG17" s="331"/>
      <c r="HH17" s="331"/>
      <c r="HI17" s="331"/>
      <c r="HJ17" s="331"/>
      <c r="HK17" s="331"/>
      <c r="HL17" s="331"/>
      <c r="HM17" s="331"/>
      <c r="HN17" s="331"/>
      <c r="HO17" s="331"/>
      <c r="HP17" s="331"/>
      <c r="HQ17" s="331"/>
      <c r="HR17" s="331"/>
      <c r="HS17" s="331"/>
      <c r="HT17" s="331"/>
      <c r="HU17" s="331"/>
      <c r="HV17" s="331"/>
      <c r="HW17" s="331"/>
      <c r="HX17" s="331"/>
      <c r="HY17" s="331"/>
      <c r="HZ17" s="331"/>
      <c r="IA17" s="331"/>
      <c r="IB17" s="331"/>
      <c r="IC17" s="331"/>
      <c r="ID17" s="331"/>
      <c r="IE17" s="331"/>
      <c r="IF17" s="331"/>
      <c r="IG17" s="331"/>
      <c r="IH17" s="331"/>
      <c r="II17" s="331"/>
      <c r="IJ17" s="331"/>
      <c r="IK17" s="331"/>
      <c r="IL17" s="331"/>
      <c r="IM17" s="331"/>
      <c r="IN17" s="331"/>
      <c r="IO17" s="331"/>
      <c r="IP17" s="331"/>
      <c r="IQ17" s="331"/>
      <c r="IR17" s="331"/>
      <c r="IS17" s="331"/>
      <c r="IT17" s="331"/>
      <c r="IU17" s="331"/>
      <c r="IV17" s="331"/>
      <c r="IW17" s="331"/>
      <c r="IX17" s="331"/>
      <c r="IY17" s="331"/>
    </row>
    <row r="18" spans="1:259" s="633" customFormat="1" ht="18" customHeight="1" x14ac:dyDescent="0.25">
      <c r="A18" s="331"/>
      <c r="B18" s="763" t="s">
        <v>5</v>
      </c>
      <c r="C18" s="329"/>
      <c r="D18" s="768">
        <v>3694</v>
      </c>
      <c r="E18" s="1109">
        <v>149.59</v>
      </c>
      <c r="F18" s="756"/>
      <c r="G18" s="769">
        <v>2126</v>
      </c>
      <c r="H18" s="1109">
        <v>58.15</v>
      </c>
      <c r="I18" s="756"/>
      <c r="J18" s="769">
        <v>2126</v>
      </c>
      <c r="K18" s="1109">
        <v>203.34</v>
      </c>
      <c r="L18" s="329"/>
      <c r="M18" s="329">
        <f t="shared" si="1"/>
        <v>13</v>
      </c>
      <c r="N18" s="329">
        <v>6</v>
      </c>
      <c r="O18" s="329">
        <f t="shared" si="2"/>
        <v>12</v>
      </c>
      <c r="P18" s="361" t="str">
        <f t="shared" si="0"/>
        <v>Galicia</v>
      </c>
      <c r="Q18" s="1111">
        <f t="shared" si="3"/>
        <v>329.4</v>
      </c>
      <c r="R18" s="329"/>
      <c r="S18" s="329"/>
      <c r="T18" s="329"/>
      <c r="U18" s="329"/>
      <c r="V18" s="329"/>
      <c r="W18" s="329"/>
      <c r="X18" s="331"/>
      <c r="Y18" s="331"/>
      <c r="Z18" s="331"/>
      <c r="AA18" s="331"/>
      <c r="AB18" s="331"/>
      <c r="AC18" s="331"/>
      <c r="AD18" s="331"/>
      <c r="AE18" s="331"/>
      <c r="AF18" s="331"/>
      <c r="AG18" s="331"/>
      <c r="AH18" s="331"/>
      <c r="AI18" s="331"/>
      <c r="AJ18" s="331"/>
      <c r="AK18" s="331"/>
      <c r="AL18" s="331"/>
      <c r="AM18" s="331"/>
      <c r="AN18" s="331"/>
      <c r="AO18" s="331"/>
      <c r="AP18" s="331"/>
      <c r="AQ18" s="331"/>
      <c r="AR18" s="331"/>
      <c r="AS18" s="331"/>
      <c r="AT18" s="331"/>
      <c r="AU18" s="331"/>
      <c r="AV18" s="331"/>
      <c r="AW18" s="331"/>
      <c r="AX18" s="331"/>
      <c r="AY18" s="331"/>
      <c r="AZ18" s="331"/>
      <c r="BA18" s="331"/>
      <c r="BB18" s="331"/>
      <c r="BC18" s="331"/>
      <c r="BD18" s="331"/>
      <c r="BE18" s="331"/>
      <c r="BF18" s="331"/>
      <c r="BG18" s="331"/>
      <c r="BH18" s="331"/>
      <c r="BI18" s="331"/>
      <c r="BJ18" s="331"/>
      <c r="BK18" s="331"/>
      <c r="BL18" s="331"/>
      <c r="BM18" s="331"/>
      <c r="BN18" s="331"/>
      <c r="BO18" s="331"/>
      <c r="BP18" s="331"/>
      <c r="BQ18" s="331"/>
      <c r="BR18" s="331"/>
      <c r="BS18" s="331"/>
      <c r="BT18" s="331"/>
      <c r="BU18" s="331"/>
      <c r="BV18" s="331"/>
      <c r="BW18" s="331"/>
      <c r="BX18" s="331"/>
      <c r="BY18" s="331"/>
      <c r="BZ18" s="331"/>
      <c r="CA18" s="331"/>
      <c r="CB18" s="331"/>
      <c r="CC18" s="331"/>
      <c r="CD18" s="331"/>
      <c r="CE18" s="331"/>
      <c r="CF18" s="331"/>
      <c r="CG18" s="331"/>
      <c r="CH18" s="331"/>
      <c r="CI18" s="331"/>
      <c r="CJ18" s="331"/>
      <c r="CK18" s="331"/>
      <c r="CL18" s="331"/>
      <c r="CM18" s="331"/>
      <c r="CN18" s="331"/>
      <c r="CO18" s="331"/>
      <c r="CP18" s="331"/>
      <c r="CQ18" s="331"/>
      <c r="CR18" s="331"/>
      <c r="CS18" s="331"/>
      <c r="CT18" s="331"/>
      <c r="CU18" s="331"/>
      <c r="CV18" s="331"/>
      <c r="CW18" s="331"/>
      <c r="CX18" s="331"/>
      <c r="CY18" s="331"/>
      <c r="CZ18" s="331"/>
      <c r="DA18" s="331"/>
      <c r="DB18" s="331"/>
      <c r="DC18" s="331"/>
      <c r="DD18" s="331"/>
      <c r="DE18" s="331"/>
      <c r="DF18" s="331"/>
      <c r="DG18" s="331"/>
      <c r="DH18" s="331"/>
      <c r="DI18" s="331"/>
      <c r="DJ18" s="331"/>
      <c r="DK18" s="331"/>
      <c r="DL18" s="331"/>
      <c r="DM18" s="331"/>
      <c r="DN18" s="331"/>
      <c r="DO18" s="331"/>
      <c r="DP18" s="331"/>
      <c r="DQ18" s="331"/>
      <c r="DR18" s="331"/>
      <c r="DS18" s="331"/>
      <c r="DT18" s="331"/>
      <c r="DU18" s="331"/>
      <c r="DV18" s="331"/>
      <c r="DW18" s="331"/>
      <c r="DX18" s="331"/>
      <c r="DY18" s="331"/>
      <c r="DZ18" s="331"/>
      <c r="EA18" s="331"/>
      <c r="EB18" s="331"/>
      <c r="EC18" s="331"/>
      <c r="ED18" s="331"/>
      <c r="EE18" s="331"/>
      <c r="EF18" s="331"/>
      <c r="EG18" s="331"/>
      <c r="EH18" s="331"/>
      <c r="EI18" s="331"/>
      <c r="EJ18" s="331"/>
      <c r="EK18" s="331"/>
      <c r="EL18" s="331"/>
      <c r="EM18" s="331"/>
      <c r="EN18" s="331"/>
      <c r="EO18" s="331"/>
      <c r="EP18" s="331"/>
      <c r="EQ18" s="331"/>
      <c r="ER18" s="331"/>
      <c r="ES18" s="331"/>
      <c r="ET18" s="331"/>
      <c r="EU18" s="331"/>
      <c r="EV18" s="331"/>
      <c r="EW18" s="331"/>
      <c r="EX18" s="331"/>
      <c r="EY18" s="331"/>
      <c r="EZ18" s="331"/>
      <c r="FA18" s="331"/>
      <c r="FB18" s="331"/>
      <c r="FC18" s="331"/>
      <c r="FD18" s="331"/>
      <c r="FE18" s="331"/>
      <c r="FF18" s="331"/>
      <c r="FG18" s="331"/>
      <c r="FH18" s="331"/>
      <c r="FI18" s="331"/>
      <c r="FJ18" s="331"/>
      <c r="FK18" s="331"/>
      <c r="FL18" s="331"/>
      <c r="FM18" s="331"/>
      <c r="FN18" s="331"/>
      <c r="FO18" s="331"/>
      <c r="FP18" s="331"/>
      <c r="FQ18" s="331"/>
      <c r="FR18" s="331"/>
      <c r="FS18" s="331"/>
      <c r="FT18" s="331"/>
      <c r="FU18" s="331"/>
      <c r="FV18" s="331"/>
      <c r="FW18" s="331"/>
      <c r="FX18" s="331"/>
      <c r="FY18" s="331"/>
      <c r="FZ18" s="331"/>
      <c r="GA18" s="331"/>
      <c r="GB18" s="331"/>
      <c r="GC18" s="331"/>
      <c r="GD18" s="331"/>
      <c r="GE18" s="331"/>
      <c r="GF18" s="331"/>
      <c r="GG18" s="331"/>
      <c r="GH18" s="331"/>
      <c r="GI18" s="331"/>
      <c r="GJ18" s="331"/>
      <c r="GK18" s="331"/>
      <c r="GL18" s="331"/>
      <c r="GM18" s="331"/>
      <c r="GN18" s="331"/>
      <c r="GO18" s="331"/>
      <c r="GP18" s="331"/>
      <c r="GQ18" s="331"/>
      <c r="GR18" s="331"/>
      <c r="GS18" s="331"/>
      <c r="GT18" s="331"/>
      <c r="GU18" s="331"/>
      <c r="GV18" s="331"/>
      <c r="GW18" s="331"/>
      <c r="GX18" s="331"/>
      <c r="GY18" s="331"/>
      <c r="GZ18" s="331"/>
      <c r="HA18" s="331"/>
      <c r="HB18" s="331"/>
      <c r="HC18" s="331"/>
      <c r="HD18" s="331"/>
      <c r="HE18" s="331"/>
      <c r="HF18" s="331"/>
      <c r="HG18" s="331"/>
      <c r="HH18" s="331"/>
      <c r="HI18" s="331"/>
      <c r="HJ18" s="331"/>
      <c r="HK18" s="331"/>
      <c r="HL18" s="331"/>
      <c r="HM18" s="331"/>
      <c r="HN18" s="331"/>
      <c r="HO18" s="331"/>
      <c r="HP18" s="331"/>
      <c r="HQ18" s="331"/>
      <c r="HR18" s="331"/>
      <c r="HS18" s="331"/>
      <c r="HT18" s="331"/>
      <c r="HU18" s="331"/>
      <c r="HV18" s="331"/>
      <c r="HW18" s="331"/>
      <c r="HX18" s="331"/>
      <c r="HY18" s="331"/>
      <c r="HZ18" s="331"/>
      <c r="IA18" s="331"/>
      <c r="IB18" s="331"/>
      <c r="IC18" s="331"/>
      <c r="ID18" s="331"/>
      <c r="IE18" s="331"/>
      <c r="IF18" s="331"/>
      <c r="IG18" s="331"/>
      <c r="IH18" s="331"/>
      <c r="II18" s="331"/>
      <c r="IJ18" s="331"/>
      <c r="IK18" s="331"/>
      <c r="IL18" s="331"/>
      <c r="IM18" s="331"/>
      <c r="IN18" s="331"/>
      <c r="IO18" s="331"/>
      <c r="IP18" s="331"/>
      <c r="IQ18" s="331"/>
      <c r="IR18" s="331"/>
      <c r="IS18" s="331"/>
      <c r="IT18" s="331"/>
      <c r="IU18" s="331"/>
      <c r="IV18" s="331"/>
      <c r="IW18" s="331"/>
      <c r="IX18" s="331"/>
      <c r="IY18" s="331"/>
    </row>
    <row r="19" spans="1:259" s="742" customFormat="1" ht="18" customHeight="1" x14ac:dyDescent="0.25">
      <c r="A19" s="450"/>
      <c r="B19" s="771" t="s">
        <v>161</v>
      </c>
      <c r="C19" s="329"/>
      <c r="D19" s="764">
        <v>17965</v>
      </c>
      <c r="E19" s="1109">
        <v>109.08</v>
      </c>
      <c r="F19" s="756"/>
      <c r="G19" s="772">
        <v>13661</v>
      </c>
      <c r="H19" s="1109">
        <v>0.13</v>
      </c>
      <c r="I19" s="756"/>
      <c r="J19" s="772">
        <v>13661</v>
      </c>
      <c r="K19" s="1109">
        <v>113.53</v>
      </c>
      <c r="L19" s="329"/>
      <c r="M19" s="329">
        <f t="shared" si="1"/>
        <v>19</v>
      </c>
      <c r="N19" s="329">
        <v>7</v>
      </c>
      <c r="O19" s="329">
        <f t="shared" si="2"/>
        <v>3</v>
      </c>
      <c r="P19" s="361" t="str">
        <f t="shared" si="0"/>
        <v>Asturias, Principado de</v>
      </c>
      <c r="Q19" s="1110">
        <f t="shared" si="3"/>
        <v>323.43</v>
      </c>
      <c r="R19" s="329"/>
      <c r="S19" s="329"/>
      <c r="T19" s="329"/>
      <c r="U19" s="329"/>
      <c r="V19" s="329"/>
      <c r="W19" s="329"/>
      <c r="X19" s="450"/>
      <c r="Y19" s="450"/>
      <c r="Z19" s="450"/>
      <c r="AA19" s="450"/>
      <c r="AB19" s="450"/>
      <c r="AC19" s="450"/>
      <c r="AD19" s="450"/>
      <c r="AE19" s="450"/>
      <c r="AF19" s="450"/>
      <c r="AG19" s="450"/>
      <c r="AH19" s="450"/>
      <c r="AI19" s="450"/>
      <c r="AJ19" s="450"/>
      <c r="AK19" s="450"/>
      <c r="AL19" s="450"/>
      <c r="AM19" s="450"/>
      <c r="AN19" s="450"/>
      <c r="AO19" s="450"/>
      <c r="AP19" s="450"/>
      <c r="AQ19" s="450"/>
      <c r="AR19" s="450"/>
      <c r="AS19" s="450"/>
      <c r="AT19" s="450"/>
      <c r="AU19" s="450"/>
      <c r="AV19" s="450"/>
      <c r="AW19" s="450"/>
      <c r="AX19" s="450"/>
      <c r="AY19" s="450"/>
      <c r="AZ19" s="450"/>
      <c r="BA19" s="450"/>
      <c r="BB19" s="450"/>
      <c r="BC19" s="450"/>
      <c r="BD19" s="450"/>
      <c r="BE19" s="450"/>
      <c r="BF19" s="450"/>
      <c r="BG19" s="450"/>
      <c r="BH19" s="450"/>
      <c r="BI19" s="450"/>
      <c r="BJ19" s="450"/>
      <c r="BK19" s="450"/>
      <c r="BL19" s="450"/>
      <c r="BM19" s="450"/>
      <c r="BN19" s="450"/>
      <c r="BO19" s="450"/>
      <c r="BP19" s="450"/>
      <c r="BQ19" s="450"/>
      <c r="BR19" s="450"/>
      <c r="BS19" s="450"/>
      <c r="BT19" s="450"/>
      <c r="BU19" s="450"/>
      <c r="BV19" s="450"/>
      <c r="BW19" s="450"/>
      <c r="BX19" s="450"/>
      <c r="BY19" s="450"/>
      <c r="BZ19" s="450"/>
      <c r="CA19" s="450"/>
      <c r="CB19" s="450"/>
      <c r="CC19" s="450"/>
      <c r="CD19" s="450"/>
      <c r="CE19" s="450"/>
      <c r="CF19" s="450"/>
      <c r="CG19" s="450"/>
      <c r="CH19" s="450"/>
      <c r="CI19" s="450"/>
      <c r="CJ19" s="450"/>
      <c r="CK19" s="450"/>
      <c r="CL19" s="450"/>
      <c r="CM19" s="450"/>
      <c r="CN19" s="450"/>
      <c r="CO19" s="450"/>
      <c r="CP19" s="450"/>
      <c r="CQ19" s="450"/>
      <c r="CR19" s="450"/>
      <c r="CS19" s="450"/>
      <c r="CT19" s="450"/>
      <c r="CU19" s="450"/>
      <c r="CV19" s="450"/>
      <c r="CW19" s="450"/>
      <c r="CX19" s="450"/>
      <c r="CY19" s="450"/>
      <c r="CZ19" s="450"/>
      <c r="DA19" s="450"/>
      <c r="DB19" s="450"/>
      <c r="DC19" s="450"/>
      <c r="DD19" s="450"/>
      <c r="DE19" s="450"/>
      <c r="DF19" s="450"/>
      <c r="DG19" s="450"/>
      <c r="DH19" s="450"/>
      <c r="DI19" s="450"/>
      <c r="DJ19" s="450"/>
      <c r="DK19" s="450"/>
      <c r="DL19" s="450"/>
      <c r="DM19" s="450"/>
      <c r="DN19" s="450"/>
      <c r="DO19" s="450"/>
      <c r="DP19" s="450"/>
      <c r="DQ19" s="450"/>
      <c r="DR19" s="450"/>
      <c r="DS19" s="450"/>
      <c r="DT19" s="450"/>
      <c r="DU19" s="450"/>
      <c r="DV19" s="450"/>
      <c r="DW19" s="450"/>
      <c r="DX19" s="450"/>
      <c r="DY19" s="450"/>
      <c r="DZ19" s="450"/>
      <c r="EA19" s="450"/>
      <c r="EB19" s="450"/>
      <c r="EC19" s="450"/>
      <c r="ED19" s="450"/>
      <c r="EE19" s="450"/>
      <c r="EF19" s="450"/>
      <c r="EG19" s="450"/>
      <c r="EH19" s="450"/>
      <c r="EI19" s="450"/>
      <c r="EJ19" s="450"/>
      <c r="EK19" s="450"/>
      <c r="EL19" s="450"/>
      <c r="EM19" s="450"/>
      <c r="EN19" s="450"/>
      <c r="EO19" s="450"/>
      <c r="EP19" s="450"/>
      <c r="EQ19" s="450"/>
      <c r="ER19" s="450"/>
      <c r="ES19" s="450"/>
      <c r="ET19" s="450"/>
      <c r="EU19" s="450"/>
      <c r="EV19" s="450"/>
      <c r="EW19" s="450"/>
      <c r="EX19" s="450"/>
      <c r="EY19" s="450"/>
      <c r="EZ19" s="450"/>
      <c r="FA19" s="450"/>
      <c r="FB19" s="450"/>
      <c r="FC19" s="450"/>
      <c r="FD19" s="450"/>
      <c r="FE19" s="450"/>
      <c r="FF19" s="450"/>
      <c r="FG19" s="450"/>
      <c r="FH19" s="450"/>
      <c r="FI19" s="450"/>
      <c r="FJ19" s="450"/>
      <c r="FK19" s="450"/>
      <c r="FL19" s="450"/>
      <c r="FM19" s="450"/>
      <c r="FN19" s="450"/>
      <c r="FO19" s="450"/>
      <c r="FP19" s="450"/>
      <c r="FQ19" s="450"/>
      <c r="FR19" s="450"/>
      <c r="FS19" s="450"/>
      <c r="FT19" s="450"/>
      <c r="FU19" s="450"/>
      <c r="FV19" s="450"/>
      <c r="FW19" s="450"/>
      <c r="FX19" s="450"/>
      <c r="FY19" s="450"/>
      <c r="FZ19" s="450"/>
      <c r="GA19" s="450"/>
      <c r="GB19" s="450"/>
      <c r="GC19" s="450"/>
      <c r="GD19" s="450"/>
      <c r="GE19" s="450"/>
      <c r="GF19" s="450"/>
      <c r="GG19" s="450"/>
      <c r="GH19" s="450"/>
      <c r="GI19" s="450"/>
      <c r="GJ19" s="450"/>
      <c r="GK19" s="450"/>
      <c r="GL19" s="450"/>
      <c r="GM19" s="450"/>
      <c r="GN19" s="450"/>
      <c r="GO19" s="450"/>
      <c r="GP19" s="450"/>
      <c r="GQ19" s="450"/>
      <c r="GR19" s="450"/>
      <c r="GS19" s="450"/>
      <c r="GT19" s="450"/>
      <c r="GU19" s="450"/>
      <c r="GV19" s="450"/>
      <c r="GW19" s="450"/>
      <c r="GX19" s="450"/>
      <c r="GY19" s="450"/>
      <c r="GZ19" s="450"/>
      <c r="HA19" s="450"/>
      <c r="HB19" s="450"/>
      <c r="HC19" s="450"/>
      <c r="HD19" s="450"/>
      <c r="HE19" s="450"/>
      <c r="HF19" s="450"/>
      <c r="HG19" s="450"/>
      <c r="HH19" s="450"/>
      <c r="HI19" s="450"/>
      <c r="HJ19" s="450"/>
      <c r="HK19" s="450"/>
      <c r="HL19" s="450"/>
      <c r="HM19" s="450"/>
      <c r="HN19" s="450"/>
      <c r="HO19" s="450"/>
      <c r="HP19" s="450"/>
      <c r="HQ19" s="450"/>
      <c r="HR19" s="450"/>
      <c r="HS19" s="450"/>
      <c r="HT19" s="450"/>
      <c r="HU19" s="450"/>
      <c r="HV19" s="450"/>
      <c r="HW19" s="450"/>
      <c r="HX19" s="450"/>
      <c r="HY19" s="450"/>
      <c r="HZ19" s="450"/>
      <c r="IA19" s="450"/>
      <c r="IB19" s="450"/>
      <c r="IC19" s="450"/>
      <c r="ID19" s="450"/>
      <c r="IE19" s="450"/>
      <c r="IF19" s="450"/>
      <c r="IG19" s="450"/>
      <c r="IH19" s="450"/>
      <c r="II19" s="450"/>
      <c r="IJ19" s="450"/>
      <c r="IK19" s="450"/>
      <c r="IL19" s="450"/>
      <c r="IM19" s="450"/>
      <c r="IN19" s="450"/>
      <c r="IO19" s="450"/>
      <c r="IP19" s="450"/>
      <c r="IQ19" s="450"/>
      <c r="IR19" s="450"/>
      <c r="IS19" s="450"/>
      <c r="IT19" s="450"/>
      <c r="IU19" s="450"/>
      <c r="IV19" s="450"/>
      <c r="IW19" s="450"/>
      <c r="IX19" s="450"/>
      <c r="IY19" s="450"/>
    </row>
    <row r="20" spans="1:259" s="742" customFormat="1" ht="18" customHeight="1" x14ac:dyDescent="0.25">
      <c r="A20" s="450"/>
      <c r="B20" s="771" t="s">
        <v>40</v>
      </c>
      <c r="C20" s="329"/>
      <c r="D20" s="764">
        <v>15263</v>
      </c>
      <c r="E20" s="1109">
        <v>107.23</v>
      </c>
      <c r="F20" s="756"/>
      <c r="G20" s="772">
        <v>13811</v>
      </c>
      <c r="H20" s="1109">
        <v>57.46</v>
      </c>
      <c r="I20" s="756"/>
      <c r="J20" s="772">
        <v>13811</v>
      </c>
      <c r="K20" s="1109">
        <v>165.88</v>
      </c>
      <c r="L20" s="329"/>
      <c r="M20" s="329">
        <f t="shared" si="1"/>
        <v>16</v>
      </c>
      <c r="N20" s="329">
        <v>8</v>
      </c>
      <c r="O20" s="329">
        <f t="shared" si="2"/>
        <v>10</v>
      </c>
      <c r="P20" s="361" t="str">
        <f t="shared" si="0"/>
        <v>Comunitat Valenciana</v>
      </c>
      <c r="Q20" s="1110">
        <f t="shared" si="3"/>
        <v>301.79000000000002</v>
      </c>
      <c r="R20" s="329"/>
      <c r="S20" s="329"/>
      <c r="T20" s="329"/>
      <c r="U20" s="329"/>
      <c r="V20" s="329"/>
      <c r="W20" s="329"/>
      <c r="X20" s="450"/>
      <c r="Y20" s="450"/>
      <c r="Z20" s="450"/>
      <c r="AA20" s="450"/>
      <c r="AB20" s="450"/>
      <c r="AC20" s="450"/>
      <c r="AD20" s="450"/>
      <c r="AE20" s="450"/>
      <c r="AF20" s="450"/>
      <c r="AG20" s="450"/>
      <c r="AH20" s="450"/>
      <c r="AI20" s="450"/>
      <c r="AJ20" s="450"/>
      <c r="AK20" s="450"/>
      <c r="AL20" s="450"/>
      <c r="AM20" s="450"/>
      <c r="AN20" s="450"/>
      <c r="AO20" s="450"/>
      <c r="AP20" s="450"/>
      <c r="AQ20" s="450"/>
      <c r="AR20" s="450"/>
      <c r="AS20" s="450"/>
      <c r="AT20" s="450"/>
      <c r="AU20" s="450"/>
      <c r="AV20" s="450"/>
      <c r="AW20" s="450"/>
      <c r="AX20" s="450"/>
      <c r="AY20" s="450"/>
      <c r="AZ20" s="450"/>
      <c r="BA20" s="450"/>
      <c r="BB20" s="450"/>
      <c r="BC20" s="450"/>
      <c r="BD20" s="450"/>
      <c r="BE20" s="450"/>
      <c r="BF20" s="450"/>
      <c r="BG20" s="450"/>
      <c r="BH20" s="450"/>
      <c r="BI20" s="450"/>
      <c r="BJ20" s="450"/>
      <c r="BK20" s="450"/>
      <c r="BL20" s="450"/>
      <c r="BM20" s="450"/>
      <c r="BN20" s="450"/>
      <c r="BO20" s="450"/>
      <c r="BP20" s="450"/>
      <c r="BQ20" s="450"/>
      <c r="BR20" s="450"/>
      <c r="BS20" s="450"/>
      <c r="BT20" s="450"/>
      <c r="BU20" s="450"/>
      <c r="BV20" s="450"/>
      <c r="BW20" s="450"/>
      <c r="BX20" s="450"/>
      <c r="BY20" s="450"/>
      <c r="BZ20" s="450"/>
      <c r="CA20" s="450"/>
      <c r="CB20" s="450"/>
      <c r="CC20" s="450"/>
      <c r="CD20" s="450"/>
      <c r="CE20" s="450"/>
      <c r="CF20" s="450"/>
      <c r="CG20" s="450"/>
      <c r="CH20" s="450"/>
      <c r="CI20" s="450"/>
      <c r="CJ20" s="450"/>
      <c r="CK20" s="450"/>
      <c r="CL20" s="450"/>
      <c r="CM20" s="450"/>
      <c r="CN20" s="450"/>
      <c r="CO20" s="450"/>
      <c r="CP20" s="450"/>
      <c r="CQ20" s="450"/>
      <c r="CR20" s="450"/>
      <c r="CS20" s="450"/>
      <c r="CT20" s="450"/>
      <c r="CU20" s="450"/>
      <c r="CV20" s="450"/>
      <c r="CW20" s="450"/>
      <c r="CX20" s="450"/>
      <c r="CY20" s="450"/>
      <c r="CZ20" s="450"/>
      <c r="DA20" s="450"/>
      <c r="DB20" s="450"/>
      <c r="DC20" s="450"/>
      <c r="DD20" s="450"/>
      <c r="DE20" s="450"/>
      <c r="DF20" s="450"/>
      <c r="DG20" s="450"/>
      <c r="DH20" s="450"/>
      <c r="DI20" s="450"/>
      <c r="DJ20" s="450"/>
      <c r="DK20" s="450"/>
      <c r="DL20" s="450"/>
      <c r="DM20" s="450"/>
      <c r="DN20" s="450"/>
      <c r="DO20" s="450"/>
      <c r="DP20" s="450"/>
      <c r="DQ20" s="450"/>
      <c r="DR20" s="450"/>
      <c r="DS20" s="450"/>
      <c r="DT20" s="450"/>
      <c r="DU20" s="450"/>
      <c r="DV20" s="450"/>
      <c r="DW20" s="450"/>
      <c r="DX20" s="450"/>
      <c r="DY20" s="450"/>
      <c r="DZ20" s="450"/>
      <c r="EA20" s="450"/>
      <c r="EB20" s="450"/>
      <c r="EC20" s="450"/>
      <c r="ED20" s="450"/>
      <c r="EE20" s="450"/>
      <c r="EF20" s="450"/>
      <c r="EG20" s="450"/>
      <c r="EH20" s="450"/>
      <c r="EI20" s="450"/>
      <c r="EJ20" s="450"/>
      <c r="EK20" s="450"/>
      <c r="EL20" s="450"/>
      <c r="EM20" s="450"/>
      <c r="EN20" s="450"/>
      <c r="EO20" s="450"/>
      <c r="EP20" s="450"/>
      <c r="EQ20" s="450"/>
      <c r="ER20" s="450"/>
      <c r="ES20" s="450"/>
      <c r="ET20" s="450"/>
      <c r="EU20" s="450"/>
      <c r="EV20" s="450"/>
      <c r="EW20" s="450"/>
      <c r="EX20" s="450"/>
      <c r="EY20" s="450"/>
      <c r="EZ20" s="450"/>
      <c r="FA20" s="450"/>
      <c r="FB20" s="450"/>
      <c r="FC20" s="450"/>
      <c r="FD20" s="450"/>
      <c r="FE20" s="450"/>
      <c r="FF20" s="450"/>
      <c r="FG20" s="450"/>
      <c r="FH20" s="450"/>
      <c r="FI20" s="450"/>
      <c r="FJ20" s="450"/>
      <c r="FK20" s="450"/>
      <c r="FL20" s="450"/>
      <c r="FM20" s="450"/>
      <c r="FN20" s="450"/>
      <c r="FO20" s="450"/>
      <c r="FP20" s="450"/>
      <c r="FQ20" s="450"/>
      <c r="FR20" s="450"/>
      <c r="FS20" s="450"/>
      <c r="FT20" s="450"/>
      <c r="FU20" s="450"/>
      <c r="FV20" s="450"/>
      <c r="FW20" s="450"/>
      <c r="FX20" s="450"/>
      <c r="FY20" s="450"/>
      <c r="FZ20" s="450"/>
      <c r="GA20" s="450"/>
      <c r="GB20" s="450"/>
      <c r="GC20" s="450"/>
      <c r="GD20" s="450"/>
      <c r="GE20" s="450"/>
      <c r="GF20" s="450"/>
      <c r="GG20" s="450"/>
      <c r="GH20" s="450"/>
      <c r="GI20" s="450"/>
      <c r="GJ20" s="450"/>
      <c r="GK20" s="450"/>
      <c r="GL20" s="450"/>
      <c r="GM20" s="450"/>
      <c r="GN20" s="450"/>
      <c r="GO20" s="450"/>
      <c r="GP20" s="450"/>
      <c r="GQ20" s="450"/>
      <c r="GR20" s="450"/>
      <c r="GS20" s="450"/>
      <c r="GT20" s="450"/>
      <c r="GU20" s="450"/>
      <c r="GV20" s="450"/>
      <c r="GW20" s="450"/>
      <c r="GX20" s="450"/>
      <c r="GY20" s="450"/>
      <c r="GZ20" s="450"/>
      <c r="HA20" s="450"/>
      <c r="HB20" s="450"/>
      <c r="HC20" s="450"/>
      <c r="HD20" s="450"/>
      <c r="HE20" s="450"/>
      <c r="HF20" s="450"/>
      <c r="HG20" s="450"/>
      <c r="HH20" s="450"/>
      <c r="HI20" s="450"/>
      <c r="HJ20" s="450"/>
      <c r="HK20" s="450"/>
      <c r="HL20" s="450"/>
      <c r="HM20" s="450"/>
      <c r="HN20" s="450"/>
      <c r="HO20" s="450"/>
      <c r="HP20" s="450"/>
      <c r="HQ20" s="450"/>
      <c r="HR20" s="450"/>
      <c r="HS20" s="450"/>
      <c r="HT20" s="450"/>
      <c r="HU20" s="450"/>
      <c r="HV20" s="450"/>
      <c r="HW20" s="450"/>
      <c r="HX20" s="450"/>
      <c r="HY20" s="450"/>
      <c r="HZ20" s="450"/>
      <c r="IA20" s="450"/>
      <c r="IB20" s="450"/>
      <c r="IC20" s="450"/>
      <c r="ID20" s="450"/>
      <c r="IE20" s="450"/>
      <c r="IF20" s="450"/>
      <c r="IG20" s="450"/>
      <c r="IH20" s="450"/>
      <c r="II20" s="450"/>
      <c r="IJ20" s="450"/>
      <c r="IK20" s="450"/>
      <c r="IL20" s="450"/>
      <c r="IM20" s="450"/>
      <c r="IN20" s="450"/>
      <c r="IO20" s="450"/>
      <c r="IP20" s="450"/>
      <c r="IQ20" s="450"/>
      <c r="IR20" s="450"/>
      <c r="IS20" s="450"/>
      <c r="IT20" s="450"/>
      <c r="IU20" s="450"/>
      <c r="IV20" s="450"/>
      <c r="IW20" s="450"/>
      <c r="IX20" s="450"/>
      <c r="IY20" s="450"/>
    </row>
    <row r="21" spans="1:259" s="742" customFormat="1" ht="18" customHeight="1" x14ac:dyDescent="0.25">
      <c r="A21" s="450"/>
      <c r="B21" s="771" t="s">
        <v>41</v>
      </c>
      <c r="C21" s="329"/>
      <c r="D21" s="764">
        <v>59598</v>
      </c>
      <c r="E21" s="1109">
        <v>207.82</v>
      </c>
      <c r="F21" s="756"/>
      <c r="G21" s="772">
        <v>18522</v>
      </c>
      <c r="H21" s="1109">
        <v>74.58</v>
      </c>
      <c r="I21" s="756"/>
      <c r="J21" s="772">
        <v>18522</v>
      </c>
      <c r="K21" s="1109">
        <v>277.56</v>
      </c>
      <c r="L21" s="329"/>
      <c r="M21" s="329">
        <f t="shared" si="1"/>
        <v>9</v>
      </c>
      <c r="N21" s="329">
        <v>9</v>
      </c>
      <c r="O21" s="329">
        <f>MATCH(N21,M$13:M$33,0)</f>
        <v>9</v>
      </c>
      <c r="P21" s="361" t="str">
        <f t="shared" si="0"/>
        <v>Cataluña</v>
      </c>
      <c r="Q21" s="1110">
        <f t="shared" si="3"/>
        <v>277.56</v>
      </c>
      <c r="R21" s="329"/>
      <c r="S21" s="329"/>
      <c r="T21" s="329"/>
      <c r="U21" s="329"/>
      <c r="V21" s="329"/>
      <c r="W21" s="329"/>
      <c r="X21" s="450"/>
      <c r="Y21" s="450"/>
      <c r="Z21" s="450"/>
      <c r="AA21" s="450"/>
      <c r="AB21" s="450"/>
      <c r="AC21" s="450"/>
      <c r="AD21" s="450"/>
      <c r="AE21" s="450"/>
      <c r="AF21" s="450"/>
      <c r="AG21" s="450"/>
      <c r="AH21" s="450"/>
      <c r="AI21" s="450"/>
      <c r="AJ21" s="450"/>
      <c r="AK21" s="450"/>
      <c r="AL21" s="450"/>
      <c r="AM21" s="450"/>
      <c r="AN21" s="450"/>
      <c r="AO21" s="450"/>
      <c r="AP21" s="450"/>
      <c r="AQ21" s="450"/>
      <c r="AR21" s="450"/>
      <c r="AS21" s="450"/>
      <c r="AT21" s="450"/>
      <c r="AU21" s="450"/>
      <c r="AV21" s="450"/>
      <c r="AW21" s="450"/>
      <c r="AX21" s="450"/>
      <c r="AY21" s="450"/>
      <c r="AZ21" s="450"/>
      <c r="BA21" s="450"/>
      <c r="BB21" s="450"/>
      <c r="BC21" s="450"/>
      <c r="BD21" s="450"/>
      <c r="BE21" s="450"/>
      <c r="BF21" s="450"/>
      <c r="BG21" s="450"/>
      <c r="BH21" s="450"/>
      <c r="BI21" s="450"/>
      <c r="BJ21" s="450"/>
      <c r="BK21" s="450"/>
      <c r="BL21" s="450"/>
      <c r="BM21" s="450"/>
      <c r="BN21" s="450"/>
      <c r="BO21" s="450"/>
      <c r="BP21" s="450"/>
      <c r="BQ21" s="450"/>
      <c r="BR21" s="450"/>
      <c r="BS21" s="450"/>
      <c r="BT21" s="450"/>
      <c r="BU21" s="450"/>
      <c r="BV21" s="450"/>
      <c r="BW21" s="450"/>
      <c r="BX21" s="450"/>
      <c r="BY21" s="450"/>
      <c r="BZ21" s="450"/>
      <c r="CA21" s="450"/>
      <c r="CB21" s="450"/>
      <c r="CC21" s="450"/>
      <c r="CD21" s="450"/>
      <c r="CE21" s="450"/>
      <c r="CF21" s="450"/>
      <c r="CG21" s="450"/>
      <c r="CH21" s="450"/>
      <c r="CI21" s="450"/>
      <c r="CJ21" s="450"/>
      <c r="CK21" s="450"/>
      <c r="CL21" s="450"/>
      <c r="CM21" s="450"/>
      <c r="CN21" s="450"/>
      <c r="CO21" s="450"/>
      <c r="CP21" s="450"/>
      <c r="CQ21" s="450"/>
      <c r="CR21" s="450"/>
      <c r="CS21" s="450"/>
      <c r="CT21" s="450"/>
      <c r="CU21" s="450"/>
      <c r="CV21" s="450"/>
      <c r="CW21" s="450"/>
      <c r="CX21" s="450"/>
      <c r="CY21" s="450"/>
      <c r="CZ21" s="450"/>
      <c r="DA21" s="450"/>
      <c r="DB21" s="450"/>
      <c r="DC21" s="450"/>
      <c r="DD21" s="450"/>
      <c r="DE21" s="450"/>
      <c r="DF21" s="450"/>
      <c r="DG21" s="450"/>
      <c r="DH21" s="450"/>
      <c r="DI21" s="450"/>
      <c r="DJ21" s="450"/>
      <c r="DK21" s="450"/>
      <c r="DL21" s="450"/>
      <c r="DM21" s="450"/>
      <c r="DN21" s="450"/>
      <c r="DO21" s="450"/>
      <c r="DP21" s="450"/>
      <c r="DQ21" s="450"/>
      <c r="DR21" s="450"/>
      <c r="DS21" s="450"/>
      <c r="DT21" s="450"/>
      <c r="DU21" s="450"/>
      <c r="DV21" s="450"/>
      <c r="DW21" s="450"/>
      <c r="DX21" s="450"/>
      <c r="DY21" s="450"/>
      <c r="DZ21" s="450"/>
      <c r="EA21" s="450"/>
      <c r="EB21" s="450"/>
      <c r="EC21" s="450"/>
      <c r="ED21" s="450"/>
      <c r="EE21" s="450"/>
      <c r="EF21" s="450"/>
      <c r="EG21" s="450"/>
      <c r="EH21" s="450"/>
      <c r="EI21" s="450"/>
      <c r="EJ21" s="450"/>
      <c r="EK21" s="450"/>
      <c r="EL21" s="450"/>
      <c r="EM21" s="450"/>
      <c r="EN21" s="450"/>
      <c r="EO21" s="450"/>
      <c r="EP21" s="450"/>
      <c r="EQ21" s="450"/>
      <c r="ER21" s="450"/>
      <c r="ES21" s="450"/>
      <c r="ET21" s="450"/>
      <c r="EU21" s="450"/>
      <c r="EV21" s="450"/>
      <c r="EW21" s="450"/>
      <c r="EX21" s="450"/>
      <c r="EY21" s="450"/>
      <c r="EZ21" s="450"/>
      <c r="FA21" s="450"/>
      <c r="FB21" s="450"/>
      <c r="FC21" s="450"/>
      <c r="FD21" s="450"/>
      <c r="FE21" s="450"/>
      <c r="FF21" s="450"/>
      <c r="FG21" s="450"/>
      <c r="FH21" s="450"/>
      <c r="FI21" s="450"/>
      <c r="FJ21" s="450"/>
      <c r="FK21" s="450"/>
      <c r="FL21" s="450"/>
      <c r="FM21" s="450"/>
      <c r="FN21" s="450"/>
      <c r="FO21" s="450"/>
      <c r="FP21" s="450"/>
      <c r="FQ21" s="450"/>
      <c r="FR21" s="450"/>
      <c r="FS21" s="450"/>
      <c r="FT21" s="450"/>
      <c r="FU21" s="450"/>
      <c r="FV21" s="450"/>
      <c r="FW21" s="450"/>
      <c r="FX21" s="450"/>
      <c r="FY21" s="450"/>
      <c r="FZ21" s="450"/>
      <c r="GA21" s="450"/>
      <c r="GB21" s="450"/>
      <c r="GC21" s="450"/>
      <c r="GD21" s="450"/>
      <c r="GE21" s="450"/>
      <c r="GF21" s="450"/>
      <c r="GG21" s="450"/>
      <c r="GH21" s="450"/>
      <c r="GI21" s="450"/>
      <c r="GJ21" s="450"/>
      <c r="GK21" s="450"/>
      <c r="GL21" s="450"/>
      <c r="GM21" s="450"/>
      <c r="GN21" s="450"/>
      <c r="GO21" s="450"/>
      <c r="GP21" s="450"/>
      <c r="GQ21" s="450"/>
      <c r="GR21" s="450"/>
      <c r="GS21" s="450"/>
      <c r="GT21" s="450"/>
      <c r="GU21" s="450"/>
      <c r="GV21" s="450"/>
      <c r="GW21" s="450"/>
      <c r="GX21" s="450"/>
      <c r="GY21" s="450"/>
      <c r="GZ21" s="450"/>
      <c r="HA21" s="450"/>
      <c r="HB21" s="450"/>
      <c r="HC21" s="450"/>
      <c r="HD21" s="450"/>
      <c r="HE21" s="450"/>
      <c r="HF21" s="450"/>
      <c r="HG21" s="450"/>
      <c r="HH21" s="450"/>
      <c r="HI21" s="450"/>
      <c r="HJ21" s="450"/>
      <c r="HK21" s="450"/>
      <c r="HL21" s="450"/>
      <c r="HM21" s="450"/>
      <c r="HN21" s="450"/>
      <c r="HO21" s="450"/>
      <c r="HP21" s="450"/>
      <c r="HQ21" s="450"/>
      <c r="HR21" s="450"/>
      <c r="HS21" s="450"/>
      <c r="HT21" s="450"/>
      <c r="HU21" s="450"/>
      <c r="HV21" s="450"/>
      <c r="HW21" s="450"/>
      <c r="HX21" s="450"/>
      <c r="HY21" s="450"/>
      <c r="HZ21" s="450"/>
      <c r="IA21" s="450"/>
      <c r="IB21" s="450"/>
      <c r="IC21" s="450"/>
      <c r="ID21" s="450"/>
      <c r="IE21" s="450"/>
      <c r="IF21" s="450"/>
      <c r="IG21" s="450"/>
      <c r="IH21" s="450"/>
      <c r="II21" s="450"/>
      <c r="IJ21" s="450"/>
      <c r="IK21" s="450"/>
      <c r="IL21" s="450"/>
      <c r="IM21" s="450"/>
      <c r="IN21" s="450"/>
      <c r="IO21" s="450"/>
      <c r="IP21" s="450"/>
      <c r="IQ21" s="450"/>
      <c r="IR21" s="450"/>
      <c r="IS21" s="450"/>
      <c r="IT21" s="450"/>
      <c r="IU21" s="450"/>
      <c r="IV21" s="450"/>
      <c r="IW21" s="450"/>
      <c r="IX21" s="450"/>
      <c r="IY21" s="450"/>
    </row>
    <row r="22" spans="1:259" s="742" customFormat="1" ht="18" customHeight="1" x14ac:dyDescent="0.25">
      <c r="A22" s="450"/>
      <c r="B22" s="771" t="s">
        <v>3</v>
      </c>
      <c r="C22" s="329"/>
      <c r="D22" s="764">
        <v>38979</v>
      </c>
      <c r="E22" s="1109">
        <v>262.10000000000002</v>
      </c>
      <c r="F22" s="756"/>
      <c r="G22" s="772">
        <v>30987</v>
      </c>
      <c r="H22" s="1109">
        <v>41.33</v>
      </c>
      <c r="I22" s="756"/>
      <c r="J22" s="772">
        <v>30987</v>
      </c>
      <c r="K22" s="1109">
        <v>301.79000000000002</v>
      </c>
      <c r="L22" s="329"/>
      <c r="M22" s="329">
        <f t="shared" si="1"/>
        <v>8</v>
      </c>
      <c r="N22" s="329">
        <v>10</v>
      </c>
      <c r="O22" s="329">
        <f t="shared" si="2"/>
        <v>11</v>
      </c>
      <c r="P22" s="361" t="str">
        <f t="shared" si="0"/>
        <v>Extremadura</v>
      </c>
      <c r="Q22" s="1110">
        <f t="shared" si="3"/>
        <v>258.16000000000003</v>
      </c>
      <c r="R22" s="329"/>
      <c r="S22" s="329"/>
      <c r="T22" s="329"/>
      <c r="U22" s="329"/>
      <c r="V22" s="329"/>
      <c r="W22" s="329"/>
      <c r="X22" s="450"/>
      <c r="Y22" s="450"/>
      <c r="Z22" s="450"/>
      <c r="AA22" s="450"/>
      <c r="AB22" s="450"/>
      <c r="AC22" s="450"/>
      <c r="AD22" s="450"/>
      <c r="AE22" s="450"/>
      <c r="AF22" s="450"/>
      <c r="AG22" s="450"/>
      <c r="AH22" s="450"/>
      <c r="AI22" s="450"/>
      <c r="AJ22" s="450"/>
      <c r="AK22" s="450"/>
      <c r="AL22" s="450"/>
      <c r="AM22" s="450"/>
      <c r="AN22" s="450"/>
      <c r="AO22" s="450"/>
      <c r="AP22" s="450"/>
      <c r="AQ22" s="450"/>
      <c r="AR22" s="450"/>
      <c r="AS22" s="450"/>
      <c r="AT22" s="450"/>
      <c r="AU22" s="450"/>
      <c r="AV22" s="450"/>
      <c r="AW22" s="450"/>
      <c r="AX22" s="450"/>
      <c r="AY22" s="450"/>
      <c r="AZ22" s="450"/>
      <c r="BA22" s="450"/>
      <c r="BB22" s="450"/>
      <c r="BC22" s="450"/>
      <c r="BD22" s="450"/>
      <c r="BE22" s="450"/>
      <c r="BF22" s="450"/>
      <c r="BG22" s="450"/>
      <c r="BH22" s="450"/>
      <c r="BI22" s="450"/>
      <c r="BJ22" s="450"/>
      <c r="BK22" s="450"/>
      <c r="BL22" s="450"/>
      <c r="BM22" s="450"/>
      <c r="BN22" s="450"/>
      <c r="BO22" s="450"/>
      <c r="BP22" s="450"/>
      <c r="BQ22" s="450"/>
      <c r="BR22" s="450"/>
      <c r="BS22" s="450"/>
      <c r="BT22" s="450"/>
      <c r="BU22" s="450"/>
      <c r="BV22" s="450"/>
      <c r="BW22" s="450"/>
      <c r="BX22" s="450"/>
      <c r="BY22" s="450"/>
      <c r="BZ22" s="450"/>
      <c r="CA22" s="450"/>
      <c r="CB22" s="450"/>
      <c r="CC22" s="450"/>
      <c r="CD22" s="450"/>
      <c r="CE22" s="450"/>
      <c r="CF22" s="450"/>
      <c r="CG22" s="450"/>
      <c r="CH22" s="450"/>
      <c r="CI22" s="450"/>
      <c r="CJ22" s="450"/>
      <c r="CK22" s="450"/>
      <c r="CL22" s="450"/>
      <c r="CM22" s="450"/>
      <c r="CN22" s="450"/>
      <c r="CO22" s="450"/>
      <c r="CP22" s="450"/>
      <c r="CQ22" s="450"/>
      <c r="CR22" s="450"/>
      <c r="CS22" s="450"/>
      <c r="CT22" s="450"/>
      <c r="CU22" s="450"/>
      <c r="CV22" s="450"/>
      <c r="CW22" s="450"/>
      <c r="CX22" s="450"/>
      <c r="CY22" s="450"/>
      <c r="CZ22" s="450"/>
      <c r="DA22" s="450"/>
      <c r="DB22" s="450"/>
      <c r="DC22" s="450"/>
      <c r="DD22" s="450"/>
      <c r="DE22" s="450"/>
      <c r="DF22" s="450"/>
      <c r="DG22" s="450"/>
      <c r="DH22" s="450"/>
      <c r="DI22" s="450"/>
      <c r="DJ22" s="450"/>
      <c r="DK22" s="450"/>
      <c r="DL22" s="450"/>
      <c r="DM22" s="450"/>
      <c r="DN22" s="450"/>
      <c r="DO22" s="450"/>
      <c r="DP22" s="450"/>
      <c r="DQ22" s="450"/>
      <c r="DR22" s="450"/>
      <c r="DS22" s="450"/>
      <c r="DT22" s="450"/>
      <c r="DU22" s="450"/>
      <c r="DV22" s="450"/>
      <c r="DW22" s="450"/>
      <c r="DX22" s="450"/>
      <c r="DY22" s="450"/>
      <c r="DZ22" s="450"/>
      <c r="EA22" s="450"/>
      <c r="EB22" s="450"/>
      <c r="EC22" s="450"/>
      <c r="ED22" s="450"/>
      <c r="EE22" s="450"/>
      <c r="EF22" s="450"/>
      <c r="EG22" s="450"/>
      <c r="EH22" s="450"/>
      <c r="EI22" s="450"/>
      <c r="EJ22" s="450"/>
      <c r="EK22" s="450"/>
      <c r="EL22" s="450"/>
      <c r="EM22" s="450"/>
      <c r="EN22" s="450"/>
      <c r="EO22" s="450"/>
      <c r="EP22" s="450"/>
      <c r="EQ22" s="450"/>
      <c r="ER22" s="450"/>
      <c r="ES22" s="450"/>
      <c r="ET22" s="450"/>
      <c r="EU22" s="450"/>
      <c r="EV22" s="450"/>
      <c r="EW22" s="450"/>
      <c r="EX22" s="450"/>
      <c r="EY22" s="450"/>
      <c r="EZ22" s="450"/>
      <c r="FA22" s="450"/>
      <c r="FB22" s="450"/>
      <c r="FC22" s="450"/>
      <c r="FD22" s="450"/>
      <c r="FE22" s="450"/>
      <c r="FF22" s="450"/>
      <c r="FG22" s="450"/>
      <c r="FH22" s="450"/>
      <c r="FI22" s="450"/>
      <c r="FJ22" s="450"/>
      <c r="FK22" s="450"/>
      <c r="FL22" s="450"/>
      <c r="FM22" s="450"/>
      <c r="FN22" s="450"/>
      <c r="FO22" s="450"/>
      <c r="FP22" s="450"/>
      <c r="FQ22" s="450"/>
      <c r="FR22" s="450"/>
      <c r="FS22" s="450"/>
      <c r="FT22" s="450"/>
      <c r="FU22" s="450"/>
      <c r="FV22" s="450"/>
      <c r="FW22" s="450"/>
      <c r="FX22" s="450"/>
      <c r="FY22" s="450"/>
      <c r="FZ22" s="450"/>
      <c r="GA22" s="450"/>
      <c r="GB22" s="450"/>
      <c r="GC22" s="450"/>
      <c r="GD22" s="450"/>
      <c r="GE22" s="450"/>
      <c r="GF22" s="450"/>
      <c r="GG22" s="450"/>
      <c r="GH22" s="450"/>
      <c r="GI22" s="450"/>
      <c r="GJ22" s="450"/>
      <c r="GK22" s="450"/>
      <c r="GL22" s="450"/>
      <c r="GM22" s="450"/>
      <c r="GN22" s="450"/>
      <c r="GO22" s="450"/>
      <c r="GP22" s="450"/>
      <c r="GQ22" s="450"/>
      <c r="GR22" s="450"/>
      <c r="GS22" s="450"/>
      <c r="GT22" s="450"/>
      <c r="GU22" s="450"/>
      <c r="GV22" s="450"/>
      <c r="GW22" s="450"/>
      <c r="GX22" s="450"/>
      <c r="GY22" s="450"/>
      <c r="GZ22" s="450"/>
      <c r="HA22" s="450"/>
      <c r="HB22" s="450"/>
      <c r="HC22" s="450"/>
      <c r="HD22" s="450"/>
      <c r="HE22" s="450"/>
      <c r="HF22" s="450"/>
      <c r="HG22" s="450"/>
      <c r="HH22" s="450"/>
      <c r="HI22" s="450"/>
      <c r="HJ22" s="450"/>
      <c r="HK22" s="450"/>
      <c r="HL22" s="450"/>
      <c r="HM22" s="450"/>
      <c r="HN22" s="450"/>
      <c r="HO22" s="450"/>
      <c r="HP22" s="450"/>
      <c r="HQ22" s="450"/>
      <c r="HR22" s="450"/>
      <c r="HS22" s="450"/>
      <c r="HT22" s="450"/>
      <c r="HU22" s="450"/>
      <c r="HV22" s="450"/>
      <c r="HW22" s="450"/>
      <c r="HX22" s="450"/>
      <c r="HY22" s="450"/>
      <c r="HZ22" s="450"/>
      <c r="IA22" s="450"/>
      <c r="IB22" s="450"/>
      <c r="IC22" s="450"/>
      <c r="ID22" s="450"/>
      <c r="IE22" s="450"/>
      <c r="IF22" s="450"/>
      <c r="IG22" s="450"/>
      <c r="IH22" s="450"/>
      <c r="II22" s="450"/>
      <c r="IJ22" s="450"/>
      <c r="IK22" s="450"/>
      <c r="IL22" s="450"/>
      <c r="IM22" s="450"/>
      <c r="IN22" s="450"/>
      <c r="IO22" s="450"/>
      <c r="IP22" s="450"/>
      <c r="IQ22" s="450"/>
      <c r="IR22" s="450"/>
      <c r="IS22" s="450"/>
      <c r="IT22" s="450"/>
      <c r="IU22" s="450"/>
      <c r="IV22" s="450"/>
      <c r="IW22" s="450"/>
      <c r="IX22" s="450"/>
      <c r="IY22" s="450"/>
    </row>
    <row r="23" spans="1:259" s="633" customFormat="1" ht="18" customHeight="1" x14ac:dyDescent="0.25">
      <c r="A23" s="331"/>
      <c r="B23" s="763" t="s">
        <v>2</v>
      </c>
      <c r="C23" s="329"/>
      <c r="D23" s="764">
        <v>7577</v>
      </c>
      <c r="E23" s="1109">
        <v>147.74</v>
      </c>
      <c r="F23" s="756"/>
      <c r="G23" s="765">
        <v>3989</v>
      </c>
      <c r="H23" s="1109">
        <v>120.94</v>
      </c>
      <c r="I23" s="756"/>
      <c r="J23" s="765">
        <v>3989</v>
      </c>
      <c r="K23" s="1109">
        <v>258.16000000000003</v>
      </c>
      <c r="L23" s="329"/>
      <c r="M23" s="329">
        <f t="shared" si="1"/>
        <v>10</v>
      </c>
      <c r="N23" s="329">
        <v>11</v>
      </c>
      <c r="O23" s="329">
        <f t="shared" si="2"/>
        <v>4</v>
      </c>
      <c r="P23" s="361" t="str">
        <f t="shared" si="0"/>
        <v>Balears, Illes</v>
      </c>
      <c r="Q23" s="1110">
        <f t="shared" si="3"/>
        <v>217.07</v>
      </c>
      <c r="R23" s="329"/>
      <c r="S23" s="329"/>
      <c r="T23" s="329"/>
      <c r="U23" s="329"/>
      <c r="V23" s="329"/>
      <c r="W23" s="329"/>
      <c r="X23" s="331"/>
      <c r="Y23" s="331"/>
      <c r="Z23" s="331"/>
      <c r="AA23" s="331"/>
      <c r="AB23" s="331"/>
      <c r="AC23" s="331"/>
      <c r="AD23" s="331"/>
      <c r="AE23" s="331"/>
      <c r="AF23" s="331"/>
      <c r="AG23" s="331"/>
      <c r="AH23" s="331"/>
      <c r="AI23" s="331"/>
      <c r="AJ23" s="331"/>
      <c r="AK23" s="331"/>
      <c r="AL23" s="331"/>
      <c r="AM23" s="331"/>
      <c r="AN23" s="331"/>
      <c r="AO23" s="331"/>
      <c r="AP23" s="331"/>
      <c r="AQ23" s="331"/>
      <c r="AR23" s="331"/>
      <c r="AS23" s="331"/>
      <c r="AT23" s="331"/>
      <c r="AU23" s="331"/>
      <c r="AV23" s="331"/>
      <c r="AW23" s="331"/>
      <c r="AX23" s="331"/>
      <c r="AY23" s="331"/>
      <c r="AZ23" s="331"/>
      <c r="BA23" s="331"/>
      <c r="BB23" s="331"/>
      <c r="BC23" s="331"/>
      <c r="BD23" s="331"/>
      <c r="BE23" s="331"/>
      <c r="BF23" s="331"/>
      <c r="BG23" s="331"/>
      <c r="BH23" s="331"/>
      <c r="BI23" s="331"/>
      <c r="BJ23" s="331"/>
      <c r="BK23" s="331"/>
      <c r="BL23" s="331"/>
      <c r="BM23" s="331"/>
      <c r="BN23" s="331"/>
      <c r="BO23" s="331"/>
      <c r="BP23" s="331"/>
      <c r="BQ23" s="331"/>
      <c r="BR23" s="331"/>
      <c r="BS23" s="331"/>
      <c r="BT23" s="331"/>
      <c r="BU23" s="331"/>
      <c r="BV23" s="331"/>
      <c r="BW23" s="331"/>
      <c r="BX23" s="331"/>
      <c r="BY23" s="331"/>
      <c r="BZ23" s="331"/>
      <c r="CA23" s="331"/>
      <c r="CB23" s="331"/>
      <c r="CC23" s="331"/>
      <c r="CD23" s="331"/>
      <c r="CE23" s="331"/>
      <c r="CF23" s="331"/>
      <c r="CG23" s="331"/>
      <c r="CH23" s="331"/>
      <c r="CI23" s="331"/>
      <c r="CJ23" s="331"/>
      <c r="CK23" s="331"/>
      <c r="CL23" s="331"/>
      <c r="CM23" s="331"/>
      <c r="CN23" s="331"/>
      <c r="CO23" s="331"/>
      <c r="CP23" s="331"/>
      <c r="CQ23" s="331"/>
      <c r="CR23" s="331"/>
      <c r="CS23" s="331"/>
      <c r="CT23" s="331"/>
      <c r="CU23" s="331"/>
      <c r="CV23" s="331"/>
      <c r="CW23" s="331"/>
      <c r="CX23" s="331"/>
      <c r="CY23" s="331"/>
      <c r="CZ23" s="331"/>
      <c r="DA23" s="331"/>
      <c r="DB23" s="331"/>
      <c r="DC23" s="331"/>
      <c r="DD23" s="331"/>
      <c r="DE23" s="331"/>
      <c r="DF23" s="331"/>
      <c r="DG23" s="331"/>
      <c r="DH23" s="331"/>
      <c r="DI23" s="331"/>
      <c r="DJ23" s="331"/>
      <c r="DK23" s="331"/>
      <c r="DL23" s="331"/>
      <c r="DM23" s="331"/>
      <c r="DN23" s="331"/>
      <c r="DO23" s="331"/>
      <c r="DP23" s="331"/>
      <c r="DQ23" s="331"/>
      <c r="DR23" s="331"/>
      <c r="DS23" s="331"/>
      <c r="DT23" s="331"/>
      <c r="DU23" s="331"/>
      <c r="DV23" s="331"/>
      <c r="DW23" s="331"/>
      <c r="DX23" s="331"/>
      <c r="DY23" s="331"/>
      <c r="DZ23" s="331"/>
      <c r="EA23" s="331"/>
      <c r="EB23" s="331"/>
      <c r="EC23" s="331"/>
      <c r="ED23" s="331"/>
      <c r="EE23" s="331"/>
      <c r="EF23" s="331"/>
      <c r="EG23" s="331"/>
      <c r="EH23" s="331"/>
      <c r="EI23" s="331"/>
      <c r="EJ23" s="331"/>
      <c r="EK23" s="331"/>
      <c r="EL23" s="331"/>
      <c r="EM23" s="331"/>
      <c r="EN23" s="331"/>
      <c r="EO23" s="331"/>
      <c r="EP23" s="331"/>
      <c r="EQ23" s="331"/>
      <c r="ER23" s="331"/>
      <c r="ES23" s="331"/>
      <c r="ET23" s="331"/>
      <c r="EU23" s="331"/>
      <c r="EV23" s="331"/>
      <c r="EW23" s="331"/>
      <c r="EX23" s="331"/>
      <c r="EY23" s="331"/>
      <c r="EZ23" s="331"/>
      <c r="FA23" s="331"/>
      <c r="FB23" s="331"/>
      <c r="FC23" s="331"/>
      <c r="FD23" s="331"/>
      <c r="FE23" s="331"/>
      <c r="FF23" s="331"/>
      <c r="FG23" s="331"/>
      <c r="FH23" s="331"/>
      <c r="FI23" s="331"/>
      <c r="FJ23" s="331"/>
      <c r="FK23" s="331"/>
      <c r="FL23" s="331"/>
      <c r="FM23" s="331"/>
      <c r="FN23" s="331"/>
      <c r="FO23" s="331"/>
      <c r="FP23" s="331"/>
      <c r="FQ23" s="331"/>
      <c r="FR23" s="331"/>
      <c r="FS23" s="331"/>
      <c r="FT23" s="331"/>
      <c r="FU23" s="331"/>
      <c r="FV23" s="331"/>
      <c r="FW23" s="331"/>
      <c r="FX23" s="331"/>
      <c r="FY23" s="331"/>
      <c r="FZ23" s="331"/>
      <c r="GA23" s="331"/>
      <c r="GB23" s="331"/>
      <c r="GC23" s="331"/>
      <c r="GD23" s="331"/>
      <c r="GE23" s="331"/>
      <c r="GF23" s="331"/>
      <c r="GG23" s="331"/>
      <c r="GH23" s="331"/>
      <c r="GI23" s="331"/>
      <c r="GJ23" s="331"/>
      <c r="GK23" s="331"/>
      <c r="GL23" s="331"/>
      <c r="GM23" s="331"/>
      <c r="GN23" s="331"/>
      <c r="GO23" s="331"/>
      <c r="GP23" s="331"/>
      <c r="GQ23" s="331"/>
      <c r="GR23" s="331"/>
      <c r="GS23" s="331"/>
      <c r="GT23" s="331"/>
      <c r="GU23" s="331"/>
      <c r="GV23" s="331"/>
      <c r="GW23" s="331"/>
      <c r="GX23" s="331"/>
      <c r="GY23" s="331"/>
      <c r="GZ23" s="331"/>
      <c r="HA23" s="331"/>
      <c r="HB23" s="331"/>
      <c r="HC23" s="331"/>
      <c r="HD23" s="331"/>
      <c r="HE23" s="331"/>
      <c r="HF23" s="331"/>
      <c r="HG23" s="331"/>
      <c r="HH23" s="331"/>
      <c r="HI23" s="331"/>
      <c r="HJ23" s="331"/>
      <c r="HK23" s="331"/>
      <c r="HL23" s="331"/>
      <c r="HM23" s="331"/>
      <c r="HN23" s="331"/>
      <c r="HO23" s="331"/>
      <c r="HP23" s="331"/>
      <c r="HQ23" s="331"/>
      <c r="HR23" s="331"/>
      <c r="HS23" s="331"/>
      <c r="HT23" s="331"/>
      <c r="HU23" s="331"/>
      <c r="HV23" s="331"/>
      <c r="HW23" s="331"/>
      <c r="HX23" s="331"/>
      <c r="HY23" s="331"/>
      <c r="HZ23" s="331"/>
      <c r="IA23" s="331"/>
      <c r="IB23" s="331"/>
      <c r="IC23" s="331"/>
      <c r="ID23" s="331"/>
      <c r="IE23" s="331"/>
      <c r="IF23" s="331"/>
      <c r="IG23" s="331"/>
      <c r="IH23" s="331"/>
      <c r="II23" s="331"/>
      <c r="IJ23" s="331"/>
      <c r="IK23" s="331"/>
      <c r="IL23" s="331"/>
      <c r="IM23" s="331"/>
      <c r="IN23" s="331"/>
      <c r="IO23" s="331"/>
      <c r="IP23" s="331"/>
      <c r="IQ23" s="331"/>
      <c r="IR23" s="331"/>
      <c r="IS23" s="331"/>
      <c r="IT23" s="331"/>
      <c r="IU23" s="331"/>
      <c r="IV23" s="331"/>
      <c r="IW23" s="331"/>
      <c r="IX23" s="331"/>
      <c r="IY23" s="331"/>
    </row>
    <row r="24" spans="1:259" s="633" customFormat="1" ht="18" customHeight="1" x14ac:dyDescent="0.25">
      <c r="A24" s="331"/>
      <c r="B24" s="763" t="s">
        <v>35</v>
      </c>
      <c r="C24" s="329"/>
      <c r="D24" s="764">
        <v>12423</v>
      </c>
      <c r="E24" s="1109">
        <v>160.91999999999999</v>
      </c>
      <c r="F24" s="756"/>
      <c r="G24" s="765">
        <v>20264</v>
      </c>
      <c r="H24" s="1109">
        <v>156</v>
      </c>
      <c r="I24" s="756"/>
      <c r="J24" s="765">
        <v>20264</v>
      </c>
      <c r="K24" s="1109">
        <v>329.4</v>
      </c>
      <c r="L24" s="329"/>
      <c r="M24" s="329">
        <f t="shared" si="1"/>
        <v>6</v>
      </c>
      <c r="N24" s="329">
        <v>12</v>
      </c>
      <c r="O24" s="329">
        <f t="shared" si="2"/>
        <v>19</v>
      </c>
      <c r="P24" s="361" t="str">
        <f t="shared" si="0"/>
        <v>Melilla</v>
      </c>
      <c r="Q24" s="1110">
        <f t="shared" si="3"/>
        <v>205.21</v>
      </c>
      <c r="R24" s="329"/>
      <c r="S24" s="329"/>
      <c r="T24" s="329"/>
      <c r="U24" s="329"/>
      <c r="V24" s="329"/>
      <c r="W24" s="329"/>
      <c r="X24" s="331"/>
      <c r="Y24" s="331"/>
      <c r="Z24" s="331"/>
      <c r="AA24" s="331"/>
      <c r="AB24" s="331"/>
      <c r="AC24" s="331"/>
      <c r="AD24" s="331"/>
      <c r="AE24" s="331"/>
      <c r="AF24" s="331"/>
      <c r="AG24" s="331"/>
      <c r="AH24" s="331"/>
      <c r="AI24" s="331"/>
      <c r="AJ24" s="331"/>
      <c r="AK24" s="331"/>
      <c r="AL24" s="331"/>
      <c r="AM24" s="331"/>
      <c r="AN24" s="331"/>
      <c r="AO24" s="331"/>
      <c r="AP24" s="331"/>
      <c r="AQ24" s="331"/>
      <c r="AR24" s="331"/>
      <c r="AS24" s="331"/>
      <c r="AT24" s="331"/>
      <c r="AU24" s="331"/>
      <c r="AV24" s="331"/>
      <c r="AW24" s="331"/>
      <c r="AX24" s="331"/>
      <c r="AY24" s="331"/>
      <c r="AZ24" s="331"/>
      <c r="BA24" s="331"/>
      <c r="BB24" s="331"/>
      <c r="BC24" s="331"/>
      <c r="BD24" s="331"/>
      <c r="BE24" s="331"/>
      <c r="BF24" s="331"/>
      <c r="BG24" s="331"/>
      <c r="BH24" s="331"/>
      <c r="BI24" s="331"/>
      <c r="BJ24" s="331"/>
      <c r="BK24" s="331"/>
      <c r="BL24" s="331"/>
      <c r="BM24" s="331"/>
      <c r="BN24" s="331"/>
      <c r="BO24" s="331"/>
      <c r="BP24" s="331"/>
      <c r="BQ24" s="331"/>
      <c r="BR24" s="331"/>
      <c r="BS24" s="331"/>
      <c r="BT24" s="331"/>
      <c r="BU24" s="331"/>
      <c r="BV24" s="331"/>
      <c r="BW24" s="331"/>
      <c r="BX24" s="331"/>
      <c r="BY24" s="331"/>
      <c r="BZ24" s="331"/>
      <c r="CA24" s="331"/>
      <c r="CB24" s="331"/>
      <c r="CC24" s="331"/>
      <c r="CD24" s="331"/>
      <c r="CE24" s="331"/>
      <c r="CF24" s="331"/>
      <c r="CG24" s="331"/>
      <c r="CH24" s="331"/>
      <c r="CI24" s="331"/>
      <c r="CJ24" s="331"/>
      <c r="CK24" s="331"/>
      <c r="CL24" s="331"/>
      <c r="CM24" s="331"/>
      <c r="CN24" s="331"/>
      <c r="CO24" s="331"/>
      <c r="CP24" s="331"/>
      <c r="CQ24" s="331"/>
      <c r="CR24" s="331"/>
      <c r="CS24" s="331"/>
      <c r="CT24" s="331"/>
      <c r="CU24" s="331"/>
      <c r="CV24" s="331"/>
      <c r="CW24" s="331"/>
      <c r="CX24" s="331"/>
      <c r="CY24" s="331"/>
      <c r="CZ24" s="331"/>
      <c r="DA24" s="331"/>
      <c r="DB24" s="331"/>
      <c r="DC24" s="331"/>
      <c r="DD24" s="331"/>
      <c r="DE24" s="331"/>
      <c r="DF24" s="331"/>
      <c r="DG24" s="331"/>
      <c r="DH24" s="331"/>
      <c r="DI24" s="331"/>
      <c r="DJ24" s="331"/>
      <c r="DK24" s="331"/>
      <c r="DL24" s="331"/>
      <c r="DM24" s="331"/>
      <c r="DN24" s="331"/>
      <c r="DO24" s="331"/>
      <c r="DP24" s="331"/>
      <c r="DQ24" s="331"/>
      <c r="DR24" s="331"/>
      <c r="DS24" s="331"/>
      <c r="DT24" s="331"/>
      <c r="DU24" s="331"/>
      <c r="DV24" s="331"/>
      <c r="DW24" s="331"/>
      <c r="DX24" s="331"/>
      <c r="DY24" s="331"/>
      <c r="DZ24" s="331"/>
      <c r="EA24" s="331"/>
      <c r="EB24" s="331"/>
      <c r="EC24" s="331"/>
      <c r="ED24" s="331"/>
      <c r="EE24" s="331"/>
      <c r="EF24" s="331"/>
      <c r="EG24" s="331"/>
      <c r="EH24" s="331"/>
      <c r="EI24" s="331"/>
      <c r="EJ24" s="331"/>
      <c r="EK24" s="331"/>
      <c r="EL24" s="331"/>
      <c r="EM24" s="331"/>
      <c r="EN24" s="331"/>
      <c r="EO24" s="331"/>
      <c r="EP24" s="331"/>
      <c r="EQ24" s="331"/>
      <c r="ER24" s="331"/>
      <c r="ES24" s="331"/>
      <c r="ET24" s="331"/>
      <c r="EU24" s="331"/>
      <c r="EV24" s="331"/>
      <c r="EW24" s="331"/>
      <c r="EX24" s="331"/>
      <c r="EY24" s="331"/>
      <c r="EZ24" s="331"/>
      <c r="FA24" s="331"/>
      <c r="FB24" s="331"/>
      <c r="FC24" s="331"/>
      <c r="FD24" s="331"/>
      <c r="FE24" s="331"/>
      <c r="FF24" s="331"/>
      <c r="FG24" s="331"/>
      <c r="FH24" s="331"/>
      <c r="FI24" s="331"/>
      <c r="FJ24" s="331"/>
      <c r="FK24" s="331"/>
      <c r="FL24" s="331"/>
      <c r="FM24" s="331"/>
      <c r="FN24" s="331"/>
      <c r="FO24" s="331"/>
      <c r="FP24" s="331"/>
      <c r="FQ24" s="331"/>
      <c r="FR24" s="331"/>
      <c r="FS24" s="331"/>
      <c r="FT24" s="331"/>
      <c r="FU24" s="331"/>
      <c r="FV24" s="331"/>
      <c r="FW24" s="331"/>
      <c r="FX24" s="331"/>
      <c r="FY24" s="331"/>
      <c r="FZ24" s="331"/>
      <c r="GA24" s="331"/>
      <c r="GB24" s="331"/>
      <c r="GC24" s="331"/>
      <c r="GD24" s="331"/>
      <c r="GE24" s="331"/>
      <c r="GF24" s="331"/>
      <c r="GG24" s="331"/>
      <c r="GH24" s="331"/>
      <c r="GI24" s="331"/>
      <c r="GJ24" s="331"/>
      <c r="GK24" s="331"/>
      <c r="GL24" s="331"/>
      <c r="GM24" s="331"/>
      <c r="GN24" s="331"/>
      <c r="GO24" s="331"/>
      <c r="GP24" s="331"/>
      <c r="GQ24" s="331"/>
      <c r="GR24" s="331"/>
      <c r="GS24" s="331"/>
      <c r="GT24" s="331"/>
      <c r="GU24" s="331"/>
      <c r="GV24" s="331"/>
      <c r="GW24" s="331"/>
      <c r="GX24" s="331"/>
      <c r="GY24" s="331"/>
      <c r="GZ24" s="331"/>
      <c r="HA24" s="331"/>
      <c r="HB24" s="331"/>
      <c r="HC24" s="331"/>
      <c r="HD24" s="331"/>
      <c r="HE24" s="331"/>
      <c r="HF24" s="331"/>
      <c r="HG24" s="331"/>
      <c r="HH24" s="331"/>
      <c r="HI24" s="331"/>
      <c r="HJ24" s="331"/>
      <c r="HK24" s="331"/>
      <c r="HL24" s="331"/>
      <c r="HM24" s="331"/>
      <c r="HN24" s="331"/>
      <c r="HO24" s="331"/>
      <c r="HP24" s="331"/>
      <c r="HQ24" s="331"/>
      <c r="HR24" s="331"/>
      <c r="HS24" s="331"/>
      <c r="HT24" s="331"/>
      <c r="HU24" s="331"/>
      <c r="HV24" s="331"/>
      <c r="HW24" s="331"/>
      <c r="HX24" s="331"/>
      <c r="HY24" s="331"/>
      <c r="HZ24" s="331"/>
      <c r="IA24" s="331"/>
      <c r="IB24" s="331"/>
      <c r="IC24" s="331"/>
      <c r="ID24" s="331"/>
      <c r="IE24" s="331"/>
      <c r="IF24" s="331"/>
      <c r="IG24" s="331"/>
      <c r="IH24" s="331"/>
      <c r="II24" s="331"/>
      <c r="IJ24" s="331"/>
      <c r="IK24" s="331"/>
      <c r="IL24" s="331"/>
      <c r="IM24" s="331"/>
      <c r="IN24" s="331"/>
      <c r="IO24" s="331"/>
      <c r="IP24" s="331"/>
      <c r="IQ24" s="331"/>
      <c r="IR24" s="331"/>
      <c r="IS24" s="331"/>
      <c r="IT24" s="331"/>
      <c r="IU24" s="331"/>
      <c r="IV24" s="331"/>
      <c r="IW24" s="331"/>
      <c r="IX24" s="331"/>
      <c r="IY24" s="331"/>
    </row>
    <row r="25" spans="1:259" s="633" customFormat="1" ht="18" customHeight="1" x14ac:dyDescent="0.25">
      <c r="A25" s="331"/>
      <c r="B25" s="763" t="s">
        <v>162</v>
      </c>
      <c r="C25" s="329"/>
      <c r="D25" s="764">
        <v>45545</v>
      </c>
      <c r="E25" s="1109">
        <v>222.49</v>
      </c>
      <c r="F25" s="756"/>
      <c r="G25" s="765">
        <v>36785</v>
      </c>
      <c r="H25" s="1109">
        <v>64.66</v>
      </c>
      <c r="I25" s="756"/>
      <c r="J25" s="765">
        <v>36785</v>
      </c>
      <c r="K25" s="1109">
        <v>346.37</v>
      </c>
      <c r="L25" s="329"/>
      <c r="M25" s="329">
        <f t="shared" si="1"/>
        <v>4</v>
      </c>
      <c r="N25" s="329">
        <v>13</v>
      </c>
      <c r="O25" s="329">
        <f t="shared" si="2"/>
        <v>6</v>
      </c>
      <c r="P25" s="361" t="str">
        <f t="shared" si="0"/>
        <v>Cantabria</v>
      </c>
      <c r="Q25" s="1110">
        <f t="shared" si="3"/>
        <v>203.34</v>
      </c>
      <c r="R25" s="329"/>
      <c r="S25" s="329"/>
      <c r="T25" s="329"/>
      <c r="U25" s="329"/>
      <c r="V25" s="329"/>
      <c r="W25" s="329"/>
      <c r="X25" s="331"/>
      <c r="Y25" s="331"/>
      <c r="Z25" s="331"/>
      <c r="AA25" s="331"/>
      <c r="AB25" s="331"/>
      <c r="AC25" s="331"/>
      <c r="AD25" s="331"/>
      <c r="AE25" s="331"/>
      <c r="AF25" s="331"/>
      <c r="AG25" s="331"/>
      <c r="AH25" s="331"/>
      <c r="AI25" s="331"/>
      <c r="AJ25" s="331"/>
      <c r="AK25" s="331"/>
      <c r="AL25" s="331"/>
      <c r="AM25" s="331"/>
      <c r="AN25" s="331"/>
      <c r="AO25" s="331"/>
      <c r="AP25" s="331"/>
      <c r="AQ25" s="331"/>
      <c r="AR25" s="331"/>
      <c r="AS25" s="331"/>
      <c r="AT25" s="331"/>
      <c r="AU25" s="331"/>
      <c r="AV25" s="331"/>
      <c r="AW25" s="331"/>
      <c r="AX25" s="331"/>
      <c r="AY25" s="331"/>
      <c r="AZ25" s="331"/>
      <c r="BA25" s="331"/>
      <c r="BB25" s="331"/>
      <c r="BC25" s="331"/>
      <c r="BD25" s="331"/>
      <c r="BE25" s="331"/>
      <c r="BF25" s="331"/>
      <c r="BG25" s="331"/>
      <c r="BH25" s="331"/>
      <c r="BI25" s="331"/>
      <c r="BJ25" s="331"/>
      <c r="BK25" s="331"/>
      <c r="BL25" s="331"/>
      <c r="BM25" s="331"/>
      <c r="BN25" s="331"/>
      <c r="BO25" s="331"/>
      <c r="BP25" s="331"/>
      <c r="BQ25" s="331"/>
      <c r="BR25" s="331"/>
      <c r="BS25" s="331"/>
      <c r="BT25" s="331"/>
      <c r="BU25" s="331"/>
      <c r="BV25" s="331"/>
      <c r="BW25" s="331"/>
      <c r="BX25" s="331"/>
      <c r="BY25" s="331"/>
      <c r="BZ25" s="331"/>
      <c r="CA25" s="331"/>
      <c r="CB25" s="331"/>
      <c r="CC25" s="331"/>
      <c r="CD25" s="331"/>
      <c r="CE25" s="331"/>
      <c r="CF25" s="331"/>
      <c r="CG25" s="331"/>
      <c r="CH25" s="331"/>
      <c r="CI25" s="331"/>
      <c r="CJ25" s="331"/>
      <c r="CK25" s="331"/>
      <c r="CL25" s="331"/>
      <c r="CM25" s="331"/>
      <c r="CN25" s="331"/>
      <c r="CO25" s="331"/>
      <c r="CP25" s="331"/>
      <c r="CQ25" s="331"/>
      <c r="CR25" s="331"/>
      <c r="CS25" s="331"/>
      <c r="CT25" s="331"/>
      <c r="CU25" s="331"/>
      <c r="CV25" s="331"/>
      <c r="CW25" s="331"/>
      <c r="CX25" s="331"/>
      <c r="CY25" s="331"/>
      <c r="CZ25" s="331"/>
      <c r="DA25" s="331"/>
      <c r="DB25" s="331"/>
      <c r="DC25" s="331"/>
      <c r="DD25" s="331"/>
      <c r="DE25" s="331"/>
      <c r="DF25" s="331"/>
      <c r="DG25" s="331"/>
      <c r="DH25" s="331"/>
      <c r="DI25" s="331"/>
      <c r="DJ25" s="331"/>
      <c r="DK25" s="331"/>
      <c r="DL25" s="331"/>
      <c r="DM25" s="331"/>
      <c r="DN25" s="331"/>
      <c r="DO25" s="331"/>
      <c r="DP25" s="331"/>
      <c r="DQ25" s="331"/>
      <c r="DR25" s="331"/>
      <c r="DS25" s="331"/>
      <c r="DT25" s="331"/>
      <c r="DU25" s="331"/>
      <c r="DV25" s="331"/>
      <c r="DW25" s="331"/>
      <c r="DX25" s="331"/>
      <c r="DY25" s="331"/>
      <c r="DZ25" s="331"/>
      <c r="EA25" s="331"/>
      <c r="EB25" s="331"/>
      <c r="EC25" s="331"/>
      <c r="ED25" s="331"/>
      <c r="EE25" s="331"/>
      <c r="EF25" s="331"/>
      <c r="EG25" s="331"/>
      <c r="EH25" s="331"/>
      <c r="EI25" s="331"/>
      <c r="EJ25" s="331"/>
      <c r="EK25" s="331"/>
      <c r="EL25" s="331"/>
      <c r="EM25" s="331"/>
      <c r="EN25" s="331"/>
      <c r="EO25" s="331"/>
      <c r="EP25" s="331"/>
      <c r="EQ25" s="331"/>
      <c r="ER25" s="331"/>
      <c r="ES25" s="331"/>
      <c r="ET25" s="331"/>
      <c r="EU25" s="331"/>
      <c r="EV25" s="331"/>
      <c r="EW25" s="331"/>
      <c r="EX25" s="331"/>
      <c r="EY25" s="331"/>
      <c r="EZ25" s="331"/>
      <c r="FA25" s="331"/>
      <c r="FB25" s="331"/>
      <c r="FC25" s="331"/>
      <c r="FD25" s="331"/>
      <c r="FE25" s="331"/>
      <c r="FF25" s="331"/>
      <c r="FG25" s="331"/>
      <c r="FH25" s="331"/>
      <c r="FI25" s="331"/>
      <c r="FJ25" s="331"/>
      <c r="FK25" s="331"/>
      <c r="FL25" s="331"/>
      <c r="FM25" s="331"/>
      <c r="FN25" s="331"/>
      <c r="FO25" s="331"/>
      <c r="FP25" s="331"/>
      <c r="FQ25" s="331"/>
      <c r="FR25" s="331"/>
      <c r="FS25" s="331"/>
      <c r="FT25" s="331"/>
      <c r="FU25" s="331"/>
      <c r="FV25" s="331"/>
      <c r="FW25" s="331"/>
      <c r="FX25" s="331"/>
      <c r="FY25" s="331"/>
      <c r="FZ25" s="331"/>
      <c r="GA25" s="331"/>
      <c r="GB25" s="331"/>
      <c r="GC25" s="331"/>
      <c r="GD25" s="331"/>
      <c r="GE25" s="331"/>
      <c r="GF25" s="331"/>
      <c r="GG25" s="331"/>
      <c r="GH25" s="331"/>
      <c r="GI25" s="331"/>
      <c r="GJ25" s="331"/>
      <c r="GK25" s="331"/>
      <c r="GL25" s="331"/>
      <c r="GM25" s="331"/>
      <c r="GN25" s="331"/>
      <c r="GO25" s="331"/>
      <c r="GP25" s="331"/>
      <c r="GQ25" s="331"/>
      <c r="GR25" s="331"/>
      <c r="GS25" s="331"/>
      <c r="GT25" s="331"/>
      <c r="GU25" s="331"/>
      <c r="GV25" s="331"/>
      <c r="GW25" s="331"/>
      <c r="GX25" s="331"/>
      <c r="GY25" s="331"/>
      <c r="GZ25" s="331"/>
      <c r="HA25" s="331"/>
      <c r="HB25" s="331"/>
      <c r="HC25" s="331"/>
      <c r="HD25" s="331"/>
      <c r="HE25" s="331"/>
      <c r="HF25" s="331"/>
      <c r="HG25" s="331"/>
      <c r="HH25" s="331"/>
      <c r="HI25" s="331"/>
      <c r="HJ25" s="331"/>
      <c r="HK25" s="331"/>
      <c r="HL25" s="331"/>
      <c r="HM25" s="331"/>
      <c r="HN25" s="331"/>
      <c r="HO25" s="331"/>
      <c r="HP25" s="331"/>
      <c r="HQ25" s="331"/>
      <c r="HR25" s="331"/>
      <c r="HS25" s="331"/>
      <c r="HT25" s="331"/>
      <c r="HU25" s="331"/>
      <c r="HV25" s="331"/>
      <c r="HW25" s="331"/>
      <c r="HX25" s="331"/>
      <c r="HY25" s="331"/>
      <c r="HZ25" s="331"/>
      <c r="IA25" s="331"/>
      <c r="IB25" s="331"/>
      <c r="IC25" s="331"/>
      <c r="ID25" s="331"/>
      <c r="IE25" s="331"/>
      <c r="IF25" s="331"/>
      <c r="IG25" s="331"/>
      <c r="IH25" s="331"/>
      <c r="II25" s="331"/>
      <c r="IJ25" s="331"/>
      <c r="IK25" s="331"/>
      <c r="IL25" s="331"/>
      <c r="IM25" s="331"/>
      <c r="IN25" s="331"/>
      <c r="IO25" s="331"/>
      <c r="IP25" s="331"/>
      <c r="IQ25" s="331"/>
      <c r="IR25" s="331"/>
      <c r="IS25" s="331"/>
      <c r="IT25" s="331"/>
      <c r="IU25" s="331"/>
      <c r="IV25" s="331"/>
      <c r="IW25" s="331"/>
      <c r="IX25" s="331"/>
      <c r="IY25" s="331"/>
    </row>
    <row r="26" spans="1:259" s="633" customFormat="1" ht="18" customHeight="1" x14ac:dyDescent="0.25">
      <c r="A26" s="331"/>
      <c r="B26" s="763" t="s">
        <v>43</v>
      </c>
      <c r="C26" s="329"/>
      <c r="D26" s="764">
        <v>12648</v>
      </c>
      <c r="E26" s="1109">
        <v>336.81</v>
      </c>
      <c r="F26" s="756"/>
      <c r="G26" s="765">
        <v>6523</v>
      </c>
      <c r="H26" s="1109">
        <v>240.08</v>
      </c>
      <c r="I26" s="756"/>
      <c r="J26" s="765">
        <v>6523</v>
      </c>
      <c r="K26" s="1109">
        <v>564.53</v>
      </c>
      <c r="L26" s="329"/>
      <c r="M26" s="329">
        <f t="shared" si="1"/>
        <v>1</v>
      </c>
      <c r="N26" s="329">
        <v>14</v>
      </c>
      <c r="O26" s="329">
        <f t="shared" si="2"/>
        <v>15</v>
      </c>
      <c r="P26" s="361" t="str">
        <f t="shared" si="0"/>
        <v>Navarra, Comunidad Foral de</v>
      </c>
      <c r="Q26" s="1110">
        <f t="shared" si="3"/>
        <v>201.2</v>
      </c>
      <c r="R26" s="329"/>
      <c r="S26" s="329"/>
      <c r="T26" s="329"/>
      <c r="U26" s="329"/>
      <c r="V26" s="329"/>
      <c r="W26" s="329"/>
      <c r="X26" s="331"/>
      <c r="Y26" s="331"/>
      <c r="Z26" s="331"/>
      <c r="AA26" s="331"/>
      <c r="AB26" s="331"/>
      <c r="AC26" s="331"/>
      <c r="AD26" s="331"/>
      <c r="AE26" s="331"/>
      <c r="AF26" s="331"/>
      <c r="AG26" s="331"/>
      <c r="AH26" s="331"/>
      <c r="AI26" s="331"/>
      <c r="AJ26" s="331"/>
      <c r="AK26" s="331"/>
      <c r="AL26" s="331"/>
      <c r="AM26" s="331"/>
      <c r="AN26" s="331"/>
      <c r="AO26" s="331"/>
      <c r="AP26" s="331"/>
      <c r="AQ26" s="331"/>
      <c r="AR26" s="331"/>
      <c r="AS26" s="331"/>
      <c r="AT26" s="331"/>
      <c r="AU26" s="331"/>
      <c r="AV26" s="331"/>
      <c r="AW26" s="331"/>
      <c r="AX26" s="331"/>
      <c r="AY26" s="331"/>
      <c r="AZ26" s="331"/>
      <c r="BA26" s="331"/>
      <c r="BB26" s="331"/>
      <c r="BC26" s="331"/>
      <c r="BD26" s="331"/>
      <c r="BE26" s="331"/>
      <c r="BF26" s="331"/>
      <c r="BG26" s="331"/>
      <c r="BH26" s="331"/>
      <c r="BI26" s="331"/>
      <c r="BJ26" s="331"/>
      <c r="BK26" s="331"/>
      <c r="BL26" s="331"/>
      <c r="BM26" s="331"/>
      <c r="BN26" s="331"/>
      <c r="BO26" s="331"/>
      <c r="BP26" s="331"/>
      <c r="BQ26" s="331"/>
      <c r="BR26" s="331"/>
      <c r="BS26" s="331"/>
      <c r="BT26" s="331"/>
      <c r="BU26" s="331"/>
      <c r="BV26" s="331"/>
      <c r="BW26" s="331"/>
      <c r="BX26" s="331"/>
      <c r="BY26" s="331"/>
      <c r="BZ26" s="331"/>
      <c r="CA26" s="331"/>
      <c r="CB26" s="331"/>
      <c r="CC26" s="331"/>
      <c r="CD26" s="331"/>
      <c r="CE26" s="331"/>
      <c r="CF26" s="331"/>
      <c r="CG26" s="331"/>
      <c r="CH26" s="331"/>
      <c r="CI26" s="331"/>
      <c r="CJ26" s="331"/>
      <c r="CK26" s="331"/>
      <c r="CL26" s="331"/>
      <c r="CM26" s="331"/>
      <c r="CN26" s="331"/>
      <c r="CO26" s="331"/>
      <c r="CP26" s="331"/>
      <c r="CQ26" s="331"/>
      <c r="CR26" s="331"/>
      <c r="CS26" s="331"/>
      <c r="CT26" s="331"/>
      <c r="CU26" s="331"/>
      <c r="CV26" s="331"/>
      <c r="CW26" s="331"/>
      <c r="CX26" s="331"/>
      <c r="CY26" s="331"/>
      <c r="CZ26" s="331"/>
      <c r="DA26" s="331"/>
      <c r="DB26" s="331"/>
      <c r="DC26" s="331"/>
      <c r="DD26" s="331"/>
      <c r="DE26" s="331"/>
      <c r="DF26" s="331"/>
      <c r="DG26" s="331"/>
      <c r="DH26" s="331"/>
      <c r="DI26" s="331"/>
      <c r="DJ26" s="331"/>
      <c r="DK26" s="331"/>
      <c r="DL26" s="331"/>
      <c r="DM26" s="331"/>
      <c r="DN26" s="331"/>
      <c r="DO26" s="331"/>
      <c r="DP26" s="331"/>
      <c r="DQ26" s="331"/>
      <c r="DR26" s="331"/>
      <c r="DS26" s="331"/>
      <c r="DT26" s="331"/>
      <c r="DU26" s="331"/>
      <c r="DV26" s="331"/>
      <c r="DW26" s="331"/>
      <c r="DX26" s="331"/>
      <c r="DY26" s="331"/>
      <c r="DZ26" s="331"/>
      <c r="EA26" s="331"/>
      <c r="EB26" s="331"/>
      <c r="EC26" s="331"/>
      <c r="ED26" s="331"/>
      <c r="EE26" s="331"/>
      <c r="EF26" s="331"/>
      <c r="EG26" s="331"/>
      <c r="EH26" s="331"/>
      <c r="EI26" s="331"/>
      <c r="EJ26" s="331"/>
      <c r="EK26" s="331"/>
      <c r="EL26" s="331"/>
      <c r="EM26" s="331"/>
      <c r="EN26" s="331"/>
      <c r="EO26" s="331"/>
      <c r="EP26" s="331"/>
      <c r="EQ26" s="331"/>
      <c r="ER26" s="331"/>
      <c r="ES26" s="331"/>
      <c r="ET26" s="331"/>
      <c r="EU26" s="331"/>
      <c r="EV26" s="331"/>
      <c r="EW26" s="331"/>
      <c r="EX26" s="331"/>
      <c r="EY26" s="331"/>
      <c r="EZ26" s="331"/>
      <c r="FA26" s="331"/>
      <c r="FB26" s="331"/>
      <c r="FC26" s="331"/>
      <c r="FD26" s="331"/>
      <c r="FE26" s="331"/>
      <c r="FF26" s="331"/>
      <c r="FG26" s="331"/>
      <c r="FH26" s="331"/>
      <c r="FI26" s="331"/>
      <c r="FJ26" s="331"/>
      <c r="FK26" s="331"/>
      <c r="FL26" s="331"/>
      <c r="FM26" s="331"/>
      <c r="FN26" s="331"/>
      <c r="FO26" s="331"/>
      <c r="FP26" s="331"/>
      <c r="FQ26" s="331"/>
      <c r="FR26" s="331"/>
      <c r="FS26" s="331"/>
      <c r="FT26" s="331"/>
      <c r="FU26" s="331"/>
      <c r="FV26" s="331"/>
      <c r="FW26" s="331"/>
      <c r="FX26" s="331"/>
      <c r="FY26" s="331"/>
      <c r="FZ26" s="331"/>
      <c r="GA26" s="331"/>
      <c r="GB26" s="331"/>
      <c r="GC26" s="331"/>
      <c r="GD26" s="331"/>
      <c r="GE26" s="331"/>
      <c r="GF26" s="331"/>
      <c r="GG26" s="331"/>
      <c r="GH26" s="331"/>
      <c r="GI26" s="331"/>
      <c r="GJ26" s="331"/>
      <c r="GK26" s="331"/>
      <c r="GL26" s="331"/>
      <c r="GM26" s="331"/>
      <c r="GN26" s="331"/>
      <c r="GO26" s="331"/>
      <c r="GP26" s="331"/>
      <c r="GQ26" s="331"/>
      <c r="GR26" s="331"/>
      <c r="GS26" s="331"/>
      <c r="GT26" s="331"/>
      <c r="GU26" s="331"/>
      <c r="GV26" s="331"/>
      <c r="GW26" s="331"/>
      <c r="GX26" s="331"/>
      <c r="GY26" s="331"/>
      <c r="GZ26" s="331"/>
      <c r="HA26" s="331"/>
      <c r="HB26" s="331"/>
      <c r="HC26" s="331"/>
      <c r="HD26" s="331"/>
      <c r="HE26" s="331"/>
      <c r="HF26" s="331"/>
      <c r="HG26" s="331"/>
      <c r="HH26" s="331"/>
      <c r="HI26" s="331"/>
      <c r="HJ26" s="331"/>
      <c r="HK26" s="331"/>
      <c r="HL26" s="331"/>
      <c r="HM26" s="331"/>
      <c r="HN26" s="331"/>
      <c r="HO26" s="331"/>
      <c r="HP26" s="331"/>
      <c r="HQ26" s="331"/>
      <c r="HR26" s="331"/>
      <c r="HS26" s="331"/>
      <c r="HT26" s="331"/>
      <c r="HU26" s="331"/>
      <c r="HV26" s="331"/>
      <c r="HW26" s="331"/>
      <c r="HX26" s="331"/>
      <c r="HY26" s="331"/>
      <c r="HZ26" s="331"/>
      <c r="IA26" s="331"/>
      <c r="IB26" s="331"/>
      <c r="IC26" s="331"/>
      <c r="ID26" s="331"/>
      <c r="IE26" s="331"/>
      <c r="IF26" s="331"/>
      <c r="IG26" s="331"/>
      <c r="IH26" s="331"/>
      <c r="II26" s="331"/>
      <c r="IJ26" s="331"/>
      <c r="IK26" s="331"/>
      <c r="IL26" s="331"/>
      <c r="IM26" s="331"/>
      <c r="IN26" s="331"/>
      <c r="IO26" s="331"/>
      <c r="IP26" s="331"/>
      <c r="IQ26" s="331"/>
      <c r="IR26" s="331"/>
      <c r="IS26" s="331"/>
      <c r="IT26" s="331"/>
      <c r="IU26" s="331"/>
      <c r="IV26" s="331"/>
      <c r="IW26" s="331"/>
      <c r="IX26" s="331"/>
      <c r="IY26" s="331"/>
    </row>
    <row r="27" spans="1:259" s="633" customFormat="1" ht="18" customHeight="1" x14ac:dyDescent="0.25">
      <c r="A27" s="331"/>
      <c r="B27" s="763" t="s">
        <v>44</v>
      </c>
      <c r="C27" s="329"/>
      <c r="D27" s="768">
        <v>3061</v>
      </c>
      <c r="E27" s="1109">
        <v>130.5</v>
      </c>
      <c r="F27" s="756"/>
      <c r="G27" s="769">
        <v>2285</v>
      </c>
      <c r="H27" s="1109">
        <v>73.58</v>
      </c>
      <c r="I27" s="756"/>
      <c r="J27" s="769">
        <v>2285</v>
      </c>
      <c r="K27" s="1109">
        <v>201.2</v>
      </c>
      <c r="L27" s="329"/>
      <c r="M27" s="329">
        <f t="shared" si="1"/>
        <v>14</v>
      </c>
      <c r="N27" s="329">
        <v>15</v>
      </c>
      <c r="O27" s="329">
        <f t="shared" si="2"/>
        <v>17</v>
      </c>
      <c r="P27" s="361" t="str">
        <f t="shared" si="0"/>
        <v>Rioja, La</v>
      </c>
      <c r="Q27" s="1111">
        <f t="shared" si="3"/>
        <v>193.21</v>
      </c>
      <c r="R27" s="329"/>
      <c r="S27" s="329"/>
      <c r="T27" s="329"/>
      <c r="U27" s="329"/>
      <c r="V27" s="329"/>
      <c r="W27" s="329"/>
      <c r="X27" s="331"/>
      <c r="Y27" s="331"/>
      <c r="Z27" s="331"/>
      <c r="AA27" s="331"/>
      <c r="AB27" s="331"/>
      <c r="AC27" s="331"/>
      <c r="AD27" s="331"/>
      <c r="AE27" s="331"/>
      <c r="AF27" s="331"/>
      <c r="AG27" s="331"/>
      <c r="AH27" s="331"/>
      <c r="AI27" s="331"/>
      <c r="AJ27" s="331"/>
      <c r="AK27" s="331"/>
      <c r="AL27" s="331"/>
      <c r="AM27" s="331"/>
      <c r="AN27" s="331"/>
      <c r="AO27" s="331"/>
      <c r="AP27" s="331"/>
      <c r="AQ27" s="331"/>
      <c r="AR27" s="331"/>
      <c r="AS27" s="331"/>
      <c r="AT27" s="331"/>
      <c r="AU27" s="331"/>
      <c r="AV27" s="331"/>
      <c r="AW27" s="331"/>
      <c r="AX27" s="331"/>
      <c r="AY27" s="331"/>
      <c r="AZ27" s="331"/>
      <c r="BA27" s="331"/>
      <c r="BB27" s="331"/>
      <c r="BC27" s="331"/>
      <c r="BD27" s="331"/>
      <c r="BE27" s="331"/>
      <c r="BF27" s="331"/>
      <c r="BG27" s="331"/>
      <c r="BH27" s="331"/>
      <c r="BI27" s="331"/>
      <c r="BJ27" s="331"/>
      <c r="BK27" s="331"/>
      <c r="BL27" s="331"/>
      <c r="BM27" s="331"/>
      <c r="BN27" s="331"/>
      <c r="BO27" s="331"/>
      <c r="BP27" s="331"/>
      <c r="BQ27" s="331"/>
      <c r="BR27" s="331"/>
      <c r="BS27" s="331"/>
      <c r="BT27" s="331"/>
      <c r="BU27" s="331"/>
      <c r="BV27" s="331"/>
      <c r="BW27" s="331"/>
      <c r="BX27" s="331"/>
      <c r="BY27" s="331"/>
      <c r="BZ27" s="331"/>
      <c r="CA27" s="331"/>
      <c r="CB27" s="331"/>
      <c r="CC27" s="331"/>
      <c r="CD27" s="331"/>
      <c r="CE27" s="331"/>
      <c r="CF27" s="331"/>
      <c r="CG27" s="331"/>
      <c r="CH27" s="331"/>
      <c r="CI27" s="331"/>
      <c r="CJ27" s="331"/>
      <c r="CK27" s="331"/>
      <c r="CL27" s="331"/>
      <c r="CM27" s="331"/>
      <c r="CN27" s="331"/>
      <c r="CO27" s="331"/>
      <c r="CP27" s="331"/>
      <c r="CQ27" s="331"/>
      <c r="CR27" s="331"/>
      <c r="CS27" s="331"/>
      <c r="CT27" s="331"/>
      <c r="CU27" s="331"/>
      <c r="CV27" s="331"/>
      <c r="CW27" s="331"/>
      <c r="CX27" s="331"/>
      <c r="CY27" s="331"/>
      <c r="CZ27" s="331"/>
      <c r="DA27" s="331"/>
      <c r="DB27" s="331"/>
      <c r="DC27" s="331"/>
      <c r="DD27" s="331"/>
      <c r="DE27" s="331"/>
      <c r="DF27" s="331"/>
      <c r="DG27" s="331"/>
      <c r="DH27" s="331"/>
      <c r="DI27" s="331"/>
      <c r="DJ27" s="331"/>
      <c r="DK27" s="331"/>
      <c r="DL27" s="331"/>
      <c r="DM27" s="331"/>
      <c r="DN27" s="331"/>
      <c r="DO27" s="331"/>
      <c r="DP27" s="331"/>
      <c r="DQ27" s="331"/>
      <c r="DR27" s="331"/>
      <c r="DS27" s="331"/>
      <c r="DT27" s="331"/>
      <c r="DU27" s="331"/>
      <c r="DV27" s="331"/>
      <c r="DW27" s="331"/>
      <c r="DX27" s="331"/>
      <c r="DY27" s="331"/>
      <c r="DZ27" s="331"/>
      <c r="EA27" s="331"/>
      <c r="EB27" s="331"/>
      <c r="EC27" s="331"/>
      <c r="ED27" s="331"/>
      <c r="EE27" s="331"/>
      <c r="EF27" s="331"/>
      <c r="EG27" s="331"/>
      <c r="EH27" s="331"/>
      <c r="EI27" s="331"/>
      <c r="EJ27" s="331"/>
      <c r="EK27" s="331"/>
      <c r="EL27" s="331"/>
      <c r="EM27" s="331"/>
      <c r="EN27" s="331"/>
      <c r="EO27" s="331"/>
      <c r="EP27" s="331"/>
      <c r="EQ27" s="331"/>
      <c r="ER27" s="331"/>
      <c r="ES27" s="331"/>
      <c r="ET27" s="331"/>
      <c r="EU27" s="331"/>
      <c r="EV27" s="331"/>
      <c r="EW27" s="331"/>
      <c r="EX27" s="331"/>
      <c r="EY27" s="331"/>
      <c r="EZ27" s="331"/>
      <c r="FA27" s="331"/>
      <c r="FB27" s="331"/>
      <c r="FC27" s="331"/>
      <c r="FD27" s="331"/>
      <c r="FE27" s="331"/>
      <c r="FF27" s="331"/>
      <c r="FG27" s="331"/>
      <c r="FH27" s="331"/>
      <c r="FI27" s="331"/>
      <c r="FJ27" s="331"/>
      <c r="FK27" s="331"/>
      <c r="FL27" s="331"/>
      <c r="FM27" s="331"/>
      <c r="FN27" s="331"/>
      <c r="FO27" s="331"/>
      <c r="FP27" s="331"/>
      <c r="FQ27" s="331"/>
      <c r="FR27" s="331"/>
      <c r="FS27" s="331"/>
      <c r="FT27" s="331"/>
      <c r="FU27" s="331"/>
      <c r="FV27" s="331"/>
      <c r="FW27" s="331"/>
      <c r="FX27" s="331"/>
      <c r="FY27" s="331"/>
      <c r="FZ27" s="331"/>
      <c r="GA27" s="331"/>
      <c r="GB27" s="331"/>
      <c r="GC27" s="331"/>
      <c r="GD27" s="331"/>
      <c r="GE27" s="331"/>
      <c r="GF27" s="331"/>
      <c r="GG27" s="331"/>
      <c r="GH27" s="331"/>
      <c r="GI27" s="331"/>
      <c r="GJ27" s="331"/>
      <c r="GK27" s="331"/>
      <c r="GL27" s="331"/>
      <c r="GM27" s="331"/>
      <c r="GN27" s="331"/>
      <c r="GO27" s="331"/>
      <c r="GP27" s="331"/>
      <c r="GQ27" s="331"/>
      <c r="GR27" s="331"/>
      <c r="GS27" s="331"/>
      <c r="GT27" s="331"/>
      <c r="GU27" s="331"/>
      <c r="GV27" s="331"/>
      <c r="GW27" s="331"/>
      <c r="GX27" s="331"/>
      <c r="GY27" s="331"/>
      <c r="GZ27" s="331"/>
      <c r="HA27" s="331"/>
      <c r="HB27" s="331"/>
      <c r="HC27" s="331"/>
      <c r="HD27" s="331"/>
      <c r="HE27" s="331"/>
      <c r="HF27" s="331"/>
      <c r="HG27" s="331"/>
      <c r="HH27" s="331"/>
      <c r="HI27" s="331"/>
      <c r="HJ27" s="331"/>
      <c r="HK27" s="331"/>
      <c r="HL27" s="331"/>
      <c r="HM27" s="331"/>
      <c r="HN27" s="331"/>
      <c r="HO27" s="331"/>
      <c r="HP27" s="331"/>
      <c r="HQ27" s="331"/>
      <c r="HR27" s="331"/>
      <c r="HS27" s="331"/>
      <c r="HT27" s="331"/>
      <c r="HU27" s="331"/>
      <c r="HV27" s="331"/>
      <c r="HW27" s="331"/>
      <c r="HX27" s="331"/>
      <c r="HY27" s="331"/>
      <c r="HZ27" s="331"/>
      <c r="IA27" s="331"/>
      <c r="IB27" s="331"/>
      <c r="IC27" s="331"/>
      <c r="ID27" s="331"/>
      <c r="IE27" s="331"/>
      <c r="IF27" s="331"/>
      <c r="IG27" s="331"/>
      <c r="IH27" s="331"/>
      <c r="II27" s="331"/>
      <c r="IJ27" s="331"/>
      <c r="IK27" s="331"/>
      <c r="IL27" s="331"/>
      <c r="IM27" s="331"/>
      <c r="IN27" s="331"/>
      <c r="IO27" s="331"/>
      <c r="IP27" s="331"/>
      <c r="IQ27" s="331"/>
      <c r="IR27" s="331"/>
      <c r="IS27" s="331"/>
      <c r="IT27" s="331"/>
      <c r="IU27" s="331"/>
      <c r="IV27" s="331"/>
      <c r="IW27" s="331"/>
      <c r="IX27" s="331"/>
      <c r="IY27" s="331"/>
    </row>
    <row r="28" spans="1:259" s="633" customFormat="1" ht="18" customHeight="1" x14ac:dyDescent="0.25">
      <c r="A28" s="331"/>
      <c r="B28" s="763" t="s">
        <v>163</v>
      </c>
      <c r="C28" s="329"/>
      <c r="D28" s="768">
        <v>16788</v>
      </c>
      <c r="E28" s="1109">
        <v>77.569999999999993</v>
      </c>
      <c r="F28" s="756"/>
      <c r="G28" s="769">
        <v>8990</v>
      </c>
      <c r="H28" s="1109">
        <v>50.36</v>
      </c>
      <c r="I28" s="756"/>
      <c r="J28" s="769">
        <v>8990</v>
      </c>
      <c r="K28" s="1109">
        <v>128.51</v>
      </c>
      <c r="L28" s="329"/>
      <c r="M28" s="329">
        <f t="shared" si="1"/>
        <v>18</v>
      </c>
      <c r="N28" s="329">
        <v>16</v>
      </c>
      <c r="O28" s="329">
        <f t="shared" si="2"/>
        <v>8</v>
      </c>
      <c r="P28" s="361" t="str">
        <f t="shared" si="0"/>
        <v>Castilla - La Mancha</v>
      </c>
      <c r="Q28" s="1110">
        <f t="shared" si="3"/>
        <v>165.88</v>
      </c>
      <c r="R28" s="329"/>
      <c r="S28" s="329"/>
      <c r="T28" s="329"/>
      <c r="U28" s="329"/>
      <c r="V28" s="329"/>
      <c r="W28" s="329"/>
      <c r="X28" s="331"/>
      <c r="Y28" s="331"/>
      <c r="Z28" s="331"/>
      <c r="AA28" s="331"/>
      <c r="AB28" s="331"/>
      <c r="AC28" s="331"/>
      <c r="AD28" s="331"/>
      <c r="AE28" s="331"/>
      <c r="AF28" s="331"/>
      <c r="AG28" s="331"/>
      <c r="AH28" s="331"/>
      <c r="AI28" s="331"/>
      <c r="AJ28" s="331"/>
      <c r="AK28" s="331"/>
      <c r="AL28" s="331"/>
      <c r="AM28" s="331"/>
      <c r="AN28" s="331"/>
      <c r="AO28" s="331"/>
      <c r="AP28" s="331"/>
      <c r="AQ28" s="331"/>
      <c r="AR28" s="331"/>
      <c r="AS28" s="331"/>
      <c r="AT28" s="331"/>
      <c r="AU28" s="331"/>
      <c r="AV28" s="331"/>
      <c r="AW28" s="331"/>
      <c r="AX28" s="331"/>
      <c r="AY28" s="331"/>
      <c r="AZ28" s="331"/>
      <c r="BA28" s="331"/>
      <c r="BB28" s="331"/>
      <c r="BC28" s="331"/>
      <c r="BD28" s="331"/>
      <c r="BE28" s="331"/>
      <c r="BF28" s="331"/>
      <c r="BG28" s="331"/>
      <c r="BH28" s="331"/>
      <c r="BI28" s="331"/>
      <c r="BJ28" s="331"/>
      <c r="BK28" s="331"/>
      <c r="BL28" s="331"/>
      <c r="BM28" s="331"/>
      <c r="BN28" s="331"/>
      <c r="BO28" s="331"/>
      <c r="BP28" s="331"/>
      <c r="BQ28" s="331"/>
      <c r="BR28" s="331"/>
      <c r="BS28" s="331"/>
      <c r="BT28" s="331"/>
      <c r="BU28" s="331"/>
      <c r="BV28" s="331"/>
      <c r="BW28" s="331"/>
      <c r="BX28" s="331"/>
      <c r="BY28" s="331"/>
      <c r="BZ28" s="331"/>
      <c r="CA28" s="331"/>
      <c r="CB28" s="331"/>
      <c r="CC28" s="331"/>
      <c r="CD28" s="331"/>
      <c r="CE28" s="331"/>
      <c r="CF28" s="331"/>
      <c r="CG28" s="331"/>
      <c r="CH28" s="331"/>
      <c r="CI28" s="331"/>
      <c r="CJ28" s="331"/>
      <c r="CK28" s="331"/>
      <c r="CL28" s="331"/>
      <c r="CM28" s="331"/>
      <c r="CN28" s="331"/>
      <c r="CO28" s="331"/>
      <c r="CP28" s="331"/>
      <c r="CQ28" s="331"/>
      <c r="CR28" s="331"/>
      <c r="CS28" s="331"/>
      <c r="CT28" s="331"/>
      <c r="CU28" s="331"/>
      <c r="CV28" s="331"/>
      <c r="CW28" s="331"/>
      <c r="CX28" s="331"/>
      <c r="CY28" s="331"/>
      <c r="CZ28" s="331"/>
      <c r="DA28" s="331"/>
      <c r="DB28" s="331"/>
      <c r="DC28" s="331"/>
      <c r="DD28" s="331"/>
      <c r="DE28" s="331"/>
      <c r="DF28" s="331"/>
      <c r="DG28" s="331"/>
      <c r="DH28" s="331"/>
      <c r="DI28" s="331"/>
      <c r="DJ28" s="331"/>
      <c r="DK28" s="331"/>
      <c r="DL28" s="331"/>
      <c r="DM28" s="331"/>
      <c r="DN28" s="331"/>
      <c r="DO28" s="331"/>
      <c r="DP28" s="331"/>
      <c r="DQ28" s="331"/>
      <c r="DR28" s="331"/>
      <c r="DS28" s="331"/>
      <c r="DT28" s="331"/>
      <c r="DU28" s="331"/>
      <c r="DV28" s="331"/>
      <c r="DW28" s="331"/>
      <c r="DX28" s="331"/>
      <c r="DY28" s="331"/>
      <c r="DZ28" s="331"/>
      <c r="EA28" s="331"/>
      <c r="EB28" s="331"/>
      <c r="EC28" s="331"/>
      <c r="ED28" s="331"/>
      <c r="EE28" s="331"/>
      <c r="EF28" s="331"/>
      <c r="EG28" s="331"/>
      <c r="EH28" s="331"/>
      <c r="EI28" s="331"/>
      <c r="EJ28" s="331"/>
      <c r="EK28" s="331"/>
      <c r="EL28" s="331"/>
      <c r="EM28" s="331"/>
      <c r="EN28" s="331"/>
      <c r="EO28" s="331"/>
      <c r="EP28" s="331"/>
      <c r="EQ28" s="331"/>
      <c r="ER28" s="331"/>
      <c r="ES28" s="331"/>
      <c r="ET28" s="331"/>
      <c r="EU28" s="331"/>
      <c r="EV28" s="331"/>
      <c r="EW28" s="331"/>
      <c r="EX28" s="331"/>
      <c r="EY28" s="331"/>
      <c r="EZ28" s="331"/>
      <c r="FA28" s="331"/>
      <c r="FB28" s="331"/>
      <c r="FC28" s="331"/>
      <c r="FD28" s="331"/>
      <c r="FE28" s="331"/>
      <c r="FF28" s="331"/>
      <c r="FG28" s="331"/>
      <c r="FH28" s="331"/>
      <c r="FI28" s="331"/>
      <c r="FJ28" s="331"/>
      <c r="FK28" s="331"/>
      <c r="FL28" s="331"/>
      <c r="FM28" s="331"/>
      <c r="FN28" s="331"/>
      <c r="FO28" s="331"/>
      <c r="FP28" s="331"/>
      <c r="FQ28" s="331"/>
      <c r="FR28" s="331"/>
      <c r="FS28" s="331"/>
      <c r="FT28" s="331"/>
      <c r="FU28" s="331"/>
      <c r="FV28" s="331"/>
      <c r="FW28" s="331"/>
      <c r="FX28" s="331"/>
      <c r="FY28" s="331"/>
      <c r="FZ28" s="331"/>
      <c r="GA28" s="331"/>
      <c r="GB28" s="331"/>
      <c r="GC28" s="331"/>
      <c r="GD28" s="331"/>
      <c r="GE28" s="331"/>
      <c r="GF28" s="331"/>
      <c r="GG28" s="331"/>
      <c r="GH28" s="331"/>
      <c r="GI28" s="331"/>
      <c r="GJ28" s="331"/>
      <c r="GK28" s="331"/>
      <c r="GL28" s="331"/>
      <c r="GM28" s="331"/>
      <c r="GN28" s="331"/>
      <c r="GO28" s="331"/>
      <c r="GP28" s="331"/>
      <c r="GQ28" s="331"/>
      <c r="GR28" s="331"/>
      <c r="GS28" s="331"/>
      <c r="GT28" s="331"/>
      <c r="GU28" s="331"/>
      <c r="GV28" s="331"/>
      <c r="GW28" s="331"/>
      <c r="GX28" s="331"/>
      <c r="GY28" s="331"/>
      <c r="GZ28" s="331"/>
      <c r="HA28" s="331"/>
      <c r="HB28" s="331"/>
      <c r="HC28" s="331"/>
      <c r="HD28" s="331"/>
      <c r="HE28" s="331"/>
      <c r="HF28" s="331"/>
      <c r="HG28" s="331"/>
      <c r="HH28" s="331"/>
      <c r="HI28" s="331"/>
      <c r="HJ28" s="331"/>
      <c r="HK28" s="331"/>
      <c r="HL28" s="331"/>
      <c r="HM28" s="331"/>
      <c r="HN28" s="331"/>
      <c r="HO28" s="331"/>
      <c r="HP28" s="331"/>
      <c r="HQ28" s="331"/>
      <c r="HR28" s="331"/>
      <c r="HS28" s="331"/>
      <c r="HT28" s="331"/>
      <c r="HU28" s="331"/>
      <c r="HV28" s="331"/>
      <c r="HW28" s="331"/>
      <c r="HX28" s="331"/>
      <c r="HY28" s="331"/>
      <c r="HZ28" s="331"/>
      <c r="IA28" s="331"/>
      <c r="IB28" s="331"/>
      <c r="IC28" s="331"/>
      <c r="ID28" s="331"/>
      <c r="IE28" s="331"/>
      <c r="IF28" s="331"/>
      <c r="IG28" s="331"/>
      <c r="IH28" s="331"/>
      <c r="II28" s="331"/>
      <c r="IJ28" s="331"/>
      <c r="IK28" s="331"/>
      <c r="IL28" s="331"/>
      <c r="IM28" s="331"/>
      <c r="IN28" s="331"/>
      <c r="IO28" s="331"/>
      <c r="IP28" s="331"/>
      <c r="IQ28" s="331"/>
      <c r="IR28" s="331"/>
      <c r="IS28" s="331"/>
      <c r="IT28" s="331"/>
      <c r="IU28" s="331"/>
      <c r="IV28" s="331"/>
      <c r="IW28" s="331"/>
      <c r="IX28" s="331"/>
      <c r="IY28" s="331"/>
    </row>
    <row r="29" spans="1:259" s="633" customFormat="1" ht="18" customHeight="1" x14ac:dyDescent="0.25">
      <c r="A29" s="331"/>
      <c r="B29" s="763" t="s">
        <v>46</v>
      </c>
      <c r="C29" s="329"/>
      <c r="D29" s="768">
        <v>2381</v>
      </c>
      <c r="E29" s="1109">
        <v>79.2</v>
      </c>
      <c r="F29" s="756"/>
      <c r="G29" s="769">
        <v>1019</v>
      </c>
      <c r="H29" s="1109">
        <v>135.44999999999999</v>
      </c>
      <c r="I29" s="756"/>
      <c r="J29" s="769">
        <v>1019</v>
      </c>
      <c r="K29" s="1109">
        <v>193.21</v>
      </c>
      <c r="L29" s="329"/>
      <c r="M29" s="329">
        <f t="shared" si="1"/>
        <v>15</v>
      </c>
      <c r="N29" s="329">
        <v>17</v>
      </c>
      <c r="O29" s="329">
        <f t="shared" si="2"/>
        <v>2</v>
      </c>
      <c r="P29" s="361" t="str">
        <f t="shared" si="0"/>
        <v>Aragón</v>
      </c>
      <c r="Q29" s="1110">
        <f t="shared" si="3"/>
        <v>145.47</v>
      </c>
      <c r="R29" s="329"/>
      <c r="S29" s="329"/>
      <c r="T29" s="329"/>
      <c r="U29" s="329"/>
      <c r="V29" s="329"/>
      <c r="W29" s="329"/>
      <c r="X29" s="331"/>
      <c r="Y29" s="331"/>
      <c r="Z29" s="331"/>
      <c r="AA29" s="331"/>
      <c r="AB29" s="331"/>
      <c r="AC29" s="331"/>
      <c r="AD29" s="331"/>
      <c r="AE29" s="331"/>
      <c r="AF29" s="331"/>
      <c r="AG29" s="331"/>
      <c r="AH29" s="331"/>
      <c r="AI29" s="331"/>
      <c r="AJ29" s="331"/>
      <c r="AK29" s="331"/>
      <c r="AL29" s="331"/>
      <c r="AM29" s="331"/>
      <c r="AN29" s="331"/>
      <c r="AO29" s="331"/>
      <c r="AP29" s="331"/>
      <c r="AQ29" s="331"/>
      <c r="AR29" s="331"/>
      <c r="AS29" s="331"/>
      <c r="AT29" s="331"/>
      <c r="AU29" s="331"/>
      <c r="AV29" s="331"/>
      <c r="AW29" s="331"/>
      <c r="AX29" s="331"/>
      <c r="AY29" s="331"/>
      <c r="AZ29" s="331"/>
      <c r="BA29" s="331"/>
      <c r="BB29" s="331"/>
      <c r="BC29" s="331"/>
      <c r="BD29" s="331"/>
      <c r="BE29" s="331"/>
      <c r="BF29" s="331"/>
      <c r="BG29" s="331"/>
      <c r="BH29" s="331"/>
      <c r="BI29" s="331"/>
      <c r="BJ29" s="331"/>
      <c r="BK29" s="331"/>
      <c r="BL29" s="331"/>
      <c r="BM29" s="331"/>
      <c r="BN29" s="331"/>
      <c r="BO29" s="331"/>
      <c r="BP29" s="331"/>
      <c r="BQ29" s="331"/>
      <c r="BR29" s="331"/>
      <c r="BS29" s="331"/>
      <c r="BT29" s="331"/>
      <c r="BU29" s="331"/>
      <c r="BV29" s="331"/>
      <c r="BW29" s="331"/>
      <c r="BX29" s="331"/>
      <c r="BY29" s="331"/>
      <c r="BZ29" s="331"/>
      <c r="CA29" s="331"/>
      <c r="CB29" s="331"/>
      <c r="CC29" s="331"/>
      <c r="CD29" s="331"/>
      <c r="CE29" s="331"/>
      <c r="CF29" s="331"/>
      <c r="CG29" s="331"/>
      <c r="CH29" s="331"/>
      <c r="CI29" s="331"/>
      <c r="CJ29" s="331"/>
      <c r="CK29" s="331"/>
      <c r="CL29" s="331"/>
      <c r="CM29" s="331"/>
      <c r="CN29" s="331"/>
      <c r="CO29" s="331"/>
      <c r="CP29" s="331"/>
      <c r="CQ29" s="331"/>
      <c r="CR29" s="331"/>
      <c r="CS29" s="331"/>
      <c r="CT29" s="331"/>
      <c r="CU29" s="331"/>
      <c r="CV29" s="331"/>
      <c r="CW29" s="331"/>
      <c r="CX29" s="331"/>
      <c r="CY29" s="331"/>
      <c r="CZ29" s="331"/>
      <c r="DA29" s="331"/>
      <c r="DB29" s="331"/>
      <c r="DC29" s="331"/>
      <c r="DD29" s="331"/>
      <c r="DE29" s="331"/>
      <c r="DF29" s="331"/>
      <c r="DG29" s="331"/>
      <c r="DH29" s="331"/>
      <c r="DI29" s="331"/>
      <c r="DJ29" s="331"/>
      <c r="DK29" s="331"/>
      <c r="DL29" s="331"/>
      <c r="DM29" s="331"/>
      <c r="DN29" s="331"/>
      <c r="DO29" s="331"/>
      <c r="DP29" s="331"/>
      <c r="DQ29" s="331"/>
      <c r="DR29" s="331"/>
      <c r="DS29" s="331"/>
      <c r="DT29" s="331"/>
      <c r="DU29" s="331"/>
      <c r="DV29" s="331"/>
      <c r="DW29" s="331"/>
      <c r="DX29" s="331"/>
      <c r="DY29" s="331"/>
      <c r="DZ29" s="331"/>
      <c r="EA29" s="331"/>
      <c r="EB29" s="331"/>
      <c r="EC29" s="331"/>
      <c r="ED29" s="331"/>
      <c r="EE29" s="331"/>
      <c r="EF29" s="331"/>
      <c r="EG29" s="331"/>
      <c r="EH29" s="331"/>
      <c r="EI29" s="331"/>
      <c r="EJ29" s="331"/>
      <c r="EK29" s="331"/>
      <c r="EL29" s="331"/>
      <c r="EM29" s="331"/>
      <c r="EN29" s="331"/>
      <c r="EO29" s="331"/>
      <c r="EP29" s="331"/>
      <c r="EQ29" s="331"/>
      <c r="ER29" s="331"/>
      <c r="ES29" s="331"/>
      <c r="ET29" s="331"/>
      <c r="EU29" s="331"/>
      <c r="EV29" s="331"/>
      <c r="EW29" s="331"/>
      <c r="EX29" s="331"/>
      <c r="EY29" s="331"/>
      <c r="EZ29" s="331"/>
      <c r="FA29" s="331"/>
      <c r="FB29" s="331"/>
      <c r="FC29" s="331"/>
      <c r="FD29" s="331"/>
      <c r="FE29" s="331"/>
      <c r="FF29" s="331"/>
      <c r="FG29" s="331"/>
      <c r="FH29" s="331"/>
      <c r="FI29" s="331"/>
      <c r="FJ29" s="331"/>
      <c r="FK29" s="331"/>
      <c r="FL29" s="331"/>
      <c r="FM29" s="331"/>
      <c r="FN29" s="331"/>
      <c r="FO29" s="331"/>
      <c r="FP29" s="331"/>
      <c r="FQ29" s="331"/>
      <c r="FR29" s="331"/>
      <c r="FS29" s="331"/>
      <c r="FT29" s="331"/>
      <c r="FU29" s="331"/>
      <c r="FV29" s="331"/>
      <c r="FW29" s="331"/>
      <c r="FX29" s="331"/>
      <c r="FY29" s="331"/>
      <c r="FZ29" s="331"/>
      <c r="GA29" s="331"/>
      <c r="GB29" s="331"/>
      <c r="GC29" s="331"/>
      <c r="GD29" s="331"/>
      <c r="GE29" s="331"/>
      <c r="GF29" s="331"/>
      <c r="GG29" s="331"/>
      <c r="GH29" s="331"/>
      <c r="GI29" s="331"/>
      <c r="GJ29" s="331"/>
      <c r="GK29" s="331"/>
      <c r="GL29" s="331"/>
      <c r="GM29" s="331"/>
      <c r="GN29" s="331"/>
      <c r="GO29" s="331"/>
      <c r="GP29" s="331"/>
      <c r="GQ29" s="331"/>
      <c r="GR29" s="331"/>
      <c r="GS29" s="331"/>
      <c r="GT29" s="331"/>
      <c r="GU29" s="331"/>
      <c r="GV29" s="331"/>
      <c r="GW29" s="331"/>
      <c r="GX29" s="331"/>
      <c r="GY29" s="331"/>
      <c r="GZ29" s="331"/>
      <c r="HA29" s="331"/>
      <c r="HB29" s="331"/>
      <c r="HC29" s="331"/>
      <c r="HD29" s="331"/>
      <c r="HE29" s="331"/>
      <c r="HF29" s="331"/>
      <c r="HG29" s="331"/>
      <c r="HH29" s="331"/>
      <c r="HI29" s="331"/>
      <c r="HJ29" s="331"/>
      <c r="HK29" s="331"/>
      <c r="HL29" s="331"/>
      <c r="HM29" s="331"/>
      <c r="HN29" s="331"/>
      <c r="HO29" s="331"/>
      <c r="HP29" s="331"/>
      <c r="HQ29" s="331"/>
      <c r="HR29" s="331"/>
      <c r="HS29" s="331"/>
      <c r="HT29" s="331"/>
      <c r="HU29" s="331"/>
      <c r="HV29" s="331"/>
      <c r="HW29" s="331"/>
      <c r="HX29" s="331"/>
      <c r="HY29" s="331"/>
      <c r="HZ29" s="331"/>
      <c r="IA29" s="331"/>
      <c r="IB29" s="331"/>
      <c r="IC29" s="331"/>
      <c r="ID29" s="331"/>
      <c r="IE29" s="331"/>
      <c r="IF29" s="331"/>
      <c r="IG29" s="331"/>
      <c r="IH29" s="331"/>
      <c r="II29" s="331"/>
      <c r="IJ29" s="331"/>
      <c r="IK29" s="331"/>
      <c r="IL29" s="331"/>
      <c r="IM29" s="331"/>
      <c r="IN29" s="331"/>
      <c r="IO29" s="331"/>
      <c r="IP29" s="331"/>
      <c r="IQ29" s="331"/>
      <c r="IR29" s="331"/>
      <c r="IS29" s="331"/>
      <c r="IT29" s="331"/>
      <c r="IU29" s="331"/>
      <c r="IV29" s="331"/>
      <c r="IW29" s="331"/>
      <c r="IX29" s="331"/>
      <c r="IY29" s="331"/>
    </row>
    <row r="30" spans="1:259" s="633" customFormat="1" ht="18" customHeight="1" x14ac:dyDescent="0.25">
      <c r="A30" s="331"/>
      <c r="B30" s="763" t="s">
        <v>39</v>
      </c>
      <c r="C30" s="329"/>
      <c r="D30" s="769">
        <v>375</v>
      </c>
      <c r="E30" s="1109">
        <v>37.89</v>
      </c>
      <c r="F30" s="756"/>
      <c r="G30" s="769">
        <v>195</v>
      </c>
      <c r="H30" s="1109">
        <v>41.62</v>
      </c>
      <c r="I30" s="756"/>
      <c r="J30" s="769">
        <v>195</v>
      </c>
      <c r="K30" s="1109">
        <v>77.08</v>
      </c>
      <c r="L30" s="329"/>
      <c r="M30" s="329">
        <f t="shared" si="1"/>
        <v>20</v>
      </c>
      <c r="N30" s="329">
        <v>18</v>
      </c>
      <c r="O30" s="329">
        <f t="shared" si="2"/>
        <v>16</v>
      </c>
      <c r="P30" s="361" t="str">
        <f t="shared" si="0"/>
        <v>País Vasco*</v>
      </c>
      <c r="Q30" s="1110">
        <f t="shared" si="3"/>
        <v>128.51</v>
      </c>
      <c r="R30" s="329"/>
      <c r="S30" s="329"/>
      <c r="T30" s="329"/>
      <c r="U30" s="329"/>
      <c r="V30" s="329"/>
      <c r="W30" s="329"/>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1"/>
      <c r="AZ30" s="331"/>
      <c r="BA30" s="331"/>
      <c r="BB30" s="331"/>
      <c r="BC30" s="331"/>
      <c r="BD30" s="331"/>
      <c r="BE30" s="331"/>
      <c r="BF30" s="331"/>
      <c r="BG30" s="331"/>
      <c r="BH30" s="331"/>
      <c r="BI30" s="331"/>
      <c r="BJ30" s="331"/>
      <c r="BK30" s="331"/>
      <c r="BL30" s="331"/>
      <c r="BM30" s="331"/>
      <c r="BN30" s="331"/>
      <c r="BO30" s="331"/>
      <c r="BP30" s="331"/>
      <c r="BQ30" s="331"/>
      <c r="BR30" s="331"/>
      <c r="BS30" s="331"/>
      <c r="BT30" s="331"/>
      <c r="BU30" s="331"/>
      <c r="BV30" s="331"/>
      <c r="BW30" s="331"/>
      <c r="BX30" s="331"/>
      <c r="BY30" s="331"/>
      <c r="BZ30" s="331"/>
      <c r="CA30" s="331"/>
      <c r="CB30" s="331"/>
      <c r="CC30" s="331"/>
      <c r="CD30" s="331"/>
      <c r="CE30" s="331"/>
      <c r="CF30" s="331"/>
      <c r="CG30" s="331"/>
      <c r="CH30" s="331"/>
      <c r="CI30" s="331"/>
      <c r="CJ30" s="331"/>
      <c r="CK30" s="331"/>
      <c r="CL30" s="331"/>
      <c r="CM30" s="331"/>
      <c r="CN30" s="331"/>
      <c r="CO30" s="331"/>
      <c r="CP30" s="331"/>
      <c r="CQ30" s="331"/>
      <c r="CR30" s="331"/>
      <c r="CS30" s="331"/>
      <c r="CT30" s="331"/>
      <c r="CU30" s="331"/>
      <c r="CV30" s="331"/>
      <c r="CW30" s="331"/>
      <c r="CX30" s="331"/>
      <c r="CY30" s="331"/>
      <c r="CZ30" s="331"/>
      <c r="DA30" s="331"/>
      <c r="DB30" s="331"/>
      <c r="DC30" s="331"/>
      <c r="DD30" s="331"/>
      <c r="DE30" s="331"/>
      <c r="DF30" s="331"/>
      <c r="DG30" s="331"/>
      <c r="DH30" s="331"/>
      <c r="DI30" s="331"/>
      <c r="DJ30" s="331"/>
      <c r="DK30" s="331"/>
      <c r="DL30" s="331"/>
      <c r="DM30" s="331"/>
      <c r="DN30" s="331"/>
      <c r="DO30" s="331"/>
      <c r="DP30" s="331"/>
      <c r="DQ30" s="331"/>
      <c r="DR30" s="331"/>
      <c r="DS30" s="331"/>
      <c r="DT30" s="331"/>
      <c r="DU30" s="331"/>
      <c r="DV30" s="331"/>
      <c r="DW30" s="331"/>
      <c r="DX30" s="331"/>
      <c r="DY30" s="331"/>
      <c r="DZ30" s="331"/>
      <c r="EA30" s="331"/>
      <c r="EB30" s="331"/>
      <c r="EC30" s="331"/>
      <c r="ED30" s="331"/>
      <c r="EE30" s="331"/>
      <c r="EF30" s="331"/>
      <c r="EG30" s="331"/>
      <c r="EH30" s="331"/>
      <c r="EI30" s="331"/>
      <c r="EJ30" s="331"/>
      <c r="EK30" s="331"/>
      <c r="EL30" s="331"/>
      <c r="EM30" s="331"/>
      <c r="EN30" s="331"/>
      <c r="EO30" s="331"/>
      <c r="EP30" s="331"/>
      <c r="EQ30" s="331"/>
      <c r="ER30" s="331"/>
      <c r="ES30" s="331"/>
      <c r="ET30" s="331"/>
      <c r="EU30" s="331"/>
      <c r="EV30" s="331"/>
      <c r="EW30" s="331"/>
      <c r="EX30" s="331"/>
      <c r="EY30" s="331"/>
      <c r="EZ30" s="331"/>
      <c r="FA30" s="331"/>
      <c r="FB30" s="331"/>
      <c r="FC30" s="331"/>
      <c r="FD30" s="331"/>
      <c r="FE30" s="331"/>
      <c r="FF30" s="331"/>
      <c r="FG30" s="331"/>
      <c r="FH30" s="331"/>
      <c r="FI30" s="331"/>
      <c r="FJ30" s="331"/>
      <c r="FK30" s="331"/>
      <c r="FL30" s="331"/>
      <c r="FM30" s="331"/>
      <c r="FN30" s="331"/>
      <c r="FO30" s="331"/>
      <c r="FP30" s="331"/>
      <c r="FQ30" s="331"/>
      <c r="FR30" s="331"/>
      <c r="FS30" s="331"/>
      <c r="FT30" s="331"/>
      <c r="FU30" s="331"/>
      <c r="FV30" s="331"/>
      <c r="FW30" s="331"/>
      <c r="FX30" s="331"/>
      <c r="FY30" s="331"/>
      <c r="FZ30" s="331"/>
      <c r="GA30" s="331"/>
      <c r="GB30" s="331"/>
      <c r="GC30" s="331"/>
      <c r="GD30" s="331"/>
      <c r="GE30" s="331"/>
      <c r="GF30" s="331"/>
      <c r="GG30" s="331"/>
      <c r="GH30" s="331"/>
      <c r="GI30" s="331"/>
      <c r="GJ30" s="331"/>
      <c r="GK30" s="331"/>
      <c r="GL30" s="331"/>
      <c r="GM30" s="331"/>
      <c r="GN30" s="331"/>
      <c r="GO30" s="331"/>
      <c r="GP30" s="331"/>
      <c r="GQ30" s="331"/>
      <c r="GR30" s="331"/>
      <c r="GS30" s="331"/>
      <c r="GT30" s="331"/>
      <c r="GU30" s="331"/>
      <c r="GV30" s="331"/>
      <c r="GW30" s="331"/>
      <c r="GX30" s="331"/>
      <c r="GY30" s="331"/>
      <c r="GZ30" s="331"/>
      <c r="HA30" s="331"/>
      <c r="HB30" s="331"/>
      <c r="HC30" s="331"/>
      <c r="HD30" s="331"/>
      <c r="HE30" s="331"/>
      <c r="HF30" s="331"/>
      <c r="HG30" s="331"/>
      <c r="HH30" s="331"/>
      <c r="HI30" s="331"/>
      <c r="HJ30" s="331"/>
      <c r="HK30" s="331"/>
      <c r="HL30" s="331"/>
      <c r="HM30" s="331"/>
      <c r="HN30" s="331"/>
      <c r="HO30" s="331"/>
      <c r="HP30" s="331"/>
      <c r="HQ30" s="331"/>
      <c r="HR30" s="331"/>
      <c r="HS30" s="331"/>
      <c r="HT30" s="331"/>
      <c r="HU30" s="331"/>
      <c r="HV30" s="331"/>
      <c r="HW30" s="331"/>
      <c r="HX30" s="331"/>
      <c r="HY30" s="331"/>
      <c r="HZ30" s="331"/>
      <c r="IA30" s="331"/>
      <c r="IB30" s="331"/>
      <c r="IC30" s="331"/>
      <c r="ID30" s="331"/>
      <c r="IE30" s="331"/>
      <c r="IF30" s="331"/>
      <c r="IG30" s="331"/>
      <c r="IH30" s="331"/>
      <c r="II30" s="331"/>
      <c r="IJ30" s="331"/>
      <c r="IK30" s="331"/>
      <c r="IL30" s="331"/>
      <c r="IM30" s="331"/>
      <c r="IN30" s="331"/>
      <c r="IO30" s="331"/>
      <c r="IP30" s="331"/>
      <c r="IQ30" s="331"/>
      <c r="IR30" s="331"/>
      <c r="IS30" s="331"/>
      <c r="IT30" s="331"/>
      <c r="IU30" s="331"/>
      <c r="IV30" s="331"/>
      <c r="IW30" s="331"/>
      <c r="IX30" s="331"/>
      <c r="IY30" s="331"/>
    </row>
    <row r="31" spans="1:259" s="633" customFormat="1" ht="18" customHeight="1" x14ac:dyDescent="0.25">
      <c r="A31" s="331"/>
      <c r="B31" s="1112" t="s">
        <v>47</v>
      </c>
      <c r="C31" s="329"/>
      <c r="D31" s="1113">
        <v>482</v>
      </c>
      <c r="E31" s="1109">
        <v>116.35</v>
      </c>
      <c r="F31" s="331"/>
      <c r="G31" s="1113">
        <v>270</v>
      </c>
      <c r="H31" s="1109">
        <v>80.81</v>
      </c>
      <c r="I31" s="331"/>
      <c r="J31" s="1113">
        <v>270</v>
      </c>
      <c r="K31" s="1109">
        <v>205.21</v>
      </c>
      <c r="L31" s="329"/>
      <c r="M31" s="329">
        <f t="shared" si="1"/>
        <v>12</v>
      </c>
      <c r="N31" s="329">
        <v>19</v>
      </c>
      <c r="O31" s="329">
        <f t="shared" si="2"/>
        <v>7</v>
      </c>
      <c r="P31" s="361" t="str">
        <f t="shared" si="0"/>
        <v>Castilla y León*</v>
      </c>
      <c r="Q31" s="1110">
        <f t="shared" si="3"/>
        <v>113.53</v>
      </c>
      <c r="R31" s="319"/>
      <c r="S31" s="319"/>
      <c r="T31" s="329"/>
      <c r="U31" s="329"/>
      <c r="V31" s="329"/>
      <c r="W31" s="329"/>
      <c r="X31" s="331"/>
      <c r="Y31" s="331"/>
      <c r="Z31" s="331"/>
      <c r="AA31" s="331"/>
      <c r="AB31" s="331"/>
      <c r="AC31" s="331"/>
      <c r="AD31" s="331"/>
      <c r="AE31" s="331"/>
      <c r="AF31" s="331"/>
      <c r="AG31" s="331"/>
      <c r="AH31" s="331"/>
      <c r="AI31" s="331"/>
      <c r="AJ31" s="331"/>
      <c r="AK31" s="331"/>
      <c r="AL31" s="331"/>
      <c r="AM31" s="331"/>
      <c r="AN31" s="331"/>
      <c r="AO31" s="331"/>
      <c r="AP31" s="331"/>
      <c r="AQ31" s="331"/>
      <c r="AR31" s="331"/>
      <c r="AS31" s="331"/>
      <c r="AT31" s="331"/>
      <c r="AU31" s="331"/>
      <c r="AV31" s="331"/>
      <c r="AW31" s="331"/>
      <c r="AX31" s="331"/>
      <c r="AY31" s="331"/>
      <c r="AZ31" s="331"/>
      <c r="BA31" s="331"/>
      <c r="BB31" s="331"/>
      <c r="BC31" s="331"/>
      <c r="BD31" s="331"/>
      <c r="BE31" s="331"/>
      <c r="BF31" s="331"/>
      <c r="BG31" s="331"/>
      <c r="BH31" s="331"/>
      <c r="BI31" s="331"/>
      <c r="BJ31" s="331"/>
      <c r="BK31" s="331"/>
      <c r="BL31" s="331"/>
      <c r="BM31" s="331"/>
      <c r="BN31" s="331"/>
      <c r="BO31" s="331"/>
      <c r="BP31" s="331"/>
      <c r="BQ31" s="331"/>
      <c r="BR31" s="331"/>
      <c r="BS31" s="331"/>
      <c r="BT31" s="331"/>
      <c r="BU31" s="331"/>
      <c r="BV31" s="331"/>
      <c r="BW31" s="331"/>
      <c r="BX31" s="331"/>
      <c r="BY31" s="331"/>
      <c r="BZ31" s="331"/>
      <c r="CA31" s="331"/>
      <c r="CB31" s="331"/>
      <c r="CC31" s="331"/>
      <c r="CD31" s="331"/>
      <c r="CE31" s="331"/>
      <c r="CF31" s="331"/>
      <c r="CG31" s="331"/>
      <c r="CH31" s="331"/>
      <c r="CI31" s="331"/>
      <c r="CJ31" s="331"/>
      <c r="CK31" s="331"/>
      <c r="CL31" s="331"/>
      <c r="CM31" s="331"/>
      <c r="CN31" s="331"/>
      <c r="CO31" s="331"/>
      <c r="CP31" s="331"/>
      <c r="CQ31" s="331"/>
      <c r="CR31" s="331"/>
      <c r="CS31" s="331"/>
      <c r="CT31" s="331"/>
      <c r="CU31" s="331"/>
      <c r="CV31" s="331"/>
      <c r="CW31" s="331"/>
      <c r="CX31" s="331"/>
      <c r="CY31" s="331"/>
      <c r="CZ31" s="331"/>
      <c r="DA31" s="331"/>
      <c r="DB31" s="331"/>
      <c r="DC31" s="331"/>
      <c r="DD31" s="331"/>
      <c r="DE31" s="331"/>
      <c r="DF31" s="331"/>
      <c r="DG31" s="331"/>
      <c r="DH31" s="331"/>
      <c r="DI31" s="331"/>
      <c r="DJ31" s="331"/>
      <c r="DK31" s="331"/>
      <c r="DL31" s="331"/>
      <c r="DM31" s="331"/>
      <c r="DN31" s="331"/>
      <c r="DO31" s="331"/>
      <c r="DP31" s="331"/>
      <c r="DQ31" s="331"/>
      <c r="DR31" s="331"/>
      <c r="DS31" s="331"/>
      <c r="DT31" s="331"/>
      <c r="DU31" s="331"/>
      <c r="DV31" s="331"/>
      <c r="DW31" s="331"/>
      <c r="DX31" s="331"/>
      <c r="DY31" s="331"/>
      <c r="DZ31" s="331"/>
      <c r="EA31" s="331"/>
      <c r="EB31" s="331"/>
      <c r="EC31" s="331"/>
      <c r="ED31" s="331"/>
      <c r="EE31" s="331"/>
      <c r="EF31" s="331"/>
      <c r="EG31" s="331"/>
      <c r="EH31" s="331"/>
      <c r="EI31" s="331"/>
      <c r="EJ31" s="331"/>
      <c r="EK31" s="331"/>
      <c r="EL31" s="331"/>
      <c r="EM31" s="331"/>
      <c r="EN31" s="331"/>
      <c r="EO31" s="331"/>
      <c r="EP31" s="331"/>
      <c r="EQ31" s="331"/>
      <c r="ER31" s="331"/>
      <c r="ES31" s="331"/>
      <c r="ET31" s="331"/>
      <c r="EU31" s="331"/>
      <c r="EV31" s="331"/>
      <c r="EW31" s="331"/>
      <c r="EX31" s="331"/>
      <c r="EY31" s="331"/>
      <c r="EZ31" s="331"/>
      <c r="FA31" s="331"/>
      <c r="FB31" s="331"/>
      <c r="FC31" s="331"/>
      <c r="FD31" s="331"/>
      <c r="FE31" s="331"/>
      <c r="FF31" s="331"/>
      <c r="FG31" s="331"/>
      <c r="FH31" s="331"/>
      <c r="FI31" s="331"/>
      <c r="FJ31" s="331"/>
      <c r="FK31" s="331"/>
      <c r="FL31" s="331"/>
      <c r="FM31" s="331"/>
      <c r="FN31" s="331"/>
      <c r="FO31" s="331"/>
      <c r="FP31" s="331"/>
      <c r="FQ31" s="331"/>
      <c r="FR31" s="331"/>
      <c r="FS31" s="331"/>
      <c r="FT31" s="331"/>
      <c r="FU31" s="331"/>
      <c r="FV31" s="331"/>
      <c r="FW31" s="331"/>
      <c r="FX31" s="331"/>
      <c r="FY31" s="331"/>
      <c r="FZ31" s="331"/>
      <c r="GA31" s="331"/>
      <c r="GB31" s="331"/>
      <c r="GC31" s="331"/>
      <c r="GD31" s="331"/>
      <c r="GE31" s="331"/>
      <c r="GF31" s="331"/>
      <c r="GG31" s="331"/>
      <c r="GH31" s="331"/>
      <c r="GI31" s="331"/>
      <c r="GJ31" s="331"/>
      <c r="GK31" s="331"/>
      <c r="GL31" s="331"/>
      <c r="GM31" s="331"/>
      <c r="GN31" s="331"/>
      <c r="GO31" s="331"/>
      <c r="GP31" s="331"/>
      <c r="GQ31" s="331"/>
      <c r="GR31" s="331"/>
      <c r="GS31" s="331"/>
      <c r="GT31" s="331"/>
      <c r="GU31" s="331"/>
      <c r="GV31" s="331"/>
      <c r="GW31" s="331"/>
      <c r="GX31" s="331"/>
      <c r="GY31" s="331"/>
      <c r="GZ31" s="331"/>
      <c r="HA31" s="331"/>
      <c r="HB31" s="331"/>
      <c r="HC31" s="331"/>
      <c r="HD31" s="331"/>
      <c r="HE31" s="331"/>
      <c r="HF31" s="331"/>
      <c r="HG31" s="331"/>
      <c r="HH31" s="331"/>
      <c r="HI31" s="331"/>
      <c r="HJ31" s="331"/>
      <c r="HK31" s="331"/>
      <c r="HL31" s="331"/>
      <c r="HM31" s="331"/>
      <c r="HN31" s="331"/>
      <c r="HO31" s="331"/>
      <c r="HP31" s="331"/>
      <c r="HQ31" s="331"/>
      <c r="HR31" s="331"/>
      <c r="HS31" s="331"/>
      <c r="HT31" s="331"/>
      <c r="HU31" s="331"/>
      <c r="HV31" s="331"/>
      <c r="HW31" s="331"/>
      <c r="HX31" s="331"/>
      <c r="HY31" s="331"/>
      <c r="HZ31" s="331"/>
      <c r="IA31" s="331"/>
      <c r="IB31" s="331"/>
      <c r="IC31" s="331"/>
      <c r="ID31" s="331"/>
      <c r="IE31" s="331"/>
      <c r="IF31" s="331"/>
      <c r="IG31" s="331"/>
      <c r="IH31" s="331"/>
      <c r="II31" s="331"/>
      <c r="IJ31" s="331"/>
      <c r="IK31" s="331"/>
      <c r="IL31" s="331"/>
      <c r="IM31" s="331"/>
      <c r="IN31" s="331"/>
      <c r="IO31" s="331"/>
      <c r="IP31" s="331"/>
      <c r="IQ31" s="331"/>
      <c r="IR31" s="331"/>
      <c r="IS31" s="331"/>
      <c r="IT31" s="331"/>
      <c r="IU31" s="331"/>
      <c r="IV31" s="331"/>
      <c r="IW31" s="331"/>
      <c r="IX31" s="331"/>
      <c r="IY31" s="331"/>
    </row>
    <row r="32" spans="1:259" s="633" customFormat="1" ht="5.25" customHeight="1" x14ac:dyDescent="0.25">
      <c r="A32" s="331"/>
      <c r="B32" s="779"/>
      <c r="C32" s="329"/>
      <c r="D32" s="327"/>
      <c r="E32" s="1114"/>
      <c r="F32" s="779"/>
      <c r="G32" s="779"/>
      <c r="H32" s="780"/>
      <c r="I32" s="779"/>
      <c r="J32" s="328"/>
      <c r="K32" s="780"/>
      <c r="L32" s="1104"/>
      <c r="M32" s="329"/>
      <c r="N32" s="329">
        <v>20</v>
      </c>
      <c r="O32" s="329">
        <f t="shared" si="2"/>
        <v>18</v>
      </c>
      <c r="P32" s="361" t="str">
        <f t="shared" si="0"/>
        <v>Ceuta</v>
      </c>
      <c r="Q32" s="1110">
        <f t="shared" si="3"/>
        <v>77.08</v>
      </c>
      <c r="R32" s="329"/>
      <c r="S32" s="329"/>
      <c r="T32" s="329"/>
      <c r="U32" s="329"/>
      <c r="V32" s="329"/>
      <c r="W32" s="329"/>
      <c r="X32" s="331"/>
      <c r="Y32" s="331"/>
      <c r="Z32" s="331"/>
      <c r="AA32" s="331"/>
      <c r="AB32" s="331"/>
      <c r="AC32" s="331"/>
      <c r="AD32" s="331"/>
      <c r="AE32" s="331"/>
      <c r="AF32" s="331"/>
      <c r="AG32" s="331"/>
      <c r="AH32" s="331"/>
      <c r="AI32" s="331"/>
      <c r="AJ32" s="331"/>
      <c r="AK32" s="331"/>
      <c r="AL32" s="331"/>
      <c r="AM32" s="331"/>
      <c r="AN32" s="331"/>
      <c r="AO32" s="331"/>
      <c r="AP32" s="331"/>
      <c r="AQ32" s="331"/>
      <c r="AR32" s="331"/>
      <c r="AS32" s="331"/>
      <c r="AT32" s="331"/>
      <c r="AU32" s="331"/>
      <c r="AV32" s="331"/>
      <c r="AW32" s="331"/>
      <c r="AX32" s="331"/>
      <c r="AY32" s="331"/>
      <c r="AZ32" s="331"/>
      <c r="BA32" s="331"/>
      <c r="BB32" s="331"/>
      <c r="BC32" s="331"/>
      <c r="BD32" s="331"/>
      <c r="BE32" s="331"/>
      <c r="BF32" s="331"/>
      <c r="BG32" s="331"/>
      <c r="BH32" s="331"/>
      <c r="BI32" s="331"/>
      <c r="BJ32" s="331"/>
      <c r="BK32" s="331"/>
      <c r="BL32" s="331"/>
      <c r="BM32" s="331"/>
      <c r="BN32" s="331"/>
      <c r="BO32" s="331"/>
      <c r="BP32" s="331"/>
      <c r="BQ32" s="331"/>
      <c r="BR32" s="331"/>
      <c r="BS32" s="331"/>
      <c r="BT32" s="331"/>
      <c r="BU32" s="331"/>
      <c r="BV32" s="331"/>
      <c r="BW32" s="331"/>
      <c r="BX32" s="331"/>
      <c r="BY32" s="331"/>
      <c r="BZ32" s="331"/>
      <c r="CA32" s="331"/>
      <c r="CB32" s="331"/>
      <c r="CC32" s="331"/>
      <c r="CD32" s="331"/>
      <c r="CE32" s="331"/>
      <c r="CF32" s="331"/>
      <c r="CG32" s="331"/>
      <c r="CH32" s="331"/>
      <c r="CI32" s="331"/>
      <c r="CJ32" s="331"/>
      <c r="CK32" s="331"/>
      <c r="CL32" s="331"/>
      <c r="CM32" s="331"/>
      <c r="CN32" s="331"/>
      <c r="CO32" s="331"/>
      <c r="CP32" s="331"/>
      <c r="CQ32" s="331"/>
      <c r="CR32" s="331"/>
      <c r="CS32" s="331"/>
      <c r="CT32" s="331"/>
      <c r="CU32" s="331"/>
      <c r="CV32" s="331"/>
      <c r="CW32" s="331"/>
      <c r="CX32" s="331"/>
      <c r="CY32" s="331"/>
      <c r="CZ32" s="331"/>
      <c r="DA32" s="331"/>
      <c r="DB32" s="331"/>
      <c r="DC32" s="331"/>
      <c r="DD32" s="331"/>
      <c r="DE32" s="331"/>
      <c r="DF32" s="331"/>
      <c r="DG32" s="331"/>
      <c r="DH32" s="331"/>
      <c r="DI32" s="331"/>
      <c r="DJ32" s="331"/>
      <c r="DK32" s="331"/>
      <c r="DL32" s="331"/>
      <c r="DM32" s="331"/>
      <c r="DN32" s="331"/>
      <c r="DO32" s="331"/>
      <c r="DP32" s="331"/>
      <c r="DQ32" s="331"/>
      <c r="DR32" s="331"/>
      <c r="DS32" s="331"/>
      <c r="DT32" s="331"/>
      <c r="DU32" s="331"/>
      <c r="DV32" s="331"/>
      <c r="DW32" s="331"/>
      <c r="DX32" s="331"/>
      <c r="DY32" s="331"/>
      <c r="DZ32" s="331"/>
      <c r="EA32" s="331"/>
      <c r="EB32" s="331"/>
      <c r="EC32" s="331"/>
      <c r="ED32" s="331"/>
      <c r="EE32" s="331"/>
      <c r="EF32" s="331"/>
      <c r="EG32" s="331"/>
      <c r="EH32" s="331"/>
      <c r="EI32" s="331"/>
      <c r="EJ32" s="331"/>
      <c r="EK32" s="331"/>
      <c r="EL32" s="331"/>
      <c r="EM32" s="331"/>
      <c r="EN32" s="331"/>
      <c r="EO32" s="331"/>
      <c r="EP32" s="331"/>
      <c r="EQ32" s="331"/>
      <c r="ER32" s="331"/>
      <c r="ES32" s="331"/>
      <c r="ET32" s="331"/>
      <c r="EU32" s="331"/>
      <c r="EV32" s="331"/>
      <c r="EW32" s="331"/>
      <c r="EX32" s="331"/>
      <c r="EY32" s="331"/>
      <c r="EZ32" s="331"/>
      <c r="FA32" s="331"/>
      <c r="FB32" s="331"/>
      <c r="FC32" s="331"/>
      <c r="FD32" s="331"/>
      <c r="FE32" s="331"/>
      <c r="FF32" s="331"/>
      <c r="FG32" s="331"/>
      <c r="FH32" s="331"/>
      <c r="FI32" s="331"/>
      <c r="FJ32" s="331"/>
      <c r="FK32" s="331"/>
      <c r="FL32" s="331"/>
      <c r="FM32" s="331"/>
      <c r="FN32" s="331"/>
      <c r="FO32" s="331"/>
      <c r="FP32" s="331"/>
      <c r="FQ32" s="331"/>
      <c r="FR32" s="331"/>
      <c r="FS32" s="331"/>
      <c r="FT32" s="331"/>
      <c r="FU32" s="331"/>
      <c r="FV32" s="331"/>
      <c r="FW32" s="331"/>
      <c r="FX32" s="331"/>
      <c r="FY32" s="331"/>
      <c r="FZ32" s="331"/>
      <c r="GA32" s="331"/>
      <c r="GB32" s="331"/>
      <c r="GC32" s="331"/>
      <c r="GD32" s="331"/>
      <c r="GE32" s="331"/>
      <c r="GF32" s="331"/>
      <c r="GG32" s="331"/>
      <c r="GH32" s="331"/>
      <c r="GI32" s="331"/>
      <c r="GJ32" s="331"/>
      <c r="GK32" s="331"/>
      <c r="GL32" s="331"/>
      <c r="GM32" s="331"/>
      <c r="GN32" s="331"/>
      <c r="GO32" s="331"/>
      <c r="GP32" s="331"/>
      <c r="GQ32" s="331"/>
      <c r="GR32" s="331"/>
      <c r="GS32" s="331"/>
      <c r="GT32" s="331"/>
      <c r="GU32" s="331"/>
      <c r="GV32" s="331"/>
      <c r="GW32" s="331"/>
      <c r="GX32" s="331"/>
      <c r="GY32" s="331"/>
      <c r="GZ32" s="331"/>
      <c r="HA32" s="331"/>
      <c r="HB32" s="331"/>
      <c r="HC32" s="331"/>
      <c r="HD32" s="331"/>
      <c r="HE32" s="331"/>
      <c r="HF32" s="331"/>
      <c r="HG32" s="331"/>
      <c r="HH32" s="331"/>
      <c r="HI32" s="331"/>
      <c r="HJ32" s="331"/>
      <c r="HK32" s="331"/>
      <c r="HL32" s="331"/>
      <c r="HM32" s="331"/>
      <c r="HN32" s="331"/>
      <c r="HO32" s="331"/>
      <c r="HP32" s="331"/>
      <c r="HQ32" s="331"/>
      <c r="HR32" s="331"/>
      <c r="HS32" s="331"/>
      <c r="HT32" s="331"/>
      <c r="HU32" s="331"/>
      <c r="HV32" s="331"/>
      <c r="HW32" s="331"/>
      <c r="HX32" s="331"/>
      <c r="HY32" s="331"/>
      <c r="HZ32" s="331"/>
      <c r="IA32" s="331"/>
      <c r="IB32" s="331"/>
      <c r="IC32" s="331"/>
      <c r="ID32" s="331"/>
      <c r="IE32" s="331"/>
      <c r="IF32" s="331"/>
      <c r="IG32" s="331"/>
      <c r="IH32" s="331"/>
      <c r="II32" s="331"/>
      <c r="IJ32" s="331"/>
      <c r="IK32" s="331"/>
      <c r="IL32" s="331"/>
      <c r="IM32" s="331"/>
      <c r="IN32" s="331"/>
      <c r="IO32" s="331"/>
      <c r="IP32" s="331"/>
      <c r="IQ32" s="331"/>
      <c r="IR32" s="331"/>
      <c r="IS32" s="331"/>
      <c r="IT32" s="331"/>
      <c r="IU32" s="331"/>
      <c r="IV32" s="331"/>
      <c r="IW32" s="331"/>
      <c r="IX32" s="331"/>
      <c r="IY32" s="331"/>
    </row>
    <row r="33" spans="1:259" s="918" customFormat="1" ht="15.75" customHeight="1" x14ac:dyDescent="0.25">
      <c r="A33" s="329"/>
      <c r="B33" s="1256" t="s">
        <v>0</v>
      </c>
      <c r="C33" s="329"/>
      <c r="D33" s="1257">
        <f>SUM(D13:D31)</f>
        <v>360284</v>
      </c>
      <c r="E33" s="1308">
        <v>258.89</v>
      </c>
      <c r="F33" s="320"/>
      <c r="G33" s="1257">
        <f>SUM(G13:G31)</f>
        <v>269407</v>
      </c>
      <c r="H33" s="1308">
        <v>68.05</v>
      </c>
      <c r="I33" s="320"/>
      <c r="J33" s="1257">
        <f>SUM(J13:J31)</f>
        <v>269407</v>
      </c>
      <c r="K33" s="1308">
        <v>346.16</v>
      </c>
      <c r="L33" s="329"/>
      <c r="M33" s="329">
        <f t="shared" si="1"/>
        <v>5</v>
      </c>
      <c r="N33" s="329"/>
      <c r="O33" s="329"/>
      <c r="P33" s="329"/>
      <c r="Q33" s="329"/>
      <c r="R33" s="329"/>
      <c r="S33" s="329"/>
      <c r="T33" s="329"/>
      <c r="U33" s="329"/>
      <c r="V33" s="329"/>
      <c r="W33" s="329"/>
      <c r="X33" s="329"/>
      <c r="Y33" s="329"/>
      <c r="Z33" s="329"/>
      <c r="AA33" s="329"/>
      <c r="AB33" s="329"/>
      <c r="AC33" s="329"/>
      <c r="AD33" s="329"/>
      <c r="AE33" s="329"/>
      <c r="AF33" s="329"/>
      <c r="AG33" s="329"/>
      <c r="AH33" s="329"/>
      <c r="AI33" s="329"/>
      <c r="AJ33" s="329"/>
      <c r="AK33" s="329"/>
      <c r="AL33" s="329"/>
      <c r="AM33" s="329"/>
      <c r="AN33" s="329"/>
      <c r="AO33" s="329"/>
      <c r="AP33" s="329"/>
      <c r="AQ33" s="329"/>
      <c r="AR33" s="329"/>
      <c r="AS33" s="329"/>
      <c r="AT33" s="329"/>
      <c r="AU33" s="329"/>
      <c r="AV33" s="329"/>
      <c r="AW33" s="329"/>
      <c r="AX33" s="329"/>
      <c r="AY33" s="329"/>
      <c r="AZ33" s="329"/>
      <c r="BA33" s="329"/>
      <c r="BB33" s="329"/>
      <c r="BC33" s="329"/>
      <c r="BD33" s="329"/>
      <c r="BE33" s="329"/>
      <c r="BF33" s="329"/>
      <c r="BG33" s="329"/>
      <c r="BH33" s="329"/>
      <c r="BI33" s="329"/>
      <c r="BJ33" s="329"/>
      <c r="BK33" s="329"/>
      <c r="BL33" s="329"/>
      <c r="BM33" s="329"/>
      <c r="BN33" s="329"/>
      <c r="BO33" s="329"/>
      <c r="BP33" s="329"/>
      <c r="BQ33" s="329"/>
      <c r="BR33" s="329"/>
      <c r="BS33" s="329"/>
      <c r="BT33" s="329"/>
      <c r="BU33" s="329"/>
      <c r="BV33" s="329"/>
      <c r="BW33" s="329"/>
      <c r="BX33" s="329"/>
      <c r="BY33" s="329"/>
      <c r="BZ33" s="329"/>
      <c r="CA33" s="329"/>
      <c r="CB33" s="329"/>
      <c r="CC33" s="329"/>
      <c r="CD33" s="329"/>
      <c r="CE33" s="329"/>
      <c r="CF33" s="329"/>
      <c r="CG33" s="329"/>
      <c r="CH33" s="329"/>
      <c r="CI33" s="329"/>
      <c r="CJ33" s="329"/>
      <c r="CK33" s="329"/>
      <c r="CL33" s="329"/>
      <c r="CM33" s="329"/>
      <c r="CN33" s="329"/>
      <c r="CO33" s="329"/>
      <c r="CP33" s="329"/>
      <c r="CQ33" s="329"/>
      <c r="CR33" s="329"/>
      <c r="CS33" s="329"/>
      <c r="CT33" s="329"/>
      <c r="CU33" s="329"/>
      <c r="CV33" s="329"/>
      <c r="CW33" s="329"/>
      <c r="CX33" s="329"/>
      <c r="CY33" s="329"/>
      <c r="CZ33" s="329"/>
      <c r="DA33" s="329"/>
      <c r="DB33" s="329"/>
      <c r="DC33" s="329"/>
      <c r="DD33" s="329"/>
      <c r="DE33" s="329"/>
      <c r="DF33" s="329"/>
      <c r="DG33" s="329"/>
      <c r="DH33" s="329"/>
      <c r="DI33" s="329"/>
      <c r="DJ33" s="329"/>
      <c r="DK33" s="329"/>
      <c r="DL33" s="329"/>
      <c r="DM33" s="329"/>
      <c r="DN33" s="329"/>
      <c r="DO33" s="329"/>
      <c r="DP33" s="329"/>
      <c r="DQ33" s="329"/>
      <c r="DR33" s="329"/>
      <c r="DS33" s="329"/>
      <c r="DT33" s="329"/>
      <c r="DU33" s="329"/>
      <c r="DV33" s="329"/>
      <c r="DW33" s="329"/>
      <c r="DX33" s="329"/>
      <c r="DY33" s="329"/>
      <c r="DZ33" s="329"/>
      <c r="EA33" s="329"/>
      <c r="EB33" s="329"/>
      <c r="EC33" s="329"/>
      <c r="ED33" s="329"/>
      <c r="EE33" s="329"/>
      <c r="EF33" s="329"/>
      <c r="EG33" s="329"/>
      <c r="EH33" s="329"/>
      <c r="EI33" s="329"/>
      <c r="EJ33" s="329"/>
      <c r="EK33" s="329"/>
      <c r="EL33" s="329"/>
      <c r="EM33" s="329"/>
      <c r="EN33" s="329"/>
      <c r="EO33" s="329"/>
      <c r="EP33" s="329"/>
      <c r="EQ33" s="329"/>
      <c r="ER33" s="329"/>
      <c r="ES33" s="329"/>
      <c r="ET33" s="329"/>
      <c r="EU33" s="329"/>
      <c r="EV33" s="329"/>
      <c r="EW33" s="329"/>
      <c r="EX33" s="329"/>
      <c r="EY33" s="329"/>
      <c r="EZ33" s="329"/>
      <c r="FA33" s="329"/>
      <c r="FB33" s="329"/>
      <c r="FC33" s="329"/>
      <c r="FD33" s="329"/>
      <c r="FE33" s="329"/>
      <c r="FF33" s="329"/>
      <c r="FG33" s="329"/>
      <c r="FH33" s="329"/>
      <c r="FI33" s="329"/>
      <c r="FJ33" s="329"/>
      <c r="FK33" s="329"/>
      <c r="FL33" s="329"/>
      <c r="FM33" s="329"/>
      <c r="FN33" s="329"/>
      <c r="FO33" s="329"/>
      <c r="FP33" s="329"/>
      <c r="FQ33" s="329"/>
      <c r="FR33" s="329"/>
      <c r="FS33" s="329"/>
      <c r="FT33" s="329"/>
      <c r="FU33" s="329"/>
      <c r="FV33" s="329"/>
      <c r="FW33" s="329"/>
      <c r="FX33" s="329"/>
      <c r="FY33" s="329"/>
      <c r="FZ33" s="329"/>
      <c r="GA33" s="329"/>
      <c r="GB33" s="329"/>
      <c r="GC33" s="329"/>
      <c r="GD33" s="329"/>
      <c r="GE33" s="329"/>
      <c r="GF33" s="329"/>
      <c r="GG33" s="329"/>
      <c r="GH33" s="329"/>
      <c r="GI33" s="329"/>
      <c r="GJ33" s="329"/>
      <c r="GK33" s="329"/>
      <c r="GL33" s="329"/>
      <c r="GM33" s="329"/>
      <c r="GN33" s="329"/>
      <c r="GO33" s="329"/>
      <c r="GP33" s="329"/>
      <c r="GQ33" s="329"/>
      <c r="GR33" s="329"/>
      <c r="GS33" s="329"/>
      <c r="GT33" s="329"/>
      <c r="GU33" s="329"/>
      <c r="GV33" s="329"/>
      <c r="GW33" s="329"/>
      <c r="GX33" s="329"/>
      <c r="GY33" s="329"/>
      <c r="GZ33" s="329"/>
      <c r="HA33" s="329"/>
      <c r="HB33" s="329"/>
      <c r="HC33" s="329"/>
      <c r="HD33" s="329"/>
      <c r="HE33" s="329"/>
      <c r="HF33" s="329"/>
      <c r="HG33" s="329"/>
      <c r="HH33" s="329"/>
      <c r="HI33" s="329"/>
      <c r="HJ33" s="329"/>
      <c r="HK33" s="329"/>
      <c r="HL33" s="329"/>
      <c r="HM33" s="329"/>
      <c r="HN33" s="329"/>
      <c r="HO33" s="329"/>
      <c r="HP33" s="329"/>
      <c r="HQ33" s="329"/>
      <c r="HR33" s="329"/>
      <c r="HS33" s="329"/>
      <c r="HT33" s="329"/>
      <c r="HU33" s="329"/>
      <c r="HV33" s="329"/>
      <c r="HW33" s="329"/>
      <c r="HX33" s="329"/>
      <c r="HY33" s="329"/>
      <c r="HZ33" s="329"/>
      <c r="IA33" s="329"/>
      <c r="IB33" s="329"/>
      <c r="IC33" s="329"/>
      <c r="ID33" s="329"/>
      <c r="IE33" s="329"/>
      <c r="IF33" s="329"/>
      <c r="IG33" s="329"/>
      <c r="IH33" s="329"/>
      <c r="II33" s="329"/>
      <c r="IJ33" s="329"/>
      <c r="IK33" s="329"/>
      <c r="IL33" s="329"/>
      <c r="IM33" s="329"/>
      <c r="IN33" s="329"/>
      <c r="IO33" s="329"/>
      <c r="IP33" s="329"/>
      <c r="IQ33" s="329"/>
      <c r="IR33" s="329"/>
      <c r="IS33" s="329"/>
      <c r="IT33" s="329"/>
      <c r="IU33" s="329"/>
      <c r="IV33" s="329"/>
      <c r="IW33" s="329"/>
      <c r="IX33" s="329"/>
      <c r="IY33" s="329"/>
    </row>
    <row r="34" spans="1:259" s="631" customFormat="1" ht="9.75" customHeight="1" x14ac:dyDescent="0.25">
      <c r="A34" s="328"/>
      <c r="B34" s="783"/>
      <c r="C34" s="328"/>
      <c r="D34" s="783"/>
      <c r="E34" s="783"/>
      <c r="F34" s="322"/>
      <c r="G34" s="746"/>
      <c r="H34" s="747"/>
      <c r="I34" s="322"/>
      <c r="J34" s="746"/>
      <c r="K34" s="747"/>
      <c r="L34" s="396"/>
      <c r="M34" s="396"/>
      <c r="N34" s="396"/>
      <c r="O34" s="396"/>
      <c r="P34" s="396"/>
      <c r="Q34" s="396"/>
      <c r="R34" s="333"/>
      <c r="S34" s="333"/>
      <c r="T34" s="328"/>
      <c r="U34" s="328"/>
      <c r="V34" s="328"/>
      <c r="W34" s="328"/>
      <c r="X34" s="328"/>
      <c r="Y34" s="328"/>
      <c r="Z34" s="328"/>
      <c r="AA34" s="328"/>
      <c r="AB34" s="328"/>
      <c r="AC34" s="328"/>
      <c r="AD34" s="328"/>
      <c r="AE34" s="328"/>
      <c r="AF34" s="328"/>
      <c r="AG34" s="328"/>
      <c r="AH34" s="328"/>
      <c r="AI34" s="328"/>
      <c r="AJ34" s="328"/>
      <c r="AK34" s="328"/>
      <c r="AL34" s="328"/>
      <c r="AM34" s="328"/>
      <c r="AN34" s="328"/>
      <c r="AO34" s="328"/>
      <c r="AP34" s="328"/>
      <c r="AQ34" s="328"/>
      <c r="AR34" s="328"/>
      <c r="AS34" s="328"/>
      <c r="AT34" s="328"/>
      <c r="AU34" s="328"/>
      <c r="AV34" s="328"/>
      <c r="AW34" s="328"/>
      <c r="AX34" s="328"/>
      <c r="AY34" s="328"/>
      <c r="AZ34" s="328"/>
      <c r="BA34" s="328"/>
      <c r="BB34" s="328"/>
      <c r="BC34" s="328"/>
      <c r="BD34" s="328"/>
      <c r="BE34" s="328"/>
      <c r="BF34" s="328"/>
      <c r="BG34" s="328"/>
      <c r="BH34" s="328"/>
      <c r="BI34" s="328"/>
      <c r="BJ34" s="328"/>
      <c r="BK34" s="328"/>
      <c r="BL34" s="328"/>
      <c r="BM34" s="328"/>
      <c r="BN34" s="328"/>
      <c r="BO34" s="328"/>
      <c r="BP34" s="328"/>
      <c r="BQ34" s="328"/>
      <c r="BR34" s="328"/>
      <c r="BS34" s="328"/>
      <c r="BT34" s="328"/>
      <c r="BU34" s="328"/>
      <c r="BV34" s="328"/>
      <c r="BW34" s="328"/>
      <c r="BX34" s="328"/>
      <c r="BY34" s="328"/>
      <c r="BZ34" s="328"/>
      <c r="CA34" s="328"/>
      <c r="CB34" s="328"/>
      <c r="CC34" s="328"/>
      <c r="CD34" s="328"/>
      <c r="CE34" s="328"/>
      <c r="CF34" s="328"/>
      <c r="CG34" s="328"/>
      <c r="CH34" s="328"/>
      <c r="CI34" s="328"/>
      <c r="CJ34" s="328"/>
      <c r="CK34" s="328"/>
      <c r="CL34" s="328"/>
      <c r="CM34" s="328"/>
      <c r="CN34" s="328"/>
      <c r="CO34" s="328"/>
      <c r="CP34" s="328"/>
      <c r="CQ34" s="328"/>
      <c r="CR34" s="328"/>
      <c r="CS34" s="328"/>
      <c r="CT34" s="328"/>
      <c r="CU34" s="328"/>
      <c r="CV34" s="328"/>
      <c r="CW34" s="328"/>
      <c r="CX34" s="328"/>
      <c r="CY34" s="328"/>
      <c r="CZ34" s="328"/>
      <c r="DA34" s="328"/>
      <c r="DB34" s="328"/>
      <c r="DC34" s="328"/>
      <c r="DD34" s="328"/>
      <c r="DE34" s="328"/>
      <c r="DF34" s="328"/>
      <c r="DG34" s="328"/>
      <c r="DH34" s="328"/>
      <c r="DI34" s="328"/>
      <c r="DJ34" s="328"/>
      <c r="DK34" s="328"/>
      <c r="DL34" s="328"/>
      <c r="DM34" s="328"/>
      <c r="DN34" s="328"/>
      <c r="DO34" s="328"/>
      <c r="DP34" s="328"/>
      <c r="DQ34" s="328"/>
      <c r="DR34" s="328"/>
      <c r="DS34" s="328"/>
      <c r="DT34" s="328"/>
      <c r="DU34" s="328"/>
      <c r="DV34" s="328"/>
      <c r="DW34" s="328"/>
      <c r="DX34" s="328"/>
      <c r="DY34" s="328"/>
      <c r="DZ34" s="328"/>
      <c r="EA34" s="328"/>
      <c r="EB34" s="328"/>
      <c r="EC34" s="328"/>
      <c r="ED34" s="328"/>
      <c r="EE34" s="328"/>
      <c r="EF34" s="328"/>
      <c r="EG34" s="328"/>
      <c r="EH34" s="328"/>
      <c r="EI34" s="328"/>
      <c r="EJ34" s="328"/>
      <c r="EK34" s="328"/>
      <c r="EL34" s="328"/>
      <c r="EM34" s="328"/>
      <c r="EN34" s="328"/>
      <c r="EO34" s="328"/>
      <c r="EP34" s="328"/>
      <c r="EQ34" s="328"/>
      <c r="ER34" s="328"/>
      <c r="ES34" s="328"/>
      <c r="ET34" s="328"/>
      <c r="EU34" s="328"/>
      <c r="EV34" s="328"/>
      <c r="EW34" s="328"/>
      <c r="EX34" s="328"/>
      <c r="EY34" s="328"/>
      <c r="EZ34" s="328"/>
      <c r="FA34" s="328"/>
      <c r="FB34" s="328"/>
      <c r="FC34" s="328"/>
      <c r="FD34" s="328"/>
      <c r="FE34" s="328"/>
      <c r="FF34" s="328"/>
      <c r="FG34" s="328"/>
      <c r="FH34" s="328"/>
      <c r="FI34" s="328"/>
      <c r="FJ34" s="328"/>
      <c r="FK34" s="328"/>
      <c r="FL34" s="328"/>
      <c r="FM34" s="328"/>
      <c r="FN34" s="328"/>
      <c r="FO34" s="328"/>
      <c r="FP34" s="328"/>
      <c r="FQ34" s="328"/>
      <c r="FR34" s="328"/>
      <c r="FS34" s="328"/>
      <c r="FT34" s="328"/>
      <c r="FU34" s="328"/>
      <c r="FV34" s="328"/>
      <c r="FW34" s="328"/>
      <c r="FX34" s="328"/>
      <c r="FY34" s="328"/>
      <c r="FZ34" s="328"/>
      <c r="GA34" s="328"/>
      <c r="GB34" s="328"/>
      <c r="GC34" s="328"/>
      <c r="GD34" s="328"/>
      <c r="GE34" s="328"/>
      <c r="GF34" s="328"/>
      <c r="GG34" s="328"/>
      <c r="GH34" s="328"/>
      <c r="GI34" s="328"/>
      <c r="GJ34" s="328"/>
      <c r="GK34" s="328"/>
      <c r="GL34" s="328"/>
      <c r="GM34" s="328"/>
      <c r="GN34" s="328"/>
      <c r="GO34" s="328"/>
      <c r="GP34" s="328"/>
      <c r="GQ34" s="328"/>
      <c r="GR34" s="328"/>
      <c r="GS34" s="328"/>
      <c r="GT34" s="328"/>
      <c r="GU34" s="328"/>
      <c r="GV34" s="328"/>
      <c r="GW34" s="328"/>
      <c r="GX34" s="328"/>
      <c r="GY34" s="328"/>
      <c r="GZ34" s="328"/>
      <c r="HA34" s="328"/>
      <c r="HB34" s="328"/>
      <c r="HC34" s="328"/>
      <c r="HD34" s="328"/>
      <c r="HE34" s="328"/>
      <c r="HF34" s="328"/>
      <c r="HG34" s="328"/>
      <c r="HH34" s="328"/>
      <c r="HI34" s="328"/>
      <c r="HJ34" s="328"/>
      <c r="HK34" s="328"/>
      <c r="HL34" s="328"/>
      <c r="HM34" s="328"/>
      <c r="HN34" s="328"/>
      <c r="HO34" s="328"/>
      <c r="HP34" s="328"/>
      <c r="HQ34" s="328"/>
      <c r="HR34" s="328"/>
      <c r="HS34" s="328"/>
      <c r="HT34" s="328"/>
      <c r="HU34" s="328"/>
      <c r="HV34" s="328"/>
      <c r="HW34" s="328"/>
      <c r="HX34" s="328"/>
      <c r="HY34" s="328"/>
      <c r="HZ34" s="328"/>
      <c r="IA34" s="328"/>
      <c r="IB34" s="328"/>
      <c r="IC34" s="328"/>
      <c r="ID34" s="328"/>
      <c r="IE34" s="328"/>
      <c r="IF34" s="328"/>
      <c r="IG34" s="328"/>
      <c r="IH34" s="328"/>
      <c r="II34" s="328"/>
      <c r="IJ34" s="328"/>
      <c r="IK34" s="328"/>
      <c r="IL34" s="328"/>
      <c r="IM34" s="328"/>
      <c r="IN34" s="328"/>
      <c r="IO34" s="328"/>
      <c r="IP34" s="328"/>
      <c r="IQ34" s="328"/>
      <c r="IR34" s="328"/>
      <c r="IS34" s="328"/>
      <c r="IT34" s="328"/>
      <c r="IU34" s="328"/>
      <c r="IV34" s="328"/>
      <c r="IW34" s="328"/>
      <c r="IX34" s="328"/>
      <c r="IY34" s="328"/>
    </row>
    <row r="35" spans="1:259" s="650" customFormat="1" ht="30.75" customHeight="1" x14ac:dyDescent="0.35">
      <c r="A35" s="394"/>
      <c r="B35" s="1482" t="s">
        <v>182</v>
      </c>
      <c r="C35" s="1482"/>
      <c r="D35" s="1482"/>
      <c r="E35" s="1482"/>
      <c r="F35" s="1482"/>
      <c r="G35" s="1482"/>
      <c r="H35" s="1482"/>
      <c r="I35" s="1482"/>
      <c r="J35" s="1482"/>
      <c r="K35" s="1482"/>
      <c r="L35" s="1241"/>
      <c r="M35" s="1241"/>
      <c r="N35" s="1241"/>
      <c r="O35" s="1241"/>
      <c r="P35" s="496"/>
      <c r="Q35" s="496"/>
      <c r="R35" s="748"/>
      <c r="S35" s="748"/>
      <c r="T35" s="394"/>
      <c r="U35" s="394"/>
      <c r="V35" s="394"/>
      <c r="W35" s="394"/>
      <c r="X35" s="394"/>
      <c r="Y35" s="394"/>
      <c r="Z35" s="394"/>
      <c r="AA35" s="394"/>
      <c r="AB35" s="394"/>
      <c r="AC35" s="394"/>
      <c r="AD35" s="394"/>
      <c r="AE35" s="394"/>
      <c r="AF35" s="394"/>
      <c r="AG35" s="394"/>
      <c r="AH35" s="394"/>
      <c r="AI35" s="394"/>
      <c r="AJ35" s="394"/>
      <c r="AK35" s="394"/>
      <c r="AL35" s="394"/>
      <c r="AM35" s="394"/>
      <c r="AN35" s="394"/>
      <c r="AO35" s="394"/>
      <c r="AP35" s="394"/>
      <c r="AQ35" s="394"/>
      <c r="AR35" s="394"/>
      <c r="AS35" s="394"/>
      <c r="AT35" s="394"/>
      <c r="AU35" s="394"/>
      <c r="AV35" s="394"/>
      <c r="AW35" s="394"/>
      <c r="AX35" s="394"/>
      <c r="AY35" s="394"/>
      <c r="AZ35" s="394"/>
      <c r="BA35" s="394"/>
      <c r="BB35" s="394"/>
      <c r="BC35" s="394"/>
      <c r="BD35" s="394"/>
      <c r="BE35" s="394"/>
      <c r="BF35" s="394"/>
      <c r="BG35" s="394"/>
      <c r="BH35" s="394"/>
      <c r="BI35" s="394"/>
      <c r="BJ35" s="394"/>
      <c r="BK35" s="394"/>
      <c r="BL35" s="394"/>
      <c r="BM35" s="394"/>
      <c r="BN35" s="394"/>
      <c r="BO35" s="394"/>
      <c r="BP35" s="394"/>
      <c r="BQ35" s="394"/>
      <c r="BR35" s="394"/>
      <c r="BS35" s="394"/>
      <c r="BT35" s="394"/>
      <c r="BU35" s="394"/>
      <c r="BV35" s="394"/>
      <c r="BW35" s="394"/>
      <c r="BX35" s="394"/>
      <c r="BY35" s="394"/>
      <c r="BZ35" s="394"/>
      <c r="CA35" s="394"/>
      <c r="CB35" s="394"/>
      <c r="CC35" s="394"/>
      <c r="CD35" s="394"/>
      <c r="CE35" s="394"/>
      <c r="CF35" s="394"/>
      <c r="CG35" s="394"/>
      <c r="CH35" s="394"/>
      <c r="CI35" s="394"/>
      <c r="CJ35" s="394"/>
      <c r="CK35" s="394"/>
      <c r="CL35" s="394"/>
      <c r="CM35" s="394"/>
      <c r="CN35" s="394"/>
      <c r="CO35" s="394"/>
      <c r="CP35" s="394"/>
      <c r="CQ35" s="394"/>
      <c r="CR35" s="394"/>
      <c r="CS35" s="394"/>
      <c r="CT35" s="394"/>
      <c r="CU35" s="394"/>
      <c r="CV35" s="394"/>
      <c r="CW35" s="394"/>
      <c r="CX35" s="394"/>
      <c r="CY35" s="394"/>
      <c r="CZ35" s="394"/>
      <c r="DA35" s="394"/>
      <c r="DB35" s="394"/>
      <c r="DC35" s="394"/>
      <c r="DD35" s="394"/>
      <c r="DE35" s="394"/>
      <c r="DF35" s="394"/>
      <c r="DG35" s="394"/>
      <c r="DH35" s="394"/>
      <c r="DI35" s="394"/>
      <c r="DJ35" s="394"/>
      <c r="DK35" s="394"/>
      <c r="DL35" s="394"/>
      <c r="DM35" s="394"/>
      <c r="DN35" s="394"/>
      <c r="DO35" s="394"/>
      <c r="DP35" s="394"/>
      <c r="DQ35" s="394"/>
      <c r="DR35" s="394"/>
      <c r="DS35" s="394"/>
      <c r="DT35" s="394"/>
      <c r="DU35" s="394"/>
      <c r="DV35" s="394"/>
      <c r="DW35" s="394"/>
      <c r="DX35" s="394"/>
      <c r="DY35" s="394"/>
      <c r="DZ35" s="394"/>
      <c r="EA35" s="394"/>
      <c r="EB35" s="394"/>
      <c r="EC35" s="394"/>
      <c r="ED35" s="394"/>
      <c r="EE35" s="394"/>
      <c r="EF35" s="394"/>
      <c r="EG35" s="394"/>
      <c r="EH35" s="394"/>
      <c r="EI35" s="394"/>
      <c r="EJ35" s="394"/>
      <c r="EK35" s="394"/>
      <c r="EL35" s="394"/>
      <c r="EM35" s="394"/>
      <c r="EN35" s="394"/>
      <c r="EO35" s="394"/>
      <c r="EP35" s="394"/>
      <c r="EQ35" s="394"/>
      <c r="ER35" s="394"/>
      <c r="ES35" s="394"/>
      <c r="ET35" s="394"/>
      <c r="EU35" s="394"/>
      <c r="EV35" s="394"/>
      <c r="EW35" s="394"/>
      <c r="EX35" s="394"/>
      <c r="EY35" s="394"/>
      <c r="EZ35" s="394"/>
      <c r="FA35" s="394"/>
      <c r="FB35" s="394"/>
      <c r="FC35" s="394"/>
      <c r="FD35" s="394"/>
      <c r="FE35" s="394"/>
      <c r="FF35" s="394"/>
      <c r="FG35" s="394"/>
      <c r="FH35" s="394"/>
      <c r="FI35" s="394"/>
      <c r="FJ35" s="394"/>
      <c r="FK35" s="394"/>
      <c r="FL35" s="394"/>
      <c r="FM35" s="394"/>
      <c r="FN35" s="394"/>
      <c r="FO35" s="394"/>
      <c r="FP35" s="394"/>
      <c r="FQ35" s="394"/>
      <c r="FR35" s="394"/>
      <c r="FS35" s="394"/>
      <c r="FT35" s="394"/>
      <c r="FU35" s="394"/>
      <c r="FV35" s="394"/>
      <c r="FW35" s="394"/>
      <c r="FX35" s="394"/>
      <c r="FY35" s="394"/>
      <c r="FZ35" s="394"/>
      <c r="GA35" s="394"/>
      <c r="GB35" s="394"/>
      <c r="GC35" s="394"/>
      <c r="GD35" s="394"/>
      <c r="GE35" s="394"/>
      <c r="GF35" s="394"/>
      <c r="GG35" s="394"/>
      <c r="GH35" s="394"/>
      <c r="GI35" s="394"/>
      <c r="GJ35" s="394"/>
      <c r="GK35" s="394"/>
      <c r="GL35" s="394"/>
      <c r="GM35" s="394"/>
      <c r="GN35" s="394"/>
      <c r="GO35" s="394"/>
      <c r="GP35" s="394"/>
      <c r="GQ35" s="394"/>
      <c r="GR35" s="394"/>
      <c r="GS35" s="394"/>
      <c r="GT35" s="394"/>
      <c r="GU35" s="394"/>
      <c r="GV35" s="394"/>
      <c r="GW35" s="394"/>
      <c r="GX35" s="394"/>
      <c r="GY35" s="394"/>
      <c r="GZ35" s="394"/>
      <c r="HA35" s="394"/>
      <c r="HB35" s="394"/>
      <c r="HC35" s="394"/>
      <c r="HD35" s="394"/>
      <c r="HE35" s="394"/>
      <c r="HF35" s="394"/>
      <c r="HG35" s="394"/>
      <c r="HH35" s="394"/>
      <c r="HI35" s="394"/>
      <c r="HJ35" s="394"/>
      <c r="HK35" s="394"/>
      <c r="HL35" s="394"/>
      <c r="HM35" s="394"/>
      <c r="HN35" s="394"/>
      <c r="HO35" s="394"/>
      <c r="HP35" s="394"/>
      <c r="HQ35" s="394"/>
      <c r="HR35" s="394"/>
      <c r="HS35" s="394"/>
      <c r="HT35" s="394"/>
      <c r="HU35" s="394"/>
      <c r="HV35" s="394"/>
      <c r="HW35" s="394"/>
      <c r="HX35" s="394"/>
      <c r="HY35" s="394"/>
      <c r="HZ35" s="394"/>
      <c r="IA35" s="394"/>
      <c r="IB35" s="394"/>
      <c r="IC35" s="394"/>
      <c r="ID35" s="394"/>
      <c r="IE35" s="394"/>
      <c r="IF35" s="394"/>
      <c r="IG35" s="394"/>
      <c r="IH35" s="394"/>
      <c r="II35" s="394"/>
      <c r="IJ35" s="394"/>
      <c r="IK35" s="394"/>
      <c r="IL35" s="394"/>
      <c r="IM35" s="394"/>
      <c r="IN35" s="394"/>
      <c r="IO35" s="394"/>
      <c r="IP35" s="394"/>
      <c r="IQ35" s="394"/>
      <c r="IR35" s="394"/>
      <c r="IS35" s="394"/>
      <c r="IT35" s="394"/>
      <c r="IU35" s="394"/>
      <c r="IV35" s="394"/>
      <c r="IW35" s="394"/>
      <c r="IX35" s="394"/>
      <c r="IY35" s="394"/>
    </row>
    <row r="36" spans="1:259" ht="44.15" customHeight="1" x14ac:dyDescent="0.25">
      <c r="B36" s="1483" t="s">
        <v>183</v>
      </c>
      <c r="C36" s="1483"/>
      <c r="D36" s="1483"/>
      <c r="E36" s="1483"/>
      <c r="F36" s="1483"/>
      <c r="G36" s="1483"/>
      <c r="H36" s="1483"/>
      <c r="I36" s="1483"/>
      <c r="J36" s="1483"/>
      <c r="K36" s="1483"/>
      <c r="L36" s="785"/>
      <c r="M36" s="785"/>
      <c r="N36" s="785"/>
      <c r="O36" s="785"/>
      <c r="P36" s="785"/>
      <c r="Q36" s="1223"/>
    </row>
    <row r="37" spans="1:259" ht="42" customHeight="1" x14ac:dyDescent="0.25">
      <c r="B37" s="1716" t="s">
        <v>498</v>
      </c>
      <c r="C37" s="1716"/>
      <c r="D37" s="1716"/>
      <c r="E37" s="1716"/>
      <c r="F37" s="1716"/>
      <c r="G37" s="1716"/>
      <c r="H37" s="1716"/>
      <c r="I37" s="1716"/>
      <c r="J37" s="1716"/>
      <c r="K37" s="1716"/>
      <c r="L37" s="496"/>
      <c r="M37" s="496"/>
      <c r="N37" s="496"/>
      <c r="O37" s="496"/>
      <c r="P37" s="496"/>
      <c r="Q37" s="622"/>
      <c r="R37" s="329"/>
    </row>
    <row r="38" spans="1:259" x14ac:dyDescent="0.35">
      <c r="L38" s="447"/>
      <c r="M38" s="360"/>
      <c r="N38" s="360"/>
      <c r="O38" s="360"/>
      <c r="P38" s="361"/>
      <c r="Q38" s="786"/>
      <c r="R38" s="329"/>
    </row>
    <row r="39" spans="1:259" x14ac:dyDescent="0.35">
      <c r="L39" s="447"/>
      <c r="M39" s="360"/>
      <c r="N39" s="360"/>
      <c r="O39" s="360"/>
      <c r="P39" s="361"/>
      <c r="Q39" s="787"/>
      <c r="R39" s="329"/>
    </row>
    <row r="40" spans="1:259" x14ac:dyDescent="0.35">
      <c r="L40" s="447"/>
      <c r="M40" s="360"/>
      <c r="N40" s="360"/>
      <c r="O40" s="360"/>
      <c r="P40" s="361"/>
      <c r="Q40" s="786"/>
      <c r="R40" s="329"/>
    </row>
    <row r="41" spans="1:259" x14ac:dyDescent="0.35">
      <c r="L41" s="447"/>
      <c r="M41" s="360"/>
      <c r="N41" s="360"/>
      <c r="O41" s="360"/>
      <c r="P41" s="361"/>
      <c r="Q41" s="786"/>
      <c r="R41" s="329"/>
    </row>
    <row r="42" spans="1:259" x14ac:dyDescent="0.35">
      <c r="L42" s="447"/>
      <c r="M42" s="360"/>
      <c r="N42" s="360"/>
      <c r="O42" s="360"/>
      <c r="P42" s="361"/>
      <c r="Q42" s="786"/>
      <c r="R42" s="329"/>
    </row>
    <row r="43" spans="1:259" x14ac:dyDescent="0.35">
      <c r="L43" s="447"/>
      <c r="M43" s="360"/>
      <c r="N43" s="360"/>
      <c r="O43" s="360"/>
      <c r="P43" s="361"/>
      <c r="Q43" s="786"/>
      <c r="R43" s="329"/>
    </row>
    <row r="44" spans="1:259" x14ac:dyDescent="0.35">
      <c r="L44" s="447"/>
      <c r="M44" s="360"/>
      <c r="N44" s="360"/>
      <c r="O44" s="360"/>
      <c r="P44" s="361"/>
      <c r="Q44" s="786"/>
      <c r="R44" s="329"/>
    </row>
    <row r="45" spans="1:259" x14ac:dyDescent="0.35">
      <c r="L45" s="447"/>
      <c r="M45" s="360"/>
      <c r="N45" s="360"/>
      <c r="O45" s="360"/>
      <c r="P45" s="361"/>
      <c r="Q45" s="786"/>
      <c r="R45" s="329"/>
    </row>
    <row r="46" spans="1:259" x14ac:dyDescent="0.35">
      <c r="L46" s="447"/>
      <c r="M46" s="360"/>
      <c r="N46" s="360"/>
      <c r="O46" s="360"/>
      <c r="P46" s="361"/>
      <c r="Q46" s="787"/>
      <c r="R46" s="329"/>
    </row>
    <row r="47" spans="1:259" x14ac:dyDescent="0.35">
      <c r="L47" s="447"/>
      <c r="M47" s="360"/>
      <c r="N47" s="360"/>
      <c r="O47" s="360"/>
      <c r="P47" s="361"/>
      <c r="Q47" s="786"/>
      <c r="R47" s="329"/>
    </row>
    <row r="48" spans="1:259" x14ac:dyDescent="0.35">
      <c r="L48" s="447"/>
      <c r="M48" s="360"/>
      <c r="N48" s="360"/>
      <c r="O48" s="360"/>
      <c r="P48" s="361"/>
      <c r="Q48" s="786"/>
      <c r="R48" s="329"/>
    </row>
    <row r="49" spans="12:18" x14ac:dyDescent="0.35">
      <c r="L49" s="447"/>
      <c r="M49" s="360"/>
      <c r="N49" s="360"/>
      <c r="O49" s="360"/>
      <c r="P49" s="361"/>
      <c r="Q49" s="786"/>
      <c r="R49" s="329"/>
    </row>
    <row r="50" spans="12:18" x14ac:dyDescent="0.35">
      <c r="L50" s="447"/>
      <c r="M50" s="360"/>
      <c r="N50" s="360"/>
      <c r="O50" s="360"/>
      <c r="P50" s="361"/>
      <c r="Q50" s="786"/>
      <c r="R50" s="329"/>
    </row>
    <row r="51" spans="12:18" x14ac:dyDescent="0.35">
      <c r="L51" s="447"/>
      <c r="M51" s="360"/>
      <c r="N51" s="360"/>
      <c r="O51" s="360"/>
      <c r="P51" s="361"/>
      <c r="Q51" s="786"/>
      <c r="R51" s="329"/>
    </row>
    <row r="52" spans="12:18" x14ac:dyDescent="0.35">
      <c r="L52" s="447"/>
      <c r="M52" s="360"/>
      <c r="N52" s="360"/>
      <c r="O52" s="360"/>
      <c r="P52" s="361"/>
      <c r="Q52" s="787"/>
      <c r="R52" s="329"/>
    </row>
    <row r="53" spans="12:18" x14ac:dyDescent="0.35">
      <c r="L53" s="447"/>
      <c r="M53" s="360"/>
      <c r="N53" s="360"/>
      <c r="O53" s="360"/>
      <c r="P53" s="361"/>
      <c r="Q53" s="786"/>
      <c r="R53" s="329"/>
    </row>
    <row r="54" spans="12:18" x14ac:dyDescent="0.35">
      <c r="L54" s="447"/>
      <c r="M54" s="360"/>
      <c r="N54" s="360"/>
      <c r="O54" s="360"/>
      <c r="P54" s="361"/>
      <c r="Q54" s="786"/>
      <c r="R54" s="329"/>
    </row>
    <row r="55" spans="12:18" x14ac:dyDescent="0.35">
      <c r="L55" s="447"/>
      <c r="M55" s="329"/>
      <c r="N55" s="329"/>
      <c r="O55" s="360"/>
      <c r="P55" s="361"/>
      <c r="Q55" s="786"/>
      <c r="R55" s="329"/>
    </row>
  </sheetData>
  <mergeCells count="11">
    <mergeCell ref="B35:K35"/>
    <mergeCell ref="B36:K36"/>
    <mergeCell ref="B37:K37"/>
    <mergeCell ref="B3:I3"/>
    <mergeCell ref="A4:Q4"/>
    <mergeCell ref="B5:Q5"/>
    <mergeCell ref="B8:K8"/>
    <mergeCell ref="D10:E10"/>
    <mergeCell ref="G10:H10"/>
    <mergeCell ref="J10:K10"/>
    <mergeCell ref="B10:B11"/>
  </mergeCells>
  <conditionalFormatting sqref="E13:E31">
    <cfRule type="colorScale" priority="3">
      <colorScale>
        <cfvo type="min"/>
        <cfvo type="max"/>
        <color theme="5" tint="0.79998168889431442"/>
        <color theme="5" tint="-0.249977111117893"/>
      </colorScale>
    </cfRule>
  </conditionalFormatting>
  <conditionalFormatting sqref="E13:E32 H13:H31 K13:K31">
    <cfRule type="colorScale" priority="4">
      <colorScale>
        <cfvo type="num" val="100"/>
        <cfvo type="num" val="190"/>
        <cfvo type="max"/>
        <color rgb="FFFFFFCC"/>
        <color rgb="FFFCFCFF"/>
        <color theme="4"/>
      </colorScale>
    </cfRule>
  </conditionalFormatting>
  <conditionalFormatting sqref="H13:H31">
    <cfRule type="colorScale" priority="2">
      <colorScale>
        <cfvo type="min"/>
        <cfvo type="max"/>
        <color theme="5" tint="0.79998168889431442"/>
        <color theme="5" tint="-0.249977111117893"/>
      </colorScale>
    </cfRule>
  </conditionalFormatting>
  <conditionalFormatting sqref="K13:K31">
    <cfRule type="colorScale" priority="1">
      <colorScale>
        <cfvo type="min"/>
        <cfvo type="max"/>
        <color theme="5" tint="0.79998168889431442"/>
        <color theme="5" tint="-0.249977111117893"/>
      </colorScale>
    </cfRule>
  </conditionalFormatting>
  <printOptions horizontalCentered="1"/>
  <pageMargins left="0" right="0" top="0.43307086614173229" bottom="0.43307086614173229" header="0" footer="0"/>
  <pageSetup paperSize="9" scale="71" orientation="landscape" r:id="rId1"/>
  <headerFooter alignWithMargins="0"/>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Hoja55">
    <pageSetUpPr fitToPage="1"/>
  </sheetPr>
  <dimension ref="A1:Q36"/>
  <sheetViews>
    <sheetView zoomScaleNormal="100" workbookViewId="0"/>
  </sheetViews>
  <sheetFormatPr baseColWidth="10" defaultColWidth="11.453125" defaultRowHeight="14.5" x14ac:dyDescent="0.35"/>
  <cols>
    <col min="1" max="1" width="3.26953125" style="1123" customWidth="1"/>
    <col min="2" max="2" width="28.453125" style="1123" customWidth="1"/>
    <col min="3" max="3" width="16.7265625" style="1123" customWidth="1"/>
    <col min="4" max="4" width="10.26953125" style="1123" customWidth="1"/>
    <col min="5" max="5" width="15" style="1123" customWidth="1"/>
    <col min="6" max="6" width="10" style="1123" customWidth="1"/>
    <col min="7" max="7" width="15.453125" style="1123" customWidth="1"/>
    <col min="8" max="8" width="9.7265625" style="1123" customWidth="1"/>
    <col min="9" max="9" width="14.54296875" style="1123" customWidth="1"/>
    <col min="10" max="16384" width="11.453125" style="1123"/>
  </cols>
  <sheetData>
    <row r="1" spans="1:17" s="1116" customFormat="1" x14ac:dyDescent="0.35">
      <c r="A1" s="1116" t="s">
        <v>96</v>
      </c>
      <c r="B1" s="1116" t="s">
        <v>56</v>
      </c>
      <c r="H1" s="1116" t="s">
        <v>96</v>
      </c>
      <c r="I1" s="1116" t="s">
        <v>67</v>
      </c>
      <c r="P1" s="1116" t="s">
        <v>81</v>
      </c>
    </row>
    <row r="2" spans="1:17" s="1116" customFormat="1" x14ac:dyDescent="0.35"/>
    <row r="3" spans="1:17" s="1116" customFormat="1" x14ac:dyDescent="0.35"/>
    <row r="4" spans="1:17" s="1116" customFormat="1" x14ac:dyDescent="0.35"/>
    <row r="5" spans="1:17" s="1116" customFormat="1" ht="16.5" customHeight="1" x14ac:dyDescent="0.35"/>
    <row r="6" spans="1:17" s="1120" customFormat="1" ht="38.25" customHeight="1" x14ac:dyDescent="0.25">
      <c r="A6" s="1117"/>
      <c r="B6" s="1723" t="s">
        <v>458</v>
      </c>
      <c r="C6" s="1723"/>
      <c r="D6" s="1723"/>
      <c r="E6" s="1723"/>
      <c r="F6" s="1723"/>
      <c r="G6" s="1723"/>
      <c r="H6" s="1723"/>
      <c r="I6" s="1723"/>
      <c r="J6" s="1118"/>
      <c r="K6" s="1118"/>
      <c r="L6" s="1119"/>
      <c r="M6" s="1119"/>
      <c r="N6" s="1119"/>
      <c r="O6" s="1119"/>
      <c r="P6" s="1119"/>
      <c r="Q6" s="1119"/>
    </row>
    <row r="7" spans="1:17" s="1120" customFormat="1" ht="15.75" customHeight="1" x14ac:dyDescent="0.25">
      <c r="A7" s="1117"/>
      <c r="B7" s="1724" t="str">
        <f>porsaad!$B$6</f>
        <v>Situación a 30 de noviembre de 2025</v>
      </c>
      <c r="C7" s="1724"/>
      <c r="D7" s="1724"/>
      <c r="E7" s="1724"/>
      <c r="F7" s="1724"/>
      <c r="G7" s="1724"/>
      <c r="H7" s="1724"/>
      <c r="I7" s="1724"/>
      <c r="J7" s="1121"/>
      <c r="K7" s="1121"/>
      <c r="L7" s="1122"/>
      <c r="M7" s="1122"/>
      <c r="N7" s="1122"/>
      <c r="O7" s="1122"/>
      <c r="P7" s="1122"/>
      <c r="Q7" s="1122"/>
    </row>
    <row r="8" spans="1:17" ht="8.25" customHeight="1" x14ac:dyDescent="0.35">
      <c r="H8" s="1124"/>
    </row>
    <row r="9" spans="1:17" ht="15" customHeight="1" x14ac:dyDescent="0.35">
      <c r="B9" s="1725" t="s">
        <v>12</v>
      </c>
      <c r="C9" s="1728" t="s">
        <v>184</v>
      </c>
      <c r="D9" s="1133"/>
      <c r="E9" s="1133"/>
      <c r="F9" s="1133"/>
      <c r="G9" s="1133"/>
      <c r="H9" s="1133"/>
      <c r="I9" s="1134"/>
    </row>
    <row r="10" spans="1:17" ht="15.75" customHeight="1" x14ac:dyDescent="0.35">
      <c r="B10" s="1726"/>
      <c r="C10" s="1729"/>
      <c r="D10" s="1731" t="s">
        <v>133</v>
      </c>
      <c r="E10" s="1732"/>
      <c r="F10" s="1735" t="s">
        <v>134</v>
      </c>
      <c r="G10" s="1736"/>
      <c r="H10" s="1736"/>
      <c r="I10" s="1736"/>
    </row>
    <row r="11" spans="1:17" ht="40.5" customHeight="1" x14ac:dyDescent="0.35">
      <c r="B11" s="1726"/>
      <c r="C11" s="1729"/>
      <c r="D11" s="1733"/>
      <c r="E11" s="1734"/>
      <c r="F11" s="1737" t="s">
        <v>187</v>
      </c>
      <c r="G11" s="1738"/>
      <c r="H11" s="1735" t="s">
        <v>483</v>
      </c>
      <c r="I11" s="1736"/>
    </row>
    <row r="12" spans="1:17" ht="52.5" customHeight="1" x14ac:dyDescent="0.35">
      <c r="B12" s="1727"/>
      <c r="C12" s="1730"/>
      <c r="D12" s="1136" t="s">
        <v>9</v>
      </c>
      <c r="E12" s="1138" t="s">
        <v>185</v>
      </c>
      <c r="F12" s="1138" t="s">
        <v>9</v>
      </c>
      <c r="G12" s="1135" t="s">
        <v>185</v>
      </c>
      <c r="H12" s="1136" t="s">
        <v>9</v>
      </c>
      <c r="I12" s="1137" t="s">
        <v>185</v>
      </c>
    </row>
    <row r="13" spans="1:17" ht="12.75" customHeight="1" x14ac:dyDescent="0.35">
      <c r="B13" s="1125" t="s">
        <v>8</v>
      </c>
      <c r="C13" s="929">
        <f>'31dictsaad'!D10-'31dictsaad'!H10</f>
        <v>15617</v>
      </c>
      <c r="D13" s="927">
        <v>0</v>
      </c>
      <c r="E13" s="1126">
        <v>0</v>
      </c>
      <c r="F13" s="927">
        <v>717</v>
      </c>
      <c r="G13" s="1126">
        <v>4.5911506691426007</v>
      </c>
      <c r="H13" s="927">
        <v>14900</v>
      </c>
      <c r="I13" s="1126">
        <f>H13/C13*100</f>
        <v>95.408849330857407</v>
      </c>
    </row>
    <row r="14" spans="1:17" x14ac:dyDescent="0.35">
      <c r="B14" s="1125" t="s">
        <v>7</v>
      </c>
      <c r="C14" s="934">
        <f>'31dictsaad'!D11-'31dictsaad'!H11</f>
        <v>4093</v>
      </c>
      <c r="D14" s="932">
        <v>0</v>
      </c>
      <c r="E14" s="1127">
        <v>0</v>
      </c>
      <c r="F14" s="932">
        <v>3818</v>
      </c>
      <c r="G14" s="1127">
        <v>93.281211825067189</v>
      </c>
      <c r="H14" s="932">
        <v>275</v>
      </c>
      <c r="I14" s="1127">
        <f t="shared" ref="I14:I31" si="0">H14/C14*100</f>
        <v>6.7187881749328122</v>
      </c>
    </row>
    <row r="15" spans="1:17" x14ac:dyDescent="0.35">
      <c r="B15" s="1125" t="s">
        <v>37</v>
      </c>
      <c r="C15" s="934">
        <f>'31dictsaad'!D12-'31dictsaad'!H12</f>
        <v>6671</v>
      </c>
      <c r="D15" s="932">
        <v>0</v>
      </c>
      <c r="E15" s="1127">
        <v>0</v>
      </c>
      <c r="F15" s="932">
        <v>699</v>
      </c>
      <c r="G15" s="1127">
        <v>10.478189177034928</v>
      </c>
      <c r="H15" s="932">
        <v>5972</v>
      </c>
      <c r="I15" s="1127">
        <f t="shared" si="0"/>
        <v>89.52181082296508</v>
      </c>
    </row>
    <row r="16" spans="1:17" x14ac:dyDescent="0.35">
      <c r="B16" s="1125" t="s">
        <v>38</v>
      </c>
      <c r="C16" s="934">
        <f>'31dictsaad'!D13-'31dictsaad'!H13</f>
        <v>3164</v>
      </c>
      <c r="D16" s="932">
        <v>0</v>
      </c>
      <c r="E16" s="1127">
        <v>0</v>
      </c>
      <c r="F16" s="932">
        <v>1689</v>
      </c>
      <c r="G16" s="1127">
        <v>53.381795195954481</v>
      </c>
      <c r="H16" s="932">
        <v>1475</v>
      </c>
      <c r="I16" s="1127">
        <f t="shared" si="0"/>
        <v>46.618204804045511</v>
      </c>
    </row>
    <row r="17" spans="2:9" x14ac:dyDescent="0.35">
      <c r="B17" s="1125" t="s">
        <v>6</v>
      </c>
      <c r="C17" s="934">
        <f>'31dictsaad'!D14-'31dictsaad'!H14</f>
        <v>3205</v>
      </c>
      <c r="D17" s="932">
        <v>0</v>
      </c>
      <c r="E17" s="1127">
        <v>0</v>
      </c>
      <c r="F17" s="932">
        <v>1130</v>
      </c>
      <c r="G17" s="1127">
        <v>35.257410296411855</v>
      </c>
      <c r="H17" s="932">
        <v>2075</v>
      </c>
      <c r="I17" s="1127">
        <f t="shared" si="0"/>
        <v>64.742589703588138</v>
      </c>
    </row>
    <row r="18" spans="2:9" x14ac:dyDescent="0.35">
      <c r="B18" s="1125" t="s">
        <v>5</v>
      </c>
      <c r="C18" s="934">
        <f>'31dictsaad'!D15-'31dictsaad'!H15</f>
        <v>411</v>
      </c>
      <c r="D18" s="932">
        <v>0</v>
      </c>
      <c r="E18" s="1127">
        <v>0</v>
      </c>
      <c r="F18" s="932">
        <v>352</v>
      </c>
      <c r="G18" s="1127">
        <v>85.644768856447683</v>
      </c>
      <c r="H18" s="932">
        <v>59</v>
      </c>
      <c r="I18" s="1127">
        <f t="shared" si="0"/>
        <v>14.355231143552311</v>
      </c>
    </row>
    <row r="19" spans="2:9" x14ac:dyDescent="0.35">
      <c r="B19" s="1125" t="s">
        <v>4</v>
      </c>
      <c r="C19" s="934">
        <f>'31dictsaad'!D16-'31dictsaad'!H16</f>
        <v>3510</v>
      </c>
      <c r="D19" s="932">
        <v>2611</v>
      </c>
      <c r="E19" s="1127">
        <v>74.387464387464391</v>
      </c>
      <c r="F19" s="932">
        <v>898</v>
      </c>
      <c r="G19" s="1127">
        <v>25.584045584045583</v>
      </c>
      <c r="H19" s="932">
        <v>1</v>
      </c>
      <c r="I19" s="1127">
        <f t="shared" si="0"/>
        <v>2.8490028490028487E-2</v>
      </c>
    </row>
    <row r="20" spans="2:9" x14ac:dyDescent="0.35">
      <c r="B20" s="1125" t="s">
        <v>40</v>
      </c>
      <c r="C20" s="934">
        <f>'31dictsaad'!D17-'31dictsaad'!H17</f>
        <v>1828</v>
      </c>
      <c r="D20" s="932">
        <v>0</v>
      </c>
      <c r="E20" s="1127">
        <v>0</v>
      </c>
      <c r="F20" s="932">
        <v>1389</v>
      </c>
      <c r="G20" s="1127">
        <v>75.984682713347922</v>
      </c>
      <c r="H20" s="932">
        <v>439</v>
      </c>
      <c r="I20" s="1127">
        <f t="shared" si="0"/>
        <v>24.015317286652081</v>
      </c>
    </row>
    <row r="21" spans="2:9" x14ac:dyDescent="0.35">
      <c r="B21" s="1125" t="s">
        <v>41</v>
      </c>
      <c r="C21" s="934">
        <f>'31dictsaad'!D18-'31dictsaad'!H18</f>
        <v>45084</v>
      </c>
      <c r="D21" s="932">
        <v>0</v>
      </c>
      <c r="E21" s="1127">
        <v>0</v>
      </c>
      <c r="F21" s="932">
        <v>30712</v>
      </c>
      <c r="G21" s="1127">
        <v>68.121728329340797</v>
      </c>
      <c r="H21" s="932">
        <v>14372</v>
      </c>
      <c r="I21" s="1127">
        <f t="shared" si="0"/>
        <v>31.878271670659213</v>
      </c>
    </row>
    <row r="22" spans="2:9" x14ac:dyDescent="0.35">
      <c r="B22" s="1125" t="s">
        <v>3</v>
      </c>
      <c r="C22" s="934">
        <f>'31dictsaad'!D19-'31dictsaad'!H19</f>
        <v>19142</v>
      </c>
      <c r="D22" s="932">
        <v>211</v>
      </c>
      <c r="E22" s="1127">
        <v>1.1022881621565146</v>
      </c>
      <c r="F22" s="932">
        <v>9425</v>
      </c>
      <c r="G22" s="1127">
        <v>49.237279281161847</v>
      </c>
      <c r="H22" s="932">
        <v>9506</v>
      </c>
      <c r="I22" s="1127">
        <f t="shared" si="0"/>
        <v>49.660432556681641</v>
      </c>
    </row>
    <row r="23" spans="2:9" x14ac:dyDescent="0.35">
      <c r="B23" s="1125" t="s">
        <v>2</v>
      </c>
      <c r="C23" s="934">
        <f>'31dictsaad'!D20-'31dictsaad'!H20</f>
        <v>3853</v>
      </c>
      <c r="D23" s="932">
        <v>0</v>
      </c>
      <c r="E23" s="1127">
        <v>0</v>
      </c>
      <c r="F23" s="932">
        <v>2897</v>
      </c>
      <c r="G23" s="1127">
        <v>75.188165066182194</v>
      </c>
      <c r="H23" s="932">
        <v>956</v>
      </c>
      <c r="I23" s="1127">
        <f t="shared" si="0"/>
        <v>24.811834933817806</v>
      </c>
    </row>
    <row r="24" spans="2:9" x14ac:dyDescent="0.35">
      <c r="B24" s="1125" t="s">
        <v>35</v>
      </c>
      <c r="C24" s="934">
        <f>'31dictsaad'!D21-'31dictsaad'!H21</f>
        <v>145</v>
      </c>
      <c r="D24" s="932">
        <v>0</v>
      </c>
      <c r="E24" s="1127">
        <v>0</v>
      </c>
      <c r="F24" s="932">
        <v>2</v>
      </c>
      <c r="G24" s="1127">
        <v>1.3793103448275863</v>
      </c>
      <c r="H24" s="932">
        <v>143</v>
      </c>
      <c r="I24" s="1127">
        <f t="shared" si="0"/>
        <v>98.620689655172413</v>
      </c>
    </row>
    <row r="25" spans="2:9" x14ac:dyDescent="0.35">
      <c r="B25" s="1125" t="s">
        <v>42</v>
      </c>
      <c r="C25" s="934">
        <f>'31dictsaad'!D22-'31dictsaad'!H22</f>
        <v>149</v>
      </c>
      <c r="D25" s="932">
        <v>1</v>
      </c>
      <c r="E25" s="1127">
        <v>0.67114093959731547</v>
      </c>
      <c r="F25" s="932">
        <v>45</v>
      </c>
      <c r="G25" s="1127">
        <v>30.201342281879196</v>
      </c>
      <c r="H25" s="932">
        <v>103</v>
      </c>
      <c r="I25" s="1127">
        <f t="shared" si="0"/>
        <v>69.127516778523486</v>
      </c>
    </row>
    <row r="26" spans="2:9" x14ac:dyDescent="0.35">
      <c r="B26" s="1125" t="s">
        <v>43</v>
      </c>
      <c r="C26" s="934">
        <f>'31dictsaad'!D23-'31dictsaad'!H23</f>
        <v>7945</v>
      </c>
      <c r="D26" s="932">
        <v>0</v>
      </c>
      <c r="E26" s="1127">
        <v>0</v>
      </c>
      <c r="F26" s="932">
        <v>3991</v>
      </c>
      <c r="G26" s="1127">
        <v>50.232850849590939</v>
      </c>
      <c r="H26" s="932">
        <v>3954</v>
      </c>
      <c r="I26" s="1127">
        <f t="shared" si="0"/>
        <v>49.767149150409061</v>
      </c>
    </row>
    <row r="27" spans="2:9" x14ac:dyDescent="0.35">
      <c r="B27" s="1125" t="s">
        <v>44</v>
      </c>
      <c r="C27" s="934">
        <f>'31dictsaad'!D24-'31dictsaad'!H24</f>
        <v>83</v>
      </c>
      <c r="D27" s="932">
        <v>0</v>
      </c>
      <c r="E27" s="1127">
        <v>0</v>
      </c>
      <c r="F27" s="932">
        <v>4</v>
      </c>
      <c r="G27" s="1127">
        <v>4.8192771084337354</v>
      </c>
      <c r="H27" s="932">
        <v>79</v>
      </c>
      <c r="I27" s="1127">
        <f t="shared" si="0"/>
        <v>95.180722891566262</v>
      </c>
    </row>
    <row r="28" spans="2:9" x14ac:dyDescent="0.35">
      <c r="B28" s="1125" t="s">
        <v>45</v>
      </c>
      <c r="C28" s="934">
        <f>'31dictsaad'!D25-'31dictsaad'!H25</f>
        <v>142</v>
      </c>
      <c r="D28" s="932">
        <v>0</v>
      </c>
      <c r="E28" s="1127">
        <v>0</v>
      </c>
      <c r="F28" s="932">
        <v>9</v>
      </c>
      <c r="G28" s="1127">
        <v>6.3380281690140841</v>
      </c>
      <c r="H28" s="932">
        <v>133</v>
      </c>
      <c r="I28" s="1127">
        <f t="shared" si="0"/>
        <v>93.661971830985919</v>
      </c>
    </row>
    <row r="29" spans="2:9" x14ac:dyDescent="0.35">
      <c r="B29" s="1125" t="s">
        <v>46</v>
      </c>
      <c r="C29" s="934">
        <f>'31dictsaad'!D26-'31dictsaad'!H26</f>
        <v>9</v>
      </c>
      <c r="D29" s="932">
        <v>0</v>
      </c>
      <c r="E29" s="1127">
        <v>0</v>
      </c>
      <c r="F29" s="932">
        <v>4</v>
      </c>
      <c r="G29" s="1127">
        <v>44.444444444444443</v>
      </c>
      <c r="H29" s="932">
        <v>5</v>
      </c>
      <c r="I29" s="1127">
        <f t="shared" si="0"/>
        <v>55.555555555555557</v>
      </c>
    </row>
    <row r="30" spans="2:9" x14ac:dyDescent="0.35">
      <c r="B30" s="1125" t="s">
        <v>1</v>
      </c>
      <c r="C30" s="1128">
        <f>'31dictsaad'!D27-'31dictsaad'!H27</f>
        <v>168</v>
      </c>
      <c r="D30" s="954">
        <v>0</v>
      </c>
      <c r="E30" s="1129">
        <v>0</v>
      </c>
      <c r="F30" s="954">
        <v>137</v>
      </c>
      <c r="G30" s="1129">
        <v>81.547619047619051</v>
      </c>
      <c r="H30" s="954">
        <v>31</v>
      </c>
      <c r="I30" s="1129">
        <f t="shared" si="0"/>
        <v>18.452380952380953</v>
      </c>
    </row>
    <row r="31" spans="2:9" x14ac:dyDescent="0.35">
      <c r="B31" s="1309" t="s">
        <v>0</v>
      </c>
      <c r="C31" s="1310">
        <f>SUM(C13:C30)</f>
        <v>115219</v>
      </c>
      <c r="D31" s="1285">
        <f>SUM(D13:D30)</f>
        <v>2823</v>
      </c>
      <c r="E31" s="1311">
        <f t="shared" ref="E31" si="1">D31/C31*100</f>
        <v>2.4501167342191827</v>
      </c>
      <c r="F31" s="1285">
        <f>SUM(F13:F30)</f>
        <v>57918</v>
      </c>
      <c r="G31" s="1311">
        <f t="shared" ref="G31" si="2">F31/C31*100</f>
        <v>50.267750978571243</v>
      </c>
      <c r="H31" s="1285">
        <f>SUM(H13:H30)</f>
        <v>54478</v>
      </c>
      <c r="I31" s="1311">
        <f t="shared" si="0"/>
        <v>47.282132287209578</v>
      </c>
    </row>
    <row r="32" spans="2:9" ht="5.15" customHeight="1" x14ac:dyDescent="0.35">
      <c r="B32" s="1130"/>
      <c r="C32" s="1130"/>
      <c r="D32" s="1130"/>
      <c r="E32" s="1130"/>
      <c r="F32" s="1130"/>
      <c r="G32" s="1130"/>
      <c r="H32" s="1130"/>
      <c r="I32" s="1130"/>
    </row>
    <row r="33" spans="2:9" x14ac:dyDescent="0.35">
      <c r="B33" s="1131" t="s">
        <v>281</v>
      </c>
      <c r="C33" s="1130"/>
      <c r="D33" s="1130"/>
      <c r="E33" s="1130"/>
      <c r="F33" s="1130"/>
      <c r="G33" s="1130"/>
      <c r="H33" s="1130"/>
      <c r="I33" s="1130"/>
    </row>
    <row r="34" spans="2:9" x14ac:dyDescent="0.35">
      <c r="B34" s="1131" t="s">
        <v>466</v>
      </c>
      <c r="C34" s="1130"/>
      <c r="D34" s="1130"/>
      <c r="E34" s="1130"/>
      <c r="F34" s="1130"/>
      <c r="G34" s="1130"/>
      <c r="H34" s="1130"/>
      <c r="I34" s="1130"/>
    </row>
    <row r="35" spans="2:9" x14ac:dyDescent="0.35">
      <c r="B35" s="1722" t="s">
        <v>467</v>
      </c>
      <c r="C35" s="1722"/>
      <c r="D35" s="1722"/>
      <c r="E35" s="1722"/>
      <c r="F35" s="1722"/>
      <c r="G35" s="1722"/>
      <c r="H35" s="1722"/>
      <c r="I35" s="1722"/>
    </row>
    <row r="36" spans="2:9" ht="16.5" x14ac:dyDescent="0.35">
      <c r="B36" s="1131" t="s">
        <v>482</v>
      </c>
      <c r="C36" s="1130"/>
      <c r="D36" s="1130"/>
      <c r="E36" s="1130"/>
      <c r="F36" s="1130"/>
      <c r="G36" s="1130"/>
      <c r="H36" s="1130"/>
      <c r="I36" s="1130"/>
    </row>
  </sheetData>
  <mergeCells count="9">
    <mergeCell ref="B35:I35"/>
    <mergeCell ref="B6:I6"/>
    <mergeCell ref="B7:I7"/>
    <mergeCell ref="B9:B12"/>
    <mergeCell ref="C9:C12"/>
    <mergeCell ref="D10:E11"/>
    <mergeCell ref="F10:I10"/>
    <mergeCell ref="F11:G11"/>
    <mergeCell ref="H11:I11"/>
  </mergeCells>
  <printOptions horizontalCentered="1"/>
  <pageMargins left="0" right="0" top="0.43307086614173229" bottom="0.43307086614173229" header="0" footer="0"/>
  <pageSetup paperSize="9" scale="90" orientation="landscape" r:id="rId1"/>
  <headerFooter alignWithMargins="0"/>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Hoja54">
    <pageSetUpPr fitToPage="1"/>
  </sheetPr>
  <dimension ref="A1:Q36"/>
  <sheetViews>
    <sheetView zoomScaleNormal="100" workbookViewId="0"/>
  </sheetViews>
  <sheetFormatPr baseColWidth="10" defaultColWidth="11.453125" defaultRowHeight="14.5" x14ac:dyDescent="0.35"/>
  <cols>
    <col min="1" max="1" width="3.26953125" style="1123" customWidth="1"/>
    <col min="2" max="2" width="28.453125" style="1123" customWidth="1"/>
    <col min="3" max="3" width="16.7265625" style="1123" customWidth="1"/>
    <col min="4" max="4" width="10.26953125" style="1123" customWidth="1"/>
    <col min="5" max="5" width="15" style="1123" customWidth="1"/>
    <col min="6" max="6" width="10" style="1123" customWidth="1"/>
    <col min="7" max="7" width="15.453125" style="1123" customWidth="1"/>
    <col min="8" max="8" width="9.7265625" style="1123" customWidth="1"/>
    <col min="9" max="9" width="14.54296875" style="1123" customWidth="1"/>
    <col min="10" max="16384" width="11.453125" style="1123"/>
  </cols>
  <sheetData>
    <row r="1" spans="1:17" s="1116" customFormat="1" x14ac:dyDescent="0.35">
      <c r="A1" s="1116" t="s">
        <v>96</v>
      </c>
      <c r="B1" s="1116" t="s">
        <v>56</v>
      </c>
      <c r="I1" s="1116" t="s">
        <v>96</v>
      </c>
      <c r="J1" s="1116" t="s">
        <v>67</v>
      </c>
      <c r="Q1" s="1116" t="s">
        <v>81</v>
      </c>
    </row>
    <row r="2" spans="1:17" s="1116" customFormat="1" x14ac:dyDescent="0.35"/>
    <row r="3" spans="1:17" s="1116" customFormat="1" x14ac:dyDescent="0.35"/>
    <row r="4" spans="1:17" s="1116" customFormat="1" x14ac:dyDescent="0.35"/>
    <row r="5" spans="1:17" s="1116" customFormat="1" ht="16.5" customHeight="1" x14ac:dyDescent="0.35"/>
    <row r="6" spans="1:17" s="1120" customFormat="1" ht="38.25" customHeight="1" x14ac:dyDescent="0.25">
      <c r="A6" s="1117"/>
      <c r="B6" s="1723" t="s">
        <v>459</v>
      </c>
      <c r="C6" s="1723"/>
      <c r="D6" s="1723"/>
      <c r="E6" s="1723"/>
      <c r="F6" s="1723"/>
      <c r="G6" s="1723"/>
      <c r="H6" s="1723"/>
      <c r="I6" s="1723"/>
      <c r="J6" s="1118"/>
      <c r="K6" s="1118"/>
      <c r="L6" s="1119"/>
      <c r="M6" s="1119"/>
      <c r="N6" s="1119"/>
      <c r="O6" s="1119"/>
      <c r="P6" s="1119"/>
      <c r="Q6" s="1119"/>
    </row>
    <row r="7" spans="1:17" s="1120" customFormat="1" ht="15.75" customHeight="1" x14ac:dyDescent="0.25">
      <c r="A7" s="1117"/>
      <c r="B7" s="1724" t="str">
        <f>porsaad!$B$6</f>
        <v>Situación a 30 de noviembre de 2025</v>
      </c>
      <c r="C7" s="1724"/>
      <c r="D7" s="1724"/>
      <c r="E7" s="1724"/>
      <c r="F7" s="1724"/>
      <c r="G7" s="1724"/>
      <c r="H7" s="1724"/>
      <c r="I7" s="1724"/>
      <c r="J7" s="1121"/>
      <c r="K7" s="1121"/>
      <c r="L7" s="1122"/>
      <c r="M7" s="1122"/>
      <c r="N7" s="1122"/>
      <c r="O7" s="1122"/>
      <c r="P7" s="1122"/>
      <c r="Q7" s="1122"/>
    </row>
    <row r="8" spans="1:17" ht="8.25" customHeight="1" x14ac:dyDescent="0.35">
      <c r="H8" s="1124"/>
    </row>
    <row r="9" spans="1:17" ht="15" customHeight="1" x14ac:dyDescent="0.35">
      <c r="B9" s="1725" t="s">
        <v>12</v>
      </c>
      <c r="C9" s="1728" t="s">
        <v>277</v>
      </c>
      <c r="D9" s="1133"/>
      <c r="E9" s="1133"/>
      <c r="F9" s="1133"/>
      <c r="G9" s="1133"/>
      <c r="H9" s="1133"/>
      <c r="I9" s="1134"/>
    </row>
    <row r="10" spans="1:17" ht="15.75" customHeight="1" x14ac:dyDescent="0.35">
      <c r="B10" s="1726"/>
      <c r="C10" s="1729"/>
      <c r="D10" s="1731" t="s">
        <v>133</v>
      </c>
      <c r="E10" s="1732"/>
      <c r="F10" s="1735" t="s">
        <v>134</v>
      </c>
      <c r="G10" s="1736"/>
      <c r="H10" s="1736"/>
      <c r="I10" s="1736"/>
    </row>
    <row r="11" spans="1:17" ht="40.5" customHeight="1" x14ac:dyDescent="0.35">
      <c r="B11" s="1726"/>
      <c r="C11" s="1729"/>
      <c r="D11" s="1733"/>
      <c r="E11" s="1734"/>
      <c r="F11" s="1737" t="s">
        <v>278</v>
      </c>
      <c r="G11" s="1738"/>
      <c r="H11" s="1735" t="s">
        <v>279</v>
      </c>
      <c r="I11" s="1736"/>
    </row>
    <row r="12" spans="1:17" ht="52.5" customHeight="1" x14ac:dyDescent="0.35">
      <c r="B12" s="1727"/>
      <c r="C12" s="1730"/>
      <c r="D12" s="1136" t="s">
        <v>9</v>
      </c>
      <c r="E12" s="1138" t="s">
        <v>280</v>
      </c>
      <c r="F12" s="1138" t="s">
        <v>9</v>
      </c>
      <c r="G12" s="1135" t="s">
        <v>280</v>
      </c>
      <c r="H12" s="1136" t="s">
        <v>9</v>
      </c>
      <c r="I12" s="1137" t="s">
        <v>280</v>
      </c>
    </row>
    <row r="13" spans="1:17" ht="12.75" customHeight="1" x14ac:dyDescent="0.35">
      <c r="B13" s="1125" t="s">
        <v>8</v>
      </c>
      <c r="C13" s="929">
        <f>D13+F13+H13</f>
        <v>13579</v>
      </c>
      <c r="D13" s="927">
        <v>47</v>
      </c>
      <c r="E13" s="1126">
        <v>0.34612268944694013</v>
      </c>
      <c r="F13" s="927">
        <v>397</v>
      </c>
      <c r="G13" s="1126">
        <v>2.9236320789454302</v>
      </c>
      <c r="H13" s="927">
        <v>13135</v>
      </c>
      <c r="I13" s="1126">
        <f>H13/C13*100</f>
        <v>96.730245231607626</v>
      </c>
    </row>
    <row r="14" spans="1:17" x14ac:dyDescent="0.35">
      <c r="B14" s="1125" t="s">
        <v>7</v>
      </c>
      <c r="C14" s="934">
        <f t="shared" ref="C14:C30" si="0">D14+F14+H14</f>
        <v>76</v>
      </c>
      <c r="D14" s="932">
        <v>1</v>
      </c>
      <c r="E14" s="1127">
        <v>1.3157894736842104</v>
      </c>
      <c r="F14" s="932">
        <v>48</v>
      </c>
      <c r="G14" s="1127">
        <v>63.157894736842103</v>
      </c>
      <c r="H14" s="932">
        <v>27</v>
      </c>
      <c r="I14" s="1127">
        <f t="shared" ref="I14:I31" si="1">H14/C14*100</f>
        <v>35.526315789473685</v>
      </c>
    </row>
    <row r="15" spans="1:17" x14ac:dyDescent="0.35">
      <c r="B15" s="1125" t="s">
        <v>37</v>
      </c>
      <c r="C15" s="934">
        <f t="shared" si="0"/>
        <v>383</v>
      </c>
      <c r="D15" s="932">
        <v>8</v>
      </c>
      <c r="E15" s="1127">
        <v>2.0887728459530028</v>
      </c>
      <c r="F15" s="932">
        <v>70</v>
      </c>
      <c r="G15" s="1127">
        <v>18.276762402088771</v>
      </c>
      <c r="H15" s="932">
        <v>305</v>
      </c>
      <c r="I15" s="1127">
        <f t="shared" si="1"/>
        <v>79.63446475195822</v>
      </c>
    </row>
    <row r="16" spans="1:17" x14ac:dyDescent="0.35">
      <c r="B16" s="1125" t="s">
        <v>38</v>
      </c>
      <c r="C16" s="934">
        <f t="shared" si="0"/>
        <v>3748</v>
      </c>
      <c r="D16" s="932">
        <v>4</v>
      </c>
      <c r="E16" s="1127">
        <v>0.10672358591248667</v>
      </c>
      <c r="F16" s="932">
        <v>1386</v>
      </c>
      <c r="G16" s="1127">
        <v>36.979722518676624</v>
      </c>
      <c r="H16" s="932">
        <v>2358</v>
      </c>
      <c r="I16" s="1127">
        <f t="shared" si="1"/>
        <v>62.913553895410892</v>
      </c>
    </row>
    <row r="17" spans="2:9" x14ac:dyDescent="0.35">
      <c r="B17" s="1125" t="s">
        <v>6</v>
      </c>
      <c r="C17" s="934">
        <f t="shared" si="0"/>
        <v>3371</v>
      </c>
      <c r="D17" s="932">
        <v>52</v>
      </c>
      <c r="E17" s="1127">
        <v>1.5425689706318599</v>
      </c>
      <c r="F17" s="932">
        <v>80</v>
      </c>
      <c r="G17" s="1127">
        <v>2.3731830317413229</v>
      </c>
      <c r="H17" s="932">
        <v>3239</v>
      </c>
      <c r="I17" s="1127">
        <f t="shared" si="1"/>
        <v>96.084247997626818</v>
      </c>
    </row>
    <row r="18" spans="2:9" x14ac:dyDescent="0.35">
      <c r="B18" s="1125" t="s">
        <v>5</v>
      </c>
      <c r="C18" s="934">
        <f t="shared" si="0"/>
        <v>457</v>
      </c>
      <c r="D18" s="932">
        <v>2</v>
      </c>
      <c r="E18" s="1127">
        <v>0.43763676148796499</v>
      </c>
      <c r="F18" s="932">
        <v>377</v>
      </c>
      <c r="G18" s="1127">
        <v>82.494529540481395</v>
      </c>
      <c r="H18" s="932">
        <v>78</v>
      </c>
      <c r="I18" s="1127">
        <f t="shared" si="1"/>
        <v>17.067833698030636</v>
      </c>
    </row>
    <row r="19" spans="2:9" x14ac:dyDescent="0.35">
      <c r="B19" s="1125" t="s">
        <v>4</v>
      </c>
      <c r="C19" s="934">
        <f t="shared" si="0"/>
        <v>174</v>
      </c>
      <c r="D19" s="932">
        <v>30</v>
      </c>
      <c r="E19" s="1127">
        <v>17.241379310344829</v>
      </c>
      <c r="F19" s="932">
        <v>142</v>
      </c>
      <c r="G19" s="1127">
        <v>81.609195402298852</v>
      </c>
      <c r="H19" s="932">
        <v>2</v>
      </c>
      <c r="I19" s="1127">
        <f t="shared" si="1"/>
        <v>1.1494252873563218</v>
      </c>
    </row>
    <row r="20" spans="2:9" x14ac:dyDescent="0.35">
      <c r="B20" s="1125" t="s">
        <v>40</v>
      </c>
      <c r="C20" s="934">
        <f t="shared" si="0"/>
        <v>2860</v>
      </c>
      <c r="D20" s="932">
        <v>9</v>
      </c>
      <c r="E20" s="1127">
        <v>0.31468531468531469</v>
      </c>
      <c r="F20" s="932">
        <v>1559</v>
      </c>
      <c r="G20" s="1127">
        <v>54.510489510489514</v>
      </c>
      <c r="H20" s="932">
        <v>1292</v>
      </c>
      <c r="I20" s="1127">
        <f t="shared" si="1"/>
        <v>45.174825174825173</v>
      </c>
    </row>
    <row r="21" spans="2:9" x14ac:dyDescent="0.35">
      <c r="B21" s="1125" t="s">
        <v>41</v>
      </c>
      <c r="C21" s="934">
        <f t="shared" si="0"/>
        <v>39380</v>
      </c>
      <c r="D21" s="932">
        <v>24</v>
      </c>
      <c r="E21" s="1127">
        <v>6.0944641950228536E-2</v>
      </c>
      <c r="F21" s="932">
        <v>2002</v>
      </c>
      <c r="G21" s="1127">
        <v>5.0837988826815641</v>
      </c>
      <c r="H21" s="932">
        <v>37354</v>
      </c>
      <c r="I21" s="1127">
        <f t="shared" si="1"/>
        <v>94.855256475368208</v>
      </c>
    </row>
    <row r="22" spans="2:9" x14ac:dyDescent="0.35">
      <c r="B22" s="1125" t="s">
        <v>3</v>
      </c>
      <c r="C22" s="934">
        <f t="shared" si="0"/>
        <v>8331</v>
      </c>
      <c r="D22" s="932">
        <v>1172</v>
      </c>
      <c r="E22" s="1127">
        <v>14.067939022926421</v>
      </c>
      <c r="F22" s="932">
        <v>1280</v>
      </c>
      <c r="G22" s="1127">
        <v>15.364302004561278</v>
      </c>
      <c r="H22" s="932">
        <v>5879</v>
      </c>
      <c r="I22" s="1127">
        <f t="shared" si="1"/>
        <v>70.567758972512308</v>
      </c>
    </row>
    <row r="23" spans="2:9" x14ac:dyDescent="0.35">
      <c r="B23" s="1125" t="s">
        <v>2</v>
      </c>
      <c r="C23" s="934">
        <f t="shared" si="0"/>
        <v>4751</v>
      </c>
      <c r="D23" s="932">
        <v>16</v>
      </c>
      <c r="E23" s="1127">
        <v>0.33677120606188171</v>
      </c>
      <c r="F23" s="932">
        <v>1242</v>
      </c>
      <c r="G23" s="1127">
        <v>26.141864870553565</v>
      </c>
      <c r="H23" s="932">
        <v>3493</v>
      </c>
      <c r="I23" s="1127">
        <f t="shared" si="1"/>
        <v>73.521363923384556</v>
      </c>
    </row>
    <row r="24" spans="2:9" x14ac:dyDescent="0.35">
      <c r="B24" s="1125" t="s">
        <v>35</v>
      </c>
      <c r="C24" s="934">
        <f t="shared" si="0"/>
        <v>428</v>
      </c>
      <c r="D24" s="932">
        <v>10</v>
      </c>
      <c r="E24" s="1127">
        <v>2.3364485981308412</v>
      </c>
      <c r="F24" s="932">
        <v>18</v>
      </c>
      <c r="G24" s="1127">
        <v>4.2056074766355138</v>
      </c>
      <c r="H24" s="932">
        <v>400</v>
      </c>
      <c r="I24" s="1127">
        <f t="shared" si="1"/>
        <v>93.45794392523365</v>
      </c>
    </row>
    <row r="25" spans="2:9" x14ac:dyDescent="0.35">
      <c r="B25" s="1125" t="s">
        <v>42</v>
      </c>
      <c r="C25" s="934">
        <f t="shared" si="0"/>
        <v>11617</v>
      </c>
      <c r="D25" s="932">
        <v>381</v>
      </c>
      <c r="E25" s="1127">
        <v>3.2796763364035466</v>
      </c>
      <c r="F25" s="932">
        <v>518</v>
      </c>
      <c r="G25" s="1127">
        <v>4.458982525609021</v>
      </c>
      <c r="H25" s="932">
        <v>10718</v>
      </c>
      <c r="I25" s="1127">
        <f t="shared" si="1"/>
        <v>92.261341137987429</v>
      </c>
    </row>
    <row r="26" spans="2:9" x14ac:dyDescent="0.35">
      <c r="B26" s="1125" t="s">
        <v>43</v>
      </c>
      <c r="C26" s="934">
        <f t="shared" si="0"/>
        <v>7940</v>
      </c>
      <c r="D26" s="932">
        <v>7</v>
      </c>
      <c r="E26" s="1127">
        <v>8.8161209068010074E-2</v>
      </c>
      <c r="F26" s="932">
        <v>416</v>
      </c>
      <c r="G26" s="1127">
        <v>5.2392947103274556</v>
      </c>
      <c r="H26" s="932">
        <v>7517</v>
      </c>
      <c r="I26" s="1127">
        <f t="shared" si="1"/>
        <v>94.672544080604538</v>
      </c>
    </row>
    <row r="27" spans="2:9" x14ac:dyDescent="0.35">
      <c r="B27" s="1125" t="s">
        <v>44</v>
      </c>
      <c r="C27" s="934">
        <f t="shared" si="0"/>
        <v>348</v>
      </c>
      <c r="D27" s="932">
        <v>99</v>
      </c>
      <c r="E27" s="1127">
        <v>28.448275862068968</v>
      </c>
      <c r="F27" s="932">
        <v>26</v>
      </c>
      <c r="G27" s="1127">
        <v>7.4712643678160928</v>
      </c>
      <c r="H27" s="932">
        <v>223</v>
      </c>
      <c r="I27" s="1127">
        <f t="shared" si="1"/>
        <v>64.080459770114942</v>
      </c>
    </row>
    <row r="28" spans="2:9" x14ac:dyDescent="0.35">
      <c r="B28" s="1125" t="s">
        <v>45</v>
      </c>
      <c r="C28" s="934">
        <f t="shared" si="0"/>
        <v>13457</v>
      </c>
      <c r="D28" s="932">
        <v>1203</v>
      </c>
      <c r="E28" s="1127">
        <v>8.9395853459166226</v>
      </c>
      <c r="F28" s="932">
        <v>3138</v>
      </c>
      <c r="G28" s="1127">
        <v>23.318718882366056</v>
      </c>
      <c r="H28" s="932">
        <v>9116</v>
      </c>
      <c r="I28" s="1127">
        <f t="shared" si="1"/>
        <v>67.741695771717332</v>
      </c>
    </row>
    <row r="29" spans="2:9" x14ac:dyDescent="0.35">
      <c r="B29" s="1125" t="s">
        <v>46</v>
      </c>
      <c r="C29" s="934">
        <f t="shared" si="0"/>
        <v>1137</v>
      </c>
      <c r="D29" s="932">
        <v>92</v>
      </c>
      <c r="E29" s="1127">
        <v>8.091468777484609</v>
      </c>
      <c r="F29" s="932">
        <v>642</v>
      </c>
      <c r="G29" s="1127">
        <v>56.464379947229546</v>
      </c>
      <c r="H29" s="932">
        <v>403</v>
      </c>
      <c r="I29" s="1127">
        <f t="shared" si="1"/>
        <v>35.44415127528584</v>
      </c>
    </row>
    <row r="30" spans="2:9" x14ac:dyDescent="0.35">
      <c r="B30" s="1125" t="s">
        <v>1</v>
      </c>
      <c r="C30" s="1128">
        <f t="shared" si="0"/>
        <v>384</v>
      </c>
      <c r="D30" s="954">
        <v>0</v>
      </c>
      <c r="E30" s="1129">
        <v>0</v>
      </c>
      <c r="F30" s="954">
        <v>161</v>
      </c>
      <c r="G30" s="1129">
        <v>41.927083333333329</v>
      </c>
      <c r="H30" s="954">
        <v>223</v>
      </c>
      <c r="I30" s="1129">
        <f t="shared" si="1"/>
        <v>58.072916666666664</v>
      </c>
    </row>
    <row r="31" spans="2:9" x14ac:dyDescent="0.35">
      <c r="B31" s="1309" t="s">
        <v>0</v>
      </c>
      <c r="C31" s="1310">
        <f>SUM(C13:C30)</f>
        <v>112421</v>
      </c>
      <c r="D31" s="1285">
        <f>SUM(D13:D30)</f>
        <v>3157</v>
      </c>
      <c r="E31" s="1311">
        <f t="shared" ref="E31" si="2">D31/C31*100</f>
        <v>2.8081941985927896</v>
      </c>
      <c r="F31" s="1285">
        <f>SUM(F13:F30)</f>
        <v>13502</v>
      </c>
      <c r="G31" s="1311">
        <f t="shared" ref="G31" si="3">F31/C31*100</f>
        <v>12.010211615267611</v>
      </c>
      <c r="H31" s="1285">
        <f>SUM(H13:H30)</f>
        <v>95762</v>
      </c>
      <c r="I31" s="1311">
        <f t="shared" si="1"/>
        <v>85.181594186139591</v>
      </c>
    </row>
    <row r="32" spans="2:9" x14ac:dyDescent="0.35">
      <c r="B32" s="1130"/>
      <c r="C32" s="1130"/>
      <c r="D32" s="1130"/>
      <c r="E32" s="1130"/>
      <c r="F32" s="1130"/>
      <c r="G32" s="1130"/>
      <c r="H32" s="1130"/>
      <c r="I32" s="1130"/>
    </row>
    <row r="33" spans="2:9" x14ac:dyDescent="0.35">
      <c r="B33" s="1131" t="s">
        <v>281</v>
      </c>
      <c r="C33" s="1130"/>
      <c r="D33" s="1130"/>
      <c r="E33" s="1130"/>
      <c r="F33" s="1130"/>
      <c r="G33" s="1130"/>
      <c r="H33" s="1130"/>
      <c r="I33" s="1130"/>
    </row>
    <row r="34" spans="2:9" x14ac:dyDescent="0.35">
      <c r="B34" s="1131"/>
      <c r="C34" s="1130"/>
      <c r="D34" s="1130"/>
      <c r="E34" s="1130"/>
      <c r="F34" s="1130"/>
      <c r="G34" s="1130"/>
      <c r="H34" s="1130"/>
      <c r="I34" s="1130"/>
    </row>
    <row r="35" spans="2:9" x14ac:dyDescent="0.35">
      <c r="B35" s="1722"/>
      <c r="C35" s="1722"/>
      <c r="D35" s="1722"/>
      <c r="E35" s="1722"/>
      <c r="F35" s="1722"/>
      <c r="G35" s="1722"/>
      <c r="H35" s="1722"/>
      <c r="I35" s="1722"/>
    </row>
    <row r="36" spans="2:9" x14ac:dyDescent="0.35">
      <c r="B36" s="1131"/>
      <c r="C36" s="1130"/>
      <c r="D36" s="1130"/>
      <c r="E36" s="1130"/>
      <c r="F36" s="1130"/>
      <c r="G36" s="1130"/>
      <c r="H36" s="1130"/>
      <c r="I36" s="1130"/>
    </row>
  </sheetData>
  <mergeCells count="9">
    <mergeCell ref="B35:I35"/>
    <mergeCell ref="B6:I6"/>
    <mergeCell ref="B7:I7"/>
    <mergeCell ref="B9:B12"/>
    <mergeCell ref="C9:C12"/>
    <mergeCell ref="D10:E11"/>
    <mergeCell ref="F10:I10"/>
    <mergeCell ref="F11:G11"/>
    <mergeCell ref="H11:I11"/>
  </mergeCells>
  <printOptions horizontalCentered="1"/>
  <pageMargins left="0" right="0" top="0.43307086614173229" bottom="0.43307086614173229" header="0" footer="0"/>
  <pageSetup paperSize="9" scale="93" orientation="landscape" r:id="rId1"/>
  <headerFooter alignWithMargins="0"/>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Hoja56">
    <pageSetUpPr fitToPage="1"/>
  </sheetPr>
  <dimension ref="A1:O34"/>
  <sheetViews>
    <sheetView zoomScaleNormal="100" workbookViewId="0"/>
  </sheetViews>
  <sheetFormatPr baseColWidth="10" defaultColWidth="11.453125" defaultRowHeight="14.5" x14ac:dyDescent="0.35"/>
  <cols>
    <col min="1" max="1" width="3.26953125" style="1123" customWidth="1"/>
    <col min="2" max="2" width="28.453125" style="1123" customWidth="1"/>
    <col min="3" max="3" width="1.1796875" style="1123" customWidth="1"/>
    <col min="4" max="4" width="12.26953125" style="1123" bestFit="1" customWidth="1"/>
    <col min="5" max="5" width="15.1796875" style="1123" customWidth="1"/>
    <col min="6" max="6" width="13.54296875" style="1123" customWidth="1"/>
    <col min="7" max="7" width="1.1796875" style="1123" customWidth="1"/>
    <col min="8" max="8" width="12.453125" style="1123" customWidth="1"/>
    <col min="9" max="9" width="14.81640625" style="1123" customWidth="1"/>
    <col min="10" max="10" width="1.1796875" style="1123" customWidth="1"/>
    <col min="11" max="11" width="12.453125" style="1123" customWidth="1"/>
    <col min="12" max="12" width="14.7265625" style="1123" customWidth="1"/>
    <col min="13" max="16384" width="11.453125" style="1123"/>
  </cols>
  <sheetData>
    <row r="1" spans="1:15" s="1116" customFormat="1" x14ac:dyDescent="0.35">
      <c r="A1" s="1116" t="s">
        <v>96</v>
      </c>
      <c r="B1" s="1116" t="s">
        <v>56</v>
      </c>
      <c r="N1" s="1116" t="s">
        <v>81</v>
      </c>
    </row>
    <row r="2" spans="1:15" s="1116" customFormat="1" x14ac:dyDescent="0.35"/>
    <row r="3" spans="1:15" s="1116" customFormat="1" x14ac:dyDescent="0.35"/>
    <row r="4" spans="1:15" s="1116" customFormat="1" x14ac:dyDescent="0.35"/>
    <row r="5" spans="1:15" s="1116" customFormat="1" ht="16.5" customHeight="1" x14ac:dyDescent="0.35"/>
    <row r="6" spans="1:15" s="1120" customFormat="1" ht="38.25" customHeight="1" x14ac:dyDescent="0.25">
      <c r="A6" s="1117"/>
      <c r="B6" s="1723" t="s">
        <v>460</v>
      </c>
      <c r="C6" s="1723"/>
      <c r="D6" s="1723"/>
      <c r="E6" s="1723"/>
      <c r="F6" s="1723"/>
      <c r="G6" s="1723"/>
      <c r="H6" s="1723"/>
      <c r="I6" s="1723"/>
      <c r="J6" s="1723"/>
      <c r="K6" s="1723"/>
      <c r="L6" s="1723"/>
      <c r="M6" s="1119"/>
      <c r="N6" s="1119"/>
      <c r="O6" s="1119"/>
    </row>
    <row r="7" spans="1:15" s="1120" customFormat="1" ht="15.75" customHeight="1" x14ac:dyDescent="0.25">
      <c r="A7" s="1117"/>
      <c r="B7" s="1724" t="str">
        <f>porsaad!$B$6</f>
        <v>Situación a 30 de noviembre de 2025</v>
      </c>
      <c r="C7" s="1724"/>
      <c r="D7" s="1724"/>
      <c r="E7" s="1724"/>
      <c r="F7" s="1724"/>
      <c r="G7" s="1724"/>
      <c r="H7" s="1724"/>
      <c r="I7" s="1724"/>
      <c r="J7" s="1724"/>
      <c r="K7" s="1724"/>
      <c r="L7" s="1724"/>
      <c r="M7" s="1122"/>
      <c r="N7" s="1122"/>
      <c r="O7" s="1122"/>
    </row>
    <row r="8" spans="1:15" ht="8.25" customHeight="1" x14ac:dyDescent="0.35"/>
    <row r="9" spans="1:15" ht="15" customHeight="1" x14ac:dyDescent="0.35">
      <c r="B9" s="1742" t="s">
        <v>12</v>
      </c>
      <c r="D9" s="1739" t="s">
        <v>29</v>
      </c>
      <c r="E9" s="1748" t="s">
        <v>210</v>
      </c>
      <c r="F9" s="1744"/>
      <c r="G9" s="1139"/>
      <c r="H9" s="1725" t="s">
        <v>283</v>
      </c>
      <c r="I9" s="1744"/>
      <c r="J9" s="1139"/>
      <c r="K9" s="1725" t="s">
        <v>282</v>
      </c>
      <c r="L9" s="1744"/>
    </row>
    <row r="10" spans="1:15" ht="15.75" customHeight="1" x14ac:dyDescent="0.35">
      <c r="B10" s="1743"/>
      <c r="D10" s="1740"/>
      <c r="E10" s="1749"/>
      <c r="F10" s="1745"/>
      <c r="G10" s="1139"/>
      <c r="H10" s="1726"/>
      <c r="I10" s="1745"/>
      <c r="J10" s="1139"/>
      <c r="K10" s="1726"/>
      <c r="L10" s="1745"/>
    </row>
    <row r="11" spans="1:15" x14ac:dyDescent="0.35">
      <c r="B11" s="1743"/>
      <c r="D11" s="1740"/>
      <c r="E11" s="1749"/>
      <c r="F11" s="1745"/>
      <c r="G11" s="1139"/>
      <c r="H11" s="1726"/>
      <c r="I11" s="1745"/>
      <c r="J11" s="1139"/>
      <c r="K11" s="1726"/>
      <c r="L11" s="1745"/>
    </row>
    <row r="12" spans="1:15" ht="33" customHeight="1" x14ac:dyDescent="0.35">
      <c r="B12" s="1743"/>
      <c r="D12" s="1741"/>
      <c r="E12" s="1749"/>
      <c r="F12" s="1745"/>
      <c r="G12" s="1139"/>
      <c r="H12" s="1746"/>
      <c r="I12" s="1747"/>
      <c r="J12" s="1139"/>
      <c r="K12" s="1746"/>
      <c r="L12" s="1747"/>
    </row>
    <row r="13" spans="1:15" ht="29" x14ac:dyDescent="0.35">
      <c r="B13" s="1726"/>
      <c r="D13" s="1143" t="s">
        <v>9</v>
      </c>
      <c r="E13" s="1145" t="s">
        <v>9</v>
      </c>
      <c r="F13" s="1144" t="s">
        <v>186</v>
      </c>
      <c r="G13" s="1139"/>
      <c r="H13" s="1132" t="s">
        <v>9</v>
      </c>
      <c r="I13" s="1144" t="s">
        <v>284</v>
      </c>
      <c r="J13" s="1139"/>
      <c r="K13" s="1132" t="s">
        <v>9</v>
      </c>
      <c r="L13" s="1144" t="s">
        <v>186</v>
      </c>
    </row>
    <row r="14" spans="1:15" ht="12.75" customHeight="1" x14ac:dyDescent="0.35">
      <c r="B14" s="1140" t="s">
        <v>8</v>
      </c>
      <c r="D14" s="929">
        <f>'21solsaad'!D10</f>
        <v>446477</v>
      </c>
      <c r="E14" s="929">
        <f>'10pendResol'!H13</f>
        <v>14900</v>
      </c>
      <c r="F14" s="1044">
        <f>E14/$D14*100</f>
        <v>3.3372379764243174</v>
      </c>
      <c r="G14" s="930"/>
      <c r="H14" s="929">
        <f>'10pendPrest'!H13</f>
        <v>13135</v>
      </c>
      <c r="I14" s="1044">
        <f t="shared" ref="I14:I32" si="0">H14/$K14*100</f>
        <v>46.85214909934011</v>
      </c>
      <c r="J14" s="930"/>
      <c r="K14" s="929">
        <f t="shared" ref="K14:K31" si="1">E14+H14</f>
        <v>28035</v>
      </c>
      <c r="L14" s="1044">
        <f t="shared" ref="L14:L32" si="2">K14/D14*100</f>
        <v>6.2791588368493789</v>
      </c>
    </row>
    <row r="15" spans="1:15" x14ac:dyDescent="0.35">
      <c r="B15" s="1141" t="s">
        <v>7</v>
      </c>
      <c r="D15" s="934">
        <f>'21solsaad'!D11</f>
        <v>61070</v>
      </c>
      <c r="E15" s="934">
        <f>'10pendResol'!H14</f>
        <v>275</v>
      </c>
      <c r="F15" s="1045">
        <f t="shared" ref="F15:F31" si="3">E15/$D15*100</f>
        <v>0.45030293106271496</v>
      </c>
      <c r="G15" s="930"/>
      <c r="H15" s="934">
        <f>'10pendPrest'!H14</f>
        <v>27</v>
      </c>
      <c r="I15" s="1045">
        <f t="shared" si="0"/>
        <v>8.9403973509933774</v>
      </c>
      <c r="J15" s="930"/>
      <c r="K15" s="934">
        <f t="shared" si="1"/>
        <v>302</v>
      </c>
      <c r="L15" s="1045">
        <f t="shared" si="2"/>
        <v>0.49451449156705424</v>
      </c>
    </row>
    <row r="16" spans="1:15" x14ac:dyDescent="0.35">
      <c r="B16" s="1141" t="s">
        <v>37</v>
      </c>
      <c r="D16" s="934">
        <f>'21solsaad'!D12</f>
        <v>50331</v>
      </c>
      <c r="E16" s="934">
        <f>'10pendResol'!H15</f>
        <v>5972</v>
      </c>
      <c r="F16" s="1045">
        <f t="shared" si="3"/>
        <v>11.865450716258371</v>
      </c>
      <c r="G16" s="930"/>
      <c r="H16" s="934">
        <f>'10pendPrest'!H15</f>
        <v>305</v>
      </c>
      <c r="I16" s="1045">
        <f t="shared" si="0"/>
        <v>4.8590090807710693</v>
      </c>
      <c r="J16" s="930"/>
      <c r="K16" s="934">
        <f t="shared" si="1"/>
        <v>6277</v>
      </c>
      <c r="L16" s="1045">
        <f t="shared" si="2"/>
        <v>12.471439073334526</v>
      </c>
    </row>
    <row r="17" spans="2:12" x14ac:dyDescent="0.35">
      <c r="B17" s="1141" t="s">
        <v>38</v>
      </c>
      <c r="D17" s="934">
        <f>'21solsaad'!D13</f>
        <v>50514</v>
      </c>
      <c r="E17" s="934">
        <f>'10pendResol'!H16</f>
        <v>1475</v>
      </c>
      <c r="F17" s="1045">
        <f t="shared" si="3"/>
        <v>2.919982579086986</v>
      </c>
      <c r="G17" s="930"/>
      <c r="H17" s="934">
        <f>'10pendPrest'!H16</f>
        <v>2358</v>
      </c>
      <c r="I17" s="1045">
        <f t="shared" si="0"/>
        <v>61.518392903730756</v>
      </c>
      <c r="J17" s="930"/>
      <c r="K17" s="934">
        <f t="shared" si="1"/>
        <v>3833</v>
      </c>
      <c r="L17" s="1045">
        <f t="shared" si="2"/>
        <v>7.5879954072138416</v>
      </c>
    </row>
    <row r="18" spans="2:12" x14ac:dyDescent="0.35">
      <c r="B18" s="1141" t="s">
        <v>6</v>
      </c>
      <c r="D18" s="934">
        <f>'21solsaad'!D14</f>
        <v>78692</v>
      </c>
      <c r="E18" s="934">
        <f>'10pendResol'!H17</f>
        <v>2075</v>
      </c>
      <c r="F18" s="1045">
        <f>E18/$D18*100</f>
        <v>2.6368627052305191</v>
      </c>
      <c r="G18" s="930"/>
      <c r="H18" s="934">
        <f>'10pendPrest'!H17</f>
        <v>3239</v>
      </c>
      <c r="I18" s="1045">
        <f t="shared" si="0"/>
        <v>60.952201731275878</v>
      </c>
      <c r="J18" s="930"/>
      <c r="K18" s="934">
        <f t="shared" si="1"/>
        <v>5314</v>
      </c>
      <c r="L18" s="1045">
        <f t="shared" si="2"/>
        <v>6.7529100798048081</v>
      </c>
    </row>
    <row r="19" spans="2:12" x14ac:dyDescent="0.35">
      <c r="B19" s="1141" t="s">
        <v>5</v>
      </c>
      <c r="D19" s="934">
        <f>'21solsaad'!D15</f>
        <v>23973</v>
      </c>
      <c r="E19" s="934">
        <f>'10pendResol'!H18</f>
        <v>59</v>
      </c>
      <c r="F19" s="1045">
        <f t="shared" si="3"/>
        <v>0.24611020731656447</v>
      </c>
      <c r="G19" s="930"/>
      <c r="H19" s="934">
        <f>'10pendPrest'!H18</f>
        <v>78</v>
      </c>
      <c r="I19" s="1045">
        <f t="shared" si="0"/>
        <v>56.934306569343065</v>
      </c>
      <c r="J19" s="930"/>
      <c r="K19" s="934">
        <f t="shared" si="1"/>
        <v>137</v>
      </c>
      <c r="L19" s="1045">
        <f t="shared" si="2"/>
        <v>0.57147624410795483</v>
      </c>
    </row>
    <row r="20" spans="2:12" x14ac:dyDescent="0.35">
      <c r="B20" s="1141" t="s">
        <v>4</v>
      </c>
      <c r="D20" s="934">
        <f>'21solsaad'!D16</f>
        <v>162549</v>
      </c>
      <c r="E20" s="934">
        <f>'10pendResol'!H19</f>
        <v>1</v>
      </c>
      <c r="F20" s="1045">
        <f t="shared" si="3"/>
        <v>6.1519910919168995E-4</v>
      </c>
      <c r="G20" s="930"/>
      <c r="H20" s="934">
        <f>'10pendPrest'!H19</f>
        <v>2</v>
      </c>
      <c r="I20" s="1045">
        <f t="shared" si="0"/>
        <v>66.666666666666657</v>
      </c>
      <c r="J20" s="930"/>
      <c r="K20" s="934">
        <f t="shared" si="1"/>
        <v>3</v>
      </c>
      <c r="L20" s="1045">
        <f t="shared" si="2"/>
        <v>1.8455973275750695E-3</v>
      </c>
    </row>
    <row r="21" spans="2:12" x14ac:dyDescent="0.35">
      <c r="B21" s="1141" t="s">
        <v>40</v>
      </c>
      <c r="D21" s="934">
        <f>'21solsaad'!D17</f>
        <v>103200</v>
      </c>
      <c r="E21" s="934">
        <f>'10pendResol'!H20</f>
        <v>439</v>
      </c>
      <c r="F21" s="1045">
        <f t="shared" si="3"/>
        <v>0.42538759689922484</v>
      </c>
      <c r="G21" s="930"/>
      <c r="H21" s="934">
        <f>'10pendPrest'!H20</f>
        <v>1292</v>
      </c>
      <c r="I21" s="1045">
        <f t="shared" si="0"/>
        <v>74.638937030618138</v>
      </c>
      <c r="J21" s="930"/>
      <c r="K21" s="934">
        <f t="shared" si="1"/>
        <v>1731</v>
      </c>
      <c r="L21" s="1045">
        <f t="shared" si="2"/>
        <v>1.6773255813953489</v>
      </c>
    </row>
    <row r="22" spans="2:12" x14ac:dyDescent="0.35">
      <c r="B22" s="1141" t="s">
        <v>41</v>
      </c>
      <c r="D22" s="934">
        <f>'21solsaad'!D18</f>
        <v>418807</v>
      </c>
      <c r="E22" s="934">
        <f>'10pendResol'!H21</f>
        <v>14372</v>
      </c>
      <c r="F22" s="1045">
        <f t="shared" si="3"/>
        <v>3.4316522885243081</v>
      </c>
      <c r="G22" s="930"/>
      <c r="H22" s="934">
        <f>'10pendPrest'!H21</f>
        <v>37354</v>
      </c>
      <c r="I22" s="1045">
        <f t="shared" si="0"/>
        <v>72.215133588524154</v>
      </c>
      <c r="J22" s="930"/>
      <c r="K22" s="934">
        <f t="shared" si="1"/>
        <v>51726</v>
      </c>
      <c r="L22" s="1045">
        <f t="shared" si="2"/>
        <v>12.350796428904005</v>
      </c>
    </row>
    <row r="23" spans="2:12" x14ac:dyDescent="0.35">
      <c r="B23" s="1141" t="s">
        <v>3</v>
      </c>
      <c r="D23" s="934">
        <f>'21solsaad'!D19</f>
        <v>236880</v>
      </c>
      <c r="E23" s="934">
        <f>'10pendResol'!H22</f>
        <v>9506</v>
      </c>
      <c r="F23" s="1045">
        <f t="shared" si="3"/>
        <v>4.0130023640661943</v>
      </c>
      <c r="G23" s="930"/>
      <c r="H23" s="934">
        <f>'10pendPrest'!H22</f>
        <v>5879</v>
      </c>
      <c r="I23" s="1045">
        <f t="shared" si="0"/>
        <v>38.212544686382834</v>
      </c>
      <c r="J23" s="930"/>
      <c r="K23" s="934">
        <f t="shared" si="1"/>
        <v>15385</v>
      </c>
      <c r="L23" s="1045">
        <f t="shared" si="2"/>
        <v>6.4948497129348191</v>
      </c>
    </row>
    <row r="24" spans="2:12" x14ac:dyDescent="0.35">
      <c r="B24" s="1141" t="s">
        <v>2</v>
      </c>
      <c r="D24" s="934">
        <f>'21solsaad'!D20</f>
        <v>62199</v>
      </c>
      <c r="E24" s="934">
        <f>'10pendResol'!H23</f>
        <v>956</v>
      </c>
      <c r="F24" s="1045">
        <f t="shared" si="3"/>
        <v>1.537002202607759</v>
      </c>
      <c r="G24" s="930"/>
      <c r="H24" s="934">
        <f>'10pendPrest'!H23</f>
        <v>3493</v>
      </c>
      <c r="I24" s="1045">
        <f t="shared" si="0"/>
        <v>78.512025174196452</v>
      </c>
      <c r="J24" s="930"/>
      <c r="K24" s="934">
        <f t="shared" si="1"/>
        <v>4449</v>
      </c>
      <c r="L24" s="1045">
        <f t="shared" si="2"/>
        <v>7.1528481165292046</v>
      </c>
    </row>
    <row r="25" spans="2:12" x14ac:dyDescent="0.35">
      <c r="B25" s="1141" t="s">
        <v>35</v>
      </c>
      <c r="D25" s="934">
        <f>'21solsaad'!D21</f>
        <v>99310</v>
      </c>
      <c r="E25" s="934">
        <f>'10pendResol'!H24</f>
        <v>143</v>
      </c>
      <c r="F25" s="1045">
        <f t="shared" si="3"/>
        <v>0.14399355553317894</v>
      </c>
      <c r="G25" s="930"/>
      <c r="H25" s="934">
        <f>'10pendPrest'!H24</f>
        <v>400</v>
      </c>
      <c r="I25" s="1045">
        <f t="shared" si="0"/>
        <v>73.664825046040519</v>
      </c>
      <c r="J25" s="930"/>
      <c r="K25" s="934">
        <f t="shared" si="1"/>
        <v>543</v>
      </c>
      <c r="L25" s="1045">
        <f t="shared" si="2"/>
        <v>0.54677273184976338</v>
      </c>
    </row>
    <row r="26" spans="2:12" x14ac:dyDescent="0.35">
      <c r="B26" s="1141" t="s">
        <v>42</v>
      </c>
      <c r="D26" s="934">
        <f>'21solsaad'!D22</f>
        <v>277873</v>
      </c>
      <c r="E26" s="934">
        <f>'10pendResol'!H25</f>
        <v>103</v>
      </c>
      <c r="F26" s="1045">
        <f t="shared" si="3"/>
        <v>3.7067293331845844E-2</v>
      </c>
      <c r="G26" s="930"/>
      <c r="H26" s="934">
        <f>'10pendPrest'!H25</f>
        <v>10718</v>
      </c>
      <c r="I26" s="1045">
        <f t="shared" si="0"/>
        <v>99.048147121338133</v>
      </c>
      <c r="J26" s="930"/>
      <c r="K26" s="934">
        <f t="shared" si="1"/>
        <v>10821</v>
      </c>
      <c r="L26" s="1045">
        <f t="shared" si="2"/>
        <v>3.8942250596495525</v>
      </c>
    </row>
    <row r="27" spans="2:12" x14ac:dyDescent="0.35">
      <c r="B27" s="1141" t="s">
        <v>43</v>
      </c>
      <c r="D27" s="934">
        <f>'21solsaad'!D23</f>
        <v>74523</v>
      </c>
      <c r="E27" s="934">
        <f>'10pendResol'!H26</f>
        <v>3954</v>
      </c>
      <c r="F27" s="1045">
        <f t="shared" si="3"/>
        <v>5.3057445352441528</v>
      </c>
      <c r="G27" s="930"/>
      <c r="H27" s="934">
        <f>'10pendPrest'!H26</f>
        <v>7517</v>
      </c>
      <c r="I27" s="1045">
        <f t="shared" si="0"/>
        <v>65.530468137041225</v>
      </c>
      <c r="J27" s="930"/>
      <c r="K27" s="934">
        <f t="shared" si="1"/>
        <v>11471</v>
      </c>
      <c r="L27" s="1045">
        <f t="shared" si="2"/>
        <v>15.392563369697946</v>
      </c>
    </row>
    <row r="28" spans="2:12" x14ac:dyDescent="0.35">
      <c r="B28" s="1141" t="s">
        <v>44</v>
      </c>
      <c r="D28" s="934">
        <f>'21solsaad'!D24</f>
        <v>24172</v>
      </c>
      <c r="E28" s="934">
        <f>'10pendResol'!H27</f>
        <v>79</v>
      </c>
      <c r="F28" s="1045">
        <f t="shared" si="3"/>
        <v>0.32682442495449282</v>
      </c>
      <c r="G28" s="930"/>
      <c r="H28" s="934">
        <f>'10pendPrest'!H27</f>
        <v>223</v>
      </c>
      <c r="I28" s="1045">
        <f t="shared" si="0"/>
        <v>73.841059602649011</v>
      </c>
      <c r="J28" s="930"/>
      <c r="K28" s="934">
        <f t="shared" si="1"/>
        <v>302</v>
      </c>
      <c r="L28" s="1045">
        <f t="shared" si="2"/>
        <v>1.2493794472943902</v>
      </c>
    </row>
    <row r="29" spans="2:12" x14ac:dyDescent="0.35">
      <c r="B29" s="1141" t="s">
        <v>45</v>
      </c>
      <c r="D29" s="934">
        <f>'21solsaad'!D25</f>
        <v>121661</v>
      </c>
      <c r="E29" s="934">
        <f>'10pendResol'!H28</f>
        <v>133</v>
      </c>
      <c r="F29" s="1045">
        <f t="shared" si="3"/>
        <v>0.10932016011704654</v>
      </c>
      <c r="G29" s="930"/>
      <c r="H29" s="934">
        <f>'10pendPrest'!H28</f>
        <v>9116</v>
      </c>
      <c r="I29" s="1045">
        <f t="shared" si="0"/>
        <v>98.5620067034274</v>
      </c>
      <c r="J29" s="930"/>
      <c r="K29" s="934">
        <f t="shared" si="1"/>
        <v>9249</v>
      </c>
      <c r="L29" s="1045">
        <f t="shared" si="2"/>
        <v>7.6022718866358154</v>
      </c>
    </row>
    <row r="30" spans="2:12" x14ac:dyDescent="0.35">
      <c r="B30" s="1141" t="s">
        <v>46</v>
      </c>
      <c r="D30" s="934">
        <f>'21solsaad'!D26</f>
        <v>15053</v>
      </c>
      <c r="E30" s="934">
        <f>'10pendResol'!H29</f>
        <v>5</v>
      </c>
      <c r="F30" s="1045">
        <f t="shared" si="3"/>
        <v>3.3215970238490662E-2</v>
      </c>
      <c r="G30" s="930"/>
      <c r="H30" s="934">
        <f>'10pendPrest'!H29</f>
        <v>403</v>
      </c>
      <c r="I30" s="1045">
        <f t="shared" si="0"/>
        <v>98.774509803921575</v>
      </c>
      <c r="J30" s="930"/>
      <c r="K30" s="934">
        <f t="shared" si="1"/>
        <v>408</v>
      </c>
      <c r="L30" s="1045">
        <f t="shared" si="2"/>
        <v>2.7104231714608384</v>
      </c>
    </row>
    <row r="31" spans="2:12" x14ac:dyDescent="0.35">
      <c r="B31" s="1142" t="s">
        <v>1</v>
      </c>
      <c r="D31" s="1128">
        <f>'21solsaad'!D27</f>
        <v>5917</v>
      </c>
      <c r="E31" s="1128">
        <f>'10pendResol'!H30</f>
        <v>31</v>
      </c>
      <c r="F31" s="1046">
        <f t="shared" si="3"/>
        <v>0.5239141456819334</v>
      </c>
      <c r="G31" s="930"/>
      <c r="H31" s="1128">
        <f>'10pendPrest'!H30</f>
        <v>223</v>
      </c>
      <c r="I31" s="1046">
        <f t="shared" si="0"/>
        <v>87.795275590551185</v>
      </c>
      <c r="J31" s="930"/>
      <c r="K31" s="1128">
        <f t="shared" si="1"/>
        <v>254</v>
      </c>
      <c r="L31" s="1046">
        <f t="shared" si="2"/>
        <v>4.2927159033293902</v>
      </c>
    </row>
    <row r="32" spans="2:12" x14ac:dyDescent="0.35">
      <c r="B32" s="1309" t="s">
        <v>0</v>
      </c>
      <c r="D32" s="1310">
        <f>SUM(D14:D31)</f>
        <v>2313201</v>
      </c>
      <c r="E32" s="1310">
        <f>SUM(E14:E31)</f>
        <v>54478</v>
      </c>
      <c r="F32" s="1299">
        <f>E32/$D32*100</f>
        <v>2.3550914944269867</v>
      </c>
      <c r="G32" s="1277"/>
      <c r="H32" s="1310">
        <f>SUM(H14:H31)</f>
        <v>95762</v>
      </c>
      <c r="I32" s="1299">
        <f t="shared" si="0"/>
        <v>63.739350372736958</v>
      </c>
      <c r="J32" s="1277"/>
      <c r="K32" s="1310">
        <f>SUM(K14:K31)</f>
        <v>150240</v>
      </c>
      <c r="L32" s="1299">
        <f t="shared" si="2"/>
        <v>6.4948960336780077</v>
      </c>
    </row>
    <row r="34" spans="2:2" x14ac:dyDescent="0.35">
      <c r="B34" s="1131" t="s">
        <v>281</v>
      </c>
    </row>
  </sheetData>
  <mergeCells count="7">
    <mergeCell ref="B6:L6"/>
    <mergeCell ref="B7:L7"/>
    <mergeCell ref="D9:D12"/>
    <mergeCell ref="B9:B13"/>
    <mergeCell ref="K9:L12"/>
    <mergeCell ref="E9:F12"/>
    <mergeCell ref="H9:I12"/>
  </mergeCells>
  <printOptions horizontalCentered="1"/>
  <pageMargins left="0" right="0" top="0.43307086614173229" bottom="0.43307086614173229" header="0" footer="0"/>
  <pageSetup paperSize="9" scale="98" orientation="landscape" r:id="rId1"/>
  <headerFooter alignWithMargins="0"/>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Hoja81">
    <pageSetUpPr fitToPage="1"/>
  </sheetPr>
  <dimension ref="A1:Q34"/>
  <sheetViews>
    <sheetView zoomScaleNormal="100" workbookViewId="0"/>
  </sheetViews>
  <sheetFormatPr baseColWidth="10" defaultRowHeight="12.5" x14ac:dyDescent="0.25"/>
  <cols>
    <col min="1" max="1" width="4.26953125" customWidth="1"/>
    <col min="2" max="2" width="7.26953125" customWidth="1"/>
    <col min="3" max="3" width="10.81640625" bestFit="1" customWidth="1"/>
    <col min="4" max="4" width="9.54296875" customWidth="1"/>
    <col min="5" max="5" width="10.81640625" bestFit="1" customWidth="1"/>
    <col min="6" max="6" width="11.7265625" customWidth="1"/>
    <col min="7" max="7" width="10.81640625" bestFit="1" customWidth="1"/>
    <col min="9" max="9" width="28.1796875" customWidth="1"/>
    <col min="10" max="10" width="7" customWidth="1"/>
    <col min="11" max="11" width="10.81640625" customWidth="1"/>
    <col min="12" max="12" width="7" customWidth="1"/>
  </cols>
  <sheetData>
    <row r="1" spans="1:17" s="96" customFormat="1" x14ac:dyDescent="0.25"/>
    <row r="2" spans="1:17" s="96" customFormat="1" x14ac:dyDescent="0.25"/>
    <row r="3" spans="1:17" s="96" customFormat="1" x14ac:dyDescent="0.25"/>
    <row r="4" spans="1:17" s="96" customFormat="1" x14ac:dyDescent="0.25"/>
    <row r="5" spans="1:17" s="96" customFormat="1" ht="16.5" customHeight="1" x14ac:dyDescent="0.25"/>
    <row r="6" spans="1:17" s="4" customFormat="1" ht="24.75" customHeight="1" x14ac:dyDescent="0.25">
      <c r="A6" s="97"/>
      <c r="B6" s="1557" t="s">
        <v>461</v>
      </c>
      <c r="C6" s="1557"/>
      <c r="D6" s="1557"/>
      <c r="E6" s="1557"/>
      <c r="F6" s="1557"/>
      <c r="G6" s="1557"/>
      <c r="H6" s="1557"/>
      <c r="I6" s="1557"/>
      <c r="J6" s="1557"/>
      <c r="K6" s="1557"/>
      <c r="L6" s="1557"/>
      <c r="M6" s="1557"/>
      <c r="N6" s="1557"/>
      <c r="O6" s="99"/>
    </row>
    <row r="7" spans="1:17" s="4" customFormat="1" ht="11.25" customHeight="1" x14ac:dyDescent="0.25">
      <c r="A7" s="97"/>
      <c r="B7" s="1557"/>
      <c r="C7" s="1557"/>
      <c r="D7" s="1557"/>
      <c r="E7" s="1557"/>
      <c r="F7" s="1557"/>
      <c r="G7" s="1557"/>
      <c r="H7" s="1557"/>
      <c r="I7" s="1557"/>
      <c r="J7" s="1557"/>
      <c r="K7" s="1557"/>
      <c r="L7" s="1557"/>
      <c r="M7" s="1557"/>
      <c r="N7" s="1557"/>
      <c r="O7" s="99"/>
    </row>
    <row r="8" spans="1:17" s="4" customFormat="1" ht="15.75" customHeight="1" x14ac:dyDescent="0.25">
      <c r="A8" s="97"/>
      <c r="B8" s="1696" t="s">
        <v>499</v>
      </c>
      <c r="C8" s="1696"/>
      <c r="D8" s="1696"/>
      <c r="E8" s="1696"/>
      <c r="F8" s="1696"/>
      <c r="G8" s="1696"/>
      <c r="H8" s="1696"/>
      <c r="I8" s="1696"/>
      <c r="J8" s="1696"/>
      <c r="K8" s="1696"/>
      <c r="L8" s="1696"/>
      <c r="M8" s="1696"/>
      <c r="N8" s="1696"/>
      <c r="O8" s="112"/>
      <c r="P8" s="112"/>
      <c r="Q8" s="112"/>
    </row>
    <row r="9" spans="1:17" s="96" customFormat="1" ht="6" customHeight="1" x14ac:dyDescent="0.25">
      <c r="A9" s="98"/>
      <c r="B9"/>
      <c r="C9"/>
      <c r="D9"/>
      <c r="E9"/>
      <c r="F9"/>
      <c r="G9"/>
      <c r="H9"/>
      <c r="I9"/>
      <c r="J9"/>
      <c r="K9"/>
      <c r="L9"/>
      <c r="M9"/>
      <c r="N9"/>
      <c r="O9"/>
      <c r="P9"/>
      <c r="Q9"/>
    </row>
    <row r="10" spans="1:17" s="100" customFormat="1" x14ac:dyDescent="0.25"/>
    <row r="11" spans="1:17" s="100" customFormat="1" x14ac:dyDescent="0.25">
      <c r="C11" s="1750" t="s">
        <v>0</v>
      </c>
      <c r="D11" s="1750"/>
      <c r="E11" s="1750"/>
      <c r="L11" s="100">
        <v>1</v>
      </c>
      <c r="M11" s="100">
        <v>3</v>
      </c>
      <c r="N11" s="100">
        <v>4</v>
      </c>
      <c r="O11" s="100">
        <v>5</v>
      </c>
      <c r="P11" s="100">
        <v>6</v>
      </c>
    </row>
    <row r="12" spans="1:17" s="100" customFormat="1" ht="14.5" x14ac:dyDescent="0.35">
      <c r="C12" s="100" t="s">
        <v>209</v>
      </c>
      <c r="D12" s="100" t="s">
        <v>97</v>
      </c>
      <c r="E12" s="100" t="s">
        <v>98</v>
      </c>
      <c r="F12" s="100" t="s">
        <v>99</v>
      </c>
      <c r="G12" s="100" t="s">
        <v>100</v>
      </c>
      <c r="I12" s="101"/>
      <c r="J12" s="101"/>
      <c r="K12" s="101" t="s">
        <v>101</v>
      </c>
      <c r="L12" s="100" t="s">
        <v>102</v>
      </c>
      <c r="M12" s="100" t="s">
        <v>103</v>
      </c>
      <c r="N12" s="100" t="s">
        <v>104</v>
      </c>
      <c r="O12" s="100" t="s">
        <v>105</v>
      </c>
      <c r="P12" s="100" t="s">
        <v>106</v>
      </c>
      <c r="Q12" s="100" t="s">
        <v>107</v>
      </c>
    </row>
    <row r="13" spans="1:17" s="100" customFormat="1" ht="14.5" x14ac:dyDescent="0.35">
      <c r="B13" s="100" t="s">
        <v>8</v>
      </c>
      <c r="C13" s="102">
        <v>346407</v>
      </c>
      <c r="D13" s="102">
        <v>332828</v>
      </c>
      <c r="E13" s="102">
        <v>13579</v>
      </c>
      <c r="F13" s="103">
        <v>0.96080044571847567</v>
      </c>
      <c r="G13" s="103">
        <v>3.9199554281524336E-2</v>
      </c>
      <c r="I13" s="101">
        <v>8</v>
      </c>
      <c r="J13" s="101">
        <v>1</v>
      </c>
      <c r="K13" s="101">
        <v>8</v>
      </c>
      <c r="L13" s="100" t="s">
        <v>4</v>
      </c>
      <c r="M13" s="102">
        <v>128107</v>
      </c>
      <c r="N13" s="102">
        <v>174</v>
      </c>
      <c r="O13" s="103">
        <f t="shared" ref="O13:P28" si="0">INDEX($B$13:$G$32,$K13,O$11)</f>
        <v>0.99864360271591268</v>
      </c>
      <c r="P13" s="103">
        <f t="shared" si="0"/>
        <v>1.3563972840872772E-3</v>
      </c>
      <c r="Q13" s="103">
        <f>$F$32</f>
        <v>0.93654213599686154</v>
      </c>
    </row>
    <row r="14" spans="1:17" s="100" customFormat="1" ht="14.5" x14ac:dyDescent="0.35">
      <c r="B14" s="100" t="s">
        <v>7</v>
      </c>
      <c r="C14" s="102">
        <v>48997</v>
      </c>
      <c r="D14" s="102">
        <v>48921</v>
      </c>
      <c r="E14" s="102">
        <v>76</v>
      </c>
      <c r="F14" s="103">
        <v>0.99844888462558934</v>
      </c>
      <c r="G14" s="103">
        <v>1.5511153744106783E-3</v>
      </c>
      <c r="I14" s="101">
        <v>2</v>
      </c>
      <c r="J14" s="101">
        <v>2</v>
      </c>
      <c r="K14" s="101">
        <v>2</v>
      </c>
      <c r="L14" s="100" t="s">
        <v>7</v>
      </c>
      <c r="M14" s="102">
        <v>48921</v>
      </c>
      <c r="N14" s="102">
        <v>76</v>
      </c>
      <c r="O14" s="103">
        <f t="shared" si="0"/>
        <v>0.99844888462558934</v>
      </c>
      <c r="P14" s="103">
        <f t="shared" si="0"/>
        <v>1.5511153744106783E-3</v>
      </c>
      <c r="Q14" s="103">
        <f t="shared" ref="Q14:Q32" si="1">$F$32</f>
        <v>0.93654213599686154</v>
      </c>
    </row>
    <row r="15" spans="1:17" s="100" customFormat="1" ht="14.5" x14ac:dyDescent="0.35">
      <c r="B15" s="100" t="s">
        <v>37</v>
      </c>
      <c r="C15" s="102">
        <v>34243</v>
      </c>
      <c r="D15" s="102">
        <v>33860</v>
      </c>
      <c r="E15" s="102">
        <v>383</v>
      </c>
      <c r="F15" s="103">
        <v>0.98881523231025314</v>
      </c>
      <c r="G15" s="103">
        <v>1.118476768974681E-2</v>
      </c>
      <c r="I15" s="101">
        <v>4</v>
      </c>
      <c r="J15" s="101">
        <v>3</v>
      </c>
      <c r="K15" s="101">
        <v>13</v>
      </c>
      <c r="L15" s="100" t="s">
        <v>35</v>
      </c>
      <c r="M15" s="102">
        <v>92589</v>
      </c>
      <c r="N15" s="102">
        <v>428</v>
      </c>
      <c r="O15" s="103">
        <f t="shared" si="0"/>
        <v>0.9953986905619403</v>
      </c>
      <c r="P15" s="103">
        <f t="shared" si="0"/>
        <v>4.6013094380597096E-3</v>
      </c>
      <c r="Q15" s="103">
        <f t="shared" si="1"/>
        <v>0.93654213599686154</v>
      </c>
    </row>
    <row r="16" spans="1:17" s="100" customFormat="1" ht="14.5" x14ac:dyDescent="0.35">
      <c r="B16" s="100" t="s">
        <v>38</v>
      </c>
      <c r="C16" s="102">
        <v>37911</v>
      </c>
      <c r="D16" s="102">
        <v>34163</v>
      </c>
      <c r="E16" s="102">
        <v>3748</v>
      </c>
      <c r="F16" s="103">
        <v>0.90113687320302815</v>
      </c>
      <c r="G16" s="103">
        <v>9.8863126796971859E-2</v>
      </c>
      <c r="I16" s="101">
        <v>14</v>
      </c>
      <c r="J16" s="101">
        <v>4</v>
      </c>
      <c r="K16" s="101">
        <v>3</v>
      </c>
      <c r="L16" s="100" t="s">
        <v>37</v>
      </c>
      <c r="M16" s="102">
        <v>33860</v>
      </c>
      <c r="N16" s="102">
        <v>383</v>
      </c>
      <c r="O16" s="103">
        <f t="shared" si="0"/>
        <v>0.98881523231025314</v>
      </c>
      <c r="P16" s="103">
        <f t="shared" si="0"/>
        <v>1.118476768974681E-2</v>
      </c>
      <c r="Q16" s="103">
        <f t="shared" si="1"/>
        <v>0.93654213599686154</v>
      </c>
    </row>
    <row r="17" spans="2:17" s="100" customFormat="1" ht="14.5" x14ac:dyDescent="0.35">
      <c r="B17" s="100" t="s">
        <v>6</v>
      </c>
      <c r="C17" s="102">
        <v>67055</v>
      </c>
      <c r="D17" s="102">
        <v>63684</v>
      </c>
      <c r="E17" s="102">
        <v>3371</v>
      </c>
      <c r="F17" s="103">
        <v>0.9497278353590336</v>
      </c>
      <c r="G17" s="103">
        <v>5.0272164640966371E-2</v>
      </c>
      <c r="I17" s="101">
        <v>10</v>
      </c>
      <c r="J17" s="101">
        <v>5</v>
      </c>
      <c r="K17" s="101">
        <v>17</v>
      </c>
      <c r="L17" s="100" t="s">
        <v>44</v>
      </c>
      <c r="M17" s="102">
        <v>17626</v>
      </c>
      <c r="N17" s="102">
        <v>348</v>
      </c>
      <c r="O17" s="103">
        <f t="shared" si="0"/>
        <v>0.98063870034494272</v>
      </c>
      <c r="P17" s="103">
        <f t="shared" si="0"/>
        <v>1.9361299655057305E-2</v>
      </c>
      <c r="Q17" s="103">
        <f t="shared" si="1"/>
        <v>0.93654213599686154</v>
      </c>
    </row>
    <row r="18" spans="2:17" s="100" customFormat="1" ht="14.5" x14ac:dyDescent="0.35">
      <c r="B18" s="100" t="s">
        <v>5</v>
      </c>
      <c r="C18" s="102">
        <v>18767</v>
      </c>
      <c r="D18" s="102">
        <v>18310</v>
      </c>
      <c r="E18" s="102">
        <v>457</v>
      </c>
      <c r="F18" s="103">
        <v>0.9756487451377418</v>
      </c>
      <c r="G18" s="103">
        <v>2.4351254862258219E-2</v>
      </c>
      <c r="I18" s="101">
        <v>6</v>
      </c>
      <c r="J18" s="101">
        <v>6</v>
      </c>
      <c r="K18" s="101">
        <v>6</v>
      </c>
      <c r="L18" s="100" t="s">
        <v>5</v>
      </c>
      <c r="M18" s="102">
        <v>18310</v>
      </c>
      <c r="N18" s="102">
        <v>457</v>
      </c>
      <c r="O18" s="103">
        <f t="shared" si="0"/>
        <v>0.9756487451377418</v>
      </c>
      <c r="P18" s="103">
        <f t="shared" si="0"/>
        <v>2.4351254862258219E-2</v>
      </c>
      <c r="Q18" s="103">
        <f t="shared" si="1"/>
        <v>0.93654213599686154</v>
      </c>
    </row>
    <row r="19" spans="2:17" s="100" customFormat="1" ht="14.5" x14ac:dyDescent="0.35">
      <c r="B19" s="100" t="s">
        <v>40</v>
      </c>
      <c r="C19" s="102">
        <v>84226</v>
      </c>
      <c r="D19" s="102">
        <v>81366</v>
      </c>
      <c r="E19" s="102">
        <v>2860</v>
      </c>
      <c r="F19" s="103">
        <v>0.9660437394628737</v>
      </c>
      <c r="G19" s="103">
        <v>3.3956260537126304E-2</v>
      </c>
      <c r="I19" s="101">
        <v>7</v>
      </c>
      <c r="J19" s="101">
        <v>7</v>
      </c>
      <c r="K19" s="101">
        <v>7</v>
      </c>
      <c r="L19" s="100" t="s">
        <v>40</v>
      </c>
      <c r="M19" s="102">
        <v>81366</v>
      </c>
      <c r="N19" s="102">
        <v>2860</v>
      </c>
      <c r="O19" s="103">
        <f t="shared" si="0"/>
        <v>0.9660437394628737</v>
      </c>
      <c r="P19" s="103">
        <f t="shared" si="0"/>
        <v>3.3956260537126304E-2</v>
      </c>
      <c r="Q19" s="103">
        <f t="shared" si="1"/>
        <v>0.93654213599686154</v>
      </c>
    </row>
    <row r="20" spans="2:17" s="100" customFormat="1" ht="14.5" x14ac:dyDescent="0.35">
      <c r="B20" s="100" t="s">
        <v>4</v>
      </c>
      <c r="C20" s="102">
        <v>128281</v>
      </c>
      <c r="D20" s="102">
        <v>128107</v>
      </c>
      <c r="E20" s="102">
        <v>174</v>
      </c>
      <c r="F20" s="103">
        <v>0.99864360271591268</v>
      </c>
      <c r="G20" s="103">
        <v>1.3563972840872772E-3</v>
      </c>
      <c r="I20" s="101">
        <v>1</v>
      </c>
      <c r="J20" s="101">
        <v>8</v>
      </c>
      <c r="K20" s="101">
        <v>1</v>
      </c>
      <c r="L20" s="100" t="s">
        <v>8</v>
      </c>
      <c r="M20" s="102">
        <v>332828</v>
      </c>
      <c r="N20" s="102">
        <v>13579</v>
      </c>
      <c r="O20" s="103">
        <f t="shared" si="0"/>
        <v>0.96080044571847567</v>
      </c>
      <c r="P20" s="103">
        <f t="shared" si="0"/>
        <v>3.9199554281524336E-2</v>
      </c>
      <c r="Q20" s="103">
        <f t="shared" si="1"/>
        <v>0.93654213599686154</v>
      </c>
    </row>
    <row r="21" spans="2:17" s="100" customFormat="1" ht="14.5" x14ac:dyDescent="0.35">
      <c r="B21" s="100" t="s">
        <v>41</v>
      </c>
      <c r="C21" s="102">
        <v>285156</v>
      </c>
      <c r="D21" s="102">
        <v>245776</v>
      </c>
      <c r="E21" s="102">
        <v>39380</v>
      </c>
      <c r="F21" s="103">
        <v>0.8619001528987642</v>
      </c>
      <c r="G21" s="103">
        <v>0.13809984710123582</v>
      </c>
      <c r="I21" s="101">
        <v>18</v>
      </c>
      <c r="J21" s="101">
        <v>9</v>
      </c>
      <c r="K21" s="101">
        <v>11</v>
      </c>
      <c r="L21" s="100" t="s">
        <v>3</v>
      </c>
      <c r="M21" s="102">
        <v>178555</v>
      </c>
      <c r="N21" s="102">
        <v>8331</v>
      </c>
      <c r="O21" s="103">
        <f t="shared" si="0"/>
        <v>0.95542202198131476</v>
      </c>
      <c r="P21" s="103">
        <f t="shared" si="0"/>
        <v>4.457797801868519E-2</v>
      </c>
      <c r="Q21" s="103">
        <f t="shared" si="1"/>
        <v>0.93654213599686154</v>
      </c>
    </row>
    <row r="22" spans="2:17" s="100" customFormat="1" ht="14.5" x14ac:dyDescent="0.35">
      <c r="B22" s="100" t="s">
        <v>39</v>
      </c>
      <c r="C22" s="102">
        <v>1767</v>
      </c>
      <c r="D22" s="102">
        <v>1671</v>
      </c>
      <c r="E22" s="102">
        <v>96</v>
      </c>
      <c r="F22" s="103">
        <v>0.94567062818336167</v>
      </c>
      <c r="G22" s="103">
        <v>5.4329371816638369E-2</v>
      </c>
      <c r="I22" s="101">
        <v>12</v>
      </c>
      <c r="J22" s="101">
        <v>10</v>
      </c>
      <c r="K22" s="101">
        <v>5</v>
      </c>
      <c r="L22" s="100" t="s">
        <v>6</v>
      </c>
      <c r="M22" s="102">
        <v>63684</v>
      </c>
      <c r="N22" s="102">
        <v>3371</v>
      </c>
      <c r="O22" s="103">
        <f t="shared" si="0"/>
        <v>0.9497278353590336</v>
      </c>
      <c r="P22" s="103">
        <f t="shared" si="0"/>
        <v>5.0272164640966371E-2</v>
      </c>
      <c r="Q22" s="103">
        <f t="shared" si="1"/>
        <v>0.93654213599686154</v>
      </c>
    </row>
    <row r="23" spans="2:17" s="100" customFormat="1" ht="14.5" x14ac:dyDescent="0.35">
      <c r="B23" s="100" t="s">
        <v>3</v>
      </c>
      <c r="C23" s="102">
        <v>186886</v>
      </c>
      <c r="D23" s="102">
        <v>178555</v>
      </c>
      <c r="E23" s="102">
        <v>8331</v>
      </c>
      <c r="F23" s="103">
        <v>0.95542202198131476</v>
      </c>
      <c r="G23" s="103">
        <v>4.457797801868519E-2</v>
      </c>
      <c r="I23" s="101">
        <v>9</v>
      </c>
      <c r="J23" s="101">
        <v>11</v>
      </c>
      <c r="K23" s="101">
        <v>14</v>
      </c>
      <c r="L23" s="100" t="s">
        <v>42</v>
      </c>
      <c r="M23" s="102">
        <v>208749</v>
      </c>
      <c r="N23" s="102">
        <v>11617</v>
      </c>
      <c r="O23" s="103">
        <f t="shared" si="0"/>
        <v>0.94728315620377013</v>
      </c>
      <c r="P23" s="103">
        <f t="shared" si="0"/>
        <v>5.2716843796229908E-2</v>
      </c>
      <c r="Q23" s="103">
        <f t="shared" si="1"/>
        <v>0.93654213599686154</v>
      </c>
    </row>
    <row r="24" spans="2:17" s="100" customFormat="1" ht="14.5" x14ac:dyDescent="0.35">
      <c r="B24" s="100" t="s">
        <v>2</v>
      </c>
      <c r="C24" s="102">
        <v>42295</v>
      </c>
      <c r="D24" s="102">
        <v>37544</v>
      </c>
      <c r="E24" s="102">
        <v>4751</v>
      </c>
      <c r="F24" s="103">
        <v>0.88766993734483979</v>
      </c>
      <c r="G24" s="103">
        <v>0.11233006265516018</v>
      </c>
      <c r="I24" s="101">
        <v>16</v>
      </c>
      <c r="J24" s="101">
        <v>12</v>
      </c>
      <c r="K24" s="101">
        <v>10</v>
      </c>
      <c r="L24" s="100" t="s">
        <v>39</v>
      </c>
      <c r="M24" s="102">
        <v>1671</v>
      </c>
      <c r="N24" s="102">
        <v>96</v>
      </c>
      <c r="O24" s="103">
        <f t="shared" si="0"/>
        <v>0.94567062818336167</v>
      </c>
      <c r="P24" s="103">
        <f t="shared" si="0"/>
        <v>5.4329371816638369E-2</v>
      </c>
      <c r="Q24" s="103">
        <f t="shared" si="1"/>
        <v>0.93654213599686154</v>
      </c>
    </row>
    <row r="25" spans="2:17" s="100" customFormat="1" ht="14.5" x14ac:dyDescent="0.35">
      <c r="B25" s="100" t="s">
        <v>35</v>
      </c>
      <c r="C25" s="102">
        <v>93017</v>
      </c>
      <c r="D25" s="102">
        <v>92589</v>
      </c>
      <c r="E25" s="102">
        <v>428</v>
      </c>
      <c r="F25" s="103">
        <v>0.9953986905619403</v>
      </c>
      <c r="G25" s="103">
        <v>4.6013094380597096E-3</v>
      </c>
      <c r="I25" s="101">
        <v>3</v>
      </c>
      <c r="J25" s="101">
        <v>13</v>
      </c>
      <c r="K25" s="101">
        <v>20</v>
      </c>
      <c r="L25" s="100" t="s">
        <v>108</v>
      </c>
      <c r="M25" s="102">
        <v>1659164</v>
      </c>
      <c r="N25" s="102">
        <v>112421</v>
      </c>
      <c r="O25" s="103">
        <f t="shared" si="0"/>
        <v>0.93654213599686154</v>
      </c>
      <c r="P25" s="103">
        <f t="shared" si="0"/>
        <v>6.3457864003138437E-2</v>
      </c>
      <c r="Q25" s="103">
        <f t="shared" si="1"/>
        <v>0.93654213599686154</v>
      </c>
    </row>
    <row r="26" spans="2:17" s="100" customFormat="1" ht="14.5" x14ac:dyDescent="0.35">
      <c r="B26" s="100" t="s">
        <v>42</v>
      </c>
      <c r="C26" s="102">
        <v>220366</v>
      </c>
      <c r="D26" s="102">
        <v>208749</v>
      </c>
      <c r="E26" s="102">
        <v>11617</v>
      </c>
      <c r="F26" s="103">
        <v>0.94728315620377013</v>
      </c>
      <c r="G26" s="103">
        <v>5.2716843796229908E-2</v>
      </c>
      <c r="I26" s="101">
        <v>11</v>
      </c>
      <c r="J26" s="101">
        <v>14</v>
      </c>
      <c r="K26" s="101">
        <v>4</v>
      </c>
      <c r="L26" s="100" t="s">
        <v>38</v>
      </c>
      <c r="M26" s="102">
        <v>34163</v>
      </c>
      <c r="N26" s="102">
        <v>3748</v>
      </c>
      <c r="O26" s="103">
        <f t="shared" si="0"/>
        <v>0.90113687320302815</v>
      </c>
      <c r="P26" s="103">
        <f t="shared" si="0"/>
        <v>9.8863126796971859E-2</v>
      </c>
      <c r="Q26" s="103">
        <f t="shared" si="1"/>
        <v>0.93654213599686154</v>
      </c>
    </row>
    <row r="27" spans="2:17" s="100" customFormat="1" ht="14.5" x14ac:dyDescent="0.35">
      <c r="B27" s="100" t="s">
        <v>47</v>
      </c>
      <c r="C27" s="102">
        <v>2514</v>
      </c>
      <c r="D27" s="102">
        <v>2226</v>
      </c>
      <c r="E27" s="102">
        <v>288</v>
      </c>
      <c r="F27" s="103">
        <v>0.88544152744630067</v>
      </c>
      <c r="G27" s="103">
        <v>0.11455847255369929</v>
      </c>
      <c r="I27" s="101">
        <v>17</v>
      </c>
      <c r="J27" s="101">
        <v>15</v>
      </c>
      <c r="K27" s="101">
        <v>19</v>
      </c>
      <c r="L27" s="100" t="s">
        <v>46</v>
      </c>
      <c r="M27" s="102">
        <v>9412</v>
      </c>
      <c r="N27" s="102">
        <v>1137</v>
      </c>
      <c r="O27" s="103">
        <f t="shared" si="0"/>
        <v>0.89221727177931553</v>
      </c>
      <c r="P27" s="103">
        <f t="shared" si="0"/>
        <v>0.10778272822068442</v>
      </c>
      <c r="Q27" s="103">
        <f t="shared" si="1"/>
        <v>0.93654213599686154</v>
      </c>
    </row>
    <row r="28" spans="2:17" s="100" customFormat="1" ht="14.5" x14ac:dyDescent="0.35">
      <c r="B28" s="100" t="s">
        <v>43</v>
      </c>
      <c r="C28" s="102">
        <v>57091</v>
      </c>
      <c r="D28" s="102">
        <v>49151</v>
      </c>
      <c r="E28" s="102">
        <v>7940</v>
      </c>
      <c r="F28" s="103">
        <v>0.86092378833791661</v>
      </c>
      <c r="G28" s="103">
        <v>0.13907621166208334</v>
      </c>
      <c r="I28" s="101">
        <v>19</v>
      </c>
      <c r="J28" s="101">
        <v>16</v>
      </c>
      <c r="K28" s="101">
        <v>12</v>
      </c>
      <c r="L28" s="100" t="s">
        <v>2</v>
      </c>
      <c r="M28" s="102">
        <v>37544</v>
      </c>
      <c r="N28" s="102">
        <v>4751</v>
      </c>
      <c r="O28" s="103">
        <f t="shared" si="0"/>
        <v>0.88766993734483979</v>
      </c>
      <c r="P28" s="103">
        <f t="shared" si="0"/>
        <v>0.11233006265516018</v>
      </c>
      <c r="Q28" s="103">
        <f t="shared" si="1"/>
        <v>0.93654213599686154</v>
      </c>
    </row>
    <row r="29" spans="2:17" s="100" customFormat="1" ht="14.5" x14ac:dyDescent="0.35">
      <c r="B29" s="100" t="s">
        <v>44</v>
      </c>
      <c r="C29" s="102">
        <v>17974</v>
      </c>
      <c r="D29" s="102">
        <v>17626</v>
      </c>
      <c r="E29" s="102">
        <v>348</v>
      </c>
      <c r="F29" s="103">
        <v>0.98063870034494272</v>
      </c>
      <c r="G29" s="103">
        <v>1.9361299655057305E-2</v>
      </c>
      <c r="I29" s="101">
        <v>5</v>
      </c>
      <c r="J29" s="101">
        <v>17</v>
      </c>
      <c r="K29" s="101">
        <v>15</v>
      </c>
      <c r="L29" s="100" t="s">
        <v>47</v>
      </c>
      <c r="M29" s="102">
        <v>2226</v>
      </c>
      <c r="N29" s="102">
        <v>288</v>
      </c>
      <c r="O29" s="103">
        <f t="shared" ref="O29:P32" si="2">INDEX($B$13:$G$32,$K29,O$11)</f>
        <v>0.88544152744630067</v>
      </c>
      <c r="P29" s="103">
        <f t="shared" si="2"/>
        <v>0.11455847255369929</v>
      </c>
      <c r="Q29" s="103">
        <f t="shared" si="1"/>
        <v>0.93654213599686154</v>
      </c>
    </row>
    <row r="30" spans="2:17" s="100" customFormat="1" ht="14.5" x14ac:dyDescent="0.35">
      <c r="B30" s="100" t="s">
        <v>45</v>
      </c>
      <c r="C30" s="102">
        <v>88083</v>
      </c>
      <c r="D30" s="102">
        <v>74626</v>
      </c>
      <c r="E30" s="102">
        <v>13457</v>
      </c>
      <c r="F30" s="103">
        <v>0.84722364133828321</v>
      </c>
      <c r="G30" s="103">
        <v>0.15277635866171679</v>
      </c>
      <c r="I30" s="101">
        <v>20</v>
      </c>
      <c r="J30" s="101">
        <v>18</v>
      </c>
      <c r="K30" s="101">
        <v>9</v>
      </c>
      <c r="L30" s="100" t="s">
        <v>41</v>
      </c>
      <c r="M30" s="102">
        <v>245776</v>
      </c>
      <c r="N30" s="102">
        <v>39380</v>
      </c>
      <c r="O30" s="103">
        <f t="shared" si="2"/>
        <v>0.8619001528987642</v>
      </c>
      <c r="P30" s="103">
        <f t="shared" si="2"/>
        <v>0.13809984710123582</v>
      </c>
      <c r="Q30" s="103">
        <f t="shared" si="1"/>
        <v>0.93654213599686154</v>
      </c>
    </row>
    <row r="31" spans="2:17" s="100" customFormat="1" ht="14.5" x14ac:dyDescent="0.35">
      <c r="B31" s="100" t="s">
        <v>46</v>
      </c>
      <c r="C31" s="102">
        <v>10549</v>
      </c>
      <c r="D31" s="102">
        <v>9412</v>
      </c>
      <c r="E31" s="102">
        <v>1137</v>
      </c>
      <c r="F31" s="103">
        <v>0.89221727177931553</v>
      </c>
      <c r="G31" s="103">
        <v>0.10778272822068442</v>
      </c>
      <c r="I31" s="101">
        <v>15</v>
      </c>
      <c r="J31" s="101">
        <v>19</v>
      </c>
      <c r="K31" s="101">
        <v>16</v>
      </c>
      <c r="L31" s="100" t="s">
        <v>43</v>
      </c>
      <c r="M31" s="102">
        <v>49151</v>
      </c>
      <c r="N31" s="102">
        <v>7940</v>
      </c>
      <c r="O31" s="103">
        <f t="shared" si="2"/>
        <v>0.86092378833791661</v>
      </c>
      <c r="P31" s="103">
        <f t="shared" si="2"/>
        <v>0.13907621166208334</v>
      </c>
      <c r="Q31" s="103">
        <f t="shared" si="1"/>
        <v>0.93654213599686154</v>
      </c>
    </row>
    <row r="32" spans="2:17" s="100" customFormat="1" ht="14.5" x14ac:dyDescent="0.35">
      <c r="B32" s="104" t="s">
        <v>108</v>
      </c>
      <c r="C32" s="105">
        <v>1771585</v>
      </c>
      <c r="D32" s="105">
        <v>1659164</v>
      </c>
      <c r="E32" s="105">
        <v>112421</v>
      </c>
      <c r="F32" s="106">
        <v>0.93654213599686154</v>
      </c>
      <c r="G32" s="106">
        <v>6.3457864003138437E-2</v>
      </c>
      <c r="I32" s="101">
        <v>13</v>
      </c>
      <c r="J32" s="101">
        <v>20</v>
      </c>
      <c r="K32" s="101">
        <v>18</v>
      </c>
      <c r="L32" s="100" t="s">
        <v>45</v>
      </c>
      <c r="M32" s="102">
        <v>74626</v>
      </c>
      <c r="N32" s="102">
        <v>13457</v>
      </c>
      <c r="O32" s="103">
        <f t="shared" si="2"/>
        <v>0.84722364133828321</v>
      </c>
      <c r="P32" s="103">
        <f t="shared" si="2"/>
        <v>0.15277635866171679</v>
      </c>
      <c r="Q32" s="103">
        <f t="shared" si="1"/>
        <v>0.93654213599686154</v>
      </c>
    </row>
    <row r="33" spans="9:16" s="95" customFormat="1" ht="14.5" x14ac:dyDescent="0.35">
      <c r="I33" s="113"/>
      <c r="J33" s="113"/>
      <c r="K33" s="113"/>
      <c r="M33" s="114"/>
      <c r="N33" s="114"/>
      <c r="O33" s="115"/>
      <c r="P33" s="115"/>
    </row>
    <row r="34" spans="9:16" s="95" customFormat="1" x14ac:dyDescent="0.25"/>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Hoja82">
    <pageSetUpPr fitToPage="1"/>
  </sheetPr>
  <dimension ref="A1:Q34"/>
  <sheetViews>
    <sheetView zoomScaleNormal="100" workbookViewId="0"/>
  </sheetViews>
  <sheetFormatPr baseColWidth="10" defaultColWidth="11.453125" defaultRowHeight="14.5" x14ac:dyDescent="0.35"/>
  <cols>
    <col min="1" max="1" width="4.26953125" style="666" customWidth="1"/>
    <col min="2" max="2" width="7.26953125" style="666" customWidth="1"/>
    <col min="3" max="3" width="10.81640625" style="666" bestFit="1" customWidth="1"/>
    <col min="4" max="4" width="9.54296875" style="666" customWidth="1"/>
    <col min="5" max="5" width="10.81640625" style="666" bestFit="1" customWidth="1"/>
    <col min="6" max="6" width="11.7265625" style="666" customWidth="1"/>
    <col min="7" max="7" width="10.81640625" style="666" bestFit="1" customWidth="1"/>
    <col min="8" max="8" width="11.453125" style="666"/>
    <col min="9" max="9" width="28.1796875" style="666" customWidth="1"/>
    <col min="10" max="10" width="7" style="666" customWidth="1"/>
    <col min="11" max="11" width="10.81640625" style="666" customWidth="1"/>
    <col min="12" max="12" width="7" style="666" customWidth="1"/>
    <col min="13" max="16384" width="11.453125" style="666"/>
  </cols>
  <sheetData>
    <row r="1" spans="1:17" s="700" customFormat="1" x14ac:dyDescent="0.35"/>
    <row r="2" spans="1:17" s="700" customFormat="1" x14ac:dyDescent="0.35"/>
    <row r="3" spans="1:17" s="700" customFormat="1" x14ac:dyDescent="0.35"/>
    <row r="4" spans="1:17" s="700" customFormat="1" x14ac:dyDescent="0.35"/>
    <row r="5" spans="1:17" s="700" customFormat="1" ht="16.5" customHeight="1" x14ac:dyDescent="0.35"/>
    <row r="6" spans="1:17" s="621" customFormat="1" ht="24.75" customHeight="1" x14ac:dyDescent="0.25">
      <c r="A6" s="1015"/>
      <c r="B6" s="1557" t="s">
        <v>462</v>
      </c>
      <c r="C6" s="1557"/>
      <c r="D6" s="1557"/>
      <c r="E6" s="1557"/>
      <c r="F6" s="1557"/>
      <c r="G6" s="1557"/>
      <c r="H6" s="1557"/>
      <c r="I6" s="1557"/>
      <c r="J6" s="1557"/>
      <c r="K6" s="1557"/>
      <c r="L6" s="1557"/>
      <c r="M6" s="1557"/>
      <c r="N6" s="1557"/>
      <c r="O6" s="1016"/>
    </row>
    <row r="7" spans="1:17" s="621" customFormat="1" ht="24.75" customHeight="1" x14ac:dyDescent="0.25">
      <c r="A7" s="1015"/>
      <c r="B7" s="1557"/>
      <c r="C7" s="1557"/>
      <c r="D7" s="1557"/>
      <c r="E7" s="1557"/>
      <c r="F7" s="1557"/>
      <c r="G7" s="1557"/>
      <c r="H7" s="1557"/>
      <c r="I7" s="1557"/>
      <c r="J7" s="1557"/>
      <c r="K7" s="1557"/>
      <c r="L7" s="1557"/>
      <c r="M7" s="1557"/>
      <c r="N7" s="1557"/>
      <c r="O7" s="1016"/>
    </row>
    <row r="8" spans="1:17" s="621" customFormat="1" ht="15.75" customHeight="1" x14ac:dyDescent="0.25">
      <c r="A8" s="1015"/>
      <c r="B8" s="1696" t="s">
        <v>499</v>
      </c>
      <c r="C8" s="1696"/>
      <c r="D8" s="1696"/>
      <c r="E8" s="1696"/>
      <c r="F8" s="1696"/>
      <c r="G8" s="1696"/>
      <c r="H8" s="1696"/>
      <c r="I8" s="1696"/>
      <c r="J8" s="1696"/>
      <c r="K8" s="1696"/>
      <c r="L8" s="1696"/>
      <c r="M8" s="1696"/>
      <c r="N8" s="1696"/>
    </row>
    <row r="9" spans="1:17" s="700" customFormat="1" ht="6" customHeight="1" x14ac:dyDescent="0.35">
      <c r="A9" s="1018"/>
      <c r="B9" s="1018"/>
      <c r="C9" s="1018"/>
      <c r="D9" s="1018"/>
      <c r="E9" s="1018"/>
      <c r="F9" s="1018"/>
      <c r="G9" s="1018"/>
      <c r="H9" s="1018"/>
      <c r="I9" s="1018"/>
      <c r="J9" s="1018"/>
      <c r="K9" s="1018"/>
      <c r="L9" s="1018"/>
    </row>
    <row r="10" spans="1:17" s="113" customFormat="1" x14ac:dyDescent="0.35"/>
    <row r="11" spans="1:17" s="101" customFormat="1" x14ac:dyDescent="0.35">
      <c r="C11" s="1697" t="s">
        <v>32</v>
      </c>
      <c r="D11" s="1697"/>
      <c r="E11" s="1697"/>
      <c r="L11" s="101">
        <v>1</v>
      </c>
      <c r="M11" s="101">
        <v>3</v>
      </c>
      <c r="N11" s="101">
        <v>4</v>
      </c>
      <c r="O11" s="101">
        <v>5</v>
      </c>
      <c r="P11" s="101">
        <v>6</v>
      </c>
    </row>
    <row r="12" spans="1:17" s="101" customFormat="1" x14ac:dyDescent="0.35">
      <c r="C12" s="101" t="s">
        <v>209</v>
      </c>
      <c r="D12" s="101" t="s">
        <v>97</v>
      </c>
      <c r="E12" s="101" t="s">
        <v>98</v>
      </c>
      <c r="F12" s="101" t="s">
        <v>99</v>
      </c>
      <c r="G12" s="101" t="s">
        <v>100</v>
      </c>
      <c r="K12" s="101" t="s">
        <v>101</v>
      </c>
      <c r="L12" s="101" t="s">
        <v>102</v>
      </c>
      <c r="M12" s="101" t="s">
        <v>103</v>
      </c>
      <c r="N12" s="101" t="s">
        <v>104</v>
      </c>
      <c r="O12" s="101" t="s">
        <v>105</v>
      </c>
      <c r="P12" s="101" t="s">
        <v>106</v>
      </c>
      <c r="Q12" s="101" t="s">
        <v>107</v>
      </c>
    </row>
    <row r="13" spans="1:17" s="101" customFormat="1" x14ac:dyDescent="0.35">
      <c r="B13" s="101" t="s">
        <v>8</v>
      </c>
      <c r="C13" s="1019">
        <v>80703</v>
      </c>
      <c r="D13" s="1019">
        <v>79007</v>
      </c>
      <c r="E13" s="1019">
        <v>1696</v>
      </c>
      <c r="F13" s="1020">
        <v>0.97898467219310314</v>
      </c>
      <c r="G13" s="1020">
        <v>2.1015327806896893E-2</v>
      </c>
      <c r="I13" s="101">
        <v>7</v>
      </c>
      <c r="J13" s="101">
        <v>1</v>
      </c>
      <c r="K13" s="101">
        <v>2</v>
      </c>
      <c r="L13" s="101" t="s">
        <v>7</v>
      </c>
      <c r="M13" s="1019">
        <v>14220</v>
      </c>
      <c r="N13" s="1019">
        <v>4</v>
      </c>
      <c r="O13" s="1020">
        <v>0.99971878515185597</v>
      </c>
      <c r="P13" s="1020">
        <v>2.8121484814398203E-4</v>
      </c>
      <c r="Q13" s="1020">
        <v>0.96545114024457424</v>
      </c>
    </row>
    <row r="14" spans="1:17" s="101" customFormat="1" x14ac:dyDescent="0.35">
      <c r="B14" s="101" t="s">
        <v>7</v>
      </c>
      <c r="C14" s="1019">
        <v>14224</v>
      </c>
      <c r="D14" s="1019">
        <v>14220</v>
      </c>
      <c r="E14" s="1019">
        <v>4</v>
      </c>
      <c r="F14" s="1020">
        <v>0.99971878515185597</v>
      </c>
      <c r="G14" s="1020">
        <v>2.8121484814398203E-4</v>
      </c>
      <c r="I14" s="101">
        <v>1</v>
      </c>
      <c r="J14" s="101">
        <v>2</v>
      </c>
      <c r="K14" s="101">
        <v>8</v>
      </c>
      <c r="L14" s="101" t="s">
        <v>4</v>
      </c>
      <c r="M14" s="1019">
        <v>34765</v>
      </c>
      <c r="N14" s="1019">
        <v>39</v>
      </c>
      <c r="O14" s="1020">
        <v>0.99887943914492583</v>
      </c>
      <c r="P14" s="1020">
        <v>1.1205608550741294E-3</v>
      </c>
      <c r="Q14" s="1020">
        <v>0.96545114024457424</v>
      </c>
    </row>
    <row r="15" spans="1:17" s="101" customFormat="1" x14ac:dyDescent="0.35">
      <c r="B15" s="101" t="s">
        <v>37</v>
      </c>
      <c r="C15" s="1019">
        <v>7693</v>
      </c>
      <c r="D15" s="1019">
        <v>7630</v>
      </c>
      <c r="E15" s="1019">
        <v>63</v>
      </c>
      <c r="F15" s="1020">
        <v>0.99181073703366696</v>
      </c>
      <c r="G15" s="1020">
        <v>8.1892629663330302E-3</v>
      </c>
      <c r="I15" s="101">
        <v>4</v>
      </c>
      <c r="J15" s="101">
        <v>3</v>
      </c>
      <c r="K15" s="101">
        <v>13</v>
      </c>
      <c r="L15" s="101" t="s">
        <v>35</v>
      </c>
      <c r="M15" s="1019">
        <v>28540</v>
      </c>
      <c r="N15" s="1019">
        <v>43</v>
      </c>
      <c r="O15" s="1020">
        <v>0.99849560927824232</v>
      </c>
      <c r="P15" s="1020">
        <v>1.5043907217576881E-3</v>
      </c>
      <c r="Q15" s="1020">
        <v>0.96545114024457424</v>
      </c>
    </row>
    <row r="16" spans="1:17" s="101" customFormat="1" x14ac:dyDescent="0.35">
      <c r="B16" s="101" t="s">
        <v>38</v>
      </c>
      <c r="C16" s="1019">
        <v>8901</v>
      </c>
      <c r="D16" s="1019">
        <v>8348</v>
      </c>
      <c r="E16" s="1019">
        <v>553</v>
      </c>
      <c r="F16" s="1020">
        <v>0.93787214919671946</v>
      </c>
      <c r="G16" s="1020">
        <v>6.2127850803280531E-2</v>
      </c>
      <c r="I16" s="101">
        <v>15</v>
      </c>
      <c r="J16" s="101">
        <v>4</v>
      </c>
      <c r="K16" s="101">
        <v>3</v>
      </c>
      <c r="L16" s="101" t="s">
        <v>37</v>
      </c>
      <c r="M16" s="1019">
        <v>7630</v>
      </c>
      <c r="N16" s="1019">
        <v>63</v>
      </c>
      <c r="O16" s="1020">
        <v>0.99181073703366696</v>
      </c>
      <c r="P16" s="1020">
        <v>8.1892629663330302E-3</v>
      </c>
      <c r="Q16" s="1020">
        <v>0.96545114024457424</v>
      </c>
    </row>
    <row r="17" spans="2:17" s="101" customFormat="1" x14ac:dyDescent="0.35">
      <c r="B17" s="101" t="s">
        <v>6</v>
      </c>
      <c r="C17" s="1019">
        <v>23216</v>
      </c>
      <c r="D17" s="1019">
        <v>22292</v>
      </c>
      <c r="E17" s="1019">
        <v>924</v>
      </c>
      <c r="F17" s="1020">
        <v>0.96019986216402486</v>
      </c>
      <c r="G17" s="1020">
        <v>3.9800137835975191E-2</v>
      </c>
      <c r="I17" s="101">
        <v>12</v>
      </c>
      <c r="J17" s="101">
        <v>5</v>
      </c>
      <c r="K17" s="101">
        <v>6</v>
      </c>
      <c r="L17" s="101" t="s">
        <v>5</v>
      </c>
      <c r="M17" s="1019">
        <v>5170</v>
      </c>
      <c r="N17" s="1019">
        <v>77</v>
      </c>
      <c r="O17" s="1020">
        <v>0.9853249475890985</v>
      </c>
      <c r="P17" s="1020">
        <v>1.4675052410901468E-2</v>
      </c>
      <c r="Q17" s="1020">
        <v>0.96545114024457424</v>
      </c>
    </row>
    <row r="18" spans="2:17" s="101" customFormat="1" x14ac:dyDescent="0.35">
      <c r="B18" s="101" t="s">
        <v>5</v>
      </c>
      <c r="C18" s="1019">
        <v>5247</v>
      </c>
      <c r="D18" s="1019">
        <v>5170</v>
      </c>
      <c r="E18" s="1019">
        <v>77</v>
      </c>
      <c r="F18" s="1020">
        <v>0.9853249475890985</v>
      </c>
      <c r="G18" s="1020">
        <v>1.4675052410901468E-2</v>
      </c>
      <c r="I18" s="101">
        <v>5</v>
      </c>
      <c r="J18" s="101">
        <v>6</v>
      </c>
      <c r="K18" s="101">
        <v>7</v>
      </c>
      <c r="L18" s="101" t="s">
        <v>40</v>
      </c>
      <c r="M18" s="1019">
        <v>24420</v>
      </c>
      <c r="N18" s="1019">
        <v>516</v>
      </c>
      <c r="O18" s="1020">
        <v>0.97930702598652553</v>
      </c>
      <c r="P18" s="1020">
        <v>2.0692974013474495E-2</v>
      </c>
      <c r="Q18" s="1020">
        <v>0.96545114024457424</v>
      </c>
    </row>
    <row r="19" spans="2:17" s="101" customFormat="1" x14ac:dyDescent="0.35">
      <c r="B19" s="101" t="s">
        <v>40</v>
      </c>
      <c r="C19" s="1019">
        <v>24936</v>
      </c>
      <c r="D19" s="1019">
        <v>24420</v>
      </c>
      <c r="E19" s="1019">
        <v>516</v>
      </c>
      <c r="F19" s="1020">
        <v>0.97930702598652553</v>
      </c>
      <c r="G19" s="1020">
        <v>2.0692974013474495E-2</v>
      </c>
      <c r="I19" s="101">
        <v>6</v>
      </c>
      <c r="J19" s="101">
        <v>7</v>
      </c>
      <c r="K19" s="101">
        <v>1</v>
      </c>
      <c r="L19" s="101" t="s">
        <v>8</v>
      </c>
      <c r="M19" s="1019">
        <v>79007</v>
      </c>
      <c r="N19" s="1019">
        <v>1696</v>
      </c>
      <c r="O19" s="1020">
        <v>0.97898467219310314</v>
      </c>
      <c r="P19" s="1020">
        <v>2.1015327806896893E-2</v>
      </c>
      <c r="Q19" s="1020">
        <v>0.96545114024457424</v>
      </c>
    </row>
    <row r="20" spans="2:17" s="101" customFormat="1" x14ac:dyDescent="0.35">
      <c r="B20" s="101" t="s">
        <v>4</v>
      </c>
      <c r="C20" s="1019">
        <v>34804</v>
      </c>
      <c r="D20" s="1019">
        <v>34765</v>
      </c>
      <c r="E20" s="1019">
        <v>39</v>
      </c>
      <c r="F20" s="1020">
        <v>0.99887943914492583</v>
      </c>
      <c r="G20" s="1020">
        <v>1.1205608550741294E-3</v>
      </c>
      <c r="I20" s="101">
        <v>2</v>
      </c>
      <c r="J20" s="101">
        <v>8</v>
      </c>
      <c r="K20" s="101">
        <v>14</v>
      </c>
      <c r="L20" s="101" t="s">
        <v>42</v>
      </c>
      <c r="M20" s="1019">
        <v>68004</v>
      </c>
      <c r="N20" s="1019">
        <v>1478</v>
      </c>
      <c r="O20" s="1020">
        <v>0.97872830373334097</v>
      </c>
      <c r="P20" s="1020">
        <v>2.127169626665899E-2</v>
      </c>
      <c r="Q20" s="1020">
        <v>0.96545114024457424</v>
      </c>
    </row>
    <row r="21" spans="2:17" s="101" customFormat="1" x14ac:dyDescent="0.35">
      <c r="B21" s="101" t="s">
        <v>41</v>
      </c>
      <c r="C21" s="1019">
        <v>49576</v>
      </c>
      <c r="D21" s="1019">
        <v>46281</v>
      </c>
      <c r="E21" s="1019">
        <v>3295</v>
      </c>
      <c r="F21" s="1020">
        <v>0.933536388575117</v>
      </c>
      <c r="G21" s="1020">
        <v>6.646361142488301E-2</v>
      </c>
      <c r="I21" s="101">
        <v>16</v>
      </c>
      <c r="J21" s="101">
        <v>9</v>
      </c>
      <c r="K21" s="101">
        <v>17</v>
      </c>
      <c r="L21" s="101" t="s">
        <v>44</v>
      </c>
      <c r="M21" s="1019">
        <v>3385</v>
      </c>
      <c r="N21" s="1019">
        <v>85</v>
      </c>
      <c r="O21" s="1020">
        <v>0.97550432276657062</v>
      </c>
      <c r="P21" s="1020">
        <v>2.4495677233429394E-2</v>
      </c>
      <c r="Q21" s="1020">
        <v>0.96545114024457424</v>
      </c>
    </row>
    <row r="22" spans="2:17" s="101" customFormat="1" x14ac:dyDescent="0.35">
      <c r="B22" s="101" t="s">
        <v>39</v>
      </c>
      <c r="C22" s="1019">
        <v>455</v>
      </c>
      <c r="D22" s="1019">
        <v>435</v>
      </c>
      <c r="E22" s="1019">
        <v>20</v>
      </c>
      <c r="F22" s="1020">
        <v>0.95604395604395609</v>
      </c>
      <c r="G22" s="1020">
        <v>4.3956043956043959E-2</v>
      </c>
      <c r="I22" s="101">
        <v>13</v>
      </c>
      <c r="J22" s="101">
        <v>10</v>
      </c>
      <c r="K22" s="101">
        <v>11</v>
      </c>
      <c r="L22" s="101" t="s">
        <v>3</v>
      </c>
      <c r="M22" s="1019">
        <v>48338</v>
      </c>
      <c r="N22" s="1019">
        <v>1628</v>
      </c>
      <c r="O22" s="1020">
        <v>0.96741784413401111</v>
      </c>
      <c r="P22" s="1020">
        <v>3.2582155865988872E-2</v>
      </c>
      <c r="Q22" s="1020">
        <v>0.96545114024457424</v>
      </c>
    </row>
    <row r="23" spans="2:17" s="101" customFormat="1" x14ac:dyDescent="0.35">
      <c r="B23" s="101" t="s">
        <v>3</v>
      </c>
      <c r="C23" s="1019">
        <v>49966</v>
      </c>
      <c r="D23" s="1019">
        <v>48338</v>
      </c>
      <c r="E23" s="1019">
        <v>1628</v>
      </c>
      <c r="F23" s="1020">
        <v>0.96741784413401111</v>
      </c>
      <c r="G23" s="1020">
        <v>3.2582155865988872E-2</v>
      </c>
      <c r="I23" s="101">
        <v>10</v>
      </c>
      <c r="J23" s="101">
        <v>11</v>
      </c>
      <c r="K23" s="101">
        <v>20</v>
      </c>
      <c r="L23" s="101" t="s">
        <v>108</v>
      </c>
      <c r="M23" s="1019">
        <v>438170</v>
      </c>
      <c r="N23" s="1019">
        <v>15680</v>
      </c>
      <c r="O23" s="1020">
        <v>0.96545114024457424</v>
      </c>
      <c r="P23" s="1020">
        <v>3.45488597554258E-2</v>
      </c>
      <c r="Q23" s="1020">
        <v>0.96545114024457424</v>
      </c>
    </row>
    <row r="24" spans="2:17" s="101" customFormat="1" x14ac:dyDescent="0.35">
      <c r="B24" s="101" t="s">
        <v>2</v>
      </c>
      <c r="C24" s="1019">
        <v>13246</v>
      </c>
      <c r="D24" s="1019">
        <v>12347</v>
      </c>
      <c r="E24" s="1019">
        <v>899</v>
      </c>
      <c r="F24" s="1020">
        <v>0.93213045447682319</v>
      </c>
      <c r="G24" s="1020">
        <v>6.7869545523176811E-2</v>
      </c>
      <c r="I24" s="101">
        <v>17</v>
      </c>
      <c r="J24" s="101">
        <v>12</v>
      </c>
      <c r="K24" s="101">
        <v>5</v>
      </c>
      <c r="L24" s="101" t="s">
        <v>6</v>
      </c>
      <c r="M24" s="1019">
        <v>22292</v>
      </c>
      <c r="N24" s="1019">
        <v>924</v>
      </c>
      <c r="O24" s="1020">
        <v>0.96019986216402486</v>
      </c>
      <c r="P24" s="1020">
        <v>3.9800137835975191E-2</v>
      </c>
      <c r="Q24" s="1020">
        <v>0.96545114024457424</v>
      </c>
    </row>
    <row r="25" spans="2:17" s="101" customFormat="1" x14ac:dyDescent="0.35">
      <c r="B25" s="101" t="s">
        <v>35</v>
      </c>
      <c r="C25" s="1019">
        <v>28583</v>
      </c>
      <c r="D25" s="1019">
        <v>28540</v>
      </c>
      <c r="E25" s="1019">
        <v>43</v>
      </c>
      <c r="F25" s="1020">
        <v>0.99849560927824232</v>
      </c>
      <c r="G25" s="1020">
        <v>1.5043907217576881E-3</v>
      </c>
      <c r="I25" s="101">
        <v>3</v>
      </c>
      <c r="J25" s="101">
        <v>13</v>
      </c>
      <c r="K25" s="101">
        <v>10</v>
      </c>
      <c r="L25" s="101" t="s">
        <v>39</v>
      </c>
      <c r="M25" s="1019">
        <v>435</v>
      </c>
      <c r="N25" s="1019">
        <v>20</v>
      </c>
      <c r="O25" s="1020">
        <v>0.95604395604395609</v>
      </c>
      <c r="P25" s="1020">
        <v>4.3956043956043959E-2</v>
      </c>
      <c r="Q25" s="1020">
        <v>0.96545114024457424</v>
      </c>
    </row>
    <row r="26" spans="2:17" s="101" customFormat="1" x14ac:dyDescent="0.35">
      <c r="B26" s="101" t="s">
        <v>42</v>
      </c>
      <c r="C26" s="1019">
        <v>69482</v>
      </c>
      <c r="D26" s="1019">
        <v>68004</v>
      </c>
      <c r="E26" s="1019">
        <v>1478</v>
      </c>
      <c r="F26" s="1020">
        <v>0.97872830373334097</v>
      </c>
      <c r="G26" s="1020">
        <v>2.127169626665899E-2</v>
      </c>
      <c r="I26" s="101">
        <v>8</v>
      </c>
      <c r="J26" s="101">
        <v>14</v>
      </c>
      <c r="K26" s="101">
        <v>19</v>
      </c>
      <c r="L26" s="101" t="s">
        <v>46</v>
      </c>
      <c r="M26" s="1019">
        <v>2182</v>
      </c>
      <c r="N26" s="1019">
        <v>132</v>
      </c>
      <c r="O26" s="1020">
        <v>0.94295592048401033</v>
      </c>
      <c r="P26" s="1020">
        <v>5.7044079515989631E-2</v>
      </c>
      <c r="Q26" s="1020">
        <v>0.96545114024457424</v>
      </c>
    </row>
    <row r="27" spans="2:17" s="101" customFormat="1" x14ac:dyDescent="0.35">
      <c r="B27" s="101" t="s">
        <v>47</v>
      </c>
      <c r="C27" s="1019">
        <v>839</v>
      </c>
      <c r="D27" s="1019">
        <v>766</v>
      </c>
      <c r="E27" s="1019">
        <v>73</v>
      </c>
      <c r="F27" s="1020">
        <v>0.91299165673420735</v>
      </c>
      <c r="G27" s="1020">
        <v>8.7008343265792612E-2</v>
      </c>
      <c r="I27" s="101">
        <v>18</v>
      </c>
      <c r="J27" s="101">
        <v>15</v>
      </c>
      <c r="K27" s="101">
        <v>4</v>
      </c>
      <c r="L27" s="101" t="s">
        <v>38</v>
      </c>
      <c r="M27" s="1019">
        <v>8348</v>
      </c>
      <c r="N27" s="1019">
        <v>553</v>
      </c>
      <c r="O27" s="1020">
        <v>0.93787214919671946</v>
      </c>
      <c r="P27" s="1020">
        <v>6.2127850803280531E-2</v>
      </c>
      <c r="Q27" s="1020">
        <v>0.96545114024457424</v>
      </c>
    </row>
    <row r="28" spans="2:17" s="101" customFormat="1" x14ac:dyDescent="0.35">
      <c r="B28" s="101" t="s">
        <v>43</v>
      </c>
      <c r="C28" s="1019">
        <v>16278</v>
      </c>
      <c r="D28" s="1019">
        <v>14614</v>
      </c>
      <c r="E28" s="1019">
        <v>1664</v>
      </c>
      <c r="F28" s="1020">
        <v>0.89777613957488633</v>
      </c>
      <c r="G28" s="1020">
        <v>0.10222386042511365</v>
      </c>
      <c r="I28" s="101">
        <v>19</v>
      </c>
      <c r="J28" s="101">
        <v>16</v>
      </c>
      <c r="K28" s="101">
        <v>9</v>
      </c>
      <c r="L28" s="101" t="s">
        <v>41</v>
      </c>
      <c r="M28" s="1019">
        <v>46281</v>
      </c>
      <c r="N28" s="1019">
        <v>3295</v>
      </c>
      <c r="O28" s="1020">
        <v>0.933536388575117</v>
      </c>
      <c r="P28" s="1020">
        <v>6.646361142488301E-2</v>
      </c>
      <c r="Q28" s="1020">
        <v>0.96545114024457424</v>
      </c>
    </row>
    <row r="29" spans="2:17" s="101" customFormat="1" x14ac:dyDescent="0.35">
      <c r="B29" s="101" t="s">
        <v>44</v>
      </c>
      <c r="C29" s="1019">
        <v>3470</v>
      </c>
      <c r="D29" s="1019">
        <v>3385</v>
      </c>
      <c r="E29" s="1019">
        <v>85</v>
      </c>
      <c r="F29" s="1020">
        <v>0.97550432276657062</v>
      </c>
      <c r="G29" s="1020">
        <v>2.4495677233429394E-2</v>
      </c>
      <c r="I29" s="101">
        <v>9</v>
      </c>
      <c r="J29" s="101">
        <v>17</v>
      </c>
      <c r="K29" s="101">
        <v>12</v>
      </c>
      <c r="L29" s="101" t="s">
        <v>2</v>
      </c>
      <c r="M29" s="1019">
        <v>12347</v>
      </c>
      <c r="N29" s="1019">
        <v>899</v>
      </c>
      <c r="O29" s="1020">
        <v>0.93213045447682319</v>
      </c>
      <c r="P29" s="1020">
        <v>6.7869545523176811E-2</v>
      </c>
      <c r="Q29" s="1020">
        <v>0.96545114024457424</v>
      </c>
    </row>
    <row r="30" spans="2:17" s="101" customFormat="1" x14ac:dyDescent="0.35">
      <c r="B30" s="101" t="s">
        <v>45</v>
      </c>
      <c r="C30" s="1019">
        <v>19917</v>
      </c>
      <c r="D30" s="1019">
        <v>17426</v>
      </c>
      <c r="E30" s="1019">
        <v>2491</v>
      </c>
      <c r="F30" s="1020">
        <v>0.87493096349851884</v>
      </c>
      <c r="G30" s="1020">
        <v>0.12506903650148116</v>
      </c>
      <c r="I30" s="101">
        <v>20</v>
      </c>
      <c r="J30" s="101">
        <v>18</v>
      </c>
      <c r="K30" s="101">
        <v>15</v>
      </c>
      <c r="L30" s="101" t="s">
        <v>47</v>
      </c>
      <c r="M30" s="1019">
        <v>766</v>
      </c>
      <c r="N30" s="1019">
        <v>73</v>
      </c>
      <c r="O30" s="1020">
        <v>0.91299165673420735</v>
      </c>
      <c r="P30" s="1020">
        <v>8.7008343265792612E-2</v>
      </c>
      <c r="Q30" s="1020">
        <v>0.96545114024457424</v>
      </c>
    </row>
    <row r="31" spans="2:17" s="101" customFormat="1" x14ac:dyDescent="0.35">
      <c r="B31" s="101" t="s">
        <v>46</v>
      </c>
      <c r="C31" s="1019">
        <v>2314</v>
      </c>
      <c r="D31" s="1019">
        <v>2182</v>
      </c>
      <c r="E31" s="1019">
        <v>132</v>
      </c>
      <c r="F31" s="1020">
        <v>0.94295592048401033</v>
      </c>
      <c r="G31" s="1020">
        <v>5.7044079515989631E-2</v>
      </c>
      <c r="I31" s="101">
        <v>14</v>
      </c>
      <c r="J31" s="101">
        <v>19</v>
      </c>
      <c r="K31" s="101">
        <v>16</v>
      </c>
      <c r="L31" s="101" t="s">
        <v>43</v>
      </c>
      <c r="M31" s="1019">
        <v>14614</v>
      </c>
      <c r="N31" s="1019">
        <v>1664</v>
      </c>
      <c r="O31" s="1020">
        <v>0.89777613957488633</v>
      </c>
      <c r="P31" s="1020">
        <v>0.10222386042511365</v>
      </c>
      <c r="Q31" s="1020">
        <v>0.96545114024457424</v>
      </c>
    </row>
    <row r="32" spans="2:17" s="101" customFormat="1" x14ac:dyDescent="0.35">
      <c r="B32" s="104" t="s">
        <v>108</v>
      </c>
      <c r="C32" s="105">
        <v>453850</v>
      </c>
      <c r="D32" s="105">
        <v>438170</v>
      </c>
      <c r="E32" s="105">
        <v>15680</v>
      </c>
      <c r="F32" s="106">
        <v>0.96545114024457424</v>
      </c>
      <c r="G32" s="106">
        <v>3.45488597554258E-2</v>
      </c>
      <c r="I32" s="101">
        <v>11</v>
      </c>
      <c r="J32" s="101">
        <v>20</v>
      </c>
      <c r="K32" s="101">
        <v>18</v>
      </c>
      <c r="L32" s="101" t="s">
        <v>45</v>
      </c>
      <c r="M32" s="1019">
        <v>17426</v>
      </c>
      <c r="N32" s="1019">
        <v>2491</v>
      </c>
      <c r="O32" s="1020">
        <v>0.87493096349851884</v>
      </c>
      <c r="P32" s="1020">
        <v>0.12506903650148116</v>
      </c>
      <c r="Q32" s="1020">
        <v>0.96545114024457424</v>
      </c>
    </row>
    <row r="33" spans="13:16" s="113" customFormat="1" x14ac:dyDescent="0.35">
      <c r="M33" s="1146"/>
      <c r="N33" s="1146"/>
      <c r="O33" s="1147"/>
      <c r="P33" s="1147"/>
    </row>
    <row r="34" spans="13:16" s="113" customFormat="1" x14ac:dyDescent="0.35"/>
  </sheetData>
  <mergeCells count="3">
    <mergeCell ref="B6:N7"/>
    <mergeCell ref="B8:N8"/>
    <mergeCell ref="C11:E11"/>
  </mergeCells>
  <printOptions horizontalCentered="1"/>
  <pageMargins left="0" right="0" top="0.43307086614173229" bottom="0.43307086614173229" header="0" footer="0"/>
  <pageSetup paperSize="9" scale="86" orientation="landscape" r:id="rId1"/>
  <headerFooter alignWithMargins="0"/>
  <rowBreaks count="1" manualBreakCount="1">
    <brk id="42" max="1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112">
    <tabColor theme="0"/>
    <pageSetUpPr fitToPage="1"/>
  </sheetPr>
  <dimension ref="A1:AE28"/>
  <sheetViews>
    <sheetView zoomScaleNormal="100" workbookViewId="0"/>
  </sheetViews>
  <sheetFormatPr baseColWidth="10" defaultColWidth="11.453125" defaultRowHeight="14.5" x14ac:dyDescent="0.35"/>
  <cols>
    <col min="1" max="1" width="1.81640625" style="220" customWidth="1"/>
    <col min="2" max="2" width="24.54296875" style="220" customWidth="1"/>
    <col min="3" max="3" width="1" style="220" customWidth="1"/>
    <col min="4" max="11" width="10.81640625" style="220" customWidth="1"/>
    <col min="12" max="12" width="7.1796875" style="220" customWidth="1"/>
    <col min="13" max="13" width="1.1796875" style="220" customWidth="1"/>
    <col min="14" max="14" width="7.1796875" style="220" customWidth="1"/>
    <col min="15" max="15" width="7.7265625" style="220" customWidth="1"/>
    <col min="16" max="25" width="8.26953125" style="220" customWidth="1"/>
    <col min="26" max="27" width="7.7265625" style="220" customWidth="1"/>
    <col min="28" max="28" width="11.453125" style="220" customWidth="1"/>
    <col min="29" max="29" width="11.453125" style="220"/>
    <col min="30" max="30" width="11.81640625" style="220" bestFit="1" customWidth="1"/>
    <col min="31" max="16384" width="11.453125" style="220"/>
  </cols>
  <sheetData>
    <row r="1" spans="1:29" x14ac:dyDescent="0.35">
      <c r="A1" s="219"/>
      <c r="B1" s="219"/>
      <c r="K1" s="221"/>
      <c r="L1" s="221"/>
    </row>
    <row r="2" spans="1:29" ht="48.75" customHeight="1" x14ac:dyDescent="0.35">
      <c r="A2" s="219"/>
      <c r="B2" s="219"/>
      <c r="K2" s="221"/>
      <c r="L2" s="221"/>
    </row>
    <row r="3" spans="1:29" ht="24" customHeight="1" x14ac:dyDescent="0.35">
      <c r="A3" s="219"/>
      <c r="B3" s="1429" t="s">
        <v>369</v>
      </c>
      <c r="C3" s="1429"/>
      <c r="D3" s="1429"/>
      <c r="E3" s="1429"/>
      <c r="F3" s="1429"/>
      <c r="G3" s="1429"/>
      <c r="H3" s="1429"/>
      <c r="I3" s="1429"/>
      <c r="J3" s="1429"/>
      <c r="K3" s="1429"/>
      <c r="L3" s="1429"/>
      <c r="M3" s="1429"/>
      <c r="N3" s="1429"/>
      <c r="O3" s="1429"/>
      <c r="P3" s="1429"/>
      <c r="Q3" s="1429"/>
      <c r="R3" s="1429"/>
      <c r="S3" s="1429"/>
      <c r="T3" s="1429"/>
      <c r="U3" s="1429"/>
      <c r="V3" s="1429"/>
      <c r="W3" s="1429"/>
      <c r="X3" s="1429"/>
      <c r="Y3" s="1429"/>
      <c r="Z3" s="1429"/>
    </row>
    <row r="5" spans="1:29" x14ac:dyDescent="0.35">
      <c r="B5" s="219"/>
      <c r="C5" s="219"/>
      <c r="D5" s="1430" t="s">
        <v>365</v>
      </c>
      <c r="E5" s="1430"/>
      <c r="F5" s="1430"/>
      <c r="G5" s="1430"/>
      <c r="H5" s="1430"/>
      <c r="I5" s="1430"/>
      <c r="J5" s="1430"/>
      <c r="K5" s="1430"/>
      <c r="L5" s="1430"/>
      <c r="M5" s="219"/>
      <c r="N5" s="1431" t="s">
        <v>339</v>
      </c>
      <c r="O5" s="1431"/>
      <c r="P5" s="1431"/>
      <c r="Q5" s="1431"/>
      <c r="R5" s="1431"/>
      <c r="S5" s="1431"/>
      <c r="T5" s="1431"/>
      <c r="U5" s="1431"/>
      <c r="V5" s="1431"/>
      <c r="W5" s="1431"/>
      <c r="X5" s="1431"/>
      <c r="Y5" s="1431"/>
      <c r="Z5" s="1431"/>
      <c r="AA5" s="1431"/>
    </row>
    <row r="6" spans="1:29" ht="21" customHeight="1" x14ac:dyDescent="0.35">
      <c r="B6" s="219"/>
      <c r="C6" s="219"/>
      <c r="D6" s="1431"/>
      <c r="E6" s="1431"/>
      <c r="F6" s="1431"/>
      <c r="G6" s="1431"/>
      <c r="H6" s="1431"/>
      <c r="I6" s="1431"/>
      <c r="J6" s="1431"/>
      <c r="K6" s="1431"/>
      <c r="L6" s="1431"/>
      <c r="M6" s="219"/>
      <c r="N6" s="1432">
        <v>43830</v>
      </c>
      <c r="O6" s="1433"/>
      <c r="P6" s="1420">
        <v>44196</v>
      </c>
      <c r="Q6" s="1421"/>
      <c r="R6" s="1420">
        <v>44561</v>
      </c>
      <c r="S6" s="1421"/>
      <c r="T6" s="1422">
        <v>44926</v>
      </c>
      <c r="U6" s="1423"/>
      <c r="V6" s="1424">
        <v>45291</v>
      </c>
      <c r="W6" s="1425"/>
      <c r="X6" s="1434">
        <v>45657</v>
      </c>
      <c r="Y6" s="1435"/>
      <c r="Z6" s="1424">
        <v>45991</v>
      </c>
      <c r="AA6" s="1426"/>
    </row>
    <row r="7" spans="1:29" x14ac:dyDescent="0.35">
      <c r="B7" s="225"/>
      <c r="C7" s="219"/>
      <c r="D7" s="226">
        <v>43465</v>
      </c>
      <c r="E7" s="227">
        <v>43830</v>
      </c>
      <c r="F7" s="228">
        <v>44196</v>
      </c>
      <c r="G7" s="228">
        <v>44561</v>
      </c>
      <c r="H7" s="228">
        <v>44926</v>
      </c>
      <c r="I7" s="228">
        <v>45291</v>
      </c>
      <c r="J7" s="228">
        <v>45657</v>
      </c>
      <c r="K7" s="228">
        <v>45991</v>
      </c>
      <c r="L7" s="229"/>
      <c r="M7" s="219"/>
      <c r="N7" s="230" t="s">
        <v>28</v>
      </c>
      <c r="O7" s="231" t="s">
        <v>340</v>
      </c>
      <c r="P7" s="232" t="s">
        <v>28</v>
      </c>
      <c r="Q7" s="233" t="s">
        <v>340</v>
      </c>
      <c r="R7" s="231" t="s">
        <v>28</v>
      </c>
      <c r="S7" s="232" t="s">
        <v>340</v>
      </c>
      <c r="T7" s="232" t="s">
        <v>28</v>
      </c>
      <c r="U7" s="232" t="s">
        <v>340</v>
      </c>
      <c r="V7" s="232" t="s">
        <v>28</v>
      </c>
      <c r="W7" s="1358" t="s">
        <v>340</v>
      </c>
      <c r="X7" s="232" t="s">
        <v>28</v>
      </c>
      <c r="Y7" s="227" t="s">
        <v>340</v>
      </c>
      <c r="Z7" s="231" t="s">
        <v>28</v>
      </c>
      <c r="AA7" s="229" t="s">
        <v>340</v>
      </c>
    </row>
    <row r="8" spans="1:29" ht="8.25" customHeight="1" x14ac:dyDescent="0.35">
      <c r="B8" s="225"/>
      <c r="C8" s="219"/>
      <c r="D8" s="234"/>
      <c r="E8" s="234"/>
      <c r="F8" s="234"/>
      <c r="G8" s="297"/>
      <c r="H8" s="297"/>
      <c r="I8" s="297"/>
      <c r="J8" s="234"/>
      <c r="K8" s="234"/>
      <c r="L8" s="234"/>
      <c r="M8" s="219"/>
    </row>
    <row r="9" spans="1:29" ht="15" customHeight="1" x14ac:dyDescent="0.35">
      <c r="B9" s="298" t="s">
        <v>8</v>
      </c>
      <c r="C9" s="219"/>
      <c r="D9" s="299">
        <v>75097</v>
      </c>
      <c r="E9" s="300">
        <v>73871</v>
      </c>
      <c r="F9" s="300">
        <v>56534</v>
      </c>
      <c r="G9" s="254">
        <v>38325</v>
      </c>
      <c r="H9" s="254">
        <v>36606</v>
      </c>
      <c r="I9" s="254">
        <v>35558</v>
      </c>
      <c r="J9" s="276">
        <v>17192</v>
      </c>
      <c r="K9" s="301">
        <v>13579</v>
      </c>
      <c r="L9" s="302"/>
      <c r="M9" s="222"/>
      <c r="N9" s="278">
        <v>-1.6325552285710532E-2</v>
      </c>
      <c r="O9" s="279">
        <v>-1226</v>
      </c>
      <c r="P9" s="280">
        <v>-0.23469291061444952</v>
      </c>
      <c r="Q9" s="279">
        <v>-17337</v>
      </c>
      <c r="R9" s="280">
        <v>-0.32208936215374817</v>
      </c>
      <c r="S9" s="279">
        <v>-18209</v>
      </c>
      <c r="T9" s="280">
        <v>-4.4853228962817959E-2</v>
      </c>
      <c r="U9" s="279">
        <v>-1719</v>
      </c>
      <c r="V9" s="280">
        <v>-2.862918647216306E-2</v>
      </c>
      <c r="W9" s="279">
        <v>-1048</v>
      </c>
      <c r="X9" s="280">
        <v>-0.51650824005849594</v>
      </c>
      <c r="Y9" s="276">
        <v>-18366</v>
      </c>
      <c r="Z9" s="280">
        <v>-0.28202823454766568</v>
      </c>
      <c r="AA9" s="279">
        <v>-5334</v>
      </c>
    </row>
    <row r="10" spans="1:29" x14ac:dyDescent="0.35">
      <c r="B10" s="303" t="s">
        <v>7</v>
      </c>
      <c r="C10" s="219"/>
      <c r="D10" s="253">
        <v>6000</v>
      </c>
      <c r="E10" s="254">
        <v>6236</v>
      </c>
      <c r="F10" s="254">
        <v>4811</v>
      </c>
      <c r="G10" s="254">
        <v>2779</v>
      </c>
      <c r="H10" s="254">
        <v>1565</v>
      </c>
      <c r="I10" s="254">
        <v>186</v>
      </c>
      <c r="J10" s="254">
        <v>86</v>
      </c>
      <c r="K10" s="257">
        <v>76</v>
      </c>
      <c r="M10" s="222"/>
      <c r="N10" s="256">
        <v>3.9333333333333442E-2</v>
      </c>
      <c r="O10" s="257">
        <v>236</v>
      </c>
      <c r="P10" s="258">
        <v>-0.22851186658114175</v>
      </c>
      <c r="Q10" s="257">
        <v>-1425</v>
      </c>
      <c r="R10" s="258">
        <v>-0.4223654125961338</v>
      </c>
      <c r="S10" s="257">
        <v>-2032</v>
      </c>
      <c r="T10" s="258">
        <v>-0.43684778697373161</v>
      </c>
      <c r="U10" s="257">
        <v>-1214</v>
      </c>
      <c r="V10" s="258">
        <v>-0.88115015974440891</v>
      </c>
      <c r="W10" s="257">
        <v>-1379</v>
      </c>
      <c r="X10" s="258">
        <v>-0.5376344086021505</v>
      </c>
      <c r="Y10" s="254">
        <v>-100</v>
      </c>
      <c r="Z10" s="258">
        <v>-8.4337349397590411E-2</v>
      </c>
      <c r="AA10" s="257">
        <v>-7</v>
      </c>
    </row>
    <row r="11" spans="1:29" x14ac:dyDescent="0.35">
      <c r="B11" s="303" t="s">
        <v>37</v>
      </c>
      <c r="C11" s="219"/>
      <c r="D11" s="253">
        <v>3524</v>
      </c>
      <c r="E11" s="254">
        <v>5794</v>
      </c>
      <c r="F11" s="254">
        <v>3064</v>
      </c>
      <c r="G11" s="254">
        <v>2063</v>
      </c>
      <c r="H11" s="254">
        <v>2778</v>
      </c>
      <c r="I11" s="254">
        <v>1346</v>
      </c>
      <c r="J11" s="254">
        <v>445</v>
      </c>
      <c r="K11" s="257">
        <v>383</v>
      </c>
      <c r="M11" s="222"/>
      <c r="N11" s="256">
        <v>0.64415437003405218</v>
      </c>
      <c r="O11" s="257">
        <v>2270</v>
      </c>
      <c r="P11" s="258">
        <v>-0.47117707973765965</v>
      </c>
      <c r="Q11" s="257">
        <v>-2730</v>
      </c>
      <c r="R11" s="258">
        <v>-0.32669712793733685</v>
      </c>
      <c r="S11" s="257">
        <v>-1001</v>
      </c>
      <c r="T11" s="258">
        <v>0.34658264663111971</v>
      </c>
      <c r="U11" s="257">
        <v>715</v>
      </c>
      <c r="V11" s="258">
        <v>-0.51547876169906415</v>
      </c>
      <c r="W11" s="257">
        <v>-1432</v>
      </c>
      <c r="X11" s="258">
        <v>-0.66939078751857362</v>
      </c>
      <c r="Y11" s="254">
        <v>-901</v>
      </c>
      <c r="Z11" s="258">
        <v>-0.3049001814882033</v>
      </c>
      <c r="AA11" s="257">
        <v>-168</v>
      </c>
    </row>
    <row r="12" spans="1:29" x14ac:dyDescent="0.35">
      <c r="B12" s="303" t="s">
        <v>38</v>
      </c>
      <c r="C12" s="219"/>
      <c r="D12" s="253">
        <v>2811</v>
      </c>
      <c r="E12" s="254">
        <v>4317</v>
      </c>
      <c r="F12" s="254">
        <v>2454</v>
      </c>
      <c r="G12" s="254">
        <v>2514</v>
      </c>
      <c r="H12" s="254">
        <v>3293</v>
      </c>
      <c r="I12" s="254">
        <v>4117</v>
      </c>
      <c r="J12" s="254">
        <v>3750</v>
      </c>
      <c r="K12" s="257">
        <v>3748</v>
      </c>
      <c r="M12" s="222"/>
      <c r="N12" s="256">
        <v>0.53575240128068313</v>
      </c>
      <c r="O12" s="257">
        <v>1506</v>
      </c>
      <c r="P12" s="258">
        <v>-0.43154968728283527</v>
      </c>
      <c r="Q12" s="257">
        <v>-1863</v>
      </c>
      <c r="R12" s="258">
        <v>2.4449877750611249E-2</v>
      </c>
      <c r="S12" s="257">
        <v>60</v>
      </c>
      <c r="T12" s="258">
        <v>0.30986475735879071</v>
      </c>
      <c r="U12" s="257">
        <v>779</v>
      </c>
      <c r="V12" s="258">
        <v>0.25022775584573331</v>
      </c>
      <c r="W12" s="257">
        <v>824</v>
      </c>
      <c r="X12" s="258">
        <v>-8.9142579548214695E-2</v>
      </c>
      <c r="Y12" s="254">
        <v>-367</v>
      </c>
      <c r="Z12" s="258">
        <v>1.1879049676025932E-2</v>
      </c>
      <c r="AA12" s="257">
        <v>44</v>
      </c>
    </row>
    <row r="13" spans="1:29" x14ac:dyDescent="0.35">
      <c r="B13" s="303" t="s">
        <v>6</v>
      </c>
      <c r="C13" s="219"/>
      <c r="D13" s="253">
        <v>8956</v>
      </c>
      <c r="E13" s="254">
        <v>9040</v>
      </c>
      <c r="F13" s="254">
        <v>8082</v>
      </c>
      <c r="G13" s="254">
        <v>9950</v>
      </c>
      <c r="H13" s="254">
        <v>7071</v>
      </c>
      <c r="I13" s="254">
        <v>5826</v>
      </c>
      <c r="J13" s="254">
        <v>7478</v>
      </c>
      <c r="K13" s="257">
        <v>3371</v>
      </c>
      <c r="L13" s="304"/>
      <c r="M13" s="219"/>
      <c r="N13" s="256">
        <v>9.3791871371147195E-3</v>
      </c>
      <c r="O13" s="257">
        <v>84</v>
      </c>
      <c r="P13" s="258">
        <v>-0.10597345132743363</v>
      </c>
      <c r="Q13" s="257">
        <v>-958</v>
      </c>
      <c r="R13" s="258">
        <v>0.23113090819104176</v>
      </c>
      <c r="S13" s="257">
        <v>1868</v>
      </c>
      <c r="T13" s="258">
        <v>-0.28934673366834174</v>
      </c>
      <c r="U13" s="257">
        <v>-2879</v>
      </c>
      <c r="V13" s="258">
        <v>-0.1760712770470938</v>
      </c>
      <c r="W13" s="257">
        <v>-1245</v>
      </c>
      <c r="X13" s="258">
        <v>0.28355647099210435</v>
      </c>
      <c r="Y13" s="254">
        <v>1652</v>
      </c>
      <c r="Z13" s="258">
        <v>-0.55374635954461215</v>
      </c>
      <c r="AA13" s="257">
        <v>-4183</v>
      </c>
      <c r="AC13" s="224"/>
    </row>
    <row r="14" spans="1:29" x14ac:dyDescent="0.35">
      <c r="B14" s="303" t="s">
        <v>5</v>
      </c>
      <c r="C14" s="219"/>
      <c r="D14" s="253">
        <v>4667</v>
      </c>
      <c r="E14" s="254">
        <v>3990</v>
      </c>
      <c r="F14" s="254">
        <v>3899</v>
      </c>
      <c r="G14" s="254">
        <v>1365</v>
      </c>
      <c r="H14" s="254">
        <v>873</v>
      </c>
      <c r="I14" s="254">
        <v>1583</v>
      </c>
      <c r="J14" s="254">
        <v>376</v>
      </c>
      <c r="K14" s="257">
        <v>457</v>
      </c>
      <c r="L14" s="304"/>
      <c r="M14" s="219"/>
      <c r="N14" s="256">
        <v>-0.14506106706663813</v>
      </c>
      <c r="O14" s="257">
        <v>-677</v>
      </c>
      <c r="P14" s="258">
        <v>-2.2807017543859609E-2</v>
      </c>
      <c r="Q14" s="257">
        <v>-91</v>
      </c>
      <c r="R14" s="258">
        <v>-0.64991023339317766</v>
      </c>
      <c r="S14" s="257">
        <v>-2534</v>
      </c>
      <c r="T14" s="258">
        <v>-0.36043956043956049</v>
      </c>
      <c r="U14" s="257">
        <v>-492</v>
      </c>
      <c r="V14" s="258">
        <v>0.81328751431844215</v>
      </c>
      <c r="W14" s="257">
        <v>710</v>
      </c>
      <c r="X14" s="258">
        <v>-0.76247631080227418</v>
      </c>
      <c r="Y14" s="254">
        <v>-1207</v>
      </c>
      <c r="Z14" s="258">
        <v>0.44620253164556956</v>
      </c>
      <c r="AA14" s="257">
        <v>141</v>
      </c>
      <c r="AC14" s="224"/>
    </row>
    <row r="15" spans="1:29" x14ac:dyDescent="0.35">
      <c r="B15" s="303" t="s">
        <v>4</v>
      </c>
      <c r="C15" s="219"/>
      <c r="D15" s="253">
        <v>1471</v>
      </c>
      <c r="E15" s="254">
        <v>1593</v>
      </c>
      <c r="F15" s="254">
        <v>119</v>
      </c>
      <c r="G15" s="254">
        <v>186</v>
      </c>
      <c r="H15" s="254">
        <v>207</v>
      </c>
      <c r="I15" s="254">
        <v>157</v>
      </c>
      <c r="J15" s="254">
        <v>151</v>
      </c>
      <c r="K15" s="257">
        <v>174</v>
      </c>
      <c r="M15" s="222"/>
      <c r="N15" s="256">
        <v>8.2936777702243392E-2</v>
      </c>
      <c r="O15" s="257">
        <v>122</v>
      </c>
      <c r="P15" s="258">
        <v>-0.92529817953546767</v>
      </c>
      <c r="Q15" s="257">
        <v>-1474</v>
      </c>
      <c r="R15" s="258">
        <v>0.56302521008403361</v>
      </c>
      <c r="S15" s="257">
        <v>67</v>
      </c>
      <c r="T15" s="258">
        <v>0.11290322580645151</v>
      </c>
      <c r="U15" s="257">
        <v>21</v>
      </c>
      <c r="V15" s="258">
        <v>-0.24154589371980673</v>
      </c>
      <c r="W15" s="257">
        <v>-50</v>
      </c>
      <c r="X15" s="258">
        <v>-3.8216560509554132E-2</v>
      </c>
      <c r="Y15" s="254">
        <v>-6</v>
      </c>
      <c r="Z15" s="258">
        <v>1.1627906976744207E-2</v>
      </c>
      <c r="AA15" s="257">
        <v>2</v>
      </c>
      <c r="AC15" s="224"/>
    </row>
    <row r="16" spans="1:29" x14ac:dyDescent="0.35">
      <c r="B16" s="303" t="s">
        <v>40</v>
      </c>
      <c r="C16" s="219"/>
      <c r="D16" s="253">
        <v>7126</v>
      </c>
      <c r="E16" s="254">
        <v>5895</v>
      </c>
      <c r="F16" s="254">
        <v>4923</v>
      </c>
      <c r="G16" s="254">
        <v>3015</v>
      </c>
      <c r="H16" s="254">
        <v>2591</v>
      </c>
      <c r="I16" s="254">
        <v>2478</v>
      </c>
      <c r="J16" s="254">
        <v>2010</v>
      </c>
      <c r="K16" s="257">
        <v>2860</v>
      </c>
      <c r="M16" s="222"/>
      <c r="N16" s="256">
        <v>-0.17274768453550382</v>
      </c>
      <c r="O16" s="257">
        <v>-1231</v>
      </c>
      <c r="P16" s="258">
        <v>-0.16488549618320614</v>
      </c>
      <c r="Q16" s="257">
        <v>-972</v>
      </c>
      <c r="R16" s="258">
        <v>-0.38756855575868376</v>
      </c>
      <c r="S16" s="257">
        <v>-1908</v>
      </c>
      <c r="T16" s="258">
        <v>-0.14063018242122716</v>
      </c>
      <c r="U16" s="257">
        <v>-424</v>
      </c>
      <c r="V16" s="258">
        <v>-4.3612504824392162E-2</v>
      </c>
      <c r="W16" s="257">
        <v>-113</v>
      </c>
      <c r="X16" s="258">
        <v>-0.18886198547215494</v>
      </c>
      <c r="Y16" s="254">
        <v>-468</v>
      </c>
      <c r="Z16" s="258">
        <v>-1.379310344827589E-2</v>
      </c>
      <c r="AA16" s="257">
        <v>-40</v>
      </c>
      <c r="AC16" s="224"/>
    </row>
    <row r="17" spans="2:31" x14ac:dyDescent="0.35">
      <c r="B17" s="303" t="s">
        <v>41</v>
      </c>
      <c r="C17" s="219"/>
      <c r="D17" s="253">
        <v>75141</v>
      </c>
      <c r="E17" s="254">
        <v>76253</v>
      </c>
      <c r="F17" s="254">
        <v>73386</v>
      </c>
      <c r="G17" s="254">
        <v>78542</v>
      </c>
      <c r="H17" s="254">
        <v>69770</v>
      </c>
      <c r="I17" s="254">
        <v>48470</v>
      </c>
      <c r="J17" s="254">
        <v>39755</v>
      </c>
      <c r="K17" s="257">
        <v>39380</v>
      </c>
      <c r="L17" s="304"/>
      <c r="M17" s="219"/>
      <c r="N17" s="256">
        <v>1.4798844838370462E-2</v>
      </c>
      <c r="O17" s="257">
        <v>1112</v>
      </c>
      <c r="P17" s="258">
        <v>-3.7598520713939099E-2</v>
      </c>
      <c r="Q17" s="257">
        <v>-2867</v>
      </c>
      <c r="R17" s="258">
        <v>7.0258632436704493E-2</v>
      </c>
      <c r="S17" s="257">
        <v>5156</v>
      </c>
      <c r="T17" s="258">
        <v>-0.11168546764788267</v>
      </c>
      <c r="U17" s="257">
        <v>-8772</v>
      </c>
      <c r="V17" s="258">
        <v>-0.30528880607711051</v>
      </c>
      <c r="W17" s="257">
        <v>-21300</v>
      </c>
      <c r="X17" s="258">
        <v>-0.17980193934392408</v>
      </c>
      <c r="Y17" s="254">
        <v>-8715</v>
      </c>
      <c r="Z17" s="258">
        <v>-8.4101324469960659E-3</v>
      </c>
      <c r="AA17" s="257">
        <v>-334</v>
      </c>
      <c r="AC17" s="224"/>
    </row>
    <row r="18" spans="2:31" x14ac:dyDescent="0.35">
      <c r="B18" s="303" t="s">
        <v>3</v>
      </c>
      <c r="C18" s="219"/>
      <c r="D18" s="253">
        <v>10677</v>
      </c>
      <c r="E18" s="254">
        <v>14865</v>
      </c>
      <c r="F18" s="254">
        <v>13381</v>
      </c>
      <c r="G18" s="254">
        <v>11826</v>
      </c>
      <c r="H18" s="254">
        <v>10571</v>
      </c>
      <c r="I18" s="254">
        <v>15501</v>
      </c>
      <c r="J18" s="254">
        <v>7989</v>
      </c>
      <c r="K18" s="257">
        <v>8331</v>
      </c>
      <c r="M18" s="222"/>
      <c r="N18" s="256">
        <v>0.39224501264400113</v>
      </c>
      <c r="O18" s="257">
        <v>4188</v>
      </c>
      <c r="P18" s="258">
        <v>-9.9831819710729852E-2</v>
      </c>
      <c r="Q18" s="257">
        <v>-1484</v>
      </c>
      <c r="R18" s="258">
        <v>-0.11620955085569096</v>
      </c>
      <c r="S18" s="257">
        <v>-1555</v>
      </c>
      <c r="T18" s="258">
        <v>-0.10612210383899878</v>
      </c>
      <c r="U18" s="257">
        <v>-1255</v>
      </c>
      <c r="V18" s="258">
        <v>0.46637025825371303</v>
      </c>
      <c r="W18" s="257">
        <v>4930</v>
      </c>
      <c r="X18" s="258">
        <v>-0.48461389587768533</v>
      </c>
      <c r="Y18" s="254">
        <v>-7512</v>
      </c>
      <c r="Z18" s="258">
        <v>5.9164453030668973E-3</v>
      </c>
      <c r="AA18" s="257">
        <v>49</v>
      </c>
      <c r="AC18" s="224"/>
    </row>
    <row r="19" spans="2:31" x14ac:dyDescent="0.35">
      <c r="B19" s="303" t="s">
        <v>2</v>
      </c>
      <c r="C19" s="219"/>
      <c r="D19" s="253">
        <v>4152</v>
      </c>
      <c r="E19" s="254">
        <v>7206</v>
      </c>
      <c r="F19" s="254">
        <v>5685</v>
      </c>
      <c r="G19" s="254">
        <v>5272</v>
      </c>
      <c r="H19" s="254">
        <v>6122</v>
      </c>
      <c r="I19" s="254">
        <v>5753</v>
      </c>
      <c r="J19" s="254">
        <v>3823</v>
      </c>
      <c r="K19" s="257">
        <v>4751</v>
      </c>
      <c r="M19" s="222"/>
      <c r="N19" s="256">
        <v>0.73554913294797686</v>
      </c>
      <c r="O19" s="257">
        <v>3054</v>
      </c>
      <c r="P19" s="258">
        <v>-0.21107410491257284</v>
      </c>
      <c r="Q19" s="257">
        <v>-1521</v>
      </c>
      <c r="R19" s="258">
        <v>-7.2647317502198772E-2</v>
      </c>
      <c r="S19" s="257">
        <v>-413</v>
      </c>
      <c r="T19" s="258">
        <v>0.16122913505311076</v>
      </c>
      <c r="U19" s="257">
        <v>850</v>
      </c>
      <c r="V19" s="258">
        <v>-6.0274420124142414E-2</v>
      </c>
      <c r="W19" s="257">
        <v>-369</v>
      </c>
      <c r="X19" s="258">
        <v>-0.33547714236050752</v>
      </c>
      <c r="Y19" s="254">
        <v>-1930</v>
      </c>
      <c r="Z19" s="258">
        <v>0.18390231746822816</v>
      </c>
      <c r="AA19" s="257">
        <v>738</v>
      </c>
      <c r="AC19" s="224"/>
    </row>
    <row r="20" spans="2:31" x14ac:dyDescent="0.35">
      <c r="B20" s="303" t="s">
        <v>35</v>
      </c>
      <c r="C20" s="219"/>
      <c r="D20" s="253">
        <v>7804</v>
      </c>
      <c r="E20" s="254">
        <v>8456</v>
      </c>
      <c r="F20" s="254">
        <v>4923</v>
      </c>
      <c r="G20" s="254">
        <v>4018</v>
      </c>
      <c r="H20" s="254">
        <v>3271</v>
      </c>
      <c r="I20" s="254">
        <v>1893</v>
      </c>
      <c r="J20" s="254">
        <v>1256</v>
      </c>
      <c r="K20" s="257">
        <v>428</v>
      </c>
      <c r="M20" s="222"/>
      <c r="N20" s="256">
        <v>8.3546899026140542E-2</v>
      </c>
      <c r="O20" s="257">
        <v>652</v>
      </c>
      <c r="P20" s="258">
        <v>-0.41780983916745507</v>
      </c>
      <c r="Q20" s="257">
        <v>-3533</v>
      </c>
      <c r="R20" s="258">
        <v>-0.18383099735933373</v>
      </c>
      <c r="S20" s="257">
        <v>-905</v>
      </c>
      <c r="T20" s="258">
        <v>-0.18591338974614235</v>
      </c>
      <c r="U20" s="257">
        <v>-747</v>
      </c>
      <c r="V20" s="258">
        <v>-0.42127789666768567</v>
      </c>
      <c r="W20" s="257">
        <v>-1378</v>
      </c>
      <c r="X20" s="258">
        <v>-0.33650290544109873</v>
      </c>
      <c r="Y20" s="254">
        <v>-637</v>
      </c>
      <c r="Z20" s="258">
        <v>-0.66166007905138335</v>
      </c>
      <c r="AA20" s="257">
        <v>-837</v>
      </c>
      <c r="AC20" s="224"/>
    </row>
    <row r="21" spans="2:31" x14ac:dyDescent="0.35">
      <c r="B21" s="303" t="s">
        <v>42</v>
      </c>
      <c r="C21" s="219"/>
      <c r="D21" s="253">
        <v>19669</v>
      </c>
      <c r="E21" s="254">
        <v>28300</v>
      </c>
      <c r="F21" s="254">
        <v>28494</v>
      </c>
      <c r="G21" s="254">
        <v>10563</v>
      </c>
      <c r="H21" s="254">
        <v>9303</v>
      </c>
      <c r="I21" s="254">
        <v>8062</v>
      </c>
      <c r="J21" s="254">
        <v>10859</v>
      </c>
      <c r="K21" s="257">
        <v>11617</v>
      </c>
      <c r="M21" s="222"/>
      <c r="N21" s="256">
        <v>0.4388123442981342</v>
      </c>
      <c r="O21" s="257">
        <v>8631</v>
      </c>
      <c r="P21" s="258">
        <v>6.8551236749117006E-3</v>
      </c>
      <c r="Q21" s="257">
        <v>194</v>
      </c>
      <c r="R21" s="258">
        <v>-0.62929037692145717</v>
      </c>
      <c r="S21" s="257">
        <v>-17931</v>
      </c>
      <c r="T21" s="258">
        <v>-0.11928429423459241</v>
      </c>
      <c r="U21" s="257">
        <v>-1260</v>
      </c>
      <c r="V21" s="258">
        <v>-0.13339782865742233</v>
      </c>
      <c r="W21" s="257">
        <v>-1241</v>
      </c>
      <c r="X21" s="258">
        <v>0.34693624410816182</v>
      </c>
      <c r="Y21" s="254">
        <v>2797</v>
      </c>
      <c r="Z21" s="258">
        <v>-0.11021752450980393</v>
      </c>
      <c r="AA21" s="257">
        <v>-1439</v>
      </c>
      <c r="AC21" s="224"/>
    </row>
    <row r="22" spans="2:31" x14ac:dyDescent="0.35">
      <c r="B22" s="303" t="s">
        <v>43</v>
      </c>
      <c r="C22" s="219"/>
      <c r="D22" s="253">
        <v>4430</v>
      </c>
      <c r="E22" s="254">
        <v>6258</v>
      </c>
      <c r="F22" s="254">
        <v>4718</v>
      </c>
      <c r="G22" s="254">
        <v>5035</v>
      </c>
      <c r="H22" s="254">
        <v>6525</v>
      </c>
      <c r="I22" s="254">
        <v>7096</v>
      </c>
      <c r="J22" s="254">
        <v>6987</v>
      </c>
      <c r="K22" s="257">
        <v>7940</v>
      </c>
      <c r="M22" s="222"/>
      <c r="N22" s="256">
        <v>0.41264108352144468</v>
      </c>
      <c r="O22" s="257">
        <v>1828</v>
      </c>
      <c r="P22" s="258">
        <v>-0.24608501118568238</v>
      </c>
      <c r="Q22" s="257">
        <v>-1540</v>
      </c>
      <c r="R22" s="258">
        <v>6.7189487070792753E-2</v>
      </c>
      <c r="S22" s="257">
        <v>317</v>
      </c>
      <c r="T22" s="258">
        <v>0.29592850049652442</v>
      </c>
      <c r="U22" s="257">
        <v>1490</v>
      </c>
      <c r="V22" s="258">
        <v>8.7509578544061384E-2</v>
      </c>
      <c r="W22" s="257">
        <v>571</v>
      </c>
      <c r="X22" s="258">
        <v>-1.5360766629086808E-2</v>
      </c>
      <c r="Y22" s="254">
        <v>-109</v>
      </c>
      <c r="Z22" s="258">
        <v>0.13574595909025899</v>
      </c>
      <c r="AA22" s="257">
        <v>949</v>
      </c>
      <c r="AC22" s="224"/>
    </row>
    <row r="23" spans="2:31" x14ac:dyDescent="0.35">
      <c r="B23" s="303" t="s">
        <v>44</v>
      </c>
      <c r="C23" s="219"/>
      <c r="D23" s="253">
        <v>1465</v>
      </c>
      <c r="E23" s="254">
        <v>836</v>
      </c>
      <c r="F23" s="254">
        <v>801</v>
      </c>
      <c r="G23" s="254">
        <v>1019</v>
      </c>
      <c r="H23" s="254">
        <v>768</v>
      </c>
      <c r="I23" s="254">
        <v>659</v>
      </c>
      <c r="J23" s="254">
        <v>458</v>
      </c>
      <c r="K23" s="257">
        <v>348</v>
      </c>
      <c r="L23" s="304"/>
      <c r="M23" s="219"/>
      <c r="N23" s="256">
        <v>-0.42935153583617747</v>
      </c>
      <c r="O23" s="257">
        <v>-629</v>
      </c>
      <c r="P23" s="258">
        <v>-4.186602870813394E-2</v>
      </c>
      <c r="Q23" s="257">
        <v>-35</v>
      </c>
      <c r="R23" s="258">
        <v>0.27215980024968789</v>
      </c>
      <c r="S23" s="257">
        <v>218</v>
      </c>
      <c r="T23" s="258">
        <v>-0.24631992149165849</v>
      </c>
      <c r="U23" s="257">
        <v>-251</v>
      </c>
      <c r="V23" s="258">
        <v>-0.14192708333333337</v>
      </c>
      <c r="W23" s="257">
        <v>-109</v>
      </c>
      <c r="X23" s="258">
        <v>-0.30500758725341426</v>
      </c>
      <c r="Y23" s="254">
        <v>-201</v>
      </c>
      <c r="Z23" s="258">
        <v>-8.6614173228346414E-2</v>
      </c>
      <c r="AA23" s="257">
        <v>-33</v>
      </c>
      <c r="AC23" s="224"/>
    </row>
    <row r="24" spans="2:31" x14ac:dyDescent="0.35">
      <c r="B24" s="303" t="s">
        <v>45</v>
      </c>
      <c r="C24" s="219"/>
      <c r="D24" s="253">
        <v>13794</v>
      </c>
      <c r="E24" s="254">
        <v>13680</v>
      </c>
      <c r="F24" s="254">
        <v>13558</v>
      </c>
      <c r="G24" s="254">
        <v>13090</v>
      </c>
      <c r="H24" s="254">
        <v>13861</v>
      </c>
      <c r="I24" s="254">
        <v>14769</v>
      </c>
      <c r="J24" s="254">
        <v>14321</v>
      </c>
      <c r="K24" s="257">
        <v>13457</v>
      </c>
      <c r="M24" s="222"/>
      <c r="N24" s="256">
        <v>-8.2644628099173278E-3</v>
      </c>
      <c r="O24" s="257">
        <v>-114</v>
      </c>
      <c r="P24" s="258">
        <v>-8.9181286549707695E-3</v>
      </c>
      <c r="Q24" s="257">
        <v>-122</v>
      </c>
      <c r="R24" s="258">
        <v>-3.451836554064025E-2</v>
      </c>
      <c r="S24" s="257">
        <v>-468</v>
      </c>
      <c r="T24" s="258">
        <v>5.8899923605805871E-2</v>
      </c>
      <c r="U24" s="257">
        <v>771</v>
      </c>
      <c r="V24" s="258">
        <v>6.5507539138590198E-2</v>
      </c>
      <c r="W24" s="257">
        <v>908</v>
      </c>
      <c r="X24" s="258">
        <v>-3.0333807299072424E-2</v>
      </c>
      <c r="Y24" s="254">
        <v>-448</v>
      </c>
      <c r="Z24" s="258">
        <v>-7.4356857889668504E-2</v>
      </c>
      <c r="AA24" s="257">
        <v>-1081</v>
      </c>
      <c r="AC24" s="224"/>
    </row>
    <row r="25" spans="2:31" x14ac:dyDescent="0.35">
      <c r="B25" s="303" t="s">
        <v>46</v>
      </c>
      <c r="C25" s="219"/>
      <c r="D25" s="253">
        <v>3067</v>
      </c>
      <c r="E25" s="254">
        <v>3116</v>
      </c>
      <c r="F25" s="254">
        <v>3168</v>
      </c>
      <c r="G25" s="254">
        <v>3686</v>
      </c>
      <c r="H25" s="254">
        <v>1997</v>
      </c>
      <c r="I25" s="254">
        <v>1466</v>
      </c>
      <c r="J25" s="254">
        <v>1072</v>
      </c>
      <c r="K25" s="257">
        <v>1137</v>
      </c>
      <c r="M25" s="222"/>
      <c r="N25" s="256">
        <v>1.5976524290837846E-2</v>
      </c>
      <c r="O25" s="257">
        <v>49</v>
      </c>
      <c r="P25" s="258">
        <v>1.6688061617458283E-2</v>
      </c>
      <c r="Q25" s="257">
        <v>52</v>
      </c>
      <c r="R25" s="258">
        <v>0.16351010101010099</v>
      </c>
      <c r="S25" s="257">
        <v>518</v>
      </c>
      <c r="T25" s="258">
        <v>-0.45822029300054257</v>
      </c>
      <c r="U25" s="257">
        <v>-1689</v>
      </c>
      <c r="V25" s="258">
        <v>-0.26589884827240862</v>
      </c>
      <c r="W25" s="257">
        <v>-531</v>
      </c>
      <c r="X25" s="258">
        <v>-0.26875852660300137</v>
      </c>
      <c r="Y25" s="254">
        <v>-394</v>
      </c>
      <c r="Z25" s="258">
        <v>-6.7268252666119799E-2</v>
      </c>
      <c r="AA25" s="257">
        <v>-82</v>
      </c>
      <c r="AC25" s="224"/>
    </row>
    <row r="26" spans="2:31" x14ac:dyDescent="0.35">
      <c r="B26" s="305" t="s">
        <v>1</v>
      </c>
      <c r="C26" s="219"/>
      <c r="D26" s="260">
        <v>186</v>
      </c>
      <c r="E26" s="261">
        <v>148</v>
      </c>
      <c r="F26" s="261">
        <v>243</v>
      </c>
      <c r="G26" s="261">
        <v>188</v>
      </c>
      <c r="H26" s="261">
        <v>251</v>
      </c>
      <c r="I26" s="261">
        <v>321</v>
      </c>
      <c r="J26" s="254">
        <v>325</v>
      </c>
      <c r="K26" s="265">
        <v>384</v>
      </c>
      <c r="L26" s="1221"/>
      <c r="M26" s="219"/>
      <c r="N26" s="264">
        <v>-0.20430107526881724</v>
      </c>
      <c r="O26" s="265">
        <v>-38</v>
      </c>
      <c r="P26" s="266">
        <v>0.64189189189189189</v>
      </c>
      <c r="Q26" s="265">
        <v>95</v>
      </c>
      <c r="R26" s="266">
        <v>-0.22633744855967075</v>
      </c>
      <c r="S26" s="265">
        <v>-55</v>
      </c>
      <c r="T26" s="266">
        <v>0.33510638297872331</v>
      </c>
      <c r="U26" s="265">
        <v>63</v>
      </c>
      <c r="V26" s="266">
        <v>0.2788844621513944</v>
      </c>
      <c r="W26" s="265">
        <v>70</v>
      </c>
      <c r="X26" s="266">
        <v>1.2461059190031154E-2</v>
      </c>
      <c r="Y26" s="261">
        <v>4</v>
      </c>
      <c r="Z26" s="266">
        <v>0.30612244897959173</v>
      </c>
      <c r="AA26" s="257">
        <v>90</v>
      </c>
      <c r="AC26" s="224"/>
      <c r="AD26" s="224"/>
      <c r="AE26" s="286"/>
    </row>
    <row r="27" spans="2:31" x14ac:dyDescent="0.35">
      <c r="B27" s="235" t="s">
        <v>0</v>
      </c>
      <c r="C27" s="219"/>
      <c r="D27" s="1222">
        <f>SUM(D9:D26)</f>
        <v>250037</v>
      </c>
      <c r="E27" s="306">
        <f>SUM(E9:E26)</f>
        <v>269854</v>
      </c>
      <c r="F27" s="307">
        <f>SUM(F9:F26)</f>
        <v>232243</v>
      </c>
      <c r="G27" s="306">
        <f>SUM(G9:G26)</f>
        <v>193436</v>
      </c>
      <c r="H27" s="307">
        <v>177423</v>
      </c>
      <c r="I27" s="306">
        <v>155241</v>
      </c>
      <c r="J27" s="306">
        <f>SUM(J9:J26)</f>
        <v>118333</v>
      </c>
      <c r="K27" s="306">
        <f>SUM(K9:K26)</f>
        <v>112421</v>
      </c>
      <c r="L27" s="308"/>
      <c r="M27" s="222"/>
      <c r="N27" s="240">
        <f>E27/D27-1</f>
        <v>7.92562700720294E-2</v>
      </c>
      <c r="O27" s="241">
        <f>E27-D27</f>
        <v>19817</v>
      </c>
      <c r="P27" s="242">
        <f>F27/E27-1</f>
        <v>-0.13937536593861866</v>
      </c>
      <c r="Q27" s="243">
        <f>F27-E27</f>
        <v>-37611</v>
      </c>
      <c r="R27" s="242">
        <f t="shared" ref="R27" si="0">G27/F27-1</f>
        <v>-0.16709653251120593</v>
      </c>
      <c r="S27" s="237">
        <f t="shared" ref="S27" si="1">G27-F27</f>
        <v>-38807</v>
      </c>
      <c r="T27" s="242">
        <f t="shared" ref="T27" si="2">H27/G27-1</f>
        <v>-8.2781902024442244E-2</v>
      </c>
      <c r="U27" s="243">
        <f t="shared" ref="U27" si="3">H27-G27</f>
        <v>-16013</v>
      </c>
      <c r="V27" s="309">
        <f t="shared" ref="V27" si="4">I27/H27-1</f>
        <v>-0.12502324952232802</v>
      </c>
      <c r="W27" s="237">
        <f t="shared" ref="W27" si="5">I27-H27</f>
        <v>-22182</v>
      </c>
      <c r="X27" s="309">
        <f t="shared" ref="X27" si="6">J27/I27-1</f>
        <v>-0.23774647161510165</v>
      </c>
      <c r="Y27" s="237">
        <f t="shared" ref="Y27" si="7">J27-I27</f>
        <v>-36908</v>
      </c>
      <c r="Z27" s="242">
        <v>-9.2984041437400133E-2</v>
      </c>
      <c r="AA27" s="243">
        <v>-11525</v>
      </c>
    </row>
    <row r="28" spans="2:31" x14ac:dyDescent="0.35">
      <c r="D28" s="296"/>
      <c r="F28" s="296"/>
      <c r="H28" s="296"/>
      <c r="I28" s="296"/>
      <c r="L28" s="296"/>
    </row>
  </sheetData>
  <mergeCells count="10">
    <mergeCell ref="B3:Z3"/>
    <mergeCell ref="D5:L6"/>
    <mergeCell ref="N5:AA5"/>
    <mergeCell ref="N6:O6"/>
    <mergeCell ref="P6:Q6"/>
    <mergeCell ref="Z6:AA6"/>
    <mergeCell ref="R6:S6"/>
    <mergeCell ref="T6:U6"/>
    <mergeCell ref="V6:W6"/>
    <mergeCell ref="X6:Y6"/>
  </mergeCells>
  <pageMargins left="0.7" right="0.7" top="0.75" bottom="0.75" header="0.3" footer="0.3"/>
  <pageSetup paperSize="9" scale="56"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600-000006000000}">
          <x14:colorSeries rgb="FF376092"/>
          <x14:colorNegative rgb="FFD00000"/>
          <x14:colorAxis rgb="FF000000"/>
          <x14:colorMarkers rgb="FFD00000"/>
          <x14:colorFirst rgb="FFD00000"/>
          <x14:colorLast rgb="FFD00000"/>
          <x14:colorHigh rgb="FFD00000"/>
          <x14:colorLow rgb="FFD00000"/>
          <x14:sparklines>
            <x14:sparkline>
              <xm:f>EVO_sinPIA!D9:K9</xm:f>
              <xm:sqref>L9</xm:sqref>
            </x14:sparkline>
            <x14:sparkline>
              <xm:f>EVO_sinPIA!D10:K10</xm:f>
              <xm:sqref>L10</xm:sqref>
            </x14:sparkline>
            <x14:sparkline>
              <xm:f>EVO_sinPIA!D11:K11</xm:f>
              <xm:sqref>L11</xm:sqref>
            </x14:sparkline>
            <x14:sparkline>
              <xm:f>EVO_sinPIA!D12:K12</xm:f>
              <xm:sqref>L12</xm:sqref>
            </x14:sparkline>
            <x14:sparkline>
              <xm:f>EVO_sinPIA!D13:K13</xm:f>
              <xm:sqref>L13</xm:sqref>
            </x14:sparkline>
            <x14:sparkline>
              <xm:f>EVO_sinPIA!D14:K14</xm:f>
              <xm:sqref>L14</xm:sqref>
            </x14:sparkline>
            <x14:sparkline>
              <xm:f>EVO_sinPIA!D15:K15</xm:f>
              <xm:sqref>L15</xm:sqref>
            </x14:sparkline>
            <x14:sparkline>
              <xm:f>EVO_sinPIA!D16:K16</xm:f>
              <xm:sqref>L16</xm:sqref>
            </x14:sparkline>
            <x14:sparkline>
              <xm:f>EVO_sinPIA!D17:K17</xm:f>
              <xm:sqref>L17</xm:sqref>
            </x14:sparkline>
            <x14:sparkline>
              <xm:f>EVO_sinPIA!D18:K18</xm:f>
              <xm:sqref>L18</xm:sqref>
            </x14:sparkline>
            <x14:sparkline>
              <xm:f>EVO_sinPIA!D19:K19</xm:f>
              <xm:sqref>L19</xm:sqref>
            </x14:sparkline>
            <x14:sparkline>
              <xm:f>EVO_sinPIA!D20:K20</xm:f>
              <xm:sqref>L20</xm:sqref>
            </x14:sparkline>
            <x14:sparkline>
              <xm:f>EVO_sinPIA!D21:K21</xm:f>
              <xm:sqref>L21</xm:sqref>
            </x14:sparkline>
            <x14:sparkline>
              <xm:f>EVO_sinPIA!D22:K22</xm:f>
              <xm:sqref>L22</xm:sqref>
            </x14:sparkline>
            <x14:sparkline>
              <xm:f>EVO_sinPIA!D23:K23</xm:f>
              <xm:sqref>L23</xm:sqref>
            </x14:sparkline>
            <x14:sparkline>
              <xm:f>EVO_sinPIA!D24:K24</xm:f>
              <xm:sqref>L24</xm:sqref>
            </x14:sparkline>
            <x14:sparkline>
              <xm:f>EVO_sinPIA!D25:K25</xm:f>
              <xm:sqref>L25</xm:sqref>
            </x14:sparkline>
            <x14:sparkline>
              <xm:f>EVO_sinPIA!D26:K26</xm:f>
              <xm:sqref>L26</xm:sqref>
            </x14:sparkline>
            <x14:sparkline>
              <xm:f>EVO_sinPIA!D27:K27</xm:f>
              <xm:sqref>L27</xm:sqref>
            </x14:sparkline>
          </x14:sparklines>
        </x14:sparklineGroup>
      </x14:sparklineGroups>
    </ext>
  </extLst>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Hoja83">
    <pageSetUpPr fitToPage="1"/>
  </sheetPr>
  <dimension ref="A1:Q34"/>
  <sheetViews>
    <sheetView zoomScaleNormal="100" workbookViewId="0"/>
  </sheetViews>
  <sheetFormatPr baseColWidth="10" defaultColWidth="11.453125" defaultRowHeight="14.5" x14ac:dyDescent="0.35"/>
  <cols>
    <col min="1" max="1" width="4.26953125" style="666" customWidth="1"/>
    <col min="2" max="2" width="7.26953125" style="666" customWidth="1"/>
    <col min="3" max="3" width="10.81640625" style="666" bestFit="1" customWidth="1"/>
    <col min="4" max="4" width="9.54296875" style="666" customWidth="1"/>
    <col min="5" max="5" width="10.81640625" style="666" bestFit="1" customWidth="1"/>
    <col min="6" max="6" width="11.7265625" style="666" customWidth="1"/>
    <col min="7" max="7" width="10.81640625" style="666" bestFit="1" customWidth="1"/>
    <col min="8" max="8" width="11.453125" style="666"/>
    <col min="9" max="9" width="28.1796875" style="666" customWidth="1"/>
    <col min="10" max="10" width="7" style="666" customWidth="1"/>
    <col min="11" max="11" width="10.81640625" style="666" customWidth="1"/>
    <col min="12" max="12" width="7" style="666" customWidth="1"/>
    <col min="13" max="16384" width="11.453125" style="666"/>
  </cols>
  <sheetData>
    <row r="1" spans="1:17" s="700" customFormat="1" x14ac:dyDescent="0.35"/>
    <row r="2" spans="1:17" s="700" customFormat="1" x14ac:dyDescent="0.35"/>
    <row r="3" spans="1:17" s="700" customFormat="1" x14ac:dyDescent="0.35"/>
    <row r="4" spans="1:17" s="700" customFormat="1" x14ac:dyDescent="0.35"/>
    <row r="5" spans="1:17" s="700" customFormat="1" ht="16.5" customHeight="1" x14ac:dyDescent="0.35"/>
    <row r="6" spans="1:17" s="621" customFormat="1" ht="24.75" customHeight="1" x14ac:dyDescent="0.25">
      <c r="A6" s="1015"/>
      <c r="B6" s="1557" t="s">
        <v>463</v>
      </c>
      <c r="C6" s="1557"/>
      <c r="D6" s="1557"/>
      <c r="E6" s="1557"/>
      <c r="F6" s="1557"/>
      <c r="G6" s="1557"/>
      <c r="H6" s="1557"/>
      <c r="I6" s="1557"/>
      <c r="J6" s="1557"/>
      <c r="K6" s="1557"/>
      <c r="L6" s="1557"/>
      <c r="M6" s="1557"/>
      <c r="N6" s="1557"/>
      <c r="O6" s="1016"/>
    </row>
    <row r="7" spans="1:17" s="621" customFormat="1" ht="24.75" customHeight="1" x14ac:dyDescent="0.25">
      <c r="A7" s="1015"/>
      <c r="B7" s="1557"/>
      <c r="C7" s="1557"/>
      <c r="D7" s="1557"/>
      <c r="E7" s="1557"/>
      <c r="F7" s="1557"/>
      <c r="G7" s="1557"/>
      <c r="H7" s="1557"/>
      <c r="I7" s="1557"/>
      <c r="J7" s="1557"/>
      <c r="K7" s="1557"/>
      <c r="L7" s="1557"/>
      <c r="M7" s="1557"/>
      <c r="N7" s="1557"/>
      <c r="O7" s="1016"/>
    </row>
    <row r="8" spans="1:17" s="621" customFormat="1" ht="15.75" customHeight="1" x14ac:dyDescent="0.25">
      <c r="A8" s="1015"/>
      <c r="B8" s="1696" t="s">
        <v>499</v>
      </c>
      <c r="C8" s="1696"/>
      <c r="D8" s="1696"/>
      <c r="E8" s="1696"/>
      <c r="F8" s="1696"/>
      <c r="G8" s="1696"/>
      <c r="H8" s="1696"/>
      <c r="I8" s="1696"/>
      <c r="J8" s="1696"/>
      <c r="K8" s="1696"/>
      <c r="L8" s="1696"/>
      <c r="M8" s="1696"/>
      <c r="N8" s="1696"/>
    </row>
    <row r="9" spans="1:17" s="700" customFormat="1" ht="6" customHeight="1" x14ac:dyDescent="0.35">
      <c r="A9" s="1018"/>
      <c r="B9" s="1018"/>
      <c r="C9" s="1018"/>
      <c r="D9" s="1018"/>
      <c r="E9" s="1018"/>
      <c r="F9" s="1018"/>
      <c r="G9" s="1018"/>
      <c r="H9" s="1018"/>
      <c r="I9" s="1018"/>
      <c r="J9" s="1018"/>
      <c r="K9" s="1018"/>
      <c r="L9" s="1018"/>
    </row>
    <row r="10" spans="1:17" s="113" customFormat="1" x14ac:dyDescent="0.35"/>
    <row r="11" spans="1:17" s="101" customFormat="1" x14ac:dyDescent="0.35">
      <c r="C11" s="1697" t="s">
        <v>33</v>
      </c>
      <c r="D11" s="1697"/>
      <c r="E11" s="1697"/>
      <c r="L11" s="101">
        <v>1</v>
      </c>
      <c r="M11" s="101">
        <v>3</v>
      </c>
      <c r="N11" s="101">
        <v>4</v>
      </c>
      <c r="O11" s="101">
        <v>5</v>
      </c>
      <c r="P11" s="101">
        <v>6</v>
      </c>
    </row>
    <row r="12" spans="1:17" s="101" customFormat="1" x14ac:dyDescent="0.35">
      <c r="C12" s="101" t="s">
        <v>209</v>
      </c>
      <c r="D12" s="101" t="s">
        <v>97</v>
      </c>
      <c r="E12" s="101" t="s">
        <v>98</v>
      </c>
      <c r="F12" s="101" t="s">
        <v>99</v>
      </c>
      <c r="G12" s="101" t="s">
        <v>100</v>
      </c>
      <c r="K12" s="101" t="s">
        <v>101</v>
      </c>
      <c r="L12" s="101" t="s">
        <v>102</v>
      </c>
      <c r="M12" s="101" t="s">
        <v>103</v>
      </c>
      <c r="N12" s="101" t="s">
        <v>104</v>
      </c>
      <c r="O12" s="101" t="s">
        <v>105</v>
      </c>
      <c r="P12" s="101" t="s">
        <v>106</v>
      </c>
      <c r="Q12" s="101" t="s">
        <v>107</v>
      </c>
    </row>
    <row r="13" spans="1:17" s="101" customFormat="1" x14ac:dyDescent="0.35">
      <c r="B13" s="101" t="s">
        <v>8</v>
      </c>
      <c r="C13" s="1019">
        <v>147543</v>
      </c>
      <c r="D13" s="1019">
        <v>142885</v>
      </c>
      <c r="E13" s="1019">
        <v>4658</v>
      </c>
      <c r="F13" s="1020">
        <v>0.96842954257402925</v>
      </c>
      <c r="G13" s="1020">
        <v>3.1570457425970734E-2</v>
      </c>
      <c r="I13" s="101">
        <v>7</v>
      </c>
      <c r="J13" s="101">
        <v>1</v>
      </c>
      <c r="K13" s="101">
        <v>2</v>
      </c>
      <c r="L13" s="101" t="s">
        <v>7</v>
      </c>
      <c r="M13" s="1019">
        <v>17469</v>
      </c>
      <c r="N13" s="1019">
        <v>24</v>
      </c>
      <c r="O13" s="1020">
        <v>0.99862802263762651</v>
      </c>
      <c r="P13" s="1020">
        <v>1.3719773623735209E-3</v>
      </c>
      <c r="Q13" s="1020">
        <v>0.94986489168435029</v>
      </c>
    </row>
    <row r="14" spans="1:17" s="101" customFormat="1" x14ac:dyDescent="0.35">
      <c r="B14" s="101" t="s">
        <v>7</v>
      </c>
      <c r="C14" s="1019">
        <v>17493</v>
      </c>
      <c r="D14" s="1019">
        <v>17469</v>
      </c>
      <c r="E14" s="1019">
        <v>24</v>
      </c>
      <c r="F14" s="1020">
        <v>0.99862802263762651</v>
      </c>
      <c r="G14" s="1020">
        <v>1.3719773623735209E-3</v>
      </c>
      <c r="I14" s="101">
        <v>1</v>
      </c>
      <c r="J14" s="101">
        <v>2</v>
      </c>
      <c r="K14" s="101">
        <v>8</v>
      </c>
      <c r="L14" s="101" t="s">
        <v>4</v>
      </c>
      <c r="M14" s="1019">
        <v>42354</v>
      </c>
      <c r="N14" s="1019">
        <v>66</v>
      </c>
      <c r="O14" s="1020">
        <v>0.99844413012729849</v>
      </c>
      <c r="P14" s="1020">
        <v>1.5558698727015559E-3</v>
      </c>
      <c r="Q14" s="1020">
        <v>0.94986489168435029</v>
      </c>
    </row>
    <row r="15" spans="1:17" s="101" customFormat="1" x14ac:dyDescent="0.35">
      <c r="B15" s="101" t="s">
        <v>37</v>
      </c>
      <c r="C15" s="1019">
        <v>11232</v>
      </c>
      <c r="D15" s="1019">
        <v>11102</v>
      </c>
      <c r="E15" s="1019">
        <v>130</v>
      </c>
      <c r="F15" s="1020">
        <v>0.98842592592592593</v>
      </c>
      <c r="G15" s="1020">
        <v>1.1574074074074073E-2</v>
      </c>
      <c r="I15" s="101">
        <v>5</v>
      </c>
      <c r="J15" s="101">
        <v>3</v>
      </c>
      <c r="K15" s="101">
        <v>13</v>
      </c>
      <c r="L15" s="101" t="s">
        <v>35</v>
      </c>
      <c r="M15" s="1019">
        <v>30959</v>
      </c>
      <c r="N15" s="1019">
        <v>116</v>
      </c>
      <c r="O15" s="1020">
        <v>0.99626709573612227</v>
      </c>
      <c r="P15" s="1020">
        <v>3.7329042638777152E-3</v>
      </c>
      <c r="Q15" s="1020">
        <v>0.94986489168435029</v>
      </c>
    </row>
    <row r="16" spans="1:17" s="101" customFormat="1" x14ac:dyDescent="0.35">
      <c r="B16" s="101" t="s">
        <v>38</v>
      </c>
      <c r="C16" s="1019">
        <v>12017</v>
      </c>
      <c r="D16" s="1019">
        <v>11057</v>
      </c>
      <c r="E16" s="1019">
        <v>960</v>
      </c>
      <c r="F16" s="1020">
        <v>0.92011317300490969</v>
      </c>
      <c r="G16" s="1020">
        <v>7.9886826995090282E-2</v>
      </c>
      <c r="I16" s="101">
        <v>15</v>
      </c>
      <c r="J16" s="101">
        <v>4</v>
      </c>
      <c r="K16" s="101">
        <v>17</v>
      </c>
      <c r="L16" s="101" t="s">
        <v>44</v>
      </c>
      <c r="M16" s="1019">
        <v>6538</v>
      </c>
      <c r="N16" s="1019">
        <v>67</v>
      </c>
      <c r="O16" s="1020">
        <v>0.98985616956850875</v>
      </c>
      <c r="P16" s="1020">
        <v>1.0143830431491295E-2</v>
      </c>
      <c r="Q16" s="1020">
        <v>0.94986489168435029</v>
      </c>
    </row>
    <row r="17" spans="2:17" s="101" customFormat="1" x14ac:dyDescent="0.35">
      <c r="B17" s="101" t="s">
        <v>6</v>
      </c>
      <c r="C17" s="1019">
        <v>23905</v>
      </c>
      <c r="D17" s="1019">
        <v>22731</v>
      </c>
      <c r="E17" s="1019">
        <v>1174</v>
      </c>
      <c r="F17" s="1020">
        <v>0.95088893536916963</v>
      </c>
      <c r="G17" s="1020">
        <v>4.911106463083037E-2</v>
      </c>
      <c r="I17" s="101">
        <v>12</v>
      </c>
      <c r="J17" s="101">
        <v>5</v>
      </c>
      <c r="K17" s="101">
        <v>3</v>
      </c>
      <c r="L17" s="101" t="s">
        <v>37</v>
      </c>
      <c r="M17" s="1019">
        <v>11102</v>
      </c>
      <c r="N17" s="1019">
        <v>130</v>
      </c>
      <c r="O17" s="1020">
        <v>0.98842592592592593</v>
      </c>
      <c r="P17" s="1020">
        <v>1.1574074074074073E-2</v>
      </c>
      <c r="Q17" s="1020">
        <v>0.94986489168435029</v>
      </c>
    </row>
    <row r="18" spans="2:17" s="101" customFormat="1" x14ac:dyDescent="0.35">
      <c r="B18" s="101" t="s">
        <v>5</v>
      </c>
      <c r="C18" s="1019">
        <v>8146</v>
      </c>
      <c r="D18" s="1019">
        <v>7990</v>
      </c>
      <c r="E18" s="1019">
        <v>156</v>
      </c>
      <c r="F18" s="1020">
        <v>0.98084949668548982</v>
      </c>
      <c r="G18" s="1020">
        <v>1.9150503314510188E-2</v>
      </c>
      <c r="I18" s="101">
        <v>6</v>
      </c>
      <c r="J18" s="101">
        <v>6</v>
      </c>
      <c r="K18" s="101">
        <v>6</v>
      </c>
      <c r="L18" s="101" t="s">
        <v>5</v>
      </c>
      <c r="M18" s="1019">
        <v>7990</v>
      </c>
      <c r="N18" s="1019">
        <v>156</v>
      </c>
      <c r="O18" s="1020">
        <v>0.98084949668548982</v>
      </c>
      <c r="P18" s="1020">
        <v>1.9150503314510188E-2</v>
      </c>
      <c r="Q18" s="1020">
        <v>0.94986489168435029</v>
      </c>
    </row>
    <row r="19" spans="2:17" s="101" customFormat="1" x14ac:dyDescent="0.35">
      <c r="B19" s="101" t="s">
        <v>40</v>
      </c>
      <c r="C19" s="1019">
        <v>27340</v>
      </c>
      <c r="D19" s="1019">
        <v>26476</v>
      </c>
      <c r="E19" s="1019">
        <v>864</v>
      </c>
      <c r="F19" s="1020">
        <v>0.96839795171909293</v>
      </c>
      <c r="G19" s="1020">
        <v>3.1602048280907097E-2</v>
      </c>
      <c r="I19" s="101">
        <v>8</v>
      </c>
      <c r="J19" s="101">
        <v>7</v>
      </c>
      <c r="K19" s="101">
        <v>1</v>
      </c>
      <c r="L19" s="101" t="s">
        <v>8</v>
      </c>
      <c r="M19" s="1019">
        <v>142885</v>
      </c>
      <c r="N19" s="1019">
        <v>4658</v>
      </c>
      <c r="O19" s="1020">
        <v>0.96842954257402925</v>
      </c>
      <c r="P19" s="1020">
        <v>3.1570457425970734E-2</v>
      </c>
      <c r="Q19" s="1020">
        <v>0.94986489168435029</v>
      </c>
    </row>
    <row r="20" spans="2:17" s="101" customFormat="1" x14ac:dyDescent="0.35">
      <c r="B20" s="101" t="s">
        <v>4</v>
      </c>
      <c r="C20" s="1019">
        <v>42420</v>
      </c>
      <c r="D20" s="1019">
        <v>42354</v>
      </c>
      <c r="E20" s="1019">
        <v>66</v>
      </c>
      <c r="F20" s="1020">
        <v>0.99844413012729849</v>
      </c>
      <c r="G20" s="1020">
        <v>1.5558698727015559E-3</v>
      </c>
      <c r="I20" s="101">
        <v>2</v>
      </c>
      <c r="J20" s="101">
        <v>8</v>
      </c>
      <c r="K20" s="101">
        <v>7</v>
      </c>
      <c r="L20" s="101" t="s">
        <v>40</v>
      </c>
      <c r="M20" s="1019">
        <v>26476</v>
      </c>
      <c r="N20" s="1019">
        <v>864</v>
      </c>
      <c r="O20" s="1020">
        <v>0.96839795171909293</v>
      </c>
      <c r="P20" s="1020">
        <v>3.1602048280907097E-2</v>
      </c>
      <c r="Q20" s="1020">
        <v>0.94986489168435029</v>
      </c>
    </row>
    <row r="21" spans="2:17" s="101" customFormat="1" x14ac:dyDescent="0.35">
      <c r="B21" s="101" t="s">
        <v>41</v>
      </c>
      <c r="C21" s="1019">
        <v>106066</v>
      </c>
      <c r="D21" s="1019">
        <v>95594</v>
      </c>
      <c r="E21" s="1019">
        <v>10472</v>
      </c>
      <c r="F21" s="1020">
        <v>0.90126902117549446</v>
      </c>
      <c r="G21" s="1020">
        <v>9.8730978824505503E-2</v>
      </c>
      <c r="I21" s="101">
        <v>17</v>
      </c>
      <c r="J21" s="101">
        <v>9</v>
      </c>
      <c r="K21" s="101">
        <v>11</v>
      </c>
      <c r="L21" s="101" t="s">
        <v>3</v>
      </c>
      <c r="M21" s="1019">
        <v>67214</v>
      </c>
      <c r="N21" s="1019">
        <v>2956</v>
      </c>
      <c r="O21" s="1020">
        <v>0.95787373521447916</v>
      </c>
      <c r="P21" s="1020">
        <v>4.2126264785520881E-2</v>
      </c>
      <c r="Q21" s="1020">
        <v>0.94986489168435029</v>
      </c>
    </row>
    <row r="22" spans="2:17" s="101" customFormat="1" x14ac:dyDescent="0.35">
      <c r="B22" s="101" t="s">
        <v>39</v>
      </c>
      <c r="C22" s="1019">
        <v>621</v>
      </c>
      <c r="D22" s="1019">
        <v>591</v>
      </c>
      <c r="E22" s="1019">
        <v>30</v>
      </c>
      <c r="F22" s="1020">
        <v>0.95169082125603865</v>
      </c>
      <c r="G22" s="1020">
        <v>4.8309178743961352E-2</v>
      </c>
      <c r="I22" s="101">
        <v>11</v>
      </c>
      <c r="J22" s="101">
        <v>10</v>
      </c>
      <c r="K22" s="101">
        <v>14</v>
      </c>
      <c r="L22" s="101" t="s">
        <v>42</v>
      </c>
      <c r="M22" s="1019">
        <v>78721</v>
      </c>
      <c r="N22" s="1019">
        <v>3921</v>
      </c>
      <c r="O22" s="1020">
        <v>0.95255439122964114</v>
      </c>
      <c r="P22" s="1020">
        <v>4.7445608770358895E-2</v>
      </c>
      <c r="Q22" s="1020">
        <v>0.94986489168435029</v>
      </c>
    </row>
    <row r="23" spans="2:17" s="101" customFormat="1" x14ac:dyDescent="0.35">
      <c r="B23" s="101" t="s">
        <v>3</v>
      </c>
      <c r="C23" s="1019">
        <v>70170</v>
      </c>
      <c r="D23" s="1019">
        <v>67214</v>
      </c>
      <c r="E23" s="1019">
        <v>2956</v>
      </c>
      <c r="F23" s="1020">
        <v>0.95787373521447916</v>
      </c>
      <c r="G23" s="1020">
        <v>4.2126264785520881E-2</v>
      </c>
      <c r="I23" s="101">
        <v>9</v>
      </c>
      <c r="J23" s="101">
        <v>11</v>
      </c>
      <c r="K23" s="101">
        <v>10</v>
      </c>
      <c r="L23" s="101" t="s">
        <v>39</v>
      </c>
      <c r="M23" s="1019">
        <v>591</v>
      </c>
      <c r="N23" s="1019">
        <v>30</v>
      </c>
      <c r="O23" s="1020">
        <v>0.95169082125603865</v>
      </c>
      <c r="P23" s="1020">
        <v>4.8309178743961352E-2</v>
      </c>
      <c r="Q23" s="1020">
        <v>0.94986489168435029</v>
      </c>
    </row>
    <row r="24" spans="2:17" s="101" customFormat="1" x14ac:dyDescent="0.35">
      <c r="B24" s="101" t="s">
        <v>2</v>
      </c>
      <c r="C24" s="1019">
        <v>14028</v>
      </c>
      <c r="D24" s="1019">
        <v>12698</v>
      </c>
      <c r="E24" s="1019">
        <v>1330</v>
      </c>
      <c r="F24" s="1020">
        <v>0.90518962075848308</v>
      </c>
      <c r="G24" s="1020">
        <v>9.4810379241516959E-2</v>
      </c>
      <c r="I24" s="101">
        <v>16</v>
      </c>
      <c r="J24" s="101">
        <v>12</v>
      </c>
      <c r="K24" s="101">
        <v>5</v>
      </c>
      <c r="L24" s="101" t="s">
        <v>6</v>
      </c>
      <c r="M24" s="1019">
        <v>22731</v>
      </c>
      <c r="N24" s="1019">
        <v>1174</v>
      </c>
      <c r="O24" s="1020">
        <v>0.95088893536916963</v>
      </c>
      <c r="P24" s="1020">
        <v>4.911106463083037E-2</v>
      </c>
      <c r="Q24" s="1020">
        <v>0.94986489168435029</v>
      </c>
    </row>
    <row r="25" spans="2:17" s="101" customFormat="1" x14ac:dyDescent="0.35">
      <c r="B25" s="101" t="s">
        <v>35</v>
      </c>
      <c r="C25" s="1019">
        <v>31075</v>
      </c>
      <c r="D25" s="1019">
        <v>30959</v>
      </c>
      <c r="E25" s="1019">
        <v>116</v>
      </c>
      <c r="F25" s="1020">
        <v>0.99626709573612227</v>
      </c>
      <c r="G25" s="1020">
        <v>3.7329042638777152E-3</v>
      </c>
      <c r="I25" s="101">
        <v>3</v>
      </c>
      <c r="J25" s="101">
        <v>13</v>
      </c>
      <c r="K25" s="101">
        <v>20</v>
      </c>
      <c r="L25" s="101" t="s">
        <v>108</v>
      </c>
      <c r="M25" s="1019">
        <v>622190</v>
      </c>
      <c r="N25" s="1019">
        <v>32840</v>
      </c>
      <c r="O25" s="1020">
        <v>0.94986489168435029</v>
      </c>
      <c r="P25" s="1020">
        <v>5.0135108315649664E-2</v>
      </c>
      <c r="Q25" s="1020">
        <v>0.94986489168435029</v>
      </c>
    </row>
    <row r="26" spans="2:17" s="101" customFormat="1" x14ac:dyDescent="0.35">
      <c r="B26" s="101" t="s">
        <v>42</v>
      </c>
      <c r="C26" s="1019">
        <v>82642</v>
      </c>
      <c r="D26" s="1019">
        <v>78721</v>
      </c>
      <c r="E26" s="1019">
        <v>3921</v>
      </c>
      <c r="F26" s="1020">
        <v>0.95255439122964114</v>
      </c>
      <c r="G26" s="1020">
        <v>4.7445608770358895E-2</v>
      </c>
      <c r="I26" s="101">
        <v>10</v>
      </c>
      <c r="J26" s="101">
        <v>14</v>
      </c>
      <c r="K26" s="101">
        <v>19</v>
      </c>
      <c r="L26" s="101" t="s">
        <v>46</v>
      </c>
      <c r="M26" s="1019">
        <v>4166</v>
      </c>
      <c r="N26" s="1019">
        <v>312</v>
      </c>
      <c r="O26" s="1020">
        <v>0.9303260384100045</v>
      </c>
      <c r="P26" s="1020">
        <v>6.9673961589995531E-2</v>
      </c>
      <c r="Q26" s="1020">
        <v>0.94986489168435029</v>
      </c>
    </row>
    <row r="27" spans="2:17" s="101" customFormat="1" x14ac:dyDescent="0.35">
      <c r="B27" s="101" t="s">
        <v>47</v>
      </c>
      <c r="C27" s="1019">
        <v>967</v>
      </c>
      <c r="D27" s="1019">
        <v>865</v>
      </c>
      <c r="E27" s="1019">
        <v>102</v>
      </c>
      <c r="F27" s="1020">
        <v>0.89451913133402272</v>
      </c>
      <c r="G27" s="1020">
        <v>0.10548086866597725</v>
      </c>
      <c r="I27" s="101">
        <v>18</v>
      </c>
      <c r="J27" s="101">
        <v>15</v>
      </c>
      <c r="K27" s="101">
        <v>4</v>
      </c>
      <c r="L27" s="101" t="s">
        <v>38</v>
      </c>
      <c r="M27" s="1019">
        <v>11057</v>
      </c>
      <c r="N27" s="1019">
        <v>960</v>
      </c>
      <c r="O27" s="1020">
        <v>0.92011317300490969</v>
      </c>
      <c r="P27" s="1020">
        <v>7.9886826995090282E-2</v>
      </c>
      <c r="Q27" s="1020">
        <v>0.94986489168435029</v>
      </c>
    </row>
    <row r="28" spans="2:17" s="101" customFormat="1" x14ac:dyDescent="0.35">
      <c r="B28" s="101" t="s">
        <v>43</v>
      </c>
      <c r="C28" s="1019">
        <v>20629</v>
      </c>
      <c r="D28" s="1019">
        <v>18293</v>
      </c>
      <c r="E28" s="1019">
        <v>2336</v>
      </c>
      <c r="F28" s="1020">
        <v>0.88676135537350331</v>
      </c>
      <c r="G28" s="1020">
        <v>0.11323864462649667</v>
      </c>
      <c r="I28" s="101">
        <v>19</v>
      </c>
      <c r="J28" s="101">
        <v>16</v>
      </c>
      <c r="K28" s="101">
        <v>12</v>
      </c>
      <c r="L28" s="101" t="s">
        <v>2</v>
      </c>
      <c r="M28" s="1019">
        <v>12698</v>
      </c>
      <c r="N28" s="1019">
        <v>1330</v>
      </c>
      <c r="O28" s="1020">
        <v>0.90518962075848308</v>
      </c>
      <c r="P28" s="1020">
        <v>9.4810379241516959E-2</v>
      </c>
      <c r="Q28" s="1020">
        <v>0.94986489168435029</v>
      </c>
    </row>
    <row r="29" spans="2:17" s="101" customFormat="1" x14ac:dyDescent="0.35">
      <c r="B29" s="101" t="s">
        <v>44</v>
      </c>
      <c r="C29" s="1019">
        <v>6605</v>
      </c>
      <c r="D29" s="1019">
        <v>6538</v>
      </c>
      <c r="E29" s="1019">
        <v>67</v>
      </c>
      <c r="F29" s="1020">
        <v>0.98985616956850875</v>
      </c>
      <c r="G29" s="1020">
        <v>1.0143830431491295E-2</v>
      </c>
      <c r="I29" s="101">
        <v>4</v>
      </c>
      <c r="J29" s="101">
        <v>17</v>
      </c>
      <c r="K29" s="101">
        <v>9</v>
      </c>
      <c r="L29" s="101" t="s">
        <v>41</v>
      </c>
      <c r="M29" s="1019">
        <v>95594</v>
      </c>
      <c r="N29" s="1019">
        <v>10472</v>
      </c>
      <c r="O29" s="1020">
        <v>0.90126902117549446</v>
      </c>
      <c r="P29" s="1020">
        <v>9.8730978824505503E-2</v>
      </c>
      <c r="Q29" s="1020">
        <v>0.94986489168435029</v>
      </c>
    </row>
    <row r="30" spans="2:17" s="101" customFormat="1" x14ac:dyDescent="0.35">
      <c r="B30" s="101" t="s">
        <v>45</v>
      </c>
      <c r="C30" s="1019">
        <v>27653</v>
      </c>
      <c r="D30" s="1019">
        <v>24487</v>
      </c>
      <c r="E30" s="1019">
        <v>3166</v>
      </c>
      <c r="F30" s="1020">
        <v>0.88550970961559328</v>
      </c>
      <c r="G30" s="1020">
        <v>0.11449029038440675</v>
      </c>
      <c r="I30" s="101">
        <v>20</v>
      </c>
      <c r="J30" s="101">
        <v>18</v>
      </c>
      <c r="K30" s="101">
        <v>15</v>
      </c>
      <c r="L30" s="101" t="s">
        <v>47</v>
      </c>
      <c r="M30" s="1019">
        <v>865</v>
      </c>
      <c r="N30" s="1019">
        <v>102</v>
      </c>
      <c r="O30" s="1020">
        <v>0.89451913133402272</v>
      </c>
      <c r="P30" s="1020">
        <v>0.10548086866597725</v>
      </c>
      <c r="Q30" s="1020">
        <v>0.94986489168435029</v>
      </c>
    </row>
    <row r="31" spans="2:17" s="101" customFormat="1" x14ac:dyDescent="0.35">
      <c r="B31" s="101" t="s">
        <v>46</v>
      </c>
      <c r="C31" s="1019">
        <v>4478</v>
      </c>
      <c r="D31" s="1019">
        <v>4166</v>
      </c>
      <c r="E31" s="1019">
        <v>312</v>
      </c>
      <c r="F31" s="1020">
        <v>0.9303260384100045</v>
      </c>
      <c r="G31" s="1020">
        <v>6.9673961589995531E-2</v>
      </c>
      <c r="I31" s="101">
        <v>14</v>
      </c>
      <c r="J31" s="101">
        <v>19</v>
      </c>
      <c r="K31" s="101">
        <v>16</v>
      </c>
      <c r="L31" s="101" t="s">
        <v>43</v>
      </c>
      <c r="M31" s="1019">
        <v>18293</v>
      </c>
      <c r="N31" s="1019">
        <v>2336</v>
      </c>
      <c r="O31" s="1020">
        <v>0.88676135537350331</v>
      </c>
      <c r="P31" s="1020">
        <v>0.11323864462649667</v>
      </c>
      <c r="Q31" s="1020">
        <v>0.94986489168435029</v>
      </c>
    </row>
    <row r="32" spans="2:17" s="101" customFormat="1" x14ac:dyDescent="0.35">
      <c r="B32" s="104" t="s">
        <v>108</v>
      </c>
      <c r="C32" s="105">
        <v>655030</v>
      </c>
      <c r="D32" s="105">
        <v>622190</v>
      </c>
      <c r="E32" s="105">
        <v>32840</v>
      </c>
      <c r="F32" s="106">
        <v>0.94986489168435029</v>
      </c>
      <c r="G32" s="106">
        <v>5.0135108315649664E-2</v>
      </c>
      <c r="I32" s="101">
        <v>13</v>
      </c>
      <c r="J32" s="101">
        <v>20</v>
      </c>
      <c r="K32" s="101">
        <v>18</v>
      </c>
      <c r="L32" s="101" t="s">
        <v>45</v>
      </c>
      <c r="M32" s="1019">
        <v>24487</v>
      </c>
      <c r="N32" s="1019">
        <v>3166</v>
      </c>
      <c r="O32" s="1020">
        <v>0.88550970961559328</v>
      </c>
      <c r="P32" s="1020">
        <v>0.11449029038440675</v>
      </c>
      <c r="Q32" s="1020">
        <v>0.94986489168435029</v>
      </c>
    </row>
    <row r="33" spans="13:16" s="113" customFormat="1" x14ac:dyDescent="0.35">
      <c r="M33" s="1146"/>
      <c r="N33" s="1146"/>
      <c r="O33" s="1147"/>
      <c r="P33" s="1147"/>
    </row>
    <row r="34" spans="13:16" s="113" customFormat="1" x14ac:dyDescent="0.35"/>
  </sheetData>
  <mergeCells count="3">
    <mergeCell ref="B6:N7"/>
    <mergeCell ref="B8:N8"/>
    <mergeCell ref="C11:E11"/>
  </mergeCells>
  <printOptions horizontalCentered="1"/>
  <pageMargins left="0" right="0" top="0.43307086614173229" bottom="0.43307086614173229" header="0" footer="0"/>
  <pageSetup paperSize="9" scale="86" orientation="landscape" r:id="rId1"/>
  <headerFooter alignWithMargins="0"/>
  <rowBreaks count="1" manualBreakCount="1">
    <brk id="42" max="13" man="1"/>
  </rowBreaks>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Hoja84">
    <pageSetUpPr fitToPage="1"/>
  </sheetPr>
  <dimension ref="A1:Q34"/>
  <sheetViews>
    <sheetView zoomScaleNormal="100" workbookViewId="0"/>
  </sheetViews>
  <sheetFormatPr baseColWidth="10" defaultColWidth="11.453125" defaultRowHeight="14.5" x14ac:dyDescent="0.35"/>
  <cols>
    <col min="1" max="1" width="4.26953125" style="666" customWidth="1"/>
    <col min="2" max="2" width="7.26953125" style="666" customWidth="1"/>
    <col min="3" max="3" width="10.81640625" style="666" bestFit="1" customWidth="1"/>
    <col min="4" max="4" width="9.54296875" style="666" customWidth="1"/>
    <col min="5" max="5" width="10.81640625" style="666" bestFit="1" customWidth="1"/>
    <col min="6" max="6" width="11.7265625" style="666" customWidth="1"/>
    <col min="7" max="7" width="10.81640625" style="666" bestFit="1" customWidth="1"/>
    <col min="8" max="8" width="11.453125" style="666"/>
    <col min="9" max="9" width="28.1796875" style="666" customWidth="1"/>
    <col min="10" max="10" width="7" style="666" customWidth="1"/>
    <col min="11" max="11" width="10.81640625" style="666" customWidth="1"/>
    <col min="12" max="12" width="7" style="666" customWidth="1"/>
    <col min="13" max="16384" width="11.453125" style="666"/>
  </cols>
  <sheetData>
    <row r="1" spans="1:17" s="700" customFormat="1" x14ac:dyDescent="0.35"/>
    <row r="2" spans="1:17" s="700" customFormat="1" x14ac:dyDescent="0.35"/>
    <row r="3" spans="1:17" s="700" customFormat="1" x14ac:dyDescent="0.35"/>
    <row r="4" spans="1:17" s="700" customFormat="1" x14ac:dyDescent="0.35"/>
    <row r="5" spans="1:17" s="700" customFormat="1" ht="16.5" customHeight="1" x14ac:dyDescent="0.35"/>
    <row r="6" spans="1:17" s="621" customFormat="1" ht="24.75" customHeight="1" x14ac:dyDescent="0.25">
      <c r="A6" s="1015"/>
      <c r="B6" s="1557" t="s">
        <v>464</v>
      </c>
      <c r="C6" s="1557"/>
      <c r="D6" s="1557"/>
      <c r="E6" s="1557"/>
      <c r="F6" s="1557"/>
      <c r="G6" s="1557"/>
      <c r="H6" s="1557"/>
      <c r="I6" s="1557"/>
      <c r="J6" s="1557"/>
      <c r="K6" s="1557"/>
      <c r="L6" s="1557"/>
      <c r="M6" s="1557"/>
      <c r="N6" s="1557"/>
      <c r="O6" s="1016"/>
    </row>
    <row r="7" spans="1:17" s="621" customFormat="1" ht="24.75" customHeight="1" x14ac:dyDescent="0.25">
      <c r="A7" s="1015"/>
      <c r="B7" s="1557"/>
      <c r="C7" s="1557"/>
      <c r="D7" s="1557"/>
      <c r="E7" s="1557"/>
      <c r="F7" s="1557"/>
      <c r="G7" s="1557"/>
      <c r="H7" s="1557"/>
      <c r="I7" s="1557"/>
      <c r="J7" s="1557"/>
      <c r="K7" s="1557"/>
      <c r="L7" s="1557"/>
      <c r="M7" s="1557"/>
      <c r="N7" s="1557"/>
      <c r="O7" s="1016"/>
    </row>
    <row r="8" spans="1:17" s="621" customFormat="1" ht="15.75" customHeight="1" x14ac:dyDescent="0.25">
      <c r="A8" s="1015"/>
      <c r="B8" s="1696" t="s">
        <v>499</v>
      </c>
      <c r="C8" s="1696"/>
      <c r="D8" s="1696"/>
      <c r="E8" s="1696"/>
      <c r="F8" s="1696"/>
      <c r="G8" s="1696"/>
      <c r="H8" s="1696"/>
      <c r="I8" s="1696"/>
      <c r="J8" s="1696"/>
      <c r="K8" s="1696"/>
      <c r="L8" s="1696"/>
      <c r="M8" s="1696"/>
      <c r="N8" s="1696"/>
    </row>
    <row r="9" spans="1:17" s="700" customFormat="1" ht="6" customHeight="1" x14ac:dyDescent="0.35">
      <c r="A9" s="1018"/>
      <c r="B9" s="1018"/>
      <c r="C9" s="1018"/>
      <c r="D9" s="1018"/>
      <c r="E9" s="1018"/>
      <c r="F9" s="1018"/>
      <c r="G9" s="1018"/>
      <c r="H9" s="1018"/>
      <c r="I9" s="1018"/>
      <c r="J9" s="1018"/>
      <c r="K9" s="1018"/>
      <c r="L9" s="1018"/>
    </row>
    <row r="10" spans="1:17" s="113" customFormat="1" x14ac:dyDescent="0.35"/>
    <row r="11" spans="1:17" s="101" customFormat="1" x14ac:dyDescent="0.35">
      <c r="C11" s="1697" t="s">
        <v>48</v>
      </c>
      <c r="D11" s="1697"/>
      <c r="E11" s="1697"/>
      <c r="L11" s="101">
        <v>1</v>
      </c>
      <c r="M11" s="101">
        <v>3</v>
      </c>
      <c r="N11" s="101">
        <v>4</v>
      </c>
      <c r="O11" s="101">
        <v>5</v>
      </c>
      <c r="P11" s="101">
        <v>6</v>
      </c>
    </row>
    <row r="12" spans="1:17" s="101" customFormat="1" x14ac:dyDescent="0.35">
      <c r="C12" s="101" t="s">
        <v>209</v>
      </c>
      <c r="D12" s="101" t="s">
        <v>97</v>
      </c>
      <c r="E12" s="101" t="s">
        <v>98</v>
      </c>
      <c r="F12" s="101" t="s">
        <v>99</v>
      </c>
      <c r="G12" s="101" t="s">
        <v>100</v>
      </c>
      <c r="K12" s="101" t="s">
        <v>101</v>
      </c>
      <c r="L12" s="101" t="s">
        <v>102</v>
      </c>
      <c r="M12" s="101" t="s">
        <v>103</v>
      </c>
      <c r="N12" s="101" t="s">
        <v>104</v>
      </c>
      <c r="O12" s="101" t="s">
        <v>105</v>
      </c>
      <c r="P12" s="101" t="s">
        <v>106</v>
      </c>
      <c r="Q12" s="101" t="s">
        <v>107</v>
      </c>
    </row>
    <row r="13" spans="1:17" s="101" customFormat="1" x14ac:dyDescent="0.35">
      <c r="B13" s="101" t="s">
        <v>8</v>
      </c>
      <c r="C13" s="1019">
        <v>118161</v>
      </c>
      <c r="D13" s="1019">
        <v>110936</v>
      </c>
      <c r="E13" s="1019">
        <v>7225</v>
      </c>
      <c r="F13" s="1020">
        <v>0.93885461362039924</v>
      </c>
      <c r="G13" s="1020">
        <v>6.1145386379600715E-2</v>
      </c>
      <c r="I13" s="101">
        <v>9</v>
      </c>
      <c r="J13" s="101">
        <v>1</v>
      </c>
      <c r="K13" s="101">
        <v>8</v>
      </c>
      <c r="L13" s="101" t="s">
        <v>4</v>
      </c>
      <c r="M13" s="1019">
        <v>50988</v>
      </c>
      <c r="N13" s="1019">
        <v>69</v>
      </c>
      <c r="O13" s="1020">
        <v>0.99864856924613665</v>
      </c>
      <c r="P13" s="1020">
        <v>1.3514307538633292E-3</v>
      </c>
      <c r="Q13" s="1020">
        <v>0.90357549739325949</v>
      </c>
    </row>
    <row r="14" spans="1:17" s="101" customFormat="1" x14ac:dyDescent="0.35">
      <c r="B14" s="101" t="s">
        <v>7</v>
      </c>
      <c r="C14" s="1019">
        <v>17280</v>
      </c>
      <c r="D14" s="1019">
        <v>17232</v>
      </c>
      <c r="E14" s="1019">
        <v>48</v>
      </c>
      <c r="F14" s="1020">
        <v>0.99722222222222223</v>
      </c>
      <c r="G14" s="1020">
        <v>2.7777777777777779E-3</v>
      </c>
      <c r="I14" s="101">
        <v>2</v>
      </c>
      <c r="J14" s="101">
        <v>2</v>
      </c>
      <c r="K14" s="101">
        <v>2</v>
      </c>
      <c r="L14" s="101" t="s">
        <v>7</v>
      </c>
      <c r="M14" s="1019">
        <v>17232</v>
      </c>
      <c r="N14" s="1019">
        <v>48</v>
      </c>
      <c r="O14" s="1020">
        <v>0.99722222222222223</v>
      </c>
      <c r="P14" s="1020">
        <v>2.7777777777777779E-3</v>
      </c>
      <c r="Q14" s="1020">
        <v>0.90357549739325949</v>
      </c>
    </row>
    <row r="15" spans="1:17" s="101" customFormat="1" x14ac:dyDescent="0.35">
      <c r="B15" s="101" t="s">
        <v>37</v>
      </c>
      <c r="C15" s="1019">
        <v>15318</v>
      </c>
      <c r="D15" s="1019">
        <v>15128</v>
      </c>
      <c r="E15" s="1019">
        <v>190</v>
      </c>
      <c r="F15" s="1020">
        <v>0.98759629194411802</v>
      </c>
      <c r="G15" s="1020">
        <v>1.2403708055881969E-2</v>
      </c>
      <c r="I15" s="101">
        <v>4</v>
      </c>
      <c r="J15" s="101">
        <v>3</v>
      </c>
      <c r="K15" s="101">
        <v>13</v>
      </c>
      <c r="L15" s="101" t="s">
        <v>35</v>
      </c>
      <c r="M15" s="1019">
        <v>33090</v>
      </c>
      <c r="N15" s="1019">
        <v>269</v>
      </c>
      <c r="O15" s="1020">
        <v>0.9919362091189784</v>
      </c>
      <c r="P15" s="1020">
        <v>8.0637908810216128E-3</v>
      </c>
      <c r="Q15" s="1020">
        <v>0.90357549739325949</v>
      </c>
    </row>
    <row r="16" spans="1:17" s="101" customFormat="1" x14ac:dyDescent="0.35">
      <c r="B16" s="101" t="s">
        <v>38</v>
      </c>
      <c r="C16" s="1019">
        <v>16993</v>
      </c>
      <c r="D16" s="1019">
        <v>14758</v>
      </c>
      <c r="E16" s="1019">
        <v>2235</v>
      </c>
      <c r="F16" s="1020">
        <v>0.8684752545165656</v>
      </c>
      <c r="G16" s="1020">
        <v>0.13152474548343435</v>
      </c>
      <c r="I16" s="101">
        <v>14</v>
      </c>
      <c r="J16" s="101">
        <v>4</v>
      </c>
      <c r="K16" s="101">
        <v>3</v>
      </c>
      <c r="L16" s="101" t="s">
        <v>37</v>
      </c>
      <c r="M16" s="1019">
        <v>15128</v>
      </c>
      <c r="N16" s="1019">
        <v>190</v>
      </c>
      <c r="O16" s="1020">
        <v>0.98759629194411802</v>
      </c>
      <c r="P16" s="1020">
        <v>1.2403708055881969E-2</v>
      </c>
      <c r="Q16" s="1020">
        <v>0.90357549739325949</v>
      </c>
    </row>
    <row r="17" spans="2:17" s="101" customFormat="1" x14ac:dyDescent="0.35">
      <c r="B17" s="101" t="s">
        <v>6</v>
      </c>
      <c r="C17" s="1019">
        <v>19934</v>
      </c>
      <c r="D17" s="1019">
        <v>18661</v>
      </c>
      <c r="E17" s="1019">
        <v>1273</v>
      </c>
      <c r="F17" s="1020">
        <v>0.93613925955653654</v>
      </c>
      <c r="G17" s="1020">
        <v>6.3860740443463432E-2</v>
      </c>
      <c r="I17" s="101">
        <v>10</v>
      </c>
      <c r="J17" s="101">
        <v>5</v>
      </c>
      <c r="K17" s="101">
        <v>17</v>
      </c>
      <c r="L17" s="101" t="s">
        <v>44</v>
      </c>
      <c r="M17" s="1019">
        <v>7703</v>
      </c>
      <c r="N17" s="1019">
        <v>196</v>
      </c>
      <c r="O17" s="1020">
        <v>0.97518673249778454</v>
      </c>
      <c r="P17" s="1020">
        <v>2.4813267502215471E-2</v>
      </c>
      <c r="Q17" s="1020">
        <v>0.90357549739325949</v>
      </c>
    </row>
    <row r="18" spans="2:17" s="101" customFormat="1" x14ac:dyDescent="0.35">
      <c r="B18" s="101" t="s">
        <v>5</v>
      </c>
      <c r="C18" s="1019">
        <v>5374</v>
      </c>
      <c r="D18" s="1019">
        <v>5150</v>
      </c>
      <c r="E18" s="1019">
        <v>224</v>
      </c>
      <c r="F18" s="1020">
        <v>0.95831782657238551</v>
      </c>
      <c r="G18" s="1020">
        <v>4.168217342761444E-2</v>
      </c>
      <c r="I18" s="101">
        <v>6</v>
      </c>
      <c r="J18" s="101">
        <v>6</v>
      </c>
      <c r="K18" s="101">
        <v>6</v>
      </c>
      <c r="L18" s="101" t="s">
        <v>5</v>
      </c>
      <c r="M18" s="1019">
        <v>5150</v>
      </c>
      <c r="N18" s="1019">
        <v>224</v>
      </c>
      <c r="O18" s="1020">
        <v>0.95831782657238551</v>
      </c>
      <c r="P18" s="1020">
        <v>4.168217342761444E-2</v>
      </c>
      <c r="Q18" s="1020">
        <v>0.90357549739325949</v>
      </c>
    </row>
    <row r="19" spans="2:17" s="101" customFormat="1" x14ac:dyDescent="0.35">
      <c r="B19" s="101" t="s">
        <v>40</v>
      </c>
      <c r="C19" s="1019">
        <v>31950</v>
      </c>
      <c r="D19" s="1019">
        <v>30470</v>
      </c>
      <c r="E19" s="1019">
        <v>1480</v>
      </c>
      <c r="F19" s="1020">
        <v>0.95367762128325506</v>
      </c>
      <c r="G19" s="1020">
        <v>4.6322378716744911E-2</v>
      </c>
      <c r="I19" s="101">
        <v>7</v>
      </c>
      <c r="J19" s="101">
        <v>7</v>
      </c>
      <c r="K19" s="101">
        <v>7</v>
      </c>
      <c r="L19" s="101" t="s">
        <v>40</v>
      </c>
      <c r="M19" s="1019">
        <v>30470</v>
      </c>
      <c r="N19" s="1019">
        <v>1480</v>
      </c>
      <c r="O19" s="1020">
        <v>0.95367762128325506</v>
      </c>
      <c r="P19" s="1020">
        <v>4.6322378716744911E-2</v>
      </c>
      <c r="Q19" s="1020">
        <v>0.90357549739325949</v>
      </c>
    </row>
    <row r="20" spans="2:17" s="101" customFormat="1" x14ac:dyDescent="0.35">
      <c r="B20" s="101" t="s">
        <v>4</v>
      </c>
      <c r="C20" s="1019">
        <v>51057</v>
      </c>
      <c r="D20" s="1019">
        <v>50988</v>
      </c>
      <c r="E20" s="1019">
        <v>69</v>
      </c>
      <c r="F20" s="1020">
        <v>0.99864856924613665</v>
      </c>
      <c r="G20" s="1020">
        <v>1.3514307538633292E-3</v>
      </c>
      <c r="I20" s="101">
        <v>1</v>
      </c>
      <c r="J20" s="101">
        <v>8</v>
      </c>
      <c r="K20" s="101">
        <v>11</v>
      </c>
      <c r="L20" s="101" t="s">
        <v>3</v>
      </c>
      <c r="M20" s="1019">
        <v>63003</v>
      </c>
      <c r="N20" s="1019">
        <v>3747</v>
      </c>
      <c r="O20" s="1020">
        <v>0.94386516853932589</v>
      </c>
      <c r="P20" s="1020">
        <v>5.6134831460674155E-2</v>
      </c>
      <c r="Q20" s="1020">
        <v>0.90357549739325949</v>
      </c>
    </row>
    <row r="21" spans="2:17" s="101" customFormat="1" x14ac:dyDescent="0.35">
      <c r="B21" s="101" t="s">
        <v>41</v>
      </c>
      <c r="C21" s="1019">
        <v>129514</v>
      </c>
      <c r="D21" s="1019">
        <v>103901</v>
      </c>
      <c r="E21" s="1019">
        <v>25613</v>
      </c>
      <c r="F21" s="1020">
        <v>0.80223759593557453</v>
      </c>
      <c r="G21" s="1020">
        <v>0.19776240406442547</v>
      </c>
      <c r="I21" s="101">
        <v>20</v>
      </c>
      <c r="J21" s="101">
        <v>9</v>
      </c>
      <c r="K21" s="101">
        <v>1</v>
      </c>
      <c r="L21" s="101" t="s">
        <v>8</v>
      </c>
      <c r="M21" s="1019">
        <v>110936</v>
      </c>
      <c r="N21" s="1019">
        <v>7225</v>
      </c>
      <c r="O21" s="1020">
        <v>0.93885461362039924</v>
      </c>
      <c r="P21" s="1020">
        <v>6.1145386379600715E-2</v>
      </c>
      <c r="Q21" s="1020">
        <v>0.90357549739325949</v>
      </c>
    </row>
    <row r="22" spans="2:17" s="101" customFormat="1" x14ac:dyDescent="0.35">
      <c r="B22" s="101" t="s">
        <v>39</v>
      </c>
      <c r="C22" s="1019">
        <v>691</v>
      </c>
      <c r="D22" s="1019">
        <v>645</v>
      </c>
      <c r="E22" s="1019">
        <v>46</v>
      </c>
      <c r="F22" s="1020">
        <v>0.93342981186685958</v>
      </c>
      <c r="G22" s="1020">
        <v>6.6570188133140376E-2</v>
      </c>
      <c r="I22" s="101">
        <v>11</v>
      </c>
      <c r="J22" s="101">
        <v>10</v>
      </c>
      <c r="K22" s="101">
        <v>5</v>
      </c>
      <c r="L22" s="101" t="s">
        <v>6</v>
      </c>
      <c r="M22" s="1019">
        <v>18661</v>
      </c>
      <c r="N22" s="1019">
        <v>1273</v>
      </c>
      <c r="O22" s="1020">
        <v>0.93613925955653654</v>
      </c>
      <c r="P22" s="1020">
        <v>6.3860740443463432E-2</v>
      </c>
      <c r="Q22" s="1020">
        <v>0.90357549739325949</v>
      </c>
    </row>
    <row r="23" spans="2:17" s="101" customFormat="1" x14ac:dyDescent="0.35">
      <c r="B23" s="101" t="s">
        <v>3</v>
      </c>
      <c r="C23" s="1019">
        <v>66750</v>
      </c>
      <c r="D23" s="1019">
        <v>63003</v>
      </c>
      <c r="E23" s="1019">
        <v>3747</v>
      </c>
      <c r="F23" s="1020">
        <v>0.94386516853932589</v>
      </c>
      <c r="G23" s="1020">
        <v>5.6134831460674155E-2</v>
      </c>
      <c r="I23" s="101">
        <v>8</v>
      </c>
      <c r="J23" s="101">
        <v>11</v>
      </c>
      <c r="K23" s="101">
        <v>10</v>
      </c>
      <c r="L23" s="101" t="s">
        <v>39</v>
      </c>
      <c r="M23" s="1019">
        <v>645</v>
      </c>
      <c r="N23" s="1019">
        <v>46</v>
      </c>
      <c r="O23" s="1020">
        <v>0.93342981186685958</v>
      </c>
      <c r="P23" s="1020">
        <v>6.6570188133140376E-2</v>
      </c>
      <c r="Q23" s="1020">
        <v>0.90357549739325949</v>
      </c>
    </row>
    <row r="24" spans="2:17" s="101" customFormat="1" x14ac:dyDescent="0.35">
      <c r="B24" s="101" t="s">
        <v>2</v>
      </c>
      <c r="C24" s="1019">
        <v>15021</v>
      </c>
      <c r="D24" s="1019">
        <v>12499</v>
      </c>
      <c r="E24" s="1019">
        <v>2522</v>
      </c>
      <c r="F24" s="1020">
        <v>0.83210172425271289</v>
      </c>
      <c r="G24" s="1020">
        <v>0.16789827574728713</v>
      </c>
      <c r="I24" s="101">
        <v>16</v>
      </c>
      <c r="J24" s="101">
        <v>12</v>
      </c>
      <c r="K24" s="101">
        <v>14</v>
      </c>
      <c r="L24" s="101" t="s">
        <v>42</v>
      </c>
      <c r="M24" s="1019">
        <v>62024</v>
      </c>
      <c r="N24" s="1019">
        <v>6218</v>
      </c>
      <c r="O24" s="1020">
        <v>0.90888309252366573</v>
      </c>
      <c r="P24" s="1020">
        <v>9.1116907476334219E-2</v>
      </c>
      <c r="Q24" s="1020">
        <v>0.90357549739325949</v>
      </c>
    </row>
    <row r="25" spans="2:17" s="101" customFormat="1" x14ac:dyDescent="0.35">
      <c r="B25" s="101" t="s">
        <v>35</v>
      </c>
      <c r="C25" s="1019">
        <v>33359</v>
      </c>
      <c r="D25" s="1019">
        <v>33090</v>
      </c>
      <c r="E25" s="1019">
        <v>269</v>
      </c>
      <c r="F25" s="1020">
        <v>0.9919362091189784</v>
      </c>
      <c r="G25" s="1020">
        <v>8.0637908810216128E-3</v>
      </c>
      <c r="I25" s="101">
        <v>3</v>
      </c>
      <c r="J25" s="101">
        <v>13</v>
      </c>
      <c r="K25" s="101">
        <v>20</v>
      </c>
      <c r="L25" s="101" t="s">
        <v>108</v>
      </c>
      <c r="M25" s="1019">
        <v>598804</v>
      </c>
      <c r="N25" s="1019">
        <v>63901</v>
      </c>
      <c r="O25" s="1020">
        <v>0.90357549739325949</v>
      </c>
      <c r="P25" s="1020">
        <v>9.6424502606740556E-2</v>
      </c>
      <c r="Q25" s="1020">
        <v>0.90357549739325949</v>
      </c>
    </row>
    <row r="26" spans="2:17" s="101" customFormat="1" x14ac:dyDescent="0.35">
      <c r="B26" s="101" t="s">
        <v>42</v>
      </c>
      <c r="C26" s="1019">
        <v>68242</v>
      </c>
      <c r="D26" s="1019">
        <v>62024</v>
      </c>
      <c r="E26" s="1019">
        <v>6218</v>
      </c>
      <c r="F26" s="1020">
        <v>0.90888309252366573</v>
      </c>
      <c r="G26" s="1020">
        <v>9.1116907476334219E-2</v>
      </c>
      <c r="I26" s="101">
        <v>12</v>
      </c>
      <c r="J26" s="101">
        <v>14</v>
      </c>
      <c r="K26" s="101">
        <v>4</v>
      </c>
      <c r="L26" s="101" t="s">
        <v>38</v>
      </c>
      <c r="M26" s="1019">
        <v>14758</v>
      </c>
      <c r="N26" s="1019">
        <v>2235</v>
      </c>
      <c r="O26" s="1020">
        <v>0.8684752545165656</v>
      </c>
      <c r="P26" s="1020">
        <v>0.13152474548343435</v>
      </c>
      <c r="Q26" s="1020">
        <v>0.90357549739325949</v>
      </c>
    </row>
    <row r="27" spans="2:17" s="101" customFormat="1" x14ac:dyDescent="0.35">
      <c r="B27" s="101" t="s">
        <v>47</v>
      </c>
      <c r="C27" s="1019">
        <v>708</v>
      </c>
      <c r="D27" s="1019">
        <v>595</v>
      </c>
      <c r="E27" s="1019">
        <v>113</v>
      </c>
      <c r="F27" s="1020">
        <v>0.84039548022598876</v>
      </c>
      <c r="G27" s="1020">
        <v>0.1596045197740113</v>
      </c>
      <c r="I27" s="101">
        <v>15</v>
      </c>
      <c r="J27" s="101">
        <v>15</v>
      </c>
      <c r="K27" s="101">
        <v>15</v>
      </c>
      <c r="L27" s="101" t="s">
        <v>47</v>
      </c>
      <c r="M27" s="1019">
        <v>595</v>
      </c>
      <c r="N27" s="1019">
        <v>113</v>
      </c>
      <c r="O27" s="1020">
        <v>0.84039548022598876</v>
      </c>
      <c r="P27" s="1020">
        <v>0.1596045197740113</v>
      </c>
      <c r="Q27" s="1020">
        <v>0.90357549739325949</v>
      </c>
    </row>
    <row r="28" spans="2:17" s="101" customFormat="1" x14ac:dyDescent="0.35">
      <c r="B28" s="101" t="s">
        <v>43</v>
      </c>
      <c r="C28" s="1019">
        <v>20184</v>
      </c>
      <c r="D28" s="1019">
        <v>16244</v>
      </c>
      <c r="E28" s="1019">
        <v>3940</v>
      </c>
      <c r="F28" s="1020">
        <v>0.80479587792310736</v>
      </c>
      <c r="G28" s="1020">
        <v>0.19520412207689258</v>
      </c>
      <c r="I28" s="101">
        <v>19</v>
      </c>
      <c r="J28" s="101">
        <v>16</v>
      </c>
      <c r="K28" s="101">
        <v>12</v>
      </c>
      <c r="L28" s="101" t="s">
        <v>2</v>
      </c>
      <c r="M28" s="1019">
        <v>12499</v>
      </c>
      <c r="N28" s="1019">
        <v>2522</v>
      </c>
      <c r="O28" s="1020">
        <v>0.83210172425271289</v>
      </c>
      <c r="P28" s="1020">
        <v>0.16789827574728713</v>
      </c>
      <c r="Q28" s="1020">
        <v>0.90357549739325949</v>
      </c>
    </row>
    <row r="29" spans="2:17" s="101" customFormat="1" x14ac:dyDescent="0.35">
      <c r="B29" s="101" t="s">
        <v>44</v>
      </c>
      <c r="C29" s="1019">
        <v>7899</v>
      </c>
      <c r="D29" s="1019">
        <v>7703</v>
      </c>
      <c r="E29" s="1019">
        <v>196</v>
      </c>
      <c r="F29" s="1020">
        <v>0.97518673249778454</v>
      </c>
      <c r="G29" s="1020">
        <v>2.4813267502215471E-2</v>
      </c>
      <c r="I29" s="101">
        <v>5</v>
      </c>
      <c r="J29" s="101">
        <v>17</v>
      </c>
      <c r="K29" s="101">
        <v>19</v>
      </c>
      <c r="L29" s="101" t="s">
        <v>46</v>
      </c>
      <c r="M29" s="1019">
        <v>3064</v>
      </c>
      <c r="N29" s="1019">
        <v>693</v>
      </c>
      <c r="O29" s="1020">
        <v>0.81554431727442112</v>
      </c>
      <c r="P29" s="1020">
        <v>0.18445568272557891</v>
      </c>
      <c r="Q29" s="1020">
        <v>0.90357549739325949</v>
      </c>
    </row>
    <row r="30" spans="2:17" s="101" customFormat="1" x14ac:dyDescent="0.35">
      <c r="B30" s="101" t="s">
        <v>45</v>
      </c>
      <c r="C30" s="1019">
        <v>40513</v>
      </c>
      <c r="D30" s="1019">
        <v>32713</v>
      </c>
      <c r="E30" s="1019">
        <v>7800</v>
      </c>
      <c r="F30" s="1020">
        <v>0.80746920741490391</v>
      </c>
      <c r="G30" s="1020">
        <v>0.19253079258509614</v>
      </c>
      <c r="I30" s="101">
        <v>18</v>
      </c>
      <c r="J30" s="101">
        <v>18</v>
      </c>
      <c r="K30" s="101">
        <v>18</v>
      </c>
      <c r="L30" s="101" t="s">
        <v>45</v>
      </c>
      <c r="M30" s="1019">
        <v>32713</v>
      </c>
      <c r="N30" s="1019">
        <v>7800</v>
      </c>
      <c r="O30" s="1020">
        <v>0.80746920741490391</v>
      </c>
      <c r="P30" s="1020">
        <v>0.19253079258509614</v>
      </c>
      <c r="Q30" s="1020">
        <v>0.90357549739325949</v>
      </c>
    </row>
    <row r="31" spans="2:17" s="101" customFormat="1" x14ac:dyDescent="0.35">
      <c r="B31" s="101" t="s">
        <v>46</v>
      </c>
      <c r="C31" s="1019">
        <v>3757</v>
      </c>
      <c r="D31" s="1019">
        <v>3064</v>
      </c>
      <c r="E31" s="1019">
        <v>693</v>
      </c>
      <c r="F31" s="1020">
        <v>0.81554431727442112</v>
      </c>
      <c r="G31" s="1020">
        <v>0.18445568272557891</v>
      </c>
      <c r="I31" s="101">
        <v>17</v>
      </c>
      <c r="J31" s="101">
        <v>19</v>
      </c>
      <c r="K31" s="101">
        <v>16</v>
      </c>
      <c r="L31" s="101" t="s">
        <v>43</v>
      </c>
      <c r="M31" s="1019">
        <v>16244</v>
      </c>
      <c r="N31" s="1019">
        <v>3940</v>
      </c>
      <c r="O31" s="1020">
        <v>0.80479587792310736</v>
      </c>
      <c r="P31" s="1020">
        <v>0.19520412207689258</v>
      </c>
      <c r="Q31" s="1020">
        <v>0.90357549739325949</v>
      </c>
    </row>
    <row r="32" spans="2:17" s="101" customFormat="1" x14ac:dyDescent="0.35">
      <c r="B32" s="104" t="s">
        <v>108</v>
      </c>
      <c r="C32" s="105">
        <v>662705</v>
      </c>
      <c r="D32" s="105">
        <v>598804</v>
      </c>
      <c r="E32" s="105">
        <v>63901</v>
      </c>
      <c r="F32" s="106">
        <v>0.90357549739325949</v>
      </c>
      <c r="G32" s="106">
        <v>9.6424502606740556E-2</v>
      </c>
      <c r="I32" s="101">
        <v>13</v>
      </c>
      <c r="J32" s="101">
        <v>20</v>
      </c>
      <c r="K32" s="101">
        <v>9</v>
      </c>
      <c r="L32" s="101" t="s">
        <v>41</v>
      </c>
      <c r="M32" s="1019">
        <v>103901</v>
      </c>
      <c r="N32" s="1019">
        <v>25613</v>
      </c>
      <c r="O32" s="1020">
        <v>0.80223759593557453</v>
      </c>
      <c r="P32" s="1020">
        <v>0.19776240406442547</v>
      </c>
      <c r="Q32" s="1020">
        <v>0.90357549739325949</v>
      </c>
    </row>
    <row r="33" spans="13:16" s="113" customFormat="1" x14ac:dyDescent="0.35">
      <c r="M33" s="1146"/>
      <c r="N33" s="1146"/>
      <c r="O33" s="1147"/>
      <c r="P33" s="1147"/>
    </row>
    <row r="34" spans="13:16" s="113" customFormat="1" x14ac:dyDescent="0.35"/>
  </sheetData>
  <mergeCells count="3">
    <mergeCell ref="B6:N7"/>
    <mergeCell ref="B8:N8"/>
    <mergeCell ref="C11:E11"/>
  </mergeCells>
  <printOptions horizontalCentered="1"/>
  <pageMargins left="0" right="0" top="0.43307086614173229" bottom="0.43307086614173229" header="0" footer="0"/>
  <pageSetup paperSize="9" scale="86" orientation="landscape" r:id="rId1"/>
  <headerFooter alignWithMargins="0"/>
  <rowBreaks count="1" manualBreakCount="1">
    <brk id="42" max="13" man="1"/>
  </rowBreaks>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Hoja104">
    <tabColor rgb="FFFFFF00"/>
    <pageSetUpPr fitToPage="1"/>
  </sheetPr>
  <dimension ref="A2:S33"/>
  <sheetViews>
    <sheetView topLeftCell="A2" zoomScale="80" zoomScaleNormal="80" workbookViewId="0">
      <selection activeCell="P29" sqref="P29"/>
    </sheetView>
  </sheetViews>
  <sheetFormatPr baseColWidth="10" defaultColWidth="11.453125" defaultRowHeight="14.5" x14ac:dyDescent="0.35"/>
  <cols>
    <col min="1" max="1" width="4.453125" style="1014" customWidth="1"/>
    <col min="2" max="2" width="28.7265625" style="1014" customWidth="1"/>
    <col min="3" max="3" width="0.54296875" style="1014" customWidth="1"/>
    <col min="4" max="4" width="13.453125" style="1014" customWidth="1"/>
    <col min="5" max="5" width="0.54296875" style="1014" customWidth="1"/>
    <col min="6" max="6" width="13.453125" style="1014" customWidth="1"/>
    <col min="7" max="7" width="10.453125" style="1014" customWidth="1"/>
    <col min="8" max="8" width="0.7265625" style="1014" customWidth="1"/>
    <col min="9" max="9" width="11.1796875" style="1014" customWidth="1"/>
    <col min="10" max="10" width="10.453125" style="1014" customWidth="1"/>
    <col min="11" max="11" width="0.7265625" style="1014" customWidth="1"/>
    <col min="12" max="12" width="9.54296875" style="1014" customWidth="1"/>
    <col min="13" max="13" width="11.453125" style="1014"/>
    <col min="14" max="14" width="9.54296875" style="1014" customWidth="1"/>
    <col min="15" max="15" width="11.453125" style="1014"/>
    <col min="16" max="16" width="9.54296875" style="1014" customWidth="1"/>
    <col min="17" max="16384" width="11.453125" style="1014"/>
  </cols>
  <sheetData>
    <row r="2" spans="1:19" s="965" customFormat="1" x14ac:dyDescent="0.35">
      <c r="B2" s="1752"/>
      <c r="C2" s="1752"/>
      <c r="D2" s="1156"/>
      <c r="E2" s="1157"/>
      <c r="F2" s="1155"/>
      <c r="G2" s="1157"/>
    </row>
    <row r="3" spans="1:19" s="965" customFormat="1" ht="38.25" customHeight="1" x14ac:dyDescent="0.35">
      <c r="B3" s="1155"/>
      <c r="C3" s="1155"/>
      <c r="D3" s="1155"/>
      <c r="E3" s="1157"/>
      <c r="F3" s="1155"/>
      <c r="G3" s="1157"/>
    </row>
    <row r="4" spans="1:19" s="967" customFormat="1" ht="37.5" customHeight="1" x14ac:dyDescent="0.25">
      <c r="B4" s="1773" t="s">
        <v>336</v>
      </c>
      <c r="C4" s="1773"/>
      <c r="D4" s="1773"/>
      <c r="E4" s="1773"/>
      <c r="F4" s="1773"/>
      <c r="G4" s="1773"/>
      <c r="H4" s="1773"/>
      <c r="I4" s="1773"/>
      <c r="J4" s="1773"/>
      <c r="K4" s="1773"/>
      <c r="L4" s="1773"/>
      <c r="M4" s="1773"/>
      <c r="N4" s="1773"/>
      <c r="O4" s="1773"/>
      <c r="P4" s="1773"/>
      <c r="Q4" s="1773"/>
    </row>
    <row r="5" spans="1:19" s="967" customFormat="1" ht="15.5" x14ac:dyDescent="0.25">
      <c r="B5" s="1478" t="str">
        <f>porsaad!$B$6</f>
        <v>Situación a 30 de noviembre de 2025</v>
      </c>
      <c r="C5" s="1478"/>
      <c r="D5" s="1478"/>
      <c r="E5" s="1478"/>
      <c r="F5" s="1478"/>
      <c r="G5" s="1478"/>
      <c r="H5" s="1478"/>
      <c r="I5" s="1478"/>
      <c r="J5" s="1478"/>
      <c r="K5" s="1478"/>
      <c r="L5" s="1478"/>
      <c r="M5" s="1478"/>
      <c r="N5" s="1478"/>
      <c r="O5" s="1478"/>
      <c r="P5" s="1478"/>
      <c r="Q5" s="1478"/>
    </row>
    <row r="6" spans="1:19" s="967" customFormat="1" ht="6" customHeight="1" x14ac:dyDescent="0.25">
      <c r="B6" s="968"/>
      <c r="C6" s="968"/>
      <c r="D6" s="1158"/>
      <c r="E6" s="1158"/>
      <c r="F6" s="1158"/>
      <c r="G6" s="1158"/>
      <c r="H6" s="968"/>
      <c r="I6" s="968"/>
      <c r="J6" s="968"/>
      <c r="K6" s="968"/>
      <c r="L6" s="968"/>
      <c r="M6" s="968"/>
      <c r="N6" s="968"/>
      <c r="O6" s="968"/>
      <c r="P6" s="968"/>
      <c r="Q6" s="968"/>
    </row>
    <row r="7" spans="1:19" s="972" customFormat="1" ht="4.5" customHeight="1" x14ac:dyDescent="0.25">
      <c r="A7" s="1148"/>
      <c r="B7" s="1753" t="s">
        <v>12</v>
      </c>
      <c r="C7" s="1149"/>
      <c r="D7" s="1753" t="s">
        <v>273</v>
      </c>
      <c r="E7" s="1150"/>
      <c r="F7" s="1756" t="s">
        <v>465</v>
      </c>
      <c r="G7" s="1757"/>
      <c r="H7" s="1151"/>
      <c r="I7" s="1756" t="s">
        <v>274</v>
      </c>
      <c r="J7" s="1760"/>
      <c r="K7" s="1159"/>
      <c r="L7" s="1159"/>
      <c r="M7" s="1159"/>
      <c r="N7" s="1159"/>
      <c r="O7" s="1159"/>
      <c r="P7" s="1159"/>
      <c r="Q7" s="1160"/>
    </row>
    <row r="8" spans="1:19" s="972" customFormat="1" ht="15" customHeight="1" x14ac:dyDescent="0.25">
      <c r="A8" s="1148"/>
      <c r="B8" s="1754"/>
      <c r="C8" s="1149"/>
      <c r="D8" s="1754"/>
      <c r="E8" s="1150"/>
      <c r="F8" s="1758"/>
      <c r="G8" s="1759"/>
      <c r="H8" s="1151"/>
      <c r="I8" s="1758"/>
      <c r="J8" s="1761"/>
      <c r="K8" s="1152"/>
      <c r="L8" s="1764" t="s">
        <v>133</v>
      </c>
      <c r="M8" s="1765"/>
      <c r="N8" s="1768" t="s">
        <v>134</v>
      </c>
      <c r="O8" s="1742"/>
      <c r="P8" s="1742"/>
      <c r="Q8" s="1742"/>
    </row>
    <row r="9" spans="1:19" s="972" customFormat="1" ht="44.25" customHeight="1" x14ac:dyDescent="0.25">
      <c r="A9" s="1148"/>
      <c r="B9" s="1754"/>
      <c r="C9" s="1149"/>
      <c r="D9" s="1754"/>
      <c r="E9" s="1150"/>
      <c r="F9" s="1758"/>
      <c r="G9" s="1759"/>
      <c r="H9" s="1151"/>
      <c r="I9" s="1762"/>
      <c r="J9" s="1763"/>
      <c r="K9" s="1152"/>
      <c r="L9" s="1766"/>
      <c r="M9" s="1767"/>
      <c r="N9" s="1769" t="s">
        <v>468</v>
      </c>
      <c r="O9" s="1770"/>
      <c r="P9" s="1771" t="s">
        <v>469</v>
      </c>
      <c r="Q9" s="1772"/>
    </row>
    <row r="10" spans="1:19" s="972" customFormat="1" ht="72.5" x14ac:dyDescent="0.25">
      <c r="A10" s="1148"/>
      <c r="B10" s="1755"/>
      <c r="C10" s="1151"/>
      <c r="D10" s="1193" t="s">
        <v>9</v>
      </c>
      <c r="E10" s="1161"/>
      <c r="F10" s="1194" t="s">
        <v>9</v>
      </c>
      <c r="G10" s="1195" t="s">
        <v>275</v>
      </c>
      <c r="H10" s="1151"/>
      <c r="I10" s="1194" t="s">
        <v>9</v>
      </c>
      <c r="J10" s="1191" t="s">
        <v>275</v>
      </c>
      <c r="K10" s="1162"/>
      <c r="L10" s="1196" t="s">
        <v>9</v>
      </c>
      <c r="M10" s="1192" t="s">
        <v>470</v>
      </c>
      <c r="N10" s="1145" t="s">
        <v>9</v>
      </c>
      <c r="O10" s="1198" t="s">
        <v>470</v>
      </c>
      <c r="P10" s="1197" t="s">
        <v>9</v>
      </c>
      <c r="Q10" s="1144" t="s">
        <v>470</v>
      </c>
    </row>
    <row r="11" spans="1:19" s="961" customFormat="1" ht="9" customHeight="1" x14ac:dyDescent="0.35">
      <c r="A11" s="1153"/>
      <c r="B11" s="1154"/>
      <c r="D11" s="127"/>
      <c r="E11" s="1154"/>
      <c r="F11" s="127"/>
      <c r="G11" s="1154"/>
      <c r="I11" s="1154"/>
      <c r="J11" s="1154"/>
    </row>
    <row r="12" spans="1:19" s="962" customFormat="1" x14ac:dyDescent="0.25">
      <c r="A12" s="1163"/>
      <c r="B12" s="1164" t="s">
        <v>8</v>
      </c>
      <c r="D12" s="1165">
        <f>'41benpresaad'!D10</f>
        <v>332828</v>
      </c>
      <c r="E12" s="1166">
        <v>53364</v>
      </c>
      <c r="F12" s="1167">
        <f>D12-I12</f>
        <v>320680</v>
      </c>
      <c r="G12" s="1168">
        <f>F12*100/D12</f>
        <v>96.350066701118891</v>
      </c>
      <c r="I12" s="1167">
        <f>L12+N12+P12</f>
        <v>12148</v>
      </c>
      <c r="J12" s="1168">
        <f t="shared" ref="J12:J29" si="0">I12*100/D12</f>
        <v>3.6499332988811037</v>
      </c>
      <c r="L12" s="1167">
        <v>3</v>
      </c>
      <c r="M12" s="1169">
        <f>L12/$I12*100</f>
        <v>2.469542311491604E-2</v>
      </c>
      <c r="N12" s="1167">
        <v>9243</v>
      </c>
      <c r="O12" s="1126">
        <f>N12/$I12*100</f>
        <v>76.086598617056296</v>
      </c>
      <c r="P12" s="1167">
        <v>2902</v>
      </c>
      <c r="Q12" s="1126">
        <f>P12/$I12*100</f>
        <v>23.88870595982878</v>
      </c>
      <c r="R12" s="1170"/>
      <c r="S12" s="1170"/>
    </row>
    <row r="13" spans="1:19" s="962" customFormat="1" x14ac:dyDescent="0.25">
      <c r="A13" s="1163"/>
      <c r="B13" s="1171" t="s">
        <v>7</v>
      </c>
      <c r="D13" s="1172">
        <f>'41benpresaad'!D11</f>
        <v>48921</v>
      </c>
      <c r="E13" s="1166">
        <v>5161</v>
      </c>
      <c r="F13" s="1173">
        <f t="shared" ref="F13:F29" si="1">D13-I13</f>
        <v>48304</v>
      </c>
      <c r="G13" s="1174">
        <f t="shared" ref="G13:G29" si="2">F13*100/D13</f>
        <v>98.738782935753562</v>
      </c>
      <c r="I13" s="1173">
        <f t="shared" ref="I13:I29" si="3">L13+N13+P13</f>
        <v>617</v>
      </c>
      <c r="J13" s="1174">
        <f t="shared" si="0"/>
        <v>1.2612170642464382</v>
      </c>
      <c r="L13" s="1173">
        <v>0</v>
      </c>
      <c r="M13" s="1175">
        <f>L13/$I13*100</f>
        <v>0</v>
      </c>
      <c r="N13" s="1173">
        <v>347</v>
      </c>
      <c r="O13" s="1127">
        <f>N13/$I13*100</f>
        <v>56.239870340356568</v>
      </c>
      <c r="P13" s="1173">
        <v>270</v>
      </c>
      <c r="Q13" s="1127">
        <f>P13/$I13*100</f>
        <v>43.760129659643439</v>
      </c>
      <c r="R13" s="1170"/>
      <c r="S13" s="1170"/>
    </row>
    <row r="14" spans="1:19" s="962" customFormat="1" x14ac:dyDescent="0.25">
      <c r="A14" s="1163"/>
      <c r="B14" s="1171" t="s">
        <v>37</v>
      </c>
      <c r="D14" s="1172">
        <f>'41benpresaad'!D12</f>
        <v>33860</v>
      </c>
      <c r="E14" s="1166">
        <v>3593</v>
      </c>
      <c r="F14" s="1173">
        <f t="shared" si="1"/>
        <v>32954</v>
      </c>
      <c r="G14" s="1174">
        <f t="shared" si="2"/>
        <v>97.324276432368578</v>
      </c>
      <c r="I14" s="1173">
        <f t="shared" si="3"/>
        <v>906</v>
      </c>
      <c r="J14" s="1174">
        <f t="shared" si="0"/>
        <v>2.6757235676314237</v>
      </c>
      <c r="L14" s="1173">
        <v>3</v>
      </c>
      <c r="M14" s="1175">
        <f>L14/$I14*100</f>
        <v>0.33112582781456956</v>
      </c>
      <c r="N14" s="1173">
        <v>216</v>
      </c>
      <c r="O14" s="1127">
        <f>N14/$I14*100</f>
        <v>23.841059602649008</v>
      </c>
      <c r="P14" s="1173">
        <v>687</v>
      </c>
      <c r="Q14" s="1127">
        <f>P14/$I14*100</f>
        <v>75.827814569536429</v>
      </c>
      <c r="R14" s="1170"/>
      <c r="S14" s="1170"/>
    </row>
    <row r="15" spans="1:19" s="962" customFormat="1" x14ac:dyDescent="0.25">
      <c r="A15" s="1163"/>
      <c r="B15" s="1171" t="s">
        <v>38</v>
      </c>
      <c r="D15" s="1172">
        <f>'41benpresaad'!D13</f>
        <v>34163</v>
      </c>
      <c r="E15" s="1166">
        <v>2742</v>
      </c>
      <c r="F15" s="1173">
        <f t="shared" si="1"/>
        <v>34163</v>
      </c>
      <c r="G15" s="1174">
        <f t="shared" si="2"/>
        <v>100</v>
      </c>
      <c r="I15" s="1173">
        <f t="shared" si="3"/>
        <v>0</v>
      </c>
      <c r="J15" s="1174">
        <f t="shared" si="0"/>
        <v>0</v>
      </c>
      <c r="L15" s="1173">
        <v>0</v>
      </c>
      <c r="M15" s="1175" t="s">
        <v>363</v>
      </c>
      <c r="N15" s="1173">
        <v>0</v>
      </c>
      <c r="O15" s="1127" t="s">
        <v>363</v>
      </c>
      <c r="P15" s="1173">
        <v>0</v>
      </c>
      <c r="Q15" s="1127" t="s">
        <v>363</v>
      </c>
      <c r="R15" s="1170"/>
      <c r="S15" s="1170"/>
    </row>
    <row r="16" spans="1:19" s="962" customFormat="1" x14ac:dyDescent="0.25">
      <c r="A16" s="1163"/>
      <c r="B16" s="1171" t="s">
        <v>6</v>
      </c>
      <c r="D16" s="1172">
        <f>'41benpresaad'!D14</f>
        <v>63684</v>
      </c>
      <c r="E16" s="1166">
        <v>7296</v>
      </c>
      <c r="F16" s="1173">
        <f t="shared" si="1"/>
        <v>46827</v>
      </c>
      <c r="G16" s="1174">
        <f t="shared" si="2"/>
        <v>73.530243075183719</v>
      </c>
      <c r="I16" s="1173">
        <f t="shared" si="3"/>
        <v>16857</v>
      </c>
      <c r="J16" s="1174">
        <f t="shared" si="0"/>
        <v>26.469756924816281</v>
      </c>
      <c r="L16" s="1173">
        <v>15731</v>
      </c>
      <c r="M16" s="1175">
        <f>L16/$I16*100</f>
        <v>93.32028237527436</v>
      </c>
      <c r="N16" s="1173">
        <v>334</v>
      </c>
      <c r="O16" s="1127">
        <f>N16/$I16*100</f>
        <v>1.9813727234976568</v>
      </c>
      <c r="P16" s="1173">
        <v>792</v>
      </c>
      <c r="Q16" s="1127">
        <f>P16/$I16*100</f>
        <v>4.6983449012279763</v>
      </c>
      <c r="R16" s="1170"/>
      <c r="S16" s="1170"/>
    </row>
    <row r="17" spans="1:19" s="962" customFormat="1" x14ac:dyDescent="0.25">
      <c r="A17" s="1163"/>
      <c r="B17" s="1171" t="s">
        <v>5</v>
      </c>
      <c r="D17" s="1172">
        <f>'41benpresaad'!D15</f>
        <v>18310</v>
      </c>
      <c r="E17" s="1166">
        <v>3462</v>
      </c>
      <c r="F17" s="1173">
        <f t="shared" si="1"/>
        <v>18309</v>
      </c>
      <c r="G17" s="1174">
        <f t="shared" si="2"/>
        <v>99.994538503549975</v>
      </c>
      <c r="I17" s="1173">
        <f t="shared" si="3"/>
        <v>1</v>
      </c>
      <c r="J17" s="1174">
        <f t="shared" si="0"/>
        <v>5.4614964500273077E-3</v>
      </c>
      <c r="L17" s="1173">
        <v>0</v>
      </c>
      <c r="M17" s="1175" t="s">
        <v>363</v>
      </c>
      <c r="N17" s="1173">
        <v>0</v>
      </c>
      <c r="O17" s="1127" t="s">
        <v>363</v>
      </c>
      <c r="P17" s="1173">
        <v>1</v>
      </c>
      <c r="Q17" s="1127" t="s">
        <v>363</v>
      </c>
      <c r="R17" s="1170"/>
      <c r="S17" s="1170"/>
    </row>
    <row r="18" spans="1:19" s="962" customFormat="1" x14ac:dyDescent="0.25">
      <c r="A18" s="1163"/>
      <c r="B18" s="1171" t="s">
        <v>4</v>
      </c>
      <c r="D18" s="1172">
        <f>'41benpresaad'!D16</f>
        <v>128107</v>
      </c>
      <c r="E18" s="1166">
        <v>14325</v>
      </c>
      <c r="F18" s="1173">
        <f t="shared" si="1"/>
        <v>122879</v>
      </c>
      <c r="G18" s="1174">
        <f t="shared" si="2"/>
        <v>95.919036430483899</v>
      </c>
      <c r="I18" s="1173">
        <f t="shared" si="3"/>
        <v>5228</v>
      </c>
      <c r="J18" s="1174">
        <f>I18*100/D18</f>
        <v>4.0809635695161077</v>
      </c>
      <c r="L18" s="1173">
        <v>5167</v>
      </c>
      <c r="M18" s="1175">
        <f>L18/$I18*100</f>
        <v>98.833205814843154</v>
      </c>
      <c r="N18" s="1173">
        <v>60</v>
      </c>
      <c r="O18" s="1127">
        <f>N18/$I18*100</f>
        <v>1.1476664116296864</v>
      </c>
      <c r="P18" s="1173">
        <v>1</v>
      </c>
      <c r="Q18" s="1127">
        <f>P18/$I18*100</f>
        <v>1.9127773527161437E-2</v>
      </c>
      <c r="R18" s="1170"/>
      <c r="S18" s="1170"/>
    </row>
    <row r="19" spans="1:19" s="962" customFormat="1" x14ac:dyDescent="0.25">
      <c r="A19" s="1163"/>
      <c r="B19" s="1171" t="s">
        <v>40</v>
      </c>
      <c r="D19" s="1172">
        <f>'41benpresaad'!D17</f>
        <v>81366</v>
      </c>
      <c r="E19" s="1166">
        <v>9188</v>
      </c>
      <c r="F19" s="1173">
        <f t="shared" si="1"/>
        <v>79767</v>
      </c>
      <c r="G19" s="1174">
        <f t="shared" si="2"/>
        <v>98.034805692795516</v>
      </c>
      <c r="I19" s="1173">
        <f t="shared" si="3"/>
        <v>1599</v>
      </c>
      <c r="J19" s="1174">
        <f t="shared" si="0"/>
        <v>1.9651943072044835</v>
      </c>
      <c r="L19" s="1173">
        <v>3</v>
      </c>
      <c r="M19" s="1175">
        <f>L19/$I19*100</f>
        <v>0.18761726078799248</v>
      </c>
      <c r="N19" s="1173">
        <v>516</v>
      </c>
      <c r="O19" s="1127">
        <f>N19/$I19*100</f>
        <v>32.270168855534706</v>
      </c>
      <c r="P19" s="1173">
        <v>1080</v>
      </c>
      <c r="Q19" s="1127">
        <f>P19/$I19*100</f>
        <v>67.542213883677292</v>
      </c>
      <c r="R19" s="1170"/>
      <c r="S19" s="1170"/>
    </row>
    <row r="20" spans="1:19" s="962" customFormat="1" x14ac:dyDescent="0.25">
      <c r="A20" s="1163"/>
      <c r="B20" s="1171" t="s">
        <v>41</v>
      </c>
      <c r="D20" s="1172">
        <f>'41benpresaad'!D18</f>
        <v>245776</v>
      </c>
      <c r="E20" s="1166">
        <v>34612</v>
      </c>
      <c r="F20" s="1173">
        <f t="shared" si="1"/>
        <v>245776</v>
      </c>
      <c r="G20" s="1174">
        <f t="shared" si="2"/>
        <v>100</v>
      </c>
      <c r="I20" s="1173">
        <f t="shared" si="3"/>
        <v>0</v>
      </c>
      <c r="J20" s="1174">
        <f t="shared" si="0"/>
        <v>0</v>
      </c>
      <c r="L20" s="1173">
        <v>0</v>
      </c>
      <c r="M20" s="1175" t="s">
        <v>363</v>
      </c>
      <c r="N20" s="1173">
        <v>0</v>
      </c>
      <c r="O20" s="1127" t="s">
        <v>363</v>
      </c>
      <c r="P20" s="1173">
        <v>0</v>
      </c>
      <c r="Q20" s="1127" t="s">
        <v>363</v>
      </c>
      <c r="R20" s="1170"/>
      <c r="S20" s="1170"/>
    </row>
    <row r="21" spans="1:19" s="962" customFormat="1" x14ac:dyDescent="0.25">
      <c r="A21" s="1163"/>
      <c r="B21" s="1171" t="s">
        <v>3</v>
      </c>
      <c r="D21" s="1172">
        <f>'41benpresaad'!D19</f>
        <v>178555</v>
      </c>
      <c r="E21" s="1166">
        <v>13397</v>
      </c>
      <c r="F21" s="1173">
        <f t="shared" si="1"/>
        <v>176107</v>
      </c>
      <c r="G21" s="1174">
        <f t="shared" si="2"/>
        <v>98.62899386743581</v>
      </c>
      <c r="I21" s="1173">
        <f t="shared" si="3"/>
        <v>2448</v>
      </c>
      <c r="J21" s="1174">
        <f t="shared" si="0"/>
        <v>1.371006132564196</v>
      </c>
      <c r="L21" s="1173">
        <v>15</v>
      </c>
      <c r="M21" s="1175">
        <f>L21/$I21*100</f>
        <v>0.61274509803921573</v>
      </c>
      <c r="N21" s="1173">
        <v>1665</v>
      </c>
      <c r="O21" s="1127">
        <f>N21/$I21*100</f>
        <v>68.014705882352942</v>
      </c>
      <c r="P21" s="1173">
        <v>768</v>
      </c>
      <c r="Q21" s="1127">
        <f>P21/$I21*100</f>
        <v>31.372549019607842</v>
      </c>
      <c r="R21" s="1170"/>
      <c r="S21" s="1170"/>
    </row>
    <row r="22" spans="1:19" s="962" customFormat="1" x14ac:dyDescent="0.25">
      <c r="A22" s="1163"/>
      <c r="B22" s="1171" t="s">
        <v>2</v>
      </c>
      <c r="D22" s="1172">
        <f>'41benpresaad'!D20</f>
        <v>37544</v>
      </c>
      <c r="E22" s="1166">
        <v>6540</v>
      </c>
      <c r="F22" s="1173">
        <f t="shared" si="1"/>
        <v>37327</v>
      </c>
      <c r="G22" s="1174">
        <f t="shared" si="2"/>
        <v>99.422011506499047</v>
      </c>
      <c r="I22" s="1173">
        <f t="shared" si="3"/>
        <v>217</v>
      </c>
      <c r="J22" s="1174">
        <f t="shared" si="0"/>
        <v>0.57798849350095882</v>
      </c>
      <c r="L22" s="1173">
        <v>1</v>
      </c>
      <c r="M22" s="1175">
        <f>L22/$I22*100</f>
        <v>0.46082949308755761</v>
      </c>
      <c r="N22" s="1173">
        <v>4</v>
      </c>
      <c r="O22" s="1127">
        <f>N22/$I22*100</f>
        <v>1.8433179723502304</v>
      </c>
      <c r="P22" s="1173">
        <v>212</v>
      </c>
      <c r="Q22" s="1127">
        <f>P22/$I22*100</f>
        <v>97.695852534562206</v>
      </c>
      <c r="R22" s="1170"/>
      <c r="S22" s="1170"/>
    </row>
    <row r="23" spans="1:19" s="962" customFormat="1" x14ac:dyDescent="0.25">
      <c r="A23" s="1163"/>
      <c r="B23" s="1171" t="s">
        <v>35</v>
      </c>
      <c r="D23" s="1172">
        <f>'41benpresaad'!D21</f>
        <v>92589</v>
      </c>
      <c r="E23" s="1166">
        <v>13798</v>
      </c>
      <c r="F23" s="1173">
        <f t="shared" si="1"/>
        <v>91361</v>
      </c>
      <c r="G23" s="1174">
        <f t="shared" si="2"/>
        <v>98.673708539891351</v>
      </c>
      <c r="I23" s="1173">
        <f t="shared" si="3"/>
        <v>1228</v>
      </c>
      <c r="J23" s="1174">
        <f t="shared" si="0"/>
        <v>1.3262914601086522</v>
      </c>
      <c r="L23" s="1173">
        <v>20</v>
      </c>
      <c r="M23" s="1175">
        <f>L23/$I23*100</f>
        <v>1.6286644951140066</v>
      </c>
      <c r="N23" s="1173">
        <v>69</v>
      </c>
      <c r="O23" s="1127">
        <f>N23/$I23*100</f>
        <v>5.6188925081433219</v>
      </c>
      <c r="P23" s="1173">
        <v>1139</v>
      </c>
      <c r="Q23" s="1127">
        <f>P23/$I23*100</f>
        <v>92.752442996742673</v>
      </c>
      <c r="R23" s="1170"/>
      <c r="S23" s="1170"/>
    </row>
    <row r="24" spans="1:19" s="962" customFormat="1" x14ac:dyDescent="0.25">
      <c r="A24" s="1163"/>
      <c r="B24" s="1171" t="s">
        <v>42</v>
      </c>
      <c r="D24" s="1172">
        <f>'41benpresaad'!D22</f>
        <v>208749</v>
      </c>
      <c r="E24" s="1166">
        <v>24812</v>
      </c>
      <c r="F24" s="1173">
        <f t="shared" si="1"/>
        <v>208749</v>
      </c>
      <c r="G24" s="1174">
        <f t="shared" si="2"/>
        <v>100</v>
      </c>
      <c r="I24" s="1173">
        <f t="shared" si="3"/>
        <v>0</v>
      </c>
      <c r="J24" s="1174">
        <f t="shared" si="0"/>
        <v>0</v>
      </c>
      <c r="L24" s="1173">
        <v>0</v>
      </c>
      <c r="M24" s="1175" t="s">
        <v>363</v>
      </c>
      <c r="N24" s="1173">
        <v>0</v>
      </c>
      <c r="O24" s="1127" t="s">
        <v>363</v>
      </c>
      <c r="P24" s="1173">
        <v>0</v>
      </c>
      <c r="Q24" s="1127" t="s">
        <v>363</v>
      </c>
      <c r="R24" s="1170"/>
      <c r="S24" s="1170"/>
    </row>
    <row r="25" spans="1:19" s="962" customFormat="1" x14ac:dyDescent="0.25">
      <c r="A25" s="1163"/>
      <c r="B25" s="1171" t="s">
        <v>43</v>
      </c>
      <c r="D25" s="1172">
        <f>'41benpresaad'!D23</f>
        <v>49151</v>
      </c>
      <c r="E25" s="1166">
        <v>10064</v>
      </c>
      <c r="F25" s="1173">
        <f t="shared" si="1"/>
        <v>48621</v>
      </c>
      <c r="G25" s="1174">
        <f t="shared" si="2"/>
        <v>98.921690301316346</v>
      </c>
      <c r="I25" s="1173">
        <f t="shared" si="3"/>
        <v>530</v>
      </c>
      <c r="J25" s="1174">
        <f t="shared" si="0"/>
        <v>1.0783096986836485</v>
      </c>
      <c r="L25" s="1173">
        <v>1</v>
      </c>
      <c r="M25" s="1175">
        <f>L25/$I25*100</f>
        <v>0.18867924528301888</v>
      </c>
      <c r="N25" s="1173">
        <v>510</v>
      </c>
      <c r="O25" s="1127">
        <f>N25/$I25*100</f>
        <v>96.226415094339629</v>
      </c>
      <c r="P25" s="1173">
        <v>19</v>
      </c>
      <c r="Q25" s="1127">
        <f>P25/$I25*100</f>
        <v>3.5849056603773586</v>
      </c>
      <c r="R25" s="1170"/>
      <c r="S25" s="1170"/>
    </row>
    <row r="26" spans="1:19" s="962" customFormat="1" x14ac:dyDescent="0.25">
      <c r="B26" s="1171" t="s">
        <v>44</v>
      </c>
      <c r="D26" s="1172">
        <f>'41benpresaad'!D24</f>
        <v>17626</v>
      </c>
      <c r="E26" s="1166">
        <v>1275</v>
      </c>
      <c r="F26" s="1176">
        <f t="shared" si="1"/>
        <v>17626</v>
      </c>
      <c r="G26" s="1174">
        <f t="shared" si="2"/>
        <v>100</v>
      </c>
      <c r="I26" s="1176">
        <f t="shared" si="3"/>
        <v>0</v>
      </c>
      <c r="J26" s="1174">
        <f t="shared" si="0"/>
        <v>0</v>
      </c>
      <c r="L26" s="1176">
        <v>0</v>
      </c>
      <c r="M26" s="1175" t="s">
        <v>363</v>
      </c>
      <c r="N26" s="1176">
        <v>0</v>
      </c>
      <c r="O26" s="1127" t="s">
        <v>363</v>
      </c>
      <c r="P26" s="1176">
        <v>0</v>
      </c>
      <c r="Q26" s="1127" t="s">
        <v>363</v>
      </c>
      <c r="R26" s="1170"/>
      <c r="S26" s="1170"/>
    </row>
    <row r="27" spans="1:19" s="962" customFormat="1" x14ac:dyDescent="0.25">
      <c r="B27" s="1171" t="s">
        <v>45</v>
      </c>
      <c r="D27" s="1177">
        <f>'41benpresaad'!D25</f>
        <v>74626</v>
      </c>
      <c r="E27" s="1166">
        <v>8030</v>
      </c>
      <c r="F27" s="1176">
        <f t="shared" si="1"/>
        <v>74626</v>
      </c>
      <c r="G27" s="1174">
        <f t="shared" si="2"/>
        <v>100</v>
      </c>
      <c r="I27" s="1176">
        <f t="shared" si="3"/>
        <v>0</v>
      </c>
      <c r="J27" s="1174">
        <f t="shared" si="0"/>
        <v>0</v>
      </c>
      <c r="L27" s="1176">
        <v>0</v>
      </c>
      <c r="M27" s="1175" t="s">
        <v>363</v>
      </c>
      <c r="N27" s="1176">
        <v>0</v>
      </c>
      <c r="O27" s="1127" t="s">
        <v>363</v>
      </c>
      <c r="P27" s="1176">
        <v>0</v>
      </c>
      <c r="Q27" s="1127" t="s">
        <v>363</v>
      </c>
      <c r="R27" s="1170"/>
      <c r="S27" s="1170"/>
    </row>
    <row r="28" spans="1:19" s="962" customFormat="1" x14ac:dyDescent="0.25">
      <c r="B28" s="1171" t="s">
        <v>46</v>
      </c>
      <c r="D28" s="1177">
        <f>'41benpresaad'!D26</f>
        <v>9412</v>
      </c>
      <c r="E28" s="1178">
        <v>1753</v>
      </c>
      <c r="F28" s="1176">
        <f t="shared" si="1"/>
        <v>9372</v>
      </c>
      <c r="G28" s="1179">
        <f t="shared" si="2"/>
        <v>99.575010624734375</v>
      </c>
      <c r="I28" s="1176">
        <f t="shared" si="3"/>
        <v>40</v>
      </c>
      <c r="J28" s="1179">
        <f t="shared" si="0"/>
        <v>0.42498937526561836</v>
      </c>
      <c r="L28" s="1176">
        <v>5</v>
      </c>
      <c r="M28" s="1175" t="s">
        <v>363</v>
      </c>
      <c r="N28" s="1176">
        <v>24</v>
      </c>
      <c r="O28" s="1175" t="s">
        <v>363</v>
      </c>
      <c r="P28" s="1176">
        <v>11</v>
      </c>
      <c r="Q28" s="1175" t="s">
        <v>363</v>
      </c>
      <c r="R28" s="1170"/>
      <c r="S28" s="1170"/>
    </row>
    <row r="29" spans="1:19" s="962" customFormat="1" x14ac:dyDescent="0.25">
      <c r="B29" s="1180" t="s">
        <v>1</v>
      </c>
      <c r="D29" s="1181">
        <f>'41benpresaad'!D27</f>
        <v>3897</v>
      </c>
      <c r="E29" s="1178">
        <v>384</v>
      </c>
      <c r="F29" s="1182">
        <f t="shared" si="1"/>
        <v>3829</v>
      </c>
      <c r="G29" s="1183">
        <f t="shared" si="2"/>
        <v>98.25506800102643</v>
      </c>
      <c r="I29" s="1182">
        <f t="shared" si="3"/>
        <v>68</v>
      </c>
      <c r="J29" s="1183">
        <f t="shared" si="0"/>
        <v>1.7449319989735694</v>
      </c>
      <c r="L29" s="1182">
        <v>0</v>
      </c>
      <c r="M29" s="1184">
        <f>L29/$I29*100</f>
        <v>0</v>
      </c>
      <c r="N29" s="1182">
        <v>29</v>
      </c>
      <c r="O29" s="1129">
        <f>N29/$I29*100</f>
        <v>42.647058823529413</v>
      </c>
      <c r="P29" s="1182">
        <v>39</v>
      </c>
      <c r="Q29" s="1129">
        <f>P29/$I29*100</f>
        <v>57.352941176470587</v>
      </c>
      <c r="R29" s="1170"/>
      <c r="S29" s="1170"/>
    </row>
    <row r="30" spans="1:19" s="961" customFormat="1" ht="7.5" customHeight="1" x14ac:dyDescent="0.35">
      <c r="A30" s="1153"/>
      <c r="B30" s="1154"/>
      <c r="D30" s="1185"/>
      <c r="E30" s="1186"/>
      <c r="F30" s="1185"/>
      <c r="G30" s="1187"/>
      <c r="I30" s="1188"/>
      <c r="J30" s="1187"/>
      <c r="L30" s="1188"/>
      <c r="M30" s="1187"/>
      <c r="N30" s="1188"/>
      <c r="O30" s="1187"/>
      <c r="P30" s="1188"/>
      <c r="Q30" s="1187"/>
    </row>
    <row r="31" spans="1:19" s="1312" customFormat="1" x14ac:dyDescent="0.25">
      <c r="B31" s="1313" t="s">
        <v>0</v>
      </c>
      <c r="D31" s="1314">
        <f>SUM(D12:D29)</f>
        <v>1659164</v>
      </c>
      <c r="E31" s="1315"/>
      <c r="F31" s="1316">
        <f>SUM(F12:F29)</f>
        <v>1617277</v>
      </c>
      <c r="G31" s="1317">
        <f>F31*100/D31</f>
        <v>97.475415329647944</v>
      </c>
      <c r="I31" s="1318">
        <f>SUM(I12:I29)</f>
        <v>41887</v>
      </c>
      <c r="J31" s="1317">
        <f>I31*100/D31</f>
        <v>2.5245846703520569</v>
      </c>
      <c r="L31" s="1318">
        <f>SUM(L12:L29)</f>
        <v>20949</v>
      </c>
      <c r="M31" s="1317">
        <f>L31/$I31*100</f>
        <v>50.013130565569277</v>
      </c>
      <c r="N31" s="1318">
        <f>SUM(N12:N29)</f>
        <v>13017</v>
      </c>
      <c r="O31" s="1317">
        <f>N31/$I31*100</f>
        <v>31.07646763912431</v>
      </c>
      <c r="P31" s="1318">
        <f>SUM(P12:P29)</f>
        <v>7921</v>
      </c>
      <c r="Q31" s="1317">
        <f>P31/$I31*100</f>
        <v>18.91040179530642</v>
      </c>
    </row>
    <row r="32" spans="1:19" s="961" customFormat="1" x14ac:dyDescent="0.35">
      <c r="B32" s="1189" t="s">
        <v>39</v>
      </c>
      <c r="C32" s="1190"/>
    </row>
    <row r="33" spans="2:16" ht="33" customHeight="1" x14ac:dyDescent="0.35">
      <c r="B33" s="1751" t="s">
        <v>276</v>
      </c>
      <c r="C33" s="1751"/>
      <c r="D33" s="1751"/>
      <c r="E33" s="1751"/>
      <c r="F33" s="1751"/>
      <c r="G33" s="1751"/>
      <c r="H33" s="1751"/>
      <c r="I33" s="1751"/>
      <c r="J33" s="1751"/>
      <c r="K33" s="1751"/>
      <c r="L33" s="1751"/>
      <c r="M33" s="1751"/>
      <c r="N33" s="1751"/>
      <c r="O33" s="1751"/>
      <c r="P33" s="1751"/>
    </row>
  </sheetData>
  <mergeCells count="12">
    <mergeCell ref="B33:P33"/>
    <mergeCell ref="B2:C2"/>
    <mergeCell ref="B7:B10"/>
    <mergeCell ref="D7:D9"/>
    <mergeCell ref="F7:G9"/>
    <mergeCell ref="I7:J9"/>
    <mergeCell ref="L8:M9"/>
    <mergeCell ref="N8:Q8"/>
    <mergeCell ref="N9:O9"/>
    <mergeCell ref="P9:Q9"/>
    <mergeCell ref="B4:Q4"/>
    <mergeCell ref="B5:Q5"/>
  </mergeCells>
  <conditionalFormatting sqref="E12:E29 G12:G29">
    <cfRule type="cellIs" dxfId="0" priority="1" stopIfTrue="1" operator="greaterThan">
      <formula>100</formula>
    </cfRule>
  </conditionalFormatting>
  <printOptions horizontalCentered="1"/>
  <pageMargins left="0" right="0" top="0.43307086614173229" bottom="0.43307086614173229" header="0" footer="0"/>
  <pageSetup paperSize="9" scale="87" orientation="landscape" r:id="rId1"/>
  <headerFooter alignWithMargins="0"/>
  <drawing r:id="rId2"/>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BE3AD-7E37-4DA1-8156-F329EABCECD5}">
  <sheetPr codeName="Hoja7">
    <tabColor theme="0"/>
    <pageSetUpPr fitToPage="1"/>
  </sheetPr>
  <dimension ref="B1:AD56"/>
  <sheetViews>
    <sheetView zoomScaleNormal="100" workbookViewId="0"/>
  </sheetViews>
  <sheetFormatPr baseColWidth="10" defaultColWidth="11.453125" defaultRowHeight="14.5" x14ac:dyDescent="0.25"/>
  <cols>
    <col min="1" max="1" width="0.7265625" style="615" customWidth="1"/>
    <col min="2" max="2" width="21.7265625" style="615" customWidth="1"/>
    <col min="3" max="3" width="0.54296875" style="615" customWidth="1"/>
    <col min="4" max="4" width="9.7265625" style="615" customWidth="1"/>
    <col min="5" max="5" width="0.7265625" style="615" customWidth="1"/>
    <col min="6" max="6" width="6.453125" style="615" customWidth="1"/>
    <col min="7" max="7" width="5.54296875" style="615" customWidth="1"/>
    <col min="8" max="8" width="7.54296875" style="615" customWidth="1"/>
    <col min="9" max="9" width="6.453125" style="615" bestFit="1" customWidth="1"/>
    <col min="10" max="10" width="7.54296875" style="615" customWidth="1"/>
    <col min="11" max="11" width="6.453125" style="615" bestFit="1" customWidth="1"/>
    <col min="12" max="12" width="7.26953125" style="615" customWidth="1"/>
    <col min="13" max="13" width="5.7265625" style="615" customWidth="1"/>
    <col min="14" max="14" width="7.453125" style="615" customWidth="1"/>
    <col min="15" max="15" width="6.453125" style="615" bestFit="1" customWidth="1"/>
    <col min="16" max="16" width="8.54296875" style="615" customWidth="1"/>
    <col min="17" max="17" width="6" style="615" customWidth="1"/>
    <col min="18" max="18" width="7.26953125" style="615" customWidth="1"/>
    <col min="19" max="19" width="6.453125" style="615" bestFit="1" customWidth="1"/>
    <col min="20" max="20" width="6.81640625" style="615" customWidth="1"/>
    <col min="21" max="21" width="5.453125" style="615" customWidth="1"/>
    <col min="22" max="22" width="9.26953125" style="615" customWidth="1"/>
    <col min="23" max="23" width="6.7265625" style="615" customWidth="1"/>
    <col min="24" max="24" width="0.54296875" style="732" customWidth="1"/>
    <col min="25" max="25" width="13.7265625" style="732" customWidth="1"/>
    <col min="26" max="26" width="1.453125" style="615" customWidth="1"/>
    <col min="27" max="16384" width="11.453125" style="615"/>
  </cols>
  <sheetData>
    <row r="1" spans="2:30" s="613" customFormat="1" ht="9" customHeight="1" x14ac:dyDescent="0.25">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30" s="619" customFormat="1" ht="49.5" customHeight="1" x14ac:dyDescent="0.35">
      <c r="B2" s="718"/>
      <c r="C2" s="718"/>
      <c r="D2" s="718"/>
      <c r="E2" s="718"/>
      <c r="F2" s="718"/>
      <c r="G2" s="718"/>
      <c r="H2" s="718"/>
      <c r="I2" s="718"/>
      <c r="J2" s="718"/>
      <c r="K2" s="718"/>
      <c r="X2" s="667"/>
      <c r="Y2" s="667"/>
    </row>
    <row r="3" spans="2:30" s="621" customFormat="1" ht="18.75" customHeight="1" x14ac:dyDescent="0.25">
      <c r="B3" s="1543" t="s">
        <v>490</v>
      </c>
      <c r="C3" s="1543"/>
      <c r="D3" s="1543"/>
      <c r="E3" s="1543"/>
      <c r="F3" s="1543"/>
      <c r="G3" s="1543"/>
      <c r="H3" s="1543"/>
      <c r="I3" s="1543"/>
      <c r="J3" s="1543"/>
      <c r="K3" s="1543"/>
      <c r="L3" s="1543"/>
      <c r="M3" s="1543"/>
      <c r="N3" s="1543"/>
      <c r="O3" s="1543"/>
      <c r="P3" s="1543"/>
      <c r="Q3" s="1543"/>
      <c r="R3" s="1543"/>
      <c r="S3" s="1543"/>
      <c r="T3" s="1543"/>
      <c r="U3" s="1543"/>
      <c r="V3" s="1543"/>
      <c r="W3" s="1543"/>
      <c r="X3" s="1543"/>
      <c r="Y3" s="821"/>
    </row>
    <row r="4" spans="2:30" s="621" customFormat="1" ht="14.25" customHeight="1" x14ac:dyDescent="0.25">
      <c r="B4" s="1478" t="str">
        <f>porsaad!$B$6</f>
        <v>Situación a 30 de noviembre de 2025</v>
      </c>
      <c r="C4" s="1478"/>
      <c r="D4" s="1478"/>
      <c r="E4" s="1478"/>
      <c r="F4" s="1478"/>
      <c r="G4" s="1478"/>
      <c r="H4" s="1478"/>
      <c r="I4" s="1478"/>
      <c r="J4" s="1478"/>
      <c r="K4" s="1478"/>
      <c r="L4" s="1478"/>
      <c r="M4" s="1478"/>
      <c r="N4" s="1478"/>
      <c r="O4" s="1478"/>
      <c r="P4" s="1478"/>
      <c r="Q4" s="1478"/>
      <c r="R4" s="1478"/>
      <c r="S4" s="1478"/>
      <c r="T4" s="1478"/>
      <c r="U4" s="1478"/>
      <c r="V4" s="1478"/>
      <c r="W4" s="1478"/>
      <c r="X4" s="622"/>
      <c r="Y4" s="822"/>
    </row>
    <row r="5" spans="2:30" s="621" customFormat="1" ht="5.25" customHeight="1" x14ac:dyDescent="0.25">
      <c r="B5" s="823"/>
      <c r="C5" s="823"/>
      <c r="D5" s="823"/>
      <c r="E5" s="823"/>
      <c r="F5" s="823"/>
      <c r="G5" s="823"/>
      <c r="H5" s="823"/>
      <c r="I5" s="823"/>
      <c r="J5" s="823"/>
      <c r="K5" s="823"/>
      <c r="L5" s="823"/>
      <c r="M5" s="823"/>
      <c r="N5" s="823"/>
      <c r="O5" s="823"/>
      <c r="P5" s="823"/>
      <c r="Q5" s="823"/>
      <c r="R5" s="823"/>
      <c r="S5" s="823"/>
      <c r="T5" s="823"/>
      <c r="U5" s="823"/>
      <c r="V5" s="823"/>
      <c r="W5" s="823"/>
      <c r="X5" s="824"/>
      <c r="Y5" s="721"/>
    </row>
    <row r="6" spans="2:30" s="621" customFormat="1" ht="19.5" customHeight="1" x14ac:dyDescent="0.25">
      <c r="B6" s="623"/>
      <c r="C6" s="623"/>
      <c r="D6" s="668"/>
      <c r="E6" s="623"/>
      <c r="F6" s="1593" t="s">
        <v>491</v>
      </c>
      <c r="G6" s="1594"/>
      <c r="H6" s="1594"/>
      <c r="I6" s="1594"/>
      <c r="J6" s="1594"/>
      <c r="K6" s="1594"/>
      <c r="L6" s="1594"/>
      <c r="M6" s="1594"/>
      <c r="N6" s="1594"/>
      <c r="O6" s="1594"/>
      <c r="P6" s="1594"/>
      <c r="Q6" s="1594"/>
      <c r="R6" s="1594"/>
      <c r="S6" s="1594"/>
      <c r="T6" s="1594"/>
      <c r="U6" s="1594"/>
      <c r="V6" s="1594"/>
      <c r="W6" s="1595"/>
      <c r="X6" s="825"/>
      <c r="Y6" s="826"/>
    </row>
    <row r="7" spans="2:30" s="621" customFormat="1" ht="64.5" customHeight="1" x14ac:dyDescent="0.25">
      <c r="B7" s="1551" t="s">
        <v>12</v>
      </c>
      <c r="C7" s="625"/>
      <c r="D7" s="871" t="s">
        <v>492</v>
      </c>
      <c r="E7" s="625"/>
      <c r="F7" s="1596" t="s">
        <v>54</v>
      </c>
      <c r="G7" s="1597"/>
      <c r="H7" s="1598" t="s">
        <v>55</v>
      </c>
      <c r="I7" s="1599"/>
      <c r="J7" s="1600" t="s">
        <v>56</v>
      </c>
      <c r="K7" s="1601"/>
      <c r="L7" s="1600" t="s">
        <v>57</v>
      </c>
      <c r="M7" s="1602"/>
      <c r="N7" s="1601" t="s">
        <v>58</v>
      </c>
      <c r="O7" s="1601"/>
      <c r="P7" s="1600" t="s">
        <v>59</v>
      </c>
      <c r="Q7" s="1602"/>
      <c r="R7" s="1598" t="s">
        <v>60</v>
      </c>
      <c r="S7" s="1599"/>
      <c r="T7" s="1600" t="s">
        <v>61</v>
      </c>
      <c r="U7" s="1602"/>
      <c r="V7" s="1600" t="s">
        <v>0</v>
      </c>
      <c r="W7" s="1603"/>
      <c r="X7" s="627"/>
      <c r="Y7" s="1361" t="s">
        <v>493</v>
      </c>
      <c r="AD7" s="827"/>
    </row>
    <row r="8" spans="2:30" s="626" customFormat="1" ht="20.25" customHeight="1" x14ac:dyDescent="0.25">
      <c r="B8" s="1552"/>
      <c r="C8" s="628"/>
      <c r="D8" s="862" t="s">
        <v>9</v>
      </c>
      <c r="E8" s="614"/>
      <c r="F8" s="863" t="s">
        <v>9</v>
      </c>
      <c r="G8" s="864" t="s">
        <v>28</v>
      </c>
      <c r="H8" s="865" t="s">
        <v>9</v>
      </c>
      <c r="I8" s="866" t="s">
        <v>28</v>
      </c>
      <c r="J8" s="864" t="s">
        <v>9</v>
      </c>
      <c r="K8" s="864" t="s">
        <v>28</v>
      </c>
      <c r="L8" s="864" t="s">
        <v>9</v>
      </c>
      <c r="M8" s="864" t="s">
        <v>28</v>
      </c>
      <c r="N8" s="859" t="s">
        <v>9</v>
      </c>
      <c r="O8" s="864" t="s">
        <v>28</v>
      </c>
      <c r="P8" s="864" t="s">
        <v>9</v>
      </c>
      <c r="Q8" s="865" t="s">
        <v>28</v>
      </c>
      <c r="R8" s="865" t="s">
        <v>9</v>
      </c>
      <c r="S8" s="866" t="s">
        <v>28</v>
      </c>
      <c r="T8" s="864" t="s">
        <v>9</v>
      </c>
      <c r="U8" s="867" t="s">
        <v>28</v>
      </c>
      <c r="V8" s="864" t="s">
        <v>9</v>
      </c>
      <c r="W8" s="868" t="s">
        <v>28</v>
      </c>
      <c r="X8" s="869"/>
      <c r="Y8" s="870" t="s">
        <v>9</v>
      </c>
    </row>
    <row r="9" spans="2:30" s="626" customFormat="1" ht="8.25" customHeight="1" x14ac:dyDescent="0.25">
      <c r="B9" s="630"/>
      <c r="C9" s="631"/>
      <c r="E9" s="631"/>
      <c r="F9" s="630"/>
      <c r="G9" s="630"/>
      <c r="H9" s="630"/>
      <c r="I9" s="630"/>
      <c r="J9" s="630"/>
      <c r="K9" s="630"/>
      <c r="L9" s="630"/>
      <c r="M9" s="630"/>
      <c r="N9" s="861"/>
      <c r="O9" s="630"/>
      <c r="P9" s="630"/>
      <c r="Q9" s="630"/>
      <c r="R9" s="630"/>
      <c r="S9" s="630"/>
      <c r="T9" s="630"/>
      <c r="U9" s="630"/>
      <c r="V9" s="828"/>
      <c r="W9" s="829"/>
      <c r="X9" s="630"/>
      <c r="Y9" s="630"/>
    </row>
    <row r="10" spans="2:30" s="631" customFormat="1" ht="18" customHeight="1" x14ac:dyDescent="0.25">
      <c r="B10" s="674" t="s">
        <v>8</v>
      </c>
      <c r="C10" s="633"/>
      <c r="D10" s="1362">
        <v>320680</v>
      </c>
      <c r="E10" s="1363"/>
      <c r="F10" s="1364">
        <v>519</v>
      </c>
      <c r="G10" s="1365">
        <v>0.10657215489307877</v>
      </c>
      <c r="H10" s="1364">
        <v>167846</v>
      </c>
      <c r="I10" s="1365">
        <v>34.465722370296142</v>
      </c>
      <c r="J10" s="1364">
        <v>188309</v>
      </c>
      <c r="K10" s="1365">
        <v>38.667622188363715</v>
      </c>
      <c r="L10" s="1364">
        <v>13724</v>
      </c>
      <c r="M10" s="1365">
        <v>2.818104535168811</v>
      </c>
      <c r="N10" s="1364">
        <v>25372</v>
      </c>
      <c r="O10" s="1365">
        <v>5.2099204507653072</v>
      </c>
      <c r="P10" s="1364">
        <v>3990</v>
      </c>
      <c r="Q10" s="1365">
        <v>0.81931194224158821</v>
      </c>
      <c r="R10" s="1364">
        <v>87222</v>
      </c>
      <c r="S10" s="1365">
        <v>17.910282262204461</v>
      </c>
      <c r="T10" s="1364">
        <v>12</v>
      </c>
      <c r="U10" s="1365">
        <v>2.4640960668919944E-3</v>
      </c>
      <c r="V10" s="1366">
        <v>486994</v>
      </c>
      <c r="W10" s="1365">
        <v>99.999999999999986</v>
      </c>
      <c r="X10" s="1367"/>
      <c r="Y10" s="1368">
        <v>1.5186291630285642</v>
      </c>
    </row>
    <row r="11" spans="2:30" s="633" customFormat="1" ht="18" customHeight="1" x14ac:dyDescent="0.25">
      <c r="B11" s="682" t="s">
        <v>7</v>
      </c>
      <c r="D11" s="1369">
        <v>48304</v>
      </c>
      <c r="E11" s="1363"/>
      <c r="F11" s="1370">
        <v>4978</v>
      </c>
      <c r="G11" s="1371">
        <v>7.863269464672153</v>
      </c>
      <c r="H11" s="1370">
        <v>10447</v>
      </c>
      <c r="I11" s="1371">
        <v>16.502124567583362</v>
      </c>
      <c r="J11" s="1370">
        <v>5552</v>
      </c>
      <c r="K11" s="1371">
        <v>8.7699622474607857</v>
      </c>
      <c r="L11" s="1370">
        <v>1777</v>
      </c>
      <c r="M11" s="1371">
        <v>2.8069565766818836</v>
      </c>
      <c r="N11" s="1370">
        <v>4103</v>
      </c>
      <c r="O11" s="1371">
        <v>6.4811158323724074</v>
      </c>
      <c r="P11" s="1370">
        <v>10486</v>
      </c>
      <c r="Q11" s="1371">
        <v>16.563729129480151</v>
      </c>
      <c r="R11" s="1370">
        <v>25964</v>
      </c>
      <c r="S11" s="1371">
        <v>41.012842181749257</v>
      </c>
      <c r="T11" s="1370">
        <v>0</v>
      </c>
      <c r="U11" s="1371">
        <v>0</v>
      </c>
      <c r="V11" s="1372">
        <v>63307</v>
      </c>
      <c r="W11" s="1371">
        <v>100</v>
      </c>
      <c r="X11" s="1367"/>
      <c r="Y11" s="1373">
        <v>1.3105953958264327</v>
      </c>
    </row>
    <row r="12" spans="2:30" s="633" customFormat="1" ht="22.5" customHeight="1" x14ac:dyDescent="0.25">
      <c r="B12" s="682" t="s">
        <v>37</v>
      </c>
      <c r="D12" s="1369">
        <v>32954</v>
      </c>
      <c r="E12" s="1363"/>
      <c r="F12" s="1374">
        <v>6442</v>
      </c>
      <c r="G12" s="1371">
        <v>13.927143011566317</v>
      </c>
      <c r="H12" s="1374">
        <v>8374</v>
      </c>
      <c r="I12" s="1371">
        <v>18.103988757972111</v>
      </c>
      <c r="J12" s="1374">
        <v>7610</v>
      </c>
      <c r="K12" s="1371">
        <v>16.452275429683276</v>
      </c>
      <c r="L12" s="1374">
        <v>2194</v>
      </c>
      <c r="M12" s="1371">
        <v>4.743270997729975</v>
      </c>
      <c r="N12" s="1374">
        <v>3311</v>
      </c>
      <c r="O12" s="1371">
        <v>7.1581450653983349</v>
      </c>
      <c r="P12" s="1374">
        <v>5151</v>
      </c>
      <c r="Q12" s="1371">
        <v>11.136093395308615</v>
      </c>
      <c r="R12" s="1374">
        <v>13144</v>
      </c>
      <c r="S12" s="1371">
        <v>28.416387417576477</v>
      </c>
      <c r="T12" s="1374">
        <v>29</v>
      </c>
      <c r="U12" s="1371">
        <v>6.2695924764890276E-2</v>
      </c>
      <c r="V12" s="1372">
        <v>46255</v>
      </c>
      <c r="W12" s="1371">
        <v>100</v>
      </c>
      <c r="X12" s="1367"/>
      <c r="Y12" s="1373">
        <v>1.4036232323845361</v>
      </c>
    </row>
    <row r="13" spans="2:30" s="633" customFormat="1" ht="18" customHeight="1" x14ac:dyDescent="0.25">
      <c r="B13" s="682" t="s">
        <v>38</v>
      </c>
      <c r="D13" s="1369">
        <v>34163</v>
      </c>
      <c r="E13" s="1363"/>
      <c r="F13" s="1370">
        <v>3626</v>
      </c>
      <c r="G13" s="1371">
        <v>6.4423281927368343</v>
      </c>
      <c r="H13" s="1370">
        <v>18860</v>
      </c>
      <c r="I13" s="1371">
        <v>33.508634780754747</v>
      </c>
      <c r="J13" s="1370">
        <v>2556</v>
      </c>
      <c r="K13" s="1371">
        <v>4.5412550636059983</v>
      </c>
      <c r="L13" s="1370">
        <v>1854</v>
      </c>
      <c r="M13" s="1371">
        <v>3.2940089545874494</v>
      </c>
      <c r="N13" s="1370">
        <v>3110</v>
      </c>
      <c r="O13" s="1371">
        <v>5.5255490014924309</v>
      </c>
      <c r="P13" s="1370">
        <v>869</v>
      </c>
      <c r="Q13" s="1371">
        <v>1.5439556534716794</v>
      </c>
      <c r="R13" s="1370">
        <v>25409</v>
      </c>
      <c r="S13" s="1371">
        <v>45.14426835335086</v>
      </c>
      <c r="T13" s="1370">
        <v>0</v>
      </c>
      <c r="U13" s="1371">
        <v>0</v>
      </c>
      <c r="V13" s="1372">
        <v>56284</v>
      </c>
      <c r="W13" s="1371">
        <v>100</v>
      </c>
      <c r="X13" s="1367"/>
      <c r="Y13" s="1373">
        <v>1.6475133916810585</v>
      </c>
    </row>
    <row r="14" spans="2:30" s="633" customFormat="1" ht="18" customHeight="1" x14ac:dyDescent="0.25">
      <c r="B14" s="682" t="s">
        <v>6</v>
      </c>
      <c r="D14" s="1369">
        <v>46827</v>
      </c>
      <c r="E14" s="1363"/>
      <c r="F14" s="1370">
        <v>1587</v>
      </c>
      <c r="G14" s="1371">
        <v>3.1014872285954387</v>
      </c>
      <c r="H14" s="1370">
        <v>2411</v>
      </c>
      <c r="I14" s="1371">
        <v>4.7118372452070592</v>
      </c>
      <c r="J14" s="1370">
        <v>566</v>
      </c>
      <c r="K14" s="1371">
        <v>1.1061384822841955</v>
      </c>
      <c r="L14" s="1370">
        <v>5302</v>
      </c>
      <c r="M14" s="1371">
        <v>10.361742461255838</v>
      </c>
      <c r="N14" s="1370">
        <v>4783</v>
      </c>
      <c r="O14" s="1371">
        <v>9.3474564677832284</v>
      </c>
      <c r="P14" s="1370">
        <v>8869</v>
      </c>
      <c r="Q14" s="1371">
        <v>17.332760069573375</v>
      </c>
      <c r="R14" s="1370">
        <v>27557</v>
      </c>
      <c r="S14" s="1371">
        <v>53.854873067677694</v>
      </c>
      <c r="T14" s="1370">
        <v>94</v>
      </c>
      <c r="U14" s="1371">
        <v>0.18370497762317028</v>
      </c>
      <c r="V14" s="1372">
        <v>51169</v>
      </c>
      <c r="W14" s="1371">
        <v>100</v>
      </c>
      <c r="X14" s="1367"/>
      <c r="Y14" s="1373">
        <v>1.0927242829991244</v>
      </c>
    </row>
    <row r="15" spans="2:30" s="633" customFormat="1" ht="18" customHeight="1" x14ac:dyDescent="0.25">
      <c r="B15" s="682" t="s">
        <v>5</v>
      </c>
      <c r="D15" s="1369">
        <v>18309</v>
      </c>
      <c r="E15" s="1363"/>
      <c r="F15" s="1374">
        <v>6510</v>
      </c>
      <c r="G15" s="1371">
        <v>22.266306392584738</v>
      </c>
      <c r="H15" s="1374">
        <v>4334</v>
      </c>
      <c r="I15" s="1371">
        <v>14.823682320347505</v>
      </c>
      <c r="J15" s="1374">
        <v>1365</v>
      </c>
      <c r="K15" s="1371">
        <v>4.6687416629613159</v>
      </c>
      <c r="L15" s="1374">
        <v>2206</v>
      </c>
      <c r="M15" s="1371">
        <v>7.5452337791155042</v>
      </c>
      <c r="N15" s="1374">
        <v>4528</v>
      </c>
      <c r="O15" s="1371">
        <v>15.487225091493656</v>
      </c>
      <c r="P15" s="1374">
        <v>589</v>
      </c>
      <c r="Q15" s="1371">
        <v>2.0145705783767145</v>
      </c>
      <c r="R15" s="1374">
        <v>9705</v>
      </c>
      <c r="S15" s="1371">
        <v>33.194240175120569</v>
      </c>
      <c r="T15" s="1374">
        <v>0</v>
      </c>
      <c r="U15" s="1371">
        <v>0</v>
      </c>
      <c r="V15" s="1372">
        <v>29237</v>
      </c>
      <c r="W15" s="1371">
        <v>100</v>
      </c>
      <c r="X15" s="1367"/>
      <c r="Y15" s="1373">
        <v>1.5968649298159374</v>
      </c>
    </row>
    <row r="16" spans="2:30" s="742" customFormat="1" ht="18" customHeight="1" x14ac:dyDescent="0.25">
      <c r="B16" s="836" t="s">
        <v>4</v>
      </c>
      <c r="D16" s="1369">
        <v>122879</v>
      </c>
      <c r="E16" s="1363"/>
      <c r="F16" s="1370">
        <v>14240</v>
      </c>
      <c r="G16" s="1371">
        <v>8.1628441550252511</v>
      </c>
      <c r="H16" s="1370">
        <v>32734</v>
      </c>
      <c r="I16" s="1371">
        <v>18.764223354676727</v>
      </c>
      <c r="J16" s="1370">
        <v>23563</v>
      </c>
      <c r="K16" s="1371">
        <v>13.507099496127807</v>
      </c>
      <c r="L16" s="1370">
        <v>8211</v>
      </c>
      <c r="M16" s="1371">
        <v>4.7068197582101359</v>
      </c>
      <c r="N16" s="1370">
        <v>9119</v>
      </c>
      <c r="O16" s="1371">
        <v>5.2273157197805666</v>
      </c>
      <c r="P16" s="1370">
        <v>44071</v>
      </c>
      <c r="Q16" s="1371">
        <v>25.262970839615015</v>
      </c>
      <c r="R16" s="1370">
        <v>39776</v>
      </c>
      <c r="S16" s="1371">
        <v>22.800933224036825</v>
      </c>
      <c r="T16" s="1370">
        <v>2735</v>
      </c>
      <c r="U16" s="1371">
        <v>1.5677934525276729</v>
      </c>
      <c r="V16" s="1372">
        <v>174449</v>
      </c>
      <c r="W16" s="1371">
        <v>99.999999999999986</v>
      </c>
      <c r="X16" s="1367"/>
      <c r="Y16" s="1373">
        <v>1.4196811497489401</v>
      </c>
    </row>
    <row r="17" spans="2:25" s="742" customFormat="1" ht="18" customHeight="1" x14ac:dyDescent="0.25">
      <c r="B17" s="836" t="s">
        <v>40</v>
      </c>
      <c r="D17" s="1369">
        <v>79767</v>
      </c>
      <c r="E17" s="1363"/>
      <c r="F17" s="1370">
        <v>14643</v>
      </c>
      <c r="G17" s="1371">
        <v>12.785073167324416</v>
      </c>
      <c r="H17" s="1370">
        <v>33835</v>
      </c>
      <c r="I17" s="1371">
        <v>29.541962071735409</v>
      </c>
      <c r="J17" s="1370">
        <v>14604</v>
      </c>
      <c r="K17" s="1371">
        <v>12.751021548562846</v>
      </c>
      <c r="L17" s="1370">
        <v>4095</v>
      </c>
      <c r="M17" s="1371">
        <v>3.575419969964726</v>
      </c>
      <c r="N17" s="1370">
        <v>12455</v>
      </c>
      <c r="O17" s="1371">
        <v>10.874690042957427</v>
      </c>
      <c r="P17" s="1370">
        <v>12699</v>
      </c>
      <c r="Q17" s="1371">
        <v>11.087730939824677</v>
      </c>
      <c r="R17" s="1370">
        <v>22183</v>
      </c>
      <c r="S17" s="1371">
        <v>19.368386127894386</v>
      </c>
      <c r="T17" s="1370">
        <v>18</v>
      </c>
      <c r="U17" s="1371">
        <v>1.5716131736108686E-2</v>
      </c>
      <c r="V17" s="1372">
        <v>114532</v>
      </c>
      <c r="W17" s="1371">
        <v>100</v>
      </c>
      <c r="X17" s="1367"/>
      <c r="Y17" s="1373">
        <v>1.4358318602931037</v>
      </c>
    </row>
    <row r="18" spans="2:25" s="742" customFormat="1" ht="18" customHeight="1" x14ac:dyDescent="0.25">
      <c r="B18" s="836" t="s">
        <v>41</v>
      </c>
      <c r="D18" s="1369">
        <v>245776</v>
      </c>
      <c r="E18" s="1363"/>
      <c r="F18" s="1370">
        <v>15</v>
      </c>
      <c r="G18" s="1371">
        <v>4.9237798873439159E-3</v>
      </c>
      <c r="H18" s="1370">
        <v>40979</v>
      </c>
      <c r="I18" s="1371">
        <v>13.451438400231089</v>
      </c>
      <c r="J18" s="1370">
        <v>32446</v>
      </c>
      <c r="K18" s="1371">
        <v>10.650464148317381</v>
      </c>
      <c r="L18" s="1370">
        <v>14249</v>
      </c>
      <c r="M18" s="1371">
        <v>4.6772626409842308</v>
      </c>
      <c r="N18" s="1370">
        <v>38776</v>
      </c>
      <c r="O18" s="1371">
        <v>12.728299260776513</v>
      </c>
      <c r="P18" s="1370">
        <v>22668</v>
      </c>
      <c r="Q18" s="1371">
        <v>7.4408161657541259</v>
      </c>
      <c r="R18" s="1370">
        <v>155422</v>
      </c>
      <c r="S18" s="1371">
        <v>51.017581176717741</v>
      </c>
      <c r="T18" s="1370">
        <v>89</v>
      </c>
      <c r="U18" s="1371">
        <v>2.9214427331573901E-2</v>
      </c>
      <c r="V18" s="1372">
        <v>304644</v>
      </c>
      <c r="W18" s="1371">
        <v>100</v>
      </c>
      <c r="X18" s="1367"/>
      <c r="Y18" s="1373">
        <v>1.2395189115291974</v>
      </c>
    </row>
    <row r="19" spans="2:25" s="742" customFormat="1" ht="18" customHeight="1" x14ac:dyDescent="0.25">
      <c r="B19" s="836" t="s">
        <v>3</v>
      </c>
      <c r="D19" s="1369">
        <v>176107</v>
      </c>
      <c r="E19" s="1363"/>
      <c r="F19" s="1370">
        <v>1606</v>
      </c>
      <c r="G19" s="1371">
        <v>0.60358694508335964</v>
      </c>
      <c r="H19" s="1370">
        <v>81399</v>
      </c>
      <c r="I19" s="1371">
        <v>30.592387137509583</v>
      </c>
      <c r="J19" s="1370">
        <v>6887</v>
      </c>
      <c r="K19" s="1371">
        <v>2.5883582134427758</v>
      </c>
      <c r="L19" s="1370">
        <v>9589</v>
      </c>
      <c r="M19" s="1371">
        <v>3.6038575444609813</v>
      </c>
      <c r="N19" s="1370">
        <v>13312</v>
      </c>
      <c r="O19" s="1371">
        <v>5.0030818262451326</v>
      </c>
      <c r="P19" s="1370">
        <v>24457</v>
      </c>
      <c r="Q19" s="1371">
        <v>9.191734692343541</v>
      </c>
      <c r="R19" s="1370">
        <v>127954</v>
      </c>
      <c r="S19" s="1371">
        <v>48.08926772801756</v>
      </c>
      <c r="T19" s="1370">
        <v>872</v>
      </c>
      <c r="U19" s="1371">
        <v>0.32772591289706698</v>
      </c>
      <c r="V19" s="1372">
        <v>266076</v>
      </c>
      <c r="W19" s="1371">
        <v>100</v>
      </c>
      <c r="X19" s="1367"/>
      <c r="Y19" s="1373">
        <v>1.510876910060361</v>
      </c>
    </row>
    <row r="20" spans="2:25" s="633" customFormat="1" ht="18" customHeight="1" x14ac:dyDescent="0.25">
      <c r="B20" s="836" t="s">
        <v>2</v>
      </c>
      <c r="D20" s="1369">
        <v>37327</v>
      </c>
      <c r="E20" s="1363"/>
      <c r="F20" s="1370">
        <v>1787</v>
      </c>
      <c r="G20" s="1371">
        <v>4.0148281285104472</v>
      </c>
      <c r="H20" s="1370">
        <v>6492</v>
      </c>
      <c r="I20" s="1371">
        <v>14.585486407548865</v>
      </c>
      <c r="J20" s="1370">
        <v>931</v>
      </c>
      <c r="K20" s="1371">
        <v>2.0916647944282185</v>
      </c>
      <c r="L20" s="1370">
        <v>2503</v>
      </c>
      <c r="M20" s="1371">
        <v>5.623455403280162</v>
      </c>
      <c r="N20" s="1370">
        <v>4992</v>
      </c>
      <c r="O20" s="1371">
        <v>11.215457200629071</v>
      </c>
      <c r="P20" s="1370">
        <v>20359</v>
      </c>
      <c r="Q20" s="1371">
        <v>45.740283082453381</v>
      </c>
      <c r="R20" s="1370">
        <v>7446</v>
      </c>
      <c r="S20" s="1371">
        <v>16.728824983149853</v>
      </c>
      <c r="T20" s="1370">
        <v>0</v>
      </c>
      <c r="U20" s="1371">
        <v>0</v>
      </c>
      <c r="V20" s="1372">
        <v>44510</v>
      </c>
      <c r="W20" s="1371">
        <v>100</v>
      </c>
      <c r="X20" s="1367"/>
      <c r="Y20" s="1373">
        <v>1.1924344308409462</v>
      </c>
    </row>
    <row r="21" spans="2:25" s="633" customFormat="1" ht="18" customHeight="1" x14ac:dyDescent="0.25">
      <c r="B21" s="682" t="s">
        <v>35</v>
      </c>
      <c r="D21" s="1369">
        <v>91361</v>
      </c>
      <c r="E21" s="1363"/>
      <c r="F21" s="1370">
        <v>5502</v>
      </c>
      <c r="G21" s="1371">
        <v>4.8741163338707674</v>
      </c>
      <c r="H21" s="1370">
        <v>17070</v>
      </c>
      <c r="I21" s="1371">
        <v>15.121985790471467</v>
      </c>
      <c r="J21" s="1370">
        <v>19927</v>
      </c>
      <c r="K21" s="1371">
        <v>17.652947325525769</v>
      </c>
      <c r="L21" s="1370">
        <v>7750</v>
      </c>
      <c r="M21" s="1371">
        <v>6.8655764426569341</v>
      </c>
      <c r="N21" s="1370">
        <v>6608</v>
      </c>
      <c r="O21" s="1371">
        <v>5.8539005333002603</v>
      </c>
      <c r="P21" s="1370">
        <v>20733</v>
      </c>
      <c r="Q21" s="1371">
        <v>18.366967275562093</v>
      </c>
      <c r="R21" s="1370">
        <v>35145</v>
      </c>
      <c r="S21" s="1371">
        <v>31.134281816410056</v>
      </c>
      <c r="T21" s="1370">
        <v>147</v>
      </c>
      <c r="U21" s="1371">
        <v>0.13022448220265409</v>
      </c>
      <c r="V21" s="1372">
        <v>112882</v>
      </c>
      <c r="W21" s="1371">
        <v>99.999999999999986</v>
      </c>
      <c r="X21" s="1367"/>
      <c r="Y21" s="1373">
        <v>1.2355600310854742</v>
      </c>
    </row>
    <row r="22" spans="2:25" s="633" customFormat="1" ht="21" customHeight="1" x14ac:dyDescent="0.25">
      <c r="B22" s="682" t="s">
        <v>42</v>
      </c>
      <c r="D22" s="1369">
        <v>208749</v>
      </c>
      <c r="E22" s="1363"/>
      <c r="F22" s="1370">
        <v>6408</v>
      </c>
      <c r="G22" s="1371">
        <v>2.1644992399932446</v>
      </c>
      <c r="H22" s="1370">
        <v>97626</v>
      </c>
      <c r="I22" s="1371">
        <v>32.97618645499071</v>
      </c>
      <c r="J22" s="1370">
        <v>58575</v>
      </c>
      <c r="K22" s="1371">
        <v>19.785509204526264</v>
      </c>
      <c r="L22" s="1370">
        <v>18614</v>
      </c>
      <c r="M22" s="1371">
        <v>6.2874514440128353</v>
      </c>
      <c r="N22" s="1370">
        <v>24645</v>
      </c>
      <c r="O22" s="1371">
        <v>8.3246073298429319</v>
      </c>
      <c r="P22" s="1370">
        <v>31049</v>
      </c>
      <c r="Q22" s="1371">
        <v>10.487755446715083</v>
      </c>
      <c r="R22" s="1370">
        <v>59044</v>
      </c>
      <c r="S22" s="1371">
        <v>19.943928390474582</v>
      </c>
      <c r="T22" s="1370">
        <v>89</v>
      </c>
      <c r="U22" s="1371">
        <v>3.0062489444350617E-2</v>
      </c>
      <c r="V22" s="1372">
        <v>296050</v>
      </c>
      <c r="W22" s="1371">
        <v>100</v>
      </c>
      <c r="X22" s="1367"/>
      <c r="Y22" s="1373">
        <v>1.4182103866365827</v>
      </c>
    </row>
    <row r="23" spans="2:25" s="633" customFormat="1" ht="18" customHeight="1" x14ac:dyDescent="0.25">
      <c r="B23" s="682" t="s">
        <v>43</v>
      </c>
      <c r="D23" s="1369">
        <v>48621</v>
      </c>
      <c r="E23" s="1363"/>
      <c r="F23" s="1370">
        <v>3142</v>
      </c>
      <c r="G23" s="1371">
        <v>4.8940809968847354</v>
      </c>
      <c r="H23" s="1370">
        <v>16296</v>
      </c>
      <c r="I23" s="1371">
        <v>25.383177570093459</v>
      </c>
      <c r="J23" s="1370">
        <v>3633</v>
      </c>
      <c r="K23" s="1371">
        <v>5.6588785046728969</v>
      </c>
      <c r="L23" s="1370">
        <v>4189</v>
      </c>
      <c r="M23" s="1371">
        <v>6.5249221183800623</v>
      </c>
      <c r="N23" s="1370">
        <v>5331</v>
      </c>
      <c r="O23" s="1371">
        <v>8.3037383177570092</v>
      </c>
      <c r="P23" s="1370">
        <v>1462</v>
      </c>
      <c r="Q23" s="1371">
        <v>2.2772585669781931</v>
      </c>
      <c r="R23" s="1370">
        <v>30145</v>
      </c>
      <c r="S23" s="1371">
        <v>46.954828660436135</v>
      </c>
      <c r="T23" s="1370">
        <v>2</v>
      </c>
      <c r="U23" s="1371">
        <v>3.1152647975077881E-3</v>
      </c>
      <c r="V23" s="1372">
        <v>64200</v>
      </c>
      <c r="W23" s="1371">
        <v>100</v>
      </c>
      <c r="X23" s="1367"/>
      <c r="Y23" s="1373">
        <v>1.3204171037206145</v>
      </c>
    </row>
    <row r="24" spans="2:25" s="633" customFormat="1" ht="22.5" customHeight="1" x14ac:dyDescent="0.25">
      <c r="B24" s="682" t="s">
        <v>44</v>
      </c>
      <c r="D24" s="1369">
        <v>17626</v>
      </c>
      <c r="E24" s="1363"/>
      <c r="F24" s="1374">
        <v>2541</v>
      </c>
      <c r="G24" s="1375">
        <v>10.000393561336534</v>
      </c>
      <c r="H24" s="1374">
        <v>4288</v>
      </c>
      <c r="I24" s="1371">
        <v>16.875910110590734</v>
      </c>
      <c r="J24" s="1374">
        <v>1282</v>
      </c>
      <c r="K24" s="1371">
        <v>5.0454563343697112</v>
      </c>
      <c r="L24" s="1374">
        <v>819</v>
      </c>
      <c r="M24" s="1371">
        <v>3.2232673462159078</v>
      </c>
      <c r="N24" s="1374">
        <v>2769</v>
      </c>
      <c r="O24" s="1371">
        <v>10.897713408634736</v>
      </c>
      <c r="P24" s="1374">
        <v>3173</v>
      </c>
      <c r="Q24" s="1371">
        <v>12.487701208233304</v>
      </c>
      <c r="R24" s="1374">
        <v>10497</v>
      </c>
      <c r="S24" s="1371">
        <v>41.312133496005352</v>
      </c>
      <c r="T24" s="1374">
        <v>40</v>
      </c>
      <c r="U24" s="1371">
        <v>0.15742453461371955</v>
      </c>
      <c r="V24" s="1376">
        <v>25409</v>
      </c>
      <c r="W24" s="1371">
        <v>100</v>
      </c>
      <c r="X24" s="1367"/>
      <c r="Y24" s="1373">
        <v>1.4415635992284126</v>
      </c>
    </row>
    <row r="25" spans="2:25" s="633" customFormat="1" ht="18" customHeight="1" x14ac:dyDescent="0.25">
      <c r="B25" s="682" t="s">
        <v>45</v>
      </c>
      <c r="D25" s="1369">
        <v>74626</v>
      </c>
      <c r="E25" s="1363"/>
      <c r="F25" s="1374">
        <v>1146</v>
      </c>
      <c r="G25" s="1375">
        <v>1.0676753372587016</v>
      </c>
      <c r="H25" s="1374">
        <v>29355</v>
      </c>
      <c r="I25" s="1371">
        <v>27.348699411194755</v>
      </c>
      <c r="J25" s="1374">
        <v>6288</v>
      </c>
      <c r="K25" s="1371">
        <v>5.8582395468435564</v>
      </c>
      <c r="L25" s="1374">
        <v>7889</v>
      </c>
      <c r="M25" s="1371">
        <v>7.3498173958410975</v>
      </c>
      <c r="N25" s="1374">
        <v>13588</v>
      </c>
      <c r="O25" s="1371">
        <v>12.659312812104048</v>
      </c>
      <c r="P25" s="1374">
        <v>1469</v>
      </c>
      <c r="Q25" s="1371">
        <v>1.3685995378996796</v>
      </c>
      <c r="R25" s="1374">
        <v>39974</v>
      </c>
      <c r="S25" s="1371">
        <v>37.241931877468886</v>
      </c>
      <c r="T25" s="1374">
        <v>7627</v>
      </c>
      <c r="U25" s="1371">
        <v>7.1057240813892824</v>
      </c>
      <c r="V25" s="1376">
        <v>107336</v>
      </c>
      <c r="W25" s="1371">
        <v>100.00000000000001</v>
      </c>
      <c r="X25" s="1367"/>
      <c r="Y25" s="1373">
        <v>1.4383190845013802</v>
      </c>
    </row>
    <row r="26" spans="2:25" s="633" customFormat="1" ht="18" customHeight="1" x14ac:dyDescent="0.25">
      <c r="B26" s="682" t="s">
        <v>46</v>
      </c>
      <c r="D26" s="1369">
        <v>9372</v>
      </c>
      <c r="E26" s="1363"/>
      <c r="F26" s="1374">
        <v>1392</v>
      </c>
      <c r="G26" s="1375">
        <v>9.5283729208022461</v>
      </c>
      <c r="H26" s="1374">
        <v>3797</v>
      </c>
      <c r="I26" s="1371">
        <v>25.99082757204463</v>
      </c>
      <c r="J26" s="1374">
        <v>3575</v>
      </c>
      <c r="K26" s="1371">
        <v>24.471216373468408</v>
      </c>
      <c r="L26" s="1374">
        <v>1521</v>
      </c>
      <c r="M26" s="1371">
        <v>10.411390238893832</v>
      </c>
      <c r="N26" s="1374">
        <v>2103</v>
      </c>
      <c r="O26" s="1371">
        <v>14.3952358135396</v>
      </c>
      <c r="P26" s="1374">
        <v>999</v>
      </c>
      <c r="Q26" s="1371">
        <v>6.8382503935929906</v>
      </c>
      <c r="R26" s="1374">
        <v>1222</v>
      </c>
      <c r="S26" s="1371">
        <v>8.3647066876582929</v>
      </c>
      <c r="T26" s="1374">
        <v>0</v>
      </c>
      <c r="U26" s="1371">
        <v>0</v>
      </c>
      <c r="V26" s="1376">
        <v>14609</v>
      </c>
      <c r="W26" s="1371">
        <v>100</v>
      </c>
      <c r="X26" s="1367"/>
      <c r="Y26" s="1373">
        <v>1.5587921468203159</v>
      </c>
    </row>
    <row r="27" spans="2:25" s="633" customFormat="1" ht="18" customHeight="1" x14ac:dyDescent="0.25">
      <c r="B27" s="682" t="s">
        <v>1</v>
      </c>
      <c r="D27" s="1369">
        <v>3829</v>
      </c>
      <c r="E27" s="1363"/>
      <c r="F27" s="1374">
        <v>715</v>
      </c>
      <c r="G27" s="1375">
        <v>14.175257731958762</v>
      </c>
      <c r="H27" s="1374">
        <v>807</v>
      </c>
      <c r="I27" s="1371">
        <v>15.999206978588422</v>
      </c>
      <c r="J27" s="1374">
        <v>1317</v>
      </c>
      <c r="K27" s="1371">
        <v>26.110229976209357</v>
      </c>
      <c r="L27" s="1374">
        <v>67</v>
      </c>
      <c r="M27" s="1371">
        <v>1.3283108643933386</v>
      </c>
      <c r="N27" s="1374">
        <v>183</v>
      </c>
      <c r="O27" s="1371">
        <v>3.6280729579698652</v>
      </c>
      <c r="P27" s="1374">
        <v>4</v>
      </c>
      <c r="Q27" s="1371">
        <v>7.9302141157811257E-2</v>
      </c>
      <c r="R27" s="1374">
        <v>1951</v>
      </c>
      <c r="S27" s="1371">
        <v>38.679619349722444</v>
      </c>
      <c r="T27" s="1374">
        <v>0</v>
      </c>
      <c r="U27" s="1371">
        <v>0</v>
      </c>
      <c r="V27" s="1372">
        <v>5044</v>
      </c>
      <c r="W27" s="1371">
        <v>100</v>
      </c>
      <c r="X27" s="1367"/>
      <c r="Y27" s="1373">
        <v>1.3173152259075476</v>
      </c>
    </row>
    <row r="28" spans="2:25" s="633" customFormat="1" ht="8.25" customHeight="1" x14ac:dyDescent="0.25">
      <c r="B28" s="688"/>
      <c r="D28" s="1377"/>
      <c r="E28" s="1363"/>
      <c r="F28" s="1378"/>
      <c r="G28" s="1379"/>
      <c r="H28" s="1378"/>
      <c r="I28" s="1380"/>
      <c r="J28" s="1378"/>
      <c r="K28" s="1380"/>
      <c r="L28" s="1378"/>
      <c r="M28" s="1380"/>
      <c r="N28" s="1378"/>
      <c r="O28" s="1379"/>
      <c r="P28" s="1378"/>
      <c r="Q28" s="1379"/>
      <c r="R28" s="1378"/>
      <c r="S28" s="1379"/>
      <c r="T28" s="1378"/>
      <c r="U28" s="1379"/>
      <c r="V28" s="1381"/>
      <c r="W28" s="1380"/>
      <c r="X28" s="1367"/>
      <c r="Y28" s="1382"/>
    </row>
    <row r="29" spans="2:25" s="633" customFormat="1" ht="3" customHeight="1" x14ac:dyDescent="0.25">
      <c r="B29" s="630"/>
      <c r="C29" s="631"/>
      <c r="D29" s="1383"/>
      <c r="E29" s="1384"/>
      <c r="F29" s="1385"/>
      <c r="G29" s="1385"/>
      <c r="H29" s="1385"/>
      <c r="I29" s="1385"/>
      <c r="J29" s="1385"/>
      <c r="K29" s="1385"/>
      <c r="L29" s="1385"/>
      <c r="M29" s="1385"/>
      <c r="N29" s="1385"/>
      <c r="O29" s="1385"/>
      <c r="P29" s="1385"/>
      <c r="Q29" s="1385"/>
      <c r="R29" s="1385"/>
      <c r="S29" s="1385"/>
      <c r="T29" s="1385"/>
      <c r="U29" s="1385"/>
      <c r="V29" s="1386"/>
      <c r="W29" s="1385"/>
      <c r="X29" s="1385"/>
      <c r="Y29" s="1385"/>
    </row>
    <row r="30" spans="2:25" s="1225" customFormat="1" ht="20.25" customHeight="1" x14ac:dyDescent="0.25">
      <c r="B30" s="1249" t="s">
        <v>0</v>
      </c>
      <c r="D30" s="1387">
        <f>SUM(D10:D27)</f>
        <v>1617277</v>
      </c>
      <c r="E30" s="1388"/>
      <c r="F30" s="1389">
        <f>SUM(F10:F27)</f>
        <v>76799</v>
      </c>
      <c r="G30" s="1390">
        <f>F30*100/$V30</f>
        <v>3.3937004498921115</v>
      </c>
      <c r="H30" s="1389">
        <f>SUM(H10:H27)</f>
        <v>576950</v>
      </c>
      <c r="I30" s="1390">
        <f>H30*100/$V30</f>
        <v>25.495064708723472</v>
      </c>
      <c r="J30" s="1389">
        <f>SUM(J10:J27)</f>
        <v>378986</v>
      </c>
      <c r="K30" s="1390">
        <f>J30*100/$V30</f>
        <v>16.747157628391147</v>
      </c>
      <c r="L30" s="1389">
        <f>SUM(L10:L27)</f>
        <v>106553</v>
      </c>
      <c r="M30" s="1390">
        <f>L30*100/$V30</f>
        <v>4.7085113613113991</v>
      </c>
      <c r="N30" s="1389">
        <f>SUM(N10:N27)</f>
        <v>179088</v>
      </c>
      <c r="O30" s="1390">
        <f>N30*100/$V30</f>
        <v>7.9137882807104063</v>
      </c>
      <c r="P30" s="1389">
        <f>SUM(P10:P27)</f>
        <v>213097</v>
      </c>
      <c r="Q30" s="1390">
        <f>P30*100/$V30</f>
        <v>9.4166250181728834</v>
      </c>
      <c r="R30" s="1389">
        <f>SUM(R10:R27)</f>
        <v>719760</v>
      </c>
      <c r="S30" s="1390">
        <f>R30*100/$V30</f>
        <v>31.805750541209473</v>
      </c>
      <c r="T30" s="1389">
        <f>SUM(T10:T28)</f>
        <v>11754</v>
      </c>
      <c r="U30" s="1390">
        <f>T30*100/$V30</f>
        <v>0.5194020115891077</v>
      </c>
      <c r="V30" s="1389">
        <f>SUM(V10:V27)</f>
        <v>2262987</v>
      </c>
      <c r="W30" s="1390">
        <f>G30+I30+K30+M30+O30+Q30+S30+U30</f>
        <v>100.00000000000001</v>
      </c>
      <c r="X30" s="1391"/>
      <c r="Y30" s="1392">
        <f>(V30/D30)</f>
        <v>1.3992575174197122</v>
      </c>
    </row>
    <row r="31" spans="2:25" s="631" customFormat="1" ht="5.25" customHeight="1" x14ac:dyDescent="0.25">
      <c r="B31" s="644"/>
      <c r="C31" s="645"/>
      <c r="D31" s="646"/>
      <c r="E31" s="645"/>
      <c r="F31" s="646"/>
      <c r="G31" s="849"/>
      <c r="H31" s="646"/>
      <c r="I31" s="849"/>
      <c r="J31" s="646"/>
      <c r="K31" s="849"/>
      <c r="L31" s="646"/>
      <c r="M31" s="849"/>
      <c r="N31" s="646"/>
      <c r="O31" s="849"/>
      <c r="P31" s="646"/>
      <c r="Q31" s="849"/>
      <c r="R31" s="646"/>
      <c r="S31" s="849"/>
      <c r="T31" s="646"/>
      <c r="U31" s="849"/>
      <c r="V31" s="646"/>
      <c r="W31" s="849"/>
      <c r="X31" s="849"/>
      <c r="Y31" s="849"/>
    </row>
    <row r="32" spans="2:25" s="697" customFormat="1" ht="18.75" customHeight="1" x14ac:dyDescent="0.25">
      <c r="B32" s="850" t="s">
        <v>39</v>
      </c>
      <c r="C32" s="851"/>
      <c r="D32" s="851"/>
      <c r="E32" s="851"/>
      <c r="F32" s="851"/>
      <c r="G32" s="851"/>
      <c r="H32" s="851"/>
      <c r="I32" s="851"/>
      <c r="J32" s="851"/>
      <c r="K32" s="851"/>
      <c r="L32" s="851"/>
      <c r="N32" s="851"/>
      <c r="O32" s="851"/>
      <c r="P32" s="851"/>
      <c r="Q32" s="851"/>
      <c r="R32" s="851"/>
      <c r="S32" s="851"/>
      <c r="T32" s="851"/>
      <c r="U32" s="851"/>
      <c r="V32" s="851"/>
      <c r="W32" s="851"/>
    </row>
    <row r="33" spans="2:25" s="852" customFormat="1" x14ac:dyDescent="0.35">
      <c r="B33" s="698" t="s">
        <v>47</v>
      </c>
      <c r="X33" s="697"/>
      <c r="Y33" s="697"/>
    </row>
    <row r="34" spans="2:25" s="852" customFormat="1" x14ac:dyDescent="0.25">
      <c r="X34" s="697"/>
      <c r="Y34" s="697"/>
    </row>
    <row r="35" spans="2:25" s="852" customFormat="1" x14ac:dyDescent="0.25">
      <c r="X35" s="697"/>
      <c r="Y35" s="697"/>
    </row>
    <row r="36" spans="2:25" s="852" customFormat="1" x14ac:dyDescent="0.25">
      <c r="D36" s="853"/>
      <c r="T36" s="697"/>
      <c r="U36" s="697"/>
    </row>
    <row r="37" spans="2:25" s="852" customFormat="1" x14ac:dyDescent="0.25">
      <c r="T37" s="697"/>
      <c r="U37" s="697"/>
    </row>
    <row r="38" spans="2:25" s="852" customFormat="1" x14ac:dyDescent="0.25">
      <c r="T38" s="697"/>
      <c r="U38" s="697"/>
    </row>
    <row r="39" spans="2:25" s="852" customFormat="1" x14ac:dyDescent="0.25">
      <c r="T39" s="697"/>
      <c r="U39" s="697"/>
    </row>
    <row r="40" spans="2:25" s="852" customFormat="1" x14ac:dyDescent="0.25">
      <c r="T40" s="697"/>
      <c r="U40" s="697"/>
    </row>
    <row r="41" spans="2:25" s="852" customFormat="1" x14ac:dyDescent="0.25">
      <c r="T41" s="697"/>
      <c r="U41" s="697"/>
    </row>
    <row r="42" spans="2:25" x14ac:dyDescent="0.25">
      <c r="T42" s="732"/>
      <c r="U42" s="732"/>
      <c r="X42" s="615"/>
      <c r="Y42" s="615"/>
    </row>
    <row r="43" spans="2:25" x14ac:dyDescent="0.25">
      <c r="T43" s="732"/>
      <c r="U43" s="732"/>
      <c r="X43" s="615"/>
      <c r="Y43" s="615"/>
    </row>
    <row r="44" spans="2:25" x14ac:dyDescent="0.25">
      <c r="T44" s="732"/>
      <c r="U44" s="732"/>
      <c r="X44" s="615"/>
      <c r="Y44" s="615"/>
    </row>
    <row r="45" spans="2:25" x14ac:dyDescent="0.25">
      <c r="T45" s="732"/>
      <c r="U45" s="732"/>
      <c r="X45" s="615"/>
      <c r="Y45" s="615"/>
    </row>
    <row r="46" spans="2:25" x14ac:dyDescent="0.25">
      <c r="T46" s="732"/>
      <c r="U46" s="732"/>
      <c r="X46" s="615"/>
      <c r="Y46" s="615"/>
    </row>
    <row r="47" spans="2:25" x14ac:dyDescent="0.25">
      <c r="T47" s="732"/>
      <c r="U47" s="732"/>
      <c r="X47" s="615"/>
      <c r="Y47" s="615"/>
    </row>
    <row r="48" spans="2:25" x14ac:dyDescent="0.25">
      <c r="T48" s="732"/>
      <c r="U48" s="732"/>
      <c r="X48" s="615"/>
      <c r="Y48" s="615"/>
    </row>
    <row r="49" spans="20:25" x14ac:dyDescent="0.25">
      <c r="T49" s="732"/>
      <c r="U49" s="732"/>
      <c r="X49" s="615"/>
      <c r="Y49" s="615"/>
    </row>
    <row r="50" spans="20:25" x14ac:dyDescent="0.25">
      <c r="T50" s="732"/>
      <c r="U50" s="732"/>
      <c r="X50" s="615"/>
      <c r="Y50" s="615"/>
    </row>
    <row r="51" spans="20:25" x14ac:dyDescent="0.25">
      <c r="T51" s="732"/>
      <c r="U51" s="732"/>
      <c r="X51" s="615"/>
      <c r="Y51" s="615"/>
    </row>
    <row r="52" spans="20:25" x14ac:dyDescent="0.25">
      <c r="T52" s="732"/>
      <c r="U52" s="732"/>
      <c r="X52" s="615"/>
      <c r="Y52" s="615"/>
    </row>
    <row r="53" spans="20:25" x14ac:dyDescent="0.25">
      <c r="T53" s="732"/>
      <c r="U53" s="732"/>
      <c r="X53" s="615"/>
      <c r="Y53" s="615"/>
    </row>
    <row r="54" spans="20:25" x14ac:dyDescent="0.25">
      <c r="T54" s="732"/>
      <c r="U54" s="732"/>
      <c r="X54" s="615"/>
      <c r="Y54" s="615"/>
    </row>
    <row r="55" spans="20:25" x14ac:dyDescent="0.25">
      <c r="T55" s="732"/>
      <c r="U55" s="732"/>
      <c r="X55" s="615"/>
      <c r="Y55" s="615"/>
    </row>
    <row r="56" spans="20:25" x14ac:dyDescent="0.25">
      <c r="T56" s="732"/>
      <c r="U56" s="732"/>
      <c r="X56" s="615"/>
      <c r="Y56" s="615"/>
    </row>
  </sheetData>
  <mergeCells count="13">
    <mergeCell ref="R7:S7"/>
    <mergeCell ref="T7:U7"/>
    <mergeCell ref="V7:W7"/>
    <mergeCell ref="B3:X3"/>
    <mergeCell ref="B4:W4"/>
    <mergeCell ref="F6:W6"/>
    <mergeCell ref="B7:B8"/>
    <mergeCell ref="F7:G7"/>
    <mergeCell ref="H7:I7"/>
    <mergeCell ref="J7:K7"/>
    <mergeCell ref="L7:M7"/>
    <mergeCell ref="N7:O7"/>
    <mergeCell ref="P7:Q7"/>
  </mergeCells>
  <printOptions horizontalCentered="1"/>
  <pageMargins left="0" right="0" top="0.43307086614173229" bottom="0.43307086614173229" header="0" footer="0"/>
  <pageSetup paperSize="9" scale="88" orientation="landscape" r:id="rId1"/>
  <headerFooter alignWithMargins="0"/>
  <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6B280-1BD5-4A04-BBE1-9D6DABC68DF2}">
  <sheetPr codeName="Hoja9">
    <tabColor theme="0"/>
    <pageSetUpPr fitToPage="1"/>
  </sheetPr>
  <dimension ref="B1:AD56"/>
  <sheetViews>
    <sheetView zoomScaleNormal="100" workbookViewId="0"/>
  </sheetViews>
  <sheetFormatPr baseColWidth="10" defaultColWidth="11.453125" defaultRowHeight="14.5" x14ac:dyDescent="0.25"/>
  <cols>
    <col min="1" max="1" width="0.7265625" style="615" customWidth="1"/>
    <col min="2" max="2" width="21.7265625" style="615" customWidth="1"/>
    <col min="3" max="3" width="0.54296875" style="615" customWidth="1"/>
    <col min="4" max="4" width="9.7265625" style="615" customWidth="1"/>
    <col min="5" max="5" width="0.7265625" style="615" customWidth="1"/>
    <col min="6" max="6" width="6.453125" style="615" customWidth="1"/>
    <col min="7" max="7" width="5.54296875" style="615" customWidth="1"/>
    <col min="8" max="8" width="7.54296875" style="615" customWidth="1"/>
    <col min="9" max="9" width="6.453125" style="615" bestFit="1" customWidth="1"/>
    <col min="10" max="10" width="7.54296875" style="615" customWidth="1"/>
    <col min="11" max="11" width="6.453125" style="615" bestFit="1" customWidth="1"/>
    <col min="12" max="12" width="7.26953125" style="615" customWidth="1"/>
    <col min="13" max="13" width="5.7265625" style="615" customWidth="1"/>
    <col min="14" max="14" width="7.453125" style="615" customWidth="1"/>
    <col min="15" max="15" width="6.453125" style="615" bestFit="1" customWidth="1"/>
    <col min="16" max="16" width="8.54296875" style="615" customWidth="1"/>
    <col min="17" max="17" width="6" style="615" customWidth="1"/>
    <col min="18" max="18" width="7.26953125" style="615" customWidth="1"/>
    <col min="19" max="19" width="6.453125" style="615" bestFit="1" customWidth="1"/>
    <col min="20" max="20" width="6.81640625" style="615" customWidth="1"/>
    <col min="21" max="21" width="5.453125" style="615" customWidth="1"/>
    <col min="22" max="22" width="9.26953125" style="615" customWidth="1"/>
    <col min="23" max="23" width="6.7265625" style="615" customWidth="1"/>
    <col min="24" max="24" width="0.54296875" style="732" customWidth="1"/>
    <col min="25" max="25" width="13.7265625" style="732" customWidth="1"/>
    <col min="26" max="26" width="1.453125" style="615" customWidth="1"/>
    <col min="27" max="16384" width="11.453125" style="615"/>
  </cols>
  <sheetData>
    <row r="1" spans="2:30" s="613" customFormat="1" ht="9" customHeight="1" x14ac:dyDescent="0.25">
      <c r="B1" s="613" t="s">
        <v>48</v>
      </c>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30" s="619" customFormat="1" ht="49.5" customHeight="1" x14ac:dyDescent="0.35">
      <c r="B2" s="718"/>
      <c r="C2" s="718"/>
      <c r="D2" s="718"/>
      <c r="E2" s="718"/>
      <c r="F2" s="718"/>
      <c r="G2" s="718"/>
      <c r="H2" s="718"/>
      <c r="I2" s="718"/>
      <c r="J2" s="718"/>
      <c r="K2" s="718"/>
      <c r="X2" s="667"/>
      <c r="Y2" s="667"/>
    </row>
    <row r="3" spans="2:30" s="621" customFormat="1" ht="18.75" customHeight="1" x14ac:dyDescent="0.25">
      <c r="B3" s="1543" t="s">
        <v>494</v>
      </c>
      <c r="C3" s="1543"/>
      <c r="D3" s="1543"/>
      <c r="E3" s="1543"/>
      <c r="F3" s="1543"/>
      <c r="G3" s="1543"/>
      <c r="H3" s="1543"/>
      <c r="I3" s="1543"/>
      <c r="J3" s="1543"/>
      <c r="K3" s="1543"/>
      <c r="L3" s="1543"/>
      <c r="M3" s="1543"/>
      <c r="N3" s="1543"/>
      <c r="O3" s="1543"/>
      <c r="P3" s="1543"/>
      <c r="Q3" s="1543"/>
      <c r="R3" s="1543"/>
      <c r="S3" s="1543"/>
      <c r="T3" s="1543"/>
      <c r="U3" s="1543"/>
      <c r="V3" s="1543"/>
      <c r="W3" s="1543"/>
      <c r="X3" s="1543"/>
      <c r="Y3" s="821"/>
    </row>
    <row r="4" spans="2:30" s="621" customFormat="1" ht="14.25" customHeight="1" x14ac:dyDescent="0.25">
      <c r="B4" s="1478" t="str">
        <f>porsaad!$B$6</f>
        <v>Situación a 30 de noviembre de 2025</v>
      </c>
      <c r="C4" s="1478"/>
      <c r="D4" s="1478"/>
      <c r="E4" s="1478"/>
      <c r="F4" s="1478"/>
      <c r="G4" s="1478"/>
      <c r="H4" s="1478"/>
      <c r="I4" s="1478"/>
      <c r="J4" s="1478"/>
      <c r="K4" s="1478"/>
      <c r="L4" s="1478"/>
      <c r="M4" s="1478"/>
      <c r="N4" s="1478"/>
      <c r="O4" s="1478"/>
      <c r="P4" s="1478"/>
      <c r="Q4" s="1478"/>
      <c r="R4" s="1478"/>
      <c r="S4" s="1478"/>
      <c r="T4" s="1478"/>
      <c r="U4" s="1478"/>
      <c r="V4" s="1478"/>
      <c r="W4" s="1478"/>
      <c r="X4" s="622"/>
      <c r="Y4" s="822"/>
    </row>
    <row r="5" spans="2:30" s="621" customFormat="1" ht="5.25" customHeight="1" x14ac:dyDescent="0.25">
      <c r="B5" s="823"/>
      <c r="C5" s="823"/>
      <c r="D5" s="823"/>
      <c r="E5" s="823"/>
      <c r="F5" s="823"/>
      <c r="G5" s="823"/>
      <c r="H5" s="823"/>
      <c r="I5" s="823"/>
      <c r="J5" s="823"/>
      <c r="K5" s="823"/>
      <c r="L5" s="823"/>
      <c r="M5" s="823"/>
      <c r="N5" s="823"/>
      <c r="O5" s="823"/>
      <c r="P5" s="823"/>
      <c r="Q5" s="823"/>
      <c r="R5" s="823"/>
      <c r="S5" s="823"/>
      <c r="T5" s="823"/>
      <c r="U5" s="823"/>
      <c r="V5" s="823"/>
      <c r="W5" s="823"/>
      <c r="X5" s="824"/>
      <c r="Y5" s="721"/>
    </row>
    <row r="6" spans="2:30" s="621" customFormat="1" ht="19.5" customHeight="1" x14ac:dyDescent="0.25">
      <c r="B6" s="623"/>
      <c r="C6" s="623"/>
      <c r="D6" s="668"/>
      <c r="E6" s="623"/>
      <c r="F6" s="1593" t="s">
        <v>491</v>
      </c>
      <c r="G6" s="1594"/>
      <c r="H6" s="1594"/>
      <c r="I6" s="1594"/>
      <c r="J6" s="1594"/>
      <c r="K6" s="1594"/>
      <c r="L6" s="1594"/>
      <c r="M6" s="1594"/>
      <c r="N6" s="1594"/>
      <c r="O6" s="1594"/>
      <c r="P6" s="1594"/>
      <c r="Q6" s="1594"/>
      <c r="R6" s="1594"/>
      <c r="S6" s="1594"/>
      <c r="T6" s="1594"/>
      <c r="U6" s="1594"/>
      <c r="V6" s="1594"/>
      <c r="W6" s="1595"/>
      <c r="X6" s="825"/>
      <c r="Y6" s="826"/>
    </row>
    <row r="7" spans="2:30" s="621" customFormat="1" ht="64.5" customHeight="1" x14ac:dyDescent="0.25">
      <c r="B7" s="1551" t="s">
        <v>12</v>
      </c>
      <c r="C7" s="625"/>
      <c r="D7" s="871" t="s">
        <v>492</v>
      </c>
      <c r="E7" s="625"/>
      <c r="F7" s="1596" t="s">
        <v>54</v>
      </c>
      <c r="G7" s="1597"/>
      <c r="H7" s="1598" t="s">
        <v>55</v>
      </c>
      <c r="I7" s="1599"/>
      <c r="J7" s="1600" t="s">
        <v>56</v>
      </c>
      <c r="K7" s="1601"/>
      <c r="L7" s="1600" t="s">
        <v>57</v>
      </c>
      <c r="M7" s="1602"/>
      <c r="N7" s="1601" t="s">
        <v>58</v>
      </c>
      <c r="O7" s="1601"/>
      <c r="P7" s="1600" t="s">
        <v>59</v>
      </c>
      <c r="Q7" s="1602"/>
      <c r="R7" s="1598" t="s">
        <v>60</v>
      </c>
      <c r="S7" s="1599"/>
      <c r="T7" s="1600" t="s">
        <v>61</v>
      </c>
      <c r="U7" s="1602"/>
      <c r="V7" s="1600" t="s">
        <v>0</v>
      </c>
      <c r="W7" s="1603"/>
      <c r="X7" s="627"/>
      <c r="Y7" s="1361" t="s">
        <v>493</v>
      </c>
      <c r="AD7" s="827"/>
    </row>
    <row r="8" spans="2:30" s="626" customFormat="1" ht="20.25" customHeight="1" x14ac:dyDescent="0.25">
      <c r="B8" s="1552"/>
      <c r="C8" s="628"/>
      <c r="D8" s="862" t="s">
        <v>9</v>
      </c>
      <c r="E8" s="614"/>
      <c r="F8" s="863" t="s">
        <v>9</v>
      </c>
      <c r="G8" s="864" t="s">
        <v>28</v>
      </c>
      <c r="H8" s="865" t="s">
        <v>9</v>
      </c>
      <c r="I8" s="866" t="s">
        <v>28</v>
      </c>
      <c r="J8" s="864" t="s">
        <v>9</v>
      </c>
      <c r="K8" s="864" t="s">
        <v>28</v>
      </c>
      <c r="L8" s="864" t="s">
        <v>9</v>
      </c>
      <c r="M8" s="864" t="s">
        <v>28</v>
      </c>
      <c r="N8" s="859" t="s">
        <v>9</v>
      </c>
      <c r="O8" s="864" t="s">
        <v>28</v>
      </c>
      <c r="P8" s="864" t="s">
        <v>9</v>
      </c>
      <c r="Q8" s="865" t="s">
        <v>28</v>
      </c>
      <c r="R8" s="865" t="s">
        <v>9</v>
      </c>
      <c r="S8" s="866" t="s">
        <v>28</v>
      </c>
      <c r="T8" s="864" t="s">
        <v>9</v>
      </c>
      <c r="U8" s="867" t="s">
        <v>28</v>
      </c>
      <c r="V8" s="864" t="s">
        <v>9</v>
      </c>
      <c r="W8" s="868" t="s">
        <v>28</v>
      </c>
      <c r="X8" s="869"/>
      <c r="Y8" s="870" t="s">
        <v>9</v>
      </c>
    </row>
    <row r="9" spans="2:30" s="626" customFormat="1" ht="8.25" customHeight="1" x14ac:dyDescent="0.25">
      <c r="B9" s="630"/>
      <c r="C9" s="631"/>
      <c r="E9" s="631"/>
      <c r="F9" s="630"/>
      <c r="G9" s="630"/>
      <c r="H9" s="630"/>
      <c r="I9" s="630"/>
      <c r="J9" s="630"/>
      <c r="K9" s="630"/>
      <c r="L9" s="630"/>
      <c r="M9" s="630"/>
      <c r="N9" s="861"/>
      <c r="O9" s="630"/>
      <c r="P9" s="630"/>
      <c r="Q9" s="630"/>
      <c r="R9" s="630"/>
      <c r="S9" s="630"/>
      <c r="T9" s="630"/>
      <c r="U9" s="630"/>
      <c r="V9" s="828"/>
      <c r="W9" s="829"/>
      <c r="X9" s="630"/>
      <c r="Y9" s="630"/>
    </row>
    <row r="10" spans="2:30" s="631" customFormat="1" ht="18" customHeight="1" x14ac:dyDescent="0.25">
      <c r="B10" s="674" t="s">
        <v>8</v>
      </c>
      <c r="C10" s="633"/>
      <c r="D10" s="1362">
        <v>107149</v>
      </c>
      <c r="E10" s="1363"/>
      <c r="F10" s="1364">
        <v>493</v>
      </c>
      <c r="G10" s="1365">
        <v>0.28182379438867672</v>
      </c>
      <c r="H10" s="1364">
        <v>72197</v>
      </c>
      <c r="I10" s="1365">
        <v>41.271465483730822</v>
      </c>
      <c r="J10" s="1364">
        <v>79999</v>
      </c>
      <c r="K10" s="1365">
        <v>45.731484233873736</v>
      </c>
      <c r="L10" s="1364">
        <v>649</v>
      </c>
      <c r="M10" s="1365">
        <v>0.37100130336359272</v>
      </c>
      <c r="N10" s="1364">
        <v>83</v>
      </c>
      <c r="O10" s="1365">
        <v>4.7447007980243754E-2</v>
      </c>
      <c r="P10" s="1364">
        <v>107</v>
      </c>
      <c r="Q10" s="1365">
        <v>6.116662474561544E-2</v>
      </c>
      <c r="R10" s="1364">
        <v>21404</v>
      </c>
      <c r="S10" s="1365">
        <v>12.235611551917316</v>
      </c>
      <c r="T10" s="1364">
        <v>0</v>
      </c>
      <c r="U10" s="1365">
        <v>0</v>
      </c>
      <c r="V10" s="1366">
        <v>174932</v>
      </c>
      <c r="W10" s="1365">
        <v>100</v>
      </c>
      <c r="X10" s="1367"/>
      <c r="Y10" s="1368">
        <v>1.6326050639763321</v>
      </c>
    </row>
    <row r="11" spans="2:30" s="633" customFormat="1" ht="18" customHeight="1" x14ac:dyDescent="0.25">
      <c r="B11" s="682" t="s">
        <v>7</v>
      </c>
      <c r="D11" s="1369">
        <v>16832</v>
      </c>
      <c r="E11" s="1363"/>
      <c r="F11" s="1370">
        <v>1096</v>
      </c>
      <c r="G11" s="1371">
        <v>4.8978862224605626</v>
      </c>
      <c r="H11" s="1370">
        <v>4795</v>
      </c>
      <c r="I11" s="1371">
        <v>21.428252223264959</v>
      </c>
      <c r="J11" s="1370">
        <v>3099</v>
      </c>
      <c r="K11" s="1371">
        <v>13.849041426464673</v>
      </c>
      <c r="L11" s="1370">
        <v>602</v>
      </c>
      <c r="M11" s="1371">
        <v>2.6902623229208564</v>
      </c>
      <c r="N11" s="1370">
        <v>98</v>
      </c>
      <c r="O11" s="1371">
        <v>0.43794968047548821</v>
      </c>
      <c r="P11" s="1370">
        <v>1882</v>
      </c>
      <c r="Q11" s="1371">
        <v>8.4104214148456009</v>
      </c>
      <c r="R11" s="1370">
        <v>10805</v>
      </c>
      <c r="S11" s="1371">
        <v>48.286186709567858</v>
      </c>
      <c r="T11" s="1370">
        <v>0</v>
      </c>
      <c r="U11" s="1371">
        <v>0</v>
      </c>
      <c r="V11" s="1372">
        <v>22377</v>
      </c>
      <c r="W11" s="1371">
        <v>100</v>
      </c>
      <c r="X11" s="1367"/>
      <c r="Y11" s="1373">
        <v>1.3294320342205324</v>
      </c>
    </row>
    <row r="12" spans="2:30" s="633" customFormat="1" ht="22.5" customHeight="1" x14ac:dyDescent="0.25">
      <c r="B12" s="682" t="s">
        <v>37</v>
      </c>
      <c r="D12" s="1369">
        <v>14590</v>
      </c>
      <c r="E12" s="1363"/>
      <c r="F12" s="1374">
        <v>2000</v>
      </c>
      <c r="G12" s="1371">
        <v>9.7718278203938045</v>
      </c>
      <c r="H12" s="1374">
        <v>5208</v>
      </c>
      <c r="I12" s="1371">
        <v>25.445839644305469</v>
      </c>
      <c r="J12" s="1374">
        <v>4866</v>
      </c>
      <c r="K12" s="1371">
        <v>23.774857087018127</v>
      </c>
      <c r="L12" s="1374">
        <v>761</v>
      </c>
      <c r="M12" s="1371">
        <v>3.7181804856598428</v>
      </c>
      <c r="N12" s="1374">
        <v>45</v>
      </c>
      <c r="O12" s="1371">
        <v>0.2198661259588606</v>
      </c>
      <c r="P12" s="1374">
        <v>1639</v>
      </c>
      <c r="Q12" s="1371">
        <v>8.0080128988127228</v>
      </c>
      <c r="R12" s="1374">
        <v>5937</v>
      </c>
      <c r="S12" s="1371">
        <v>29.007670884839008</v>
      </c>
      <c r="T12" s="1374">
        <v>11</v>
      </c>
      <c r="U12" s="1371">
        <v>5.3745053012165929E-2</v>
      </c>
      <c r="V12" s="1372">
        <v>20467</v>
      </c>
      <c r="W12" s="1371">
        <v>100</v>
      </c>
      <c r="X12" s="1367"/>
      <c r="Y12" s="1373">
        <v>1.4028101439342016</v>
      </c>
    </row>
    <row r="13" spans="2:30" s="633" customFormat="1" ht="18" customHeight="1" x14ac:dyDescent="0.25">
      <c r="B13" s="682" t="s">
        <v>38</v>
      </c>
      <c r="D13" s="1369">
        <v>14758</v>
      </c>
      <c r="E13" s="1363"/>
      <c r="F13" s="1370">
        <v>2256</v>
      </c>
      <c r="G13" s="1371">
        <v>8.7037037037037042</v>
      </c>
      <c r="H13" s="1370">
        <v>9964</v>
      </c>
      <c r="I13" s="1371">
        <v>38.441358024691361</v>
      </c>
      <c r="J13" s="1370">
        <v>959</v>
      </c>
      <c r="K13" s="1371">
        <v>3.6998456790123457</v>
      </c>
      <c r="L13" s="1370">
        <v>229</v>
      </c>
      <c r="M13" s="1371">
        <v>0.88348765432098764</v>
      </c>
      <c r="N13" s="1370">
        <v>3</v>
      </c>
      <c r="O13" s="1371">
        <v>1.1574074074074073E-2</v>
      </c>
      <c r="P13" s="1370">
        <v>52</v>
      </c>
      <c r="Q13" s="1371">
        <v>0.20061728395061729</v>
      </c>
      <c r="R13" s="1370">
        <v>12457</v>
      </c>
      <c r="S13" s="1371">
        <v>48.059413580246911</v>
      </c>
      <c r="T13" s="1370">
        <v>0</v>
      </c>
      <c r="U13" s="1371">
        <v>0</v>
      </c>
      <c r="V13" s="1372">
        <v>25920</v>
      </c>
      <c r="W13" s="1371">
        <v>100</v>
      </c>
      <c r="X13" s="1367"/>
      <c r="Y13" s="1373">
        <v>1.7563355468220627</v>
      </c>
    </row>
    <row r="14" spans="2:30" s="633" customFormat="1" ht="18" customHeight="1" x14ac:dyDescent="0.25">
      <c r="B14" s="682" t="s">
        <v>6</v>
      </c>
      <c r="D14" s="1369">
        <v>12165</v>
      </c>
      <c r="E14" s="1363"/>
      <c r="F14" s="1370">
        <v>470</v>
      </c>
      <c r="G14" s="1371">
        <v>3.4750462107208873</v>
      </c>
      <c r="H14" s="1370">
        <v>691</v>
      </c>
      <c r="I14" s="1371">
        <v>5.1090573012939</v>
      </c>
      <c r="J14" s="1370">
        <v>175</v>
      </c>
      <c r="K14" s="1371">
        <v>1.2939001848428835</v>
      </c>
      <c r="L14" s="1370">
        <v>1810</v>
      </c>
      <c r="M14" s="1371">
        <v>13.382624768946396</v>
      </c>
      <c r="N14" s="1370">
        <v>88</v>
      </c>
      <c r="O14" s="1371">
        <v>0.65064695009242146</v>
      </c>
      <c r="P14" s="1370">
        <v>2623</v>
      </c>
      <c r="Q14" s="1371">
        <v>19.393715341959336</v>
      </c>
      <c r="R14" s="1370">
        <v>7661</v>
      </c>
      <c r="S14" s="1371">
        <v>56.64325323475046</v>
      </c>
      <c r="T14" s="1370">
        <v>7</v>
      </c>
      <c r="U14" s="1371">
        <v>5.1756007393715345E-2</v>
      </c>
      <c r="V14" s="1372">
        <v>13525</v>
      </c>
      <c r="W14" s="1371">
        <v>100</v>
      </c>
      <c r="X14" s="1367"/>
      <c r="Y14" s="1373">
        <v>1.111796136457049</v>
      </c>
    </row>
    <row r="15" spans="2:30" s="633" customFormat="1" ht="18" customHeight="1" x14ac:dyDescent="0.25">
      <c r="B15" s="682" t="s">
        <v>5</v>
      </c>
      <c r="D15" s="1369">
        <v>5150</v>
      </c>
      <c r="E15" s="1363"/>
      <c r="F15" s="1374">
        <v>721</v>
      </c>
      <c r="G15" s="1371">
        <v>9.6609942382419938</v>
      </c>
      <c r="H15" s="1374">
        <v>1910</v>
      </c>
      <c r="I15" s="1371">
        <v>25.592925097145919</v>
      </c>
      <c r="J15" s="1374">
        <v>407</v>
      </c>
      <c r="K15" s="1371">
        <v>5.4535709500200991</v>
      </c>
      <c r="L15" s="1374">
        <v>589</v>
      </c>
      <c r="M15" s="1371">
        <v>7.8922685247219615</v>
      </c>
      <c r="N15" s="1374">
        <v>46</v>
      </c>
      <c r="O15" s="1371">
        <v>0.61637411228728389</v>
      </c>
      <c r="P15" s="1374">
        <v>16</v>
      </c>
      <c r="Q15" s="1371">
        <v>0.21439099557818572</v>
      </c>
      <c r="R15" s="1374">
        <v>3774</v>
      </c>
      <c r="S15" s="1371">
        <v>50.569476082004556</v>
      </c>
      <c r="T15" s="1374">
        <v>0</v>
      </c>
      <c r="U15" s="1371">
        <v>0</v>
      </c>
      <c r="V15" s="1372">
        <v>7463</v>
      </c>
      <c r="W15" s="1371">
        <v>100</v>
      </c>
      <c r="X15" s="1367"/>
      <c r="Y15" s="1373">
        <v>1.4491262135922329</v>
      </c>
    </row>
    <row r="16" spans="2:30" s="742" customFormat="1" ht="18" customHeight="1" x14ac:dyDescent="0.25">
      <c r="B16" s="836" t="s">
        <v>4</v>
      </c>
      <c r="D16" s="1369">
        <v>47198</v>
      </c>
      <c r="E16" s="1363"/>
      <c r="F16" s="1370">
        <v>3618</v>
      </c>
      <c r="G16" s="1371">
        <v>5.2952024119661623</v>
      </c>
      <c r="H16" s="1370">
        <v>18078</v>
      </c>
      <c r="I16" s="1371">
        <v>26.45844919942628</v>
      </c>
      <c r="J16" s="1370">
        <v>12971</v>
      </c>
      <c r="K16" s="1371">
        <v>18.983988525597869</v>
      </c>
      <c r="L16" s="1370">
        <v>3667</v>
      </c>
      <c r="M16" s="1371">
        <v>5.3669174252846643</v>
      </c>
      <c r="N16" s="1370">
        <v>3</v>
      </c>
      <c r="O16" s="1371">
        <v>4.3907151011328043E-3</v>
      </c>
      <c r="P16" s="1370">
        <v>13194</v>
      </c>
      <c r="Q16" s="1371">
        <v>19.310365014782075</v>
      </c>
      <c r="R16" s="1370">
        <v>15592</v>
      </c>
      <c r="S16" s="1371">
        <v>22.820009952287563</v>
      </c>
      <c r="T16" s="1370">
        <v>1203</v>
      </c>
      <c r="U16" s="1371">
        <v>1.7606767555542546</v>
      </c>
      <c r="V16" s="1372">
        <v>68326</v>
      </c>
      <c r="W16" s="1371">
        <v>100</v>
      </c>
      <c r="X16" s="1367"/>
      <c r="Y16" s="1373">
        <v>1.447646086698589</v>
      </c>
    </row>
    <row r="17" spans="2:25" s="742" customFormat="1" ht="18" customHeight="1" x14ac:dyDescent="0.25">
      <c r="B17" s="836" t="s">
        <v>40</v>
      </c>
      <c r="D17" s="1369">
        <v>29511</v>
      </c>
      <c r="E17" s="1363"/>
      <c r="F17" s="1370">
        <v>6031</v>
      </c>
      <c r="G17" s="1371">
        <v>14.30944076683987</v>
      </c>
      <c r="H17" s="1370">
        <v>17897</v>
      </c>
      <c r="I17" s="1371">
        <v>42.463283270458156</v>
      </c>
      <c r="J17" s="1370">
        <v>7411</v>
      </c>
      <c r="K17" s="1371">
        <v>17.5836951621705</v>
      </c>
      <c r="L17" s="1370">
        <v>1018</v>
      </c>
      <c r="M17" s="1371">
        <v>2.4153557785844781</v>
      </c>
      <c r="N17" s="1370">
        <v>1485</v>
      </c>
      <c r="O17" s="1371">
        <v>3.5233824471492632</v>
      </c>
      <c r="P17" s="1370">
        <v>3617</v>
      </c>
      <c r="Q17" s="1371">
        <v>8.5818682231238288</v>
      </c>
      <c r="R17" s="1370">
        <v>4687</v>
      </c>
      <c r="S17" s="1371">
        <v>11.120601703561345</v>
      </c>
      <c r="T17" s="1370">
        <v>1</v>
      </c>
      <c r="U17" s="1371">
        <v>2.3726481125584263E-3</v>
      </c>
      <c r="V17" s="1372">
        <v>42147</v>
      </c>
      <c r="W17" s="1371">
        <v>100</v>
      </c>
      <c r="X17" s="1367"/>
      <c r="Y17" s="1373">
        <v>1.4281793229643185</v>
      </c>
    </row>
    <row r="18" spans="2:25" s="742" customFormat="1" ht="18" customHeight="1" x14ac:dyDescent="0.25">
      <c r="B18" s="836" t="s">
        <v>41</v>
      </c>
      <c r="D18" s="1369">
        <v>103901</v>
      </c>
      <c r="E18" s="1363"/>
      <c r="F18" s="1370">
        <v>1</v>
      </c>
      <c r="G18" s="1371">
        <v>7.8913518674884192E-4</v>
      </c>
      <c r="H18" s="1370">
        <v>22737</v>
      </c>
      <c r="I18" s="1371">
        <v>17.942566741108418</v>
      </c>
      <c r="J18" s="1370">
        <v>13385</v>
      </c>
      <c r="K18" s="1371">
        <v>10.56257447463325</v>
      </c>
      <c r="L18" s="1370">
        <v>3208</v>
      </c>
      <c r="M18" s="1371">
        <v>2.5315456790902848</v>
      </c>
      <c r="N18" s="1370">
        <v>3188</v>
      </c>
      <c r="O18" s="1371">
        <v>2.5157629753553081</v>
      </c>
      <c r="P18" s="1370">
        <v>4497</v>
      </c>
      <c r="Q18" s="1371">
        <v>3.5487409348095422</v>
      </c>
      <c r="R18" s="1370">
        <v>79697</v>
      </c>
      <c r="S18" s="1371">
        <v>62.891706978322453</v>
      </c>
      <c r="T18" s="1370">
        <v>8</v>
      </c>
      <c r="U18" s="1371">
        <v>6.3130814939907354E-3</v>
      </c>
      <c r="V18" s="1372">
        <v>126721</v>
      </c>
      <c r="W18" s="1371">
        <v>99.999999999999986</v>
      </c>
      <c r="X18" s="1367"/>
      <c r="Y18" s="1373">
        <v>1.219632149834939</v>
      </c>
    </row>
    <row r="19" spans="2:25" s="742" customFormat="1" ht="18" customHeight="1" x14ac:dyDescent="0.25">
      <c r="B19" s="836" t="s">
        <v>3</v>
      </c>
      <c r="D19" s="1369">
        <v>61497</v>
      </c>
      <c r="E19" s="1363"/>
      <c r="F19" s="1370">
        <v>1250</v>
      </c>
      <c r="G19" s="1371">
        <v>1.3323385205713068</v>
      </c>
      <c r="H19" s="1370">
        <v>30912</v>
      </c>
      <c r="I19" s="1371">
        <v>32.948198678320189</v>
      </c>
      <c r="J19" s="1370">
        <v>3266</v>
      </c>
      <c r="K19" s="1371">
        <v>3.4811340865487104</v>
      </c>
      <c r="L19" s="1370">
        <v>2214</v>
      </c>
      <c r="M19" s="1371">
        <v>2.3598379876358986</v>
      </c>
      <c r="N19" s="1370">
        <v>852</v>
      </c>
      <c r="O19" s="1371">
        <v>0.90812193562140264</v>
      </c>
      <c r="P19" s="1370">
        <v>7162</v>
      </c>
      <c r="Q19" s="1371">
        <v>7.6337667874653592</v>
      </c>
      <c r="R19" s="1370">
        <v>48034</v>
      </c>
      <c r="S19" s="1371">
        <v>51.19803879769772</v>
      </c>
      <c r="T19" s="1370">
        <v>130</v>
      </c>
      <c r="U19" s="1371">
        <v>0.13856320613941589</v>
      </c>
      <c r="V19" s="1372">
        <v>93820</v>
      </c>
      <c r="W19" s="1371">
        <v>99.999999999999986</v>
      </c>
      <c r="X19" s="1367"/>
      <c r="Y19" s="1373">
        <v>1.5256028749369888</v>
      </c>
    </row>
    <row r="20" spans="2:25" s="633" customFormat="1" ht="18" customHeight="1" x14ac:dyDescent="0.25">
      <c r="B20" s="836" t="s">
        <v>2</v>
      </c>
      <c r="D20" s="1369">
        <v>12485</v>
      </c>
      <c r="E20" s="1363"/>
      <c r="F20" s="1370">
        <v>919</v>
      </c>
      <c r="G20" s="1371">
        <v>5.864709636247607</v>
      </c>
      <c r="H20" s="1370">
        <v>3497</v>
      </c>
      <c r="I20" s="1371">
        <v>22.316528398213148</v>
      </c>
      <c r="J20" s="1370">
        <v>465</v>
      </c>
      <c r="K20" s="1371">
        <v>2.9674537332482451</v>
      </c>
      <c r="L20" s="1370">
        <v>768</v>
      </c>
      <c r="M20" s="1371">
        <v>4.901084875558392</v>
      </c>
      <c r="N20" s="1370">
        <v>36</v>
      </c>
      <c r="O20" s="1371">
        <v>0.22973835354179961</v>
      </c>
      <c r="P20" s="1370">
        <v>7402</v>
      </c>
      <c r="Q20" s="1371">
        <v>47.236758136566685</v>
      </c>
      <c r="R20" s="1370">
        <v>2583</v>
      </c>
      <c r="S20" s="1371">
        <v>16.483726866624121</v>
      </c>
      <c r="T20" s="1370">
        <v>0</v>
      </c>
      <c r="U20" s="1371">
        <v>0</v>
      </c>
      <c r="V20" s="1372">
        <v>15670</v>
      </c>
      <c r="W20" s="1371">
        <v>100</v>
      </c>
      <c r="X20" s="1367"/>
      <c r="Y20" s="1373">
        <v>1.2551061273528235</v>
      </c>
    </row>
    <row r="21" spans="2:25" s="633" customFormat="1" ht="18" customHeight="1" x14ac:dyDescent="0.25">
      <c r="B21" s="682" t="s">
        <v>35</v>
      </c>
      <c r="D21" s="1369">
        <v>32176</v>
      </c>
      <c r="E21" s="1363"/>
      <c r="F21" s="1370">
        <v>2205</v>
      </c>
      <c r="G21" s="1371">
        <v>5.5297805642633229</v>
      </c>
      <c r="H21" s="1370">
        <v>6059</v>
      </c>
      <c r="I21" s="1371">
        <v>15.194984326018808</v>
      </c>
      <c r="J21" s="1370">
        <v>5591</v>
      </c>
      <c r="K21" s="1371">
        <v>14.021316614420062</v>
      </c>
      <c r="L21" s="1370">
        <v>3396</v>
      </c>
      <c r="M21" s="1371">
        <v>8.5166144200626963</v>
      </c>
      <c r="N21" s="1370">
        <v>392</v>
      </c>
      <c r="O21" s="1371">
        <v>0.98307210031347958</v>
      </c>
      <c r="P21" s="1370">
        <v>7085</v>
      </c>
      <c r="Q21" s="1371">
        <v>17.768025078369906</v>
      </c>
      <c r="R21" s="1370">
        <v>15145</v>
      </c>
      <c r="S21" s="1371">
        <v>37.98119122257053</v>
      </c>
      <c r="T21" s="1370">
        <v>2</v>
      </c>
      <c r="U21" s="1371">
        <v>5.0156739811912229E-3</v>
      </c>
      <c r="V21" s="1372">
        <v>39875</v>
      </c>
      <c r="W21" s="1371">
        <v>99.999999999999986</v>
      </c>
      <c r="X21" s="1367"/>
      <c r="Y21" s="1373">
        <v>1.2392777225261065</v>
      </c>
    </row>
    <row r="22" spans="2:25" s="633" customFormat="1" ht="21" customHeight="1" x14ac:dyDescent="0.25">
      <c r="B22" s="682" t="s">
        <v>42</v>
      </c>
      <c r="D22" s="1369">
        <v>62024</v>
      </c>
      <c r="E22" s="1363"/>
      <c r="F22" s="1370">
        <v>1048</v>
      </c>
      <c r="G22" s="1371">
        <v>1.2252294382416555</v>
      </c>
      <c r="H22" s="1370">
        <v>38970</v>
      </c>
      <c r="I22" s="1371">
        <v>45.560296954463084</v>
      </c>
      <c r="J22" s="1370">
        <v>17608</v>
      </c>
      <c r="K22" s="1371">
        <v>20.585725141754835</v>
      </c>
      <c r="L22" s="1370">
        <v>3360</v>
      </c>
      <c r="M22" s="1371">
        <v>3.9282165195533993</v>
      </c>
      <c r="N22" s="1370">
        <v>1203</v>
      </c>
      <c r="O22" s="1371">
        <v>1.4064418074472438</v>
      </c>
      <c r="P22" s="1370">
        <v>5587</v>
      </c>
      <c r="Q22" s="1371">
        <v>6.5318290758169173</v>
      </c>
      <c r="R22" s="1370">
        <v>17756</v>
      </c>
      <c r="S22" s="1371">
        <v>20.75875372654469</v>
      </c>
      <c r="T22" s="1370">
        <v>3</v>
      </c>
      <c r="U22" s="1371">
        <v>3.5073361781726778E-3</v>
      </c>
      <c r="V22" s="1372">
        <v>85535</v>
      </c>
      <c r="W22" s="1371">
        <v>99.999999999999986</v>
      </c>
      <c r="X22" s="1367"/>
      <c r="Y22" s="1373">
        <v>1.3790629433767574</v>
      </c>
    </row>
    <row r="23" spans="2:25" s="633" customFormat="1" ht="18" customHeight="1" x14ac:dyDescent="0.25">
      <c r="B23" s="682" t="s">
        <v>43</v>
      </c>
      <c r="D23" s="1369">
        <v>16135</v>
      </c>
      <c r="E23" s="1363"/>
      <c r="F23" s="1370">
        <v>398</v>
      </c>
      <c r="G23" s="1371">
        <v>1.7431674842326559</v>
      </c>
      <c r="H23" s="1370">
        <v>8204</v>
      </c>
      <c r="I23" s="1371">
        <v>35.932025227750529</v>
      </c>
      <c r="J23" s="1370">
        <v>1963</v>
      </c>
      <c r="K23" s="1371">
        <v>8.5975823405746326</v>
      </c>
      <c r="L23" s="1370">
        <v>678</v>
      </c>
      <c r="M23" s="1371">
        <v>2.9695164681149264</v>
      </c>
      <c r="N23" s="1370">
        <v>21</v>
      </c>
      <c r="O23" s="1371">
        <v>9.197617379117029E-2</v>
      </c>
      <c r="P23" s="1370">
        <v>160</v>
      </c>
      <c r="Q23" s="1371">
        <v>0.70077084793272604</v>
      </c>
      <c r="R23" s="1370">
        <v>11407</v>
      </c>
      <c r="S23" s="1371">
        <v>49.960581639803785</v>
      </c>
      <c r="T23" s="1370">
        <v>1</v>
      </c>
      <c r="U23" s="1371">
        <v>4.3798177995795374E-3</v>
      </c>
      <c r="V23" s="1372">
        <v>22832</v>
      </c>
      <c r="W23" s="1371">
        <v>99.999999999999986</v>
      </c>
      <c r="X23" s="1367"/>
      <c r="Y23" s="1373">
        <v>1.4150604276417726</v>
      </c>
    </row>
    <row r="24" spans="2:25" s="633" customFormat="1" ht="22.5" customHeight="1" x14ac:dyDescent="0.25">
      <c r="B24" s="682" t="s">
        <v>44</v>
      </c>
      <c r="D24" s="1369">
        <v>7703</v>
      </c>
      <c r="E24" s="1363"/>
      <c r="F24" s="1374">
        <v>1453</v>
      </c>
      <c r="G24" s="1375">
        <v>11.92645489616679</v>
      </c>
      <c r="H24" s="1374">
        <v>2669</v>
      </c>
      <c r="I24" s="1371">
        <v>21.907576130673888</v>
      </c>
      <c r="J24" s="1374">
        <v>747</v>
      </c>
      <c r="K24" s="1371">
        <v>6.1314947057375031</v>
      </c>
      <c r="L24" s="1374">
        <v>271</v>
      </c>
      <c r="M24" s="1371">
        <v>2.2244110645982107</v>
      </c>
      <c r="N24" s="1374">
        <v>74</v>
      </c>
      <c r="O24" s="1371">
        <v>0.60740375933678081</v>
      </c>
      <c r="P24" s="1374">
        <v>938</v>
      </c>
      <c r="Q24" s="1371">
        <v>7.6992530575391935</v>
      </c>
      <c r="R24" s="1374">
        <v>6018</v>
      </c>
      <c r="S24" s="1371">
        <v>49.3967003201182</v>
      </c>
      <c r="T24" s="1374">
        <v>13</v>
      </c>
      <c r="U24" s="1371">
        <v>0.10670606582943445</v>
      </c>
      <c r="V24" s="1376">
        <v>12183</v>
      </c>
      <c r="W24" s="1371">
        <v>100</v>
      </c>
      <c r="X24" s="1367"/>
      <c r="Y24" s="1373">
        <v>1.5815915876931066</v>
      </c>
    </row>
    <row r="25" spans="2:25" s="633" customFormat="1" ht="18" customHeight="1" x14ac:dyDescent="0.25">
      <c r="B25" s="682" t="s">
        <v>45</v>
      </c>
      <c r="D25" s="1369">
        <v>32713</v>
      </c>
      <c r="E25" s="1363"/>
      <c r="F25" s="1374">
        <v>387</v>
      </c>
      <c r="G25" s="1375">
        <v>0.84101182197496527</v>
      </c>
      <c r="H25" s="1374">
        <v>14795</v>
      </c>
      <c r="I25" s="1371">
        <v>32.15186022253129</v>
      </c>
      <c r="J25" s="1374">
        <v>2949</v>
      </c>
      <c r="K25" s="1371">
        <v>6.4086404728789983</v>
      </c>
      <c r="L25" s="1374">
        <v>2599</v>
      </c>
      <c r="M25" s="1371">
        <v>5.6480354659248952</v>
      </c>
      <c r="N25" s="1374">
        <v>2494</v>
      </c>
      <c r="O25" s="1371">
        <v>5.4198539638386647</v>
      </c>
      <c r="P25" s="1374">
        <v>35</v>
      </c>
      <c r="Q25" s="1371">
        <v>7.6060500695410288E-2</v>
      </c>
      <c r="R25" s="1374">
        <v>19935</v>
      </c>
      <c r="S25" s="1371">
        <v>43.32188803894298</v>
      </c>
      <c r="T25" s="1374">
        <v>2822</v>
      </c>
      <c r="U25" s="1371">
        <v>6.1326495132127956</v>
      </c>
      <c r="V25" s="1376">
        <v>46016</v>
      </c>
      <c r="W25" s="1371">
        <v>100</v>
      </c>
      <c r="X25" s="1367"/>
      <c r="Y25" s="1373">
        <v>1.4066579035857305</v>
      </c>
    </row>
    <row r="26" spans="2:25" s="633" customFormat="1" ht="18" customHeight="1" x14ac:dyDescent="0.25">
      <c r="B26" s="682" t="s">
        <v>46</v>
      </c>
      <c r="D26" s="1369">
        <v>3035</v>
      </c>
      <c r="E26" s="1363"/>
      <c r="F26" s="1374">
        <v>314</v>
      </c>
      <c r="G26" s="1375">
        <v>6.9902048085485307</v>
      </c>
      <c r="H26" s="1374">
        <v>2078</v>
      </c>
      <c r="I26" s="1371">
        <v>46.260017809439006</v>
      </c>
      <c r="J26" s="1374">
        <v>1630</v>
      </c>
      <c r="K26" s="1371">
        <v>36.286731967943012</v>
      </c>
      <c r="L26" s="1374">
        <v>313</v>
      </c>
      <c r="M26" s="1371">
        <v>6.9679430097951913</v>
      </c>
      <c r="N26" s="1374">
        <v>111</v>
      </c>
      <c r="O26" s="1371">
        <v>2.471059661620659</v>
      </c>
      <c r="P26" s="1374">
        <v>40</v>
      </c>
      <c r="Q26" s="1371">
        <v>0.89047195013357083</v>
      </c>
      <c r="R26" s="1374">
        <v>6</v>
      </c>
      <c r="S26" s="1371">
        <v>0.13357079252003562</v>
      </c>
      <c r="T26" s="1374">
        <v>0</v>
      </c>
      <c r="U26" s="1371">
        <v>0</v>
      </c>
      <c r="V26" s="1376">
        <v>4492</v>
      </c>
      <c r="W26" s="1371">
        <v>100</v>
      </c>
      <c r="X26" s="1367"/>
      <c r="Y26" s="1373">
        <v>1.4800658978583197</v>
      </c>
    </row>
    <row r="27" spans="2:25" s="633" customFormat="1" ht="18" customHeight="1" x14ac:dyDescent="0.25">
      <c r="B27" s="682" t="s">
        <v>1</v>
      </c>
      <c r="D27" s="1369">
        <v>1220</v>
      </c>
      <c r="E27" s="1363"/>
      <c r="F27" s="1374">
        <v>292</v>
      </c>
      <c r="G27" s="1375">
        <v>17.360285374554103</v>
      </c>
      <c r="H27" s="1374">
        <v>332</v>
      </c>
      <c r="I27" s="1371">
        <v>19.738406658739596</v>
      </c>
      <c r="J27" s="1374">
        <v>497</v>
      </c>
      <c r="K27" s="1371">
        <v>29.548156956004757</v>
      </c>
      <c r="L27" s="1374">
        <v>24</v>
      </c>
      <c r="M27" s="1371">
        <v>1.426872770511296</v>
      </c>
      <c r="N27" s="1374">
        <v>0</v>
      </c>
      <c r="O27" s="1371">
        <v>0</v>
      </c>
      <c r="P27" s="1374">
        <v>1</v>
      </c>
      <c r="Q27" s="1371">
        <v>5.9453032104637336E-2</v>
      </c>
      <c r="R27" s="1374">
        <v>536</v>
      </c>
      <c r="S27" s="1371">
        <v>31.866825208085611</v>
      </c>
      <c r="T27" s="1374">
        <v>0</v>
      </c>
      <c r="U27" s="1371">
        <v>0</v>
      </c>
      <c r="V27" s="1372">
        <v>1682</v>
      </c>
      <c r="W27" s="1371">
        <v>100.00000000000001</v>
      </c>
      <c r="X27" s="1367"/>
      <c r="Y27" s="1373">
        <v>1.3786885245901639</v>
      </c>
    </row>
    <row r="28" spans="2:25" s="633" customFormat="1" ht="8.25" customHeight="1" x14ac:dyDescent="0.25">
      <c r="B28" s="688"/>
      <c r="D28" s="1377"/>
      <c r="E28" s="1363"/>
      <c r="F28" s="1378"/>
      <c r="G28" s="1379"/>
      <c r="H28" s="1378"/>
      <c r="I28" s="1380"/>
      <c r="J28" s="1378"/>
      <c r="K28" s="1380"/>
      <c r="L28" s="1378"/>
      <c r="M28" s="1380"/>
      <c r="N28" s="1378"/>
      <c r="O28" s="1379"/>
      <c r="P28" s="1378"/>
      <c r="Q28" s="1379"/>
      <c r="R28" s="1378"/>
      <c r="S28" s="1379"/>
      <c r="T28" s="1378"/>
      <c r="U28" s="1379"/>
      <c r="V28" s="1381"/>
      <c r="W28" s="1380"/>
      <c r="X28" s="1367"/>
      <c r="Y28" s="1382"/>
    </row>
    <row r="29" spans="2:25" s="633" customFormat="1" ht="3" customHeight="1" x14ac:dyDescent="0.25">
      <c r="B29" s="630"/>
      <c r="C29" s="631"/>
      <c r="D29" s="1383"/>
      <c r="E29" s="1384"/>
      <c r="F29" s="1385"/>
      <c r="G29" s="1385"/>
      <c r="H29" s="1385"/>
      <c r="I29" s="1385"/>
      <c r="J29" s="1385"/>
      <c r="K29" s="1385"/>
      <c r="L29" s="1385"/>
      <c r="M29" s="1385"/>
      <c r="N29" s="1385"/>
      <c r="O29" s="1385"/>
      <c r="P29" s="1385"/>
      <c r="Q29" s="1385"/>
      <c r="R29" s="1385"/>
      <c r="S29" s="1385"/>
      <c r="T29" s="1385"/>
      <c r="U29" s="1385"/>
      <c r="V29" s="1386"/>
      <c r="W29" s="1385"/>
      <c r="X29" s="1385"/>
      <c r="Y29" s="1385"/>
    </row>
    <row r="30" spans="2:25" s="1225" customFormat="1" ht="20.25" customHeight="1" x14ac:dyDescent="0.25">
      <c r="B30" s="1249" t="s">
        <v>0</v>
      </c>
      <c r="D30" s="1387">
        <f>SUM(D10:D27)</f>
        <v>580242</v>
      </c>
      <c r="E30" s="1388"/>
      <c r="F30" s="1389">
        <f>SUM(F10:F27)</f>
        <v>24952</v>
      </c>
      <c r="G30" s="1390">
        <f>F30*100/$V30</f>
        <v>3.0282178151733712</v>
      </c>
      <c r="H30" s="1389">
        <f>SUM(H10:H27)</f>
        <v>260993</v>
      </c>
      <c r="I30" s="1390">
        <f>H30*100/$V30</f>
        <v>31.674561247016019</v>
      </c>
      <c r="J30" s="1389">
        <f>SUM(J10:J27)</f>
        <v>157988</v>
      </c>
      <c r="K30" s="1390">
        <f>J30*100/$V30</f>
        <v>19.173696544710268</v>
      </c>
      <c r="L30" s="1389">
        <f>SUM(L10:L27)</f>
        <v>26156</v>
      </c>
      <c r="M30" s="1390">
        <f>L30*100/$V30</f>
        <v>3.1743373346294765</v>
      </c>
      <c r="N30" s="1389">
        <f>SUM(N10:N27)</f>
        <v>10222</v>
      </c>
      <c r="O30" s="1390">
        <f>N30*100/$V30</f>
        <v>1.2405595746514189</v>
      </c>
      <c r="P30" s="1389">
        <f>SUM(P10:P27)</f>
        <v>56037</v>
      </c>
      <c r="Q30" s="1390">
        <f>P30*100/$V30</f>
        <v>6.8007471027921689</v>
      </c>
      <c r="R30" s="1389">
        <f>SUM(R10:R27)</f>
        <v>283434</v>
      </c>
      <c r="S30" s="1390">
        <f>R30*100/$V30</f>
        <v>34.398039765383508</v>
      </c>
      <c r="T30" s="1389">
        <f>SUM(T10:T28)</f>
        <v>4201</v>
      </c>
      <c r="U30" s="1390">
        <f>T30*100/$V30</f>
        <v>0.50984061564376937</v>
      </c>
      <c r="V30" s="1389">
        <f>SUM(V10:V27)</f>
        <v>823983</v>
      </c>
      <c r="W30" s="1390">
        <f>G30+I30+K30+M30+O30+Q30+S30+U30</f>
        <v>100.00000000000001</v>
      </c>
      <c r="X30" s="1391"/>
      <c r="Y30" s="1392">
        <f>(V30/D30)</f>
        <v>1.4200678337659114</v>
      </c>
    </row>
    <row r="31" spans="2:25" s="631" customFormat="1" ht="5.25" customHeight="1" x14ac:dyDescent="0.25">
      <c r="B31" s="644"/>
      <c r="C31" s="645"/>
      <c r="D31" s="646"/>
      <c r="E31" s="645"/>
      <c r="F31" s="646"/>
      <c r="G31" s="849"/>
      <c r="H31" s="646"/>
      <c r="I31" s="849"/>
      <c r="J31" s="646"/>
      <c r="K31" s="849"/>
      <c r="L31" s="646"/>
      <c r="M31" s="849"/>
      <c r="N31" s="646"/>
      <c r="O31" s="849"/>
      <c r="P31" s="646"/>
      <c r="Q31" s="849"/>
      <c r="R31" s="646"/>
      <c r="S31" s="849"/>
      <c r="T31" s="646"/>
      <c r="U31" s="849"/>
      <c r="V31" s="646"/>
      <c r="W31" s="849"/>
      <c r="X31" s="849"/>
      <c r="Y31" s="1393"/>
    </row>
    <row r="32" spans="2:25" s="697" customFormat="1" ht="18.75" customHeight="1" x14ac:dyDescent="0.25">
      <c r="B32" s="850" t="s">
        <v>39</v>
      </c>
      <c r="C32" s="851"/>
      <c r="D32" s="851"/>
      <c r="E32" s="851"/>
      <c r="F32" s="851"/>
      <c r="G32" s="851"/>
      <c r="H32" s="851"/>
      <c r="I32" s="851"/>
      <c r="J32" s="851"/>
      <c r="K32" s="851"/>
      <c r="L32" s="851"/>
      <c r="N32" s="851"/>
      <c r="O32" s="851"/>
      <c r="P32" s="851"/>
      <c r="Q32" s="851"/>
      <c r="R32" s="851"/>
      <c r="S32" s="851"/>
      <c r="T32" s="851"/>
      <c r="U32" s="851"/>
      <c r="V32" s="851"/>
      <c r="W32" s="851"/>
    </row>
    <row r="33" spans="2:25" s="852" customFormat="1" x14ac:dyDescent="0.35">
      <c r="B33" s="698" t="s">
        <v>47</v>
      </c>
      <c r="X33" s="697"/>
      <c r="Y33" s="697"/>
    </row>
    <row r="34" spans="2:25" s="852" customFormat="1" x14ac:dyDescent="0.25">
      <c r="X34" s="697"/>
      <c r="Y34" s="697"/>
    </row>
    <row r="35" spans="2:25" s="852" customFormat="1" x14ac:dyDescent="0.25">
      <c r="X35" s="697"/>
      <c r="Y35" s="697"/>
    </row>
    <row r="36" spans="2:25" s="852" customFormat="1" x14ac:dyDescent="0.25">
      <c r="D36" s="853"/>
      <c r="T36" s="697"/>
      <c r="U36" s="697"/>
    </row>
    <row r="37" spans="2:25" s="852" customFormat="1" x14ac:dyDescent="0.25">
      <c r="T37" s="697"/>
      <c r="U37" s="697"/>
    </row>
    <row r="38" spans="2:25" s="852" customFormat="1" x14ac:dyDescent="0.25">
      <c r="T38" s="697"/>
      <c r="U38" s="697"/>
    </row>
    <row r="39" spans="2:25" s="852" customFormat="1" x14ac:dyDescent="0.25">
      <c r="T39" s="697"/>
      <c r="U39" s="697"/>
    </row>
    <row r="40" spans="2:25" s="852" customFormat="1" x14ac:dyDescent="0.25">
      <c r="T40" s="697"/>
      <c r="U40" s="697"/>
    </row>
    <row r="41" spans="2:25" s="852" customFormat="1" x14ac:dyDescent="0.25">
      <c r="T41" s="697"/>
      <c r="U41" s="697"/>
    </row>
    <row r="42" spans="2:25" x14ac:dyDescent="0.25">
      <c r="T42" s="732"/>
      <c r="U42" s="732"/>
      <c r="X42" s="615"/>
      <c r="Y42" s="615"/>
    </row>
    <row r="43" spans="2:25" x14ac:dyDescent="0.25">
      <c r="T43" s="732"/>
      <c r="U43" s="732"/>
      <c r="X43" s="615"/>
      <c r="Y43" s="615"/>
    </row>
    <row r="44" spans="2:25" x14ac:dyDescent="0.25">
      <c r="T44" s="732"/>
      <c r="U44" s="732"/>
      <c r="X44" s="615"/>
      <c r="Y44" s="615"/>
    </row>
    <row r="45" spans="2:25" x14ac:dyDescent="0.25">
      <c r="T45" s="732"/>
      <c r="U45" s="732"/>
      <c r="X45" s="615"/>
      <c r="Y45" s="615"/>
    </row>
    <row r="46" spans="2:25" x14ac:dyDescent="0.25">
      <c r="T46" s="732"/>
      <c r="U46" s="732"/>
      <c r="X46" s="615"/>
      <c r="Y46" s="615"/>
    </row>
    <row r="47" spans="2:25" x14ac:dyDescent="0.25">
      <c r="T47" s="732"/>
      <c r="U47" s="732"/>
      <c r="X47" s="615"/>
      <c r="Y47" s="615"/>
    </row>
    <row r="48" spans="2:25" x14ac:dyDescent="0.25">
      <c r="T48" s="732"/>
      <c r="U48" s="732"/>
      <c r="X48" s="615"/>
      <c r="Y48" s="615"/>
    </row>
    <row r="49" spans="20:25" x14ac:dyDescent="0.25">
      <c r="T49" s="732"/>
      <c r="U49" s="732"/>
      <c r="X49" s="615"/>
      <c r="Y49" s="615"/>
    </row>
    <row r="50" spans="20:25" x14ac:dyDescent="0.25">
      <c r="T50" s="732"/>
      <c r="U50" s="732"/>
      <c r="X50" s="615"/>
      <c r="Y50" s="615"/>
    </row>
    <row r="51" spans="20:25" x14ac:dyDescent="0.25">
      <c r="T51" s="732"/>
      <c r="U51" s="732"/>
      <c r="X51" s="615"/>
      <c r="Y51" s="615"/>
    </row>
    <row r="52" spans="20:25" x14ac:dyDescent="0.25">
      <c r="T52" s="732"/>
      <c r="U52" s="732"/>
      <c r="X52" s="615"/>
      <c r="Y52" s="615"/>
    </row>
    <row r="53" spans="20:25" x14ac:dyDescent="0.25">
      <c r="T53" s="732"/>
      <c r="U53" s="732"/>
      <c r="X53" s="615"/>
      <c r="Y53" s="615"/>
    </row>
    <row r="54" spans="20:25" x14ac:dyDescent="0.25">
      <c r="T54" s="732"/>
      <c r="U54" s="732"/>
      <c r="X54" s="615"/>
      <c r="Y54" s="615"/>
    </row>
    <row r="55" spans="20:25" x14ac:dyDescent="0.25">
      <c r="T55" s="732"/>
      <c r="U55" s="732"/>
      <c r="X55" s="615"/>
      <c r="Y55" s="615"/>
    </row>
    <row r="56" spans="20:25" x14ac:dyDescent="0.25">
      <c r="T56" s="732"/>
      <c r="U56" s="732"/>
      <c r="X56" s="615"/>
      <c r="Y56" s="615"/>
    </row>
  </sheetData>
  <mergeCells count="13">
    <mergeCell ref="R7:S7"/>
    <mergeCell ref="T7:U7"/>
    <mergeCell ref="V7:W7"/>
    <mergeCell ref="B3:X3"/>
    <mergeCell ref="B4:W4"/>
    <mergeCell ref="F6:W6"/>
    <mergeCell ref="B7:B8"/>
    <mergeCell ref="F7:G7"/>
    <mergeCell ref="H7:I7"/>
    <mergeCell ref="J7:K7"/>
    <mergeCell ref="L7:M7"/>
    <mergeCell ref="N7:O7"/>
    <mergeCell ref="P7:Q7"/>
  </mergeCells>
  <printOptions horizontalCentered="1"/>
  <pageMargins left="0" right="0" top="0.43307086614173229" bottom="0.43307086614173229" header="0" footer="0"/>
  <pageSetup paperSize="9" scale="88" orientation="landscape" r:id="rId1"/>
  <headerFooter alignWithMargins="0"/>
  <drawing r:id="rId2"/>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01597-C678-4920-B7E9-B602A0C9151B}">
  <sheetPr codeName="Hoja13">
    <tabColor theme="0"/>
    <pageSetUpPr fitToPage="1"/>
  </sheetPr>
  <dimension ref="B1:AD56"/>
  <sheetViews>
    <sheetView zoomScaleNormal="100" workbookViewId="0"/>
  </sheetViews>
  <sheetFormatPr baseColWidth="10" defaultColWidth="11.453125" defaultRowHeight="14.5" x14ac:dyDescent="0.25"/>
  <cols>
    <col min="1" max="1" width="0.7265625" style="615" customWidth="1"/>
    <col min="2" max="2" width="21.7265625" style="615" customWidth="1"/>
    <col min="3" max="3" width="0.54296875" style="615" customWidth="1"/>
    <col min="4" max="4" width="9.7265625" style="615" customWidth="1"/>
    <col min="5" max="5" width="0.7265625" style="615" customWidth="1"/>
    <col min="6" max="6" width="6.453125" style="615" customWidth="1"/>
    <col min="7" max="7" width="5.54296875" style="615" customWidth="1"/>
    <col min="8" max="8" width="7.54296875" style="615" customWidth="1"/>
    <col min="9" max="9" width="6.453125" style="615" bestFit="1" customWidth="1"/>
    <col min="10" max="10" width="7.54296875" style="615" customWidth="1"/>
    <col min="11" max="11" width="6.453125" style="615" bestFit="1" customWidth="1"/>
    <col min="12" max="12" width="7.26953125" style="615" customWidth="1"/>
    <col min="13" max="13" width="5.7265625" style="615" customWidth="1"/>
    <col min="14" max="14" width="7.453125" style="615" customWidth="1"/>
    <col min="15" max="15" width="6.453125" style="615" bestFit="1" customWidth="1"/>
    <col min="16" max="16" width="8.54296875" style="615" customWidth="1"/>
    <col min="17" max="17" width="6" style="615" customWidth="1"/>
    <col min="18" max="18" width="7.26953125" style="615" customWidth="1"/>
    <col min="19" max="19" width="6.453125" style="615" bestFit="1" customWidth="1"/>
    <col min="20" max="20" width="6.81640625" style="615" customWidth="1"/>
    <col min="21" max="21" width="5.453125" style="615" customWidth="1"/>
    <col min="22" max="22" width="9.26953125" style="615" customWidth="1"/>
    <col min="23" max="23" width="6.7265625" style="615" customWidth="1"/>
    <col min="24" max="24" width="0.54296875" style="732" customWidth="1"/>
    <col min="25" max="25" width="13.7265625" style="732" customWidth="1"/>
    <col min="26" max="26" width="1.453125" style="615" customWidth="1"/>
    <col min="27" max="16384" width="11.453125" style="615"/>
  </cols>
  <sheetData>
    <row r="1" spans="2:30" s="613" customFormat="1" ht="9" customHeight="1" x14ac:dyDescent="0.25">
      <c r="B1" s="613" t="s">
        <v>33</v>
      </c>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30" s="619" customFormat="1" ht="49.5" customHeight="1" x14ac:dyDescent="0.35">
      <c r="B2" s="718"/>
      <c r="C2" s="718"/>
      <c r="D2" s="718"/>
      <c r="E2" s="718"/>
      <c r="F2" s="718"/>
      <c r="G2" s="718"/>
      <c r="H2" s="718"/>
      <c r="I2" s="718"/>
      <c r="J2" s="718"/>
      <c r="K2" s="718"/>
      <c r="X2" s="667"/>
      <c r="Y2" s="667"/>
    </row>
    <row r="3" spans="2:30" s="621" customFormat="1" ht="18.75" customHeight="1" x14ac:dyDescent="0.25">
      <c r="B3" s="1543" t="s">
        <v>495</v>
      </c>
      <c r="C3" s="1543"/>
      <c r="D3" s="1543"/>
      <c r="E3" s="1543"/>
      <c r="F3" s="1543"/>
      <c r="G3" s="1543"/>
      <c r="H3" s="1543"/>
      <c r="I3" s="1543"/>
      <c r="J3" s="1543"/>
      <c r="K3" s="1543"/>
      <c r="L3" s="1543"/>
      <c r="M3" s="1543"/>
      <c r="N3" s="1543"/>
      <c r="O3" s="1543"/>
      <c r="P3" s="1543"/>
      <c r="Q3" s="1543"/>
      <c r="R3" s="1543"/>
      <c r="S3" s="1543"/>
      <c r="T3" s="1543"/>
      <c r="U3" s="1543"/>
      <c r="V3" s="1543"/>
      <c r="W3" s="1543"/>
      <c r="X3" s="1543"/>
      <c r="Y3" s="821"/>
    </row>
    <row r="4" spans="2:30" s="621" customFormat="1" ht="14.25" customHeight="1" x14ac:dyDescent="0.25">
      <c r="B4" s="1478" t="str">
        <f>porsaad!$B$6</f>
        <v>Situación a 30 de noviembre de 2025</v>
      </c>
      <c r="C4" s="1478"/>
      <c r="D4" s="1478"/>
      <c r="E4" s="1478"/>
      <c r="F4" s="1478"/>
      <c r="G4" s="1478"/>
      <c r="H4" s="1478"/>
      <c r="I4" s="1478"/>
      <c r="J4" s="1478"/>
      <c r="K4" s="1478"/>
      <c r="L4" s="1478"/>
      <c r="M4" s="1478"/>
      <c r="N4" s="1478"/>
      <c r="O4" s="1478"/>
      <c r="P4" s="1478"/>
      <c r="Q4" s="1478"/>
      <c r="R4" s="1478"/>
      <c r="S4" s="1478"/>
      <c r="T4" s="1478"/>
      <c r="U4" s="1478"/>
      <c r="V4" s="1478"/>
      <c r="W4" s="1478"/>
      <c r="X4" s="622"/>
      <c r="Y4" s="822"/>
    </row>
    <row r="5" spans="2:30" s="621" customFormat="1" ht="5.25" customHeight="1" x14ac:dyDescent="0.25">
      <c r="B5" s="823"/>
      <c r="C5" s="823"/>
      <c r="D5" s="823"/>
      <c r="E5" s="823"/>
      <c r="F5" s="823"/>
      <c r="G5" s="823"/>
      <c r="H5" s="823"/>
      <c r="I5" s="823"/>
      <c r="J5" s="823"/>
      <c r="K5" s="823"/>
      <c r="L5" s="823"/>
      <c r="M5" s="823"/>
      <c r="N5" s="823"/>
      <c r="O5" s="823"/>
      <c r="P5" s="823"/>
      <c r="Q5" s="823"/>
      <c r="R5" s="823"/>
      <c r="S5" s="823"/>
      <c r="T5" s="823"/>
      <c r="U5" s="823"/>
      <c r="V5" s="823"/>
      <c r="W5" s="823"/>
      <c r="X5" s="824"/>
      <c r="Y5" s="721"/>
    </row>
    <row r="6" spans="2:30" s="621" customFormat="1" ht="19.5" customHeight="1" x14ac:dyDescent="0.25">
      <c r="B6" s="623"/>
      <c r="C6" s="623"/>
      <c r="D6" s="668"/>
      <c r="E6" s="623"/>
      <c r="F6" s="1593" t="s">
        <v>491</v>
      </c>
      <c r="G6" s="1594"/>
      <c r="H6" s="1594"/>
      <c r="I6" s="1594"/>
      <c r="J6" s="1594"/>
      <c r="K6" s="1594"/>
      <c r="L6" s="1594"/>
      <c r="M6" s="1594"/>
      <c r="N6" s="1594"/>
      <c r="O6" s="1594"/>
      <c r="P6" s="1594"/>
      <c r="Q6" s="1594"/>
      <c r="R6" s="1594"/>
      <c r="S6" s="1594"/>
      <c r="T6" s="1594"/>
      <c r="U6" s="1594"/>
      <c r="V6" s="1594"/>
      <c r="W6" s="1595"/>
      <c r="X6" s="825"/>
      <c r="Y6" s="826"/>
    </row>
    <row r="7" spans="2:30" s="621" customFormat="1" ht="64.5" customHeight="1" x14ac:dyDescent="0.25">
      <c r="B7" s="1551" t="s">
        <v>12</v>
      </c>
      <c r="C7" s="625"/>
      <c r="D7" s="871" t="s">
        <v>492</v>
      </c>
      <c r="E7" s="625"/>
      <c r="F7" s="1596" t="s">
        <v>54</v>
      </c>
      <c r="G7" s="1597"/>
      <c r="H7" s="1598" t="s">
        <v>55</v>
      </c>
      <c r="I7" s="1599"/>
      <c r="J7" s="1600" t="s">
        <v>56</v>
      </c>
      <c r="K7" s="1601"/>
      <c r="L7" s="1600" t="s">
        <v>57</v>
      </c>
      <c r="M7" s="1602"/>
      <c r="N7" s="1601" t="s">
        <v>58</v>
      </c>
      <c r="O7" s="1601"/>
      <c r="P7" s="1600" t="s">
        <v>59</v>
      </c>
      <c r="Q7" s="1602"/>
      <c r="R7" s="1598" t="s">
        <v>60</v>
      </c>
      <c r="S7" s="1599"/>
      <c r="T7" s="1600" t="s">
        <v>61</v>
      </c>
      <c r="U7" s="1602"/>
      <c r="V7" s="1600" t="s">
        <v>0</v>
      </c>
      <c r="W7" s="1603"/>
      <c r="X7" s="627"/>
      <c r="Y7" s="1361" t="s">
        <v>493</v>
      </c>
      <c r="AD7" s="827"/>
    </row>
    <row r="8" spans="2:30" s="626" customFormat="1" ht="20.25" customHeight="1" x14ac:dyDescent="0.25">
      <c r="B8" s="1552"/>
      <c r="C8" s="628"/>
      <c r="D8" s="862" t="s">
        <v>9</v>
      </c>
      <c r="E8" s="614"/>
      <c r="F8" s="863" t="s">
        <v>9</v>
      </c>
      <c r="G8" s="864" t="s">
        <v>28</v>
      </c>
      <c r="H8" s="865" t="s">
        <v>9</v>
      </c>
      <c r="I8" s="866" t="s">
        <v>28</v>
      </c>
      <c r="J8" s="864" t="s">
        <v>9</v>
      </c>
      <c r="K8" s="864" t="s">
        <v>28</v>
      </c>
      <c r="L8" s="864" t="s">
        <v>9</v>
      </c>
      <c r="M8" s="864" t="s">
        <v>28</v>
      </c>
      <c r="N8" s="859" t="s">
        <v>9</v>
      </c>
      <c r="O8" s="864" t="s">
        <v>28</v>
      </c>
      <c r="P8" s="864" t="s">
        <v>9</v>
      </c>
      <c r="Q8" s="865" t="s">
        <v>28</v>
      </c>
      <c r="R8" s="865" t="s">
        <v>9</v>
      </c>
      <c r="S8" s="866" t="s">
        <v>28</v>
      </c>
      <c r="T8" s="864" t="s">
        <v>9</v>
      </c>
      <c r="U8" s="867" t="s">
        <v>28</v>
      </c>
      <c r="V8" s="864" t="s">
        <v>9</v>
      </c>
      <c r="W8" s="868" t="s">
        <v>28</v>
      </c>
      <c r="X8" s="869"/>
      <c r="Y8" s="870" t="s">
        <v>9</v>
      </c>
    </row>
    <row r="9" spans="2:30" s="626" customFormat="1" ht="8.25" customHeight="1" x14ac:dyDescent="0.25">
      <c r="B9" s="630"/>
      <c r="C9" s="631"/>
      <c r="E9" s="631"/>
      <c r="F9" s="630"/>
      <c r="G9" s="630"/>
      <c r="H9" s="630"/>
      <c r="I9" s="630"/>
      <c r="J9" s="630"/>
      <c r="K9" s="630"/>
      <c r="L9" s="630"/>
      <c r="M9" s="630"/>
      <c r="N9" s="861"/>
      <c r="O9" s="630"/>
      <c r="P9" s="630"/>
      <c r="Q9" s="630"/>
      <c r="R9" s="630"/>
      <c r="S9" s="630"/>
      <c r="T9" s="630"/>
      <c r="U9" s="630"/>
      <c r="V9" s="828"/>
      <c r="W9" s="829"/>
      <c r="X9" s="630"/>
      <c r="Y9" s="630"/>
    </row>
    <row r="10" spans="2:30" s="631" customFormat="1" ht="18" customHeight="1" x14ac:dyDescent="0.25">
      <c r="B10" s="674" t="s">
        <v>8</v>
      </c>
      <c r="C10" s="633"/>
      <c r="D10" s="1362">
        <v>137984</v>
      </c>
      <c r="E10" s="1363"/>
      <c r="F10" s="1364">
        <v>20</v>
      </c>
      <c r="G10" s="1365">
        <v>9.6823698568461614E-3</v>
      </c>
      <c r="H10" s="1364">
        <v>67159</v>
      </c>
      <c r="I10" s="1365">
        <v>32.512913860796566</v>
      </c>
      <c r="J10" s="1364">
        <v>76216</v>
      </c>
      <c r="K10" s="1365">
        <v>36.897575050469349</v>
      </c>
      <c r="L10" s="1364">
        <v>7532</v>
      </c>
      <c r="M10" s="1365">
        <v>3.6463804880882646</v>
      </c>
      <c r="N10" s="1364">
        <v>14019</v>
      </c>
      <c r="O10" s="1365">
        <v>6.7868571511563172</v>
      </c>
      <c r="P10" s="1364">
        <v>2003</v>
      </c>
      <c r="Q10" s="1365">
        <v>0.96968934116314309</v>
      </c>
      <c r="R10" s="1364">
        <v>39609</v>
      </c>
      <c r="S10" s="1365">
        <v>19.17544938299098</v>
      </c>
      <c r="T10" s="1364">
        <v>3</v>
      </c>
      <c r="U10" s="1365">
        <v>1.4523554785269243E-3</v>
      </c>
      <c r="V10" s="1366">
        <v>206561</v>
      </c>
      <c r="W10" s="1365">
        <v>99.999999999999986</v>
      </c>
      <c r="X10" s="1367"/>
      <c r="Y10" s="1368">
        <v>1.496992404916512</v>
      </c>
    </row>
    <row r="11" spans="2:30" s="633" customFormat="1" ht="18" customHeight="1" x14ac:dyDescent="0.25">
      <c r="B11" s="682" t="s">
        <v>7</v>
      </c>
      <c r="D11" s="1369">
        <v>17303</v>
      </c>
      <c r="E11" s="1363"/>
      <c r="F11" s="1370">
        <v>1432</v>
      </c>
      <c r="G11" s="1371">
        <v>6.3937134437647902</v>
      </c>
      <c r="H11" s="1370">
        <v>3723</v>
      </c>
      <c r="I11" s="1371">
        <v>16.622761977050498</v>
      </c>
      <c r="J11" s="1370">
        <v>1752</v>
      </c>
      <c r="K11" s="1371">
        <v>7.822476224494352</v>
      </c>
      <c r="L11" s="1370">
        <v>667</v>
      </c>
      <c r="M11" s="1371">
        <v>2.9780774210831806</v>
      </c>
      <c r="N11" s="1370">
        <v>1104</v>
      </c>
      <c r="O11" s="1371">
        <v>4.929231593516989</v>
      </c>
      <c r="P11" s="1370">
        <v>4138</v>
      </c>
      <c r="Q11" s="1371">
        <v>18.47568870830915</v>
      </c>
      <c r="R11" s="1370">
        <v>9581</v>
      </c>
      <c r="S11" s="1371">
        <v>42.778050631781042</v>
      </c>
      <c r="T11" s="1370">
        <v>0</v>
      </c>
      <c r="U11" s="1371">
        <v>0</v>
      </c>
      <c r="V11" s="1372">
        <v>22397</v>
      </c>
      <c r="W11" s="1371">
        <v>100</v>
      </c>
      <c r="X11" s="1367"/>
      <c r="Y11" s="1373">
        <v>1.2943998150609721</v>
      </c>
    </row>
    <row r="12" spans="2:30" s="633" customFormat="1" ht="22.5" customHeight="1" x14ac:dyDescent="0.25">
      <c r="B12" s="682" t="s">
        <v>37</v>
      </c>
      <c r="D12" s="1369">
        <v>10855</v>
      </c>
      <c r="E12" s="1363"/>
      <c r="F12" s="1374">
        <v>2351</v>
      </c>
      <c r="G12" s="1371">
        <v>15.261278805582602</v>
      </c>
      <c r="H12" s="1374">
        <v>2321</v>
      </c>
      <c r="I12" s="1371">
        <v>15.066536838688737</v>
      </c>
      <c r="J12" s="1374">
        <v>1903</v>
      </c>
      <c r="K12" s="1371">
        <v>12.353132099967542</v>
      </c>
      <c r="L12" s="1374">
        <v>887</v>
      </c>
      <c r="M12" s="1371">
        <v>5.7578708211619603</v>
      </c>
      <c r="N12" s="1374">
        <v>1597</v>
      </c>
      <c r="O12" s="1371">
        <v>10.366764037650114</v>
      </c>
      <c r="P12" s="1374">
        <v>1876</v>
      </c>
      <c r="Q12" s="1371">
        <v>12.177864329763064</v>
      </c>
      <c r="R12" s="1374">
        <v>4464</v>
      </c>
      <c r="S12" s="1371">
        <v>28.977604673807207</v>
      </c>
      <c r="T12" s="1374">
        <v>6</v>
      </c>
      <c r="U12" s="1371">
        <v>3.8948393378773129E-2</v>
      </c>
      <c r="V12" s="1372">
        <v>15405</v>
      </c>
      <c r="W12" s="1371">
        <v>100</v>
      </c>
      <c r="X12" s="1367"/>
      <c r="Y12" s="1373">
        <v>1.4191616766467066</v>
      </c>
    </row>
    <row r="13" spans="2:30" s="633" customFormat="1" ht="18" customHeight="1" x14ac:dyDescent="0.25">
      <c r="B13" s="682" t="s">
        <v>38</v>
      </c>
      <c r="D13" s="1369">
        <v>11057</v>
      </c>
      <c r="E13" s="1363"/>
      <c r="F13" s="1370">
        <v>940</v>
      </c>
      <c r="G13" s="1371">
        <v>5.1245706809136999</v>
      </c>
      <c r="H13" s="1370">
        <v>5949</v>
      </c>
      <c r="I13" s="1371">
        <v>32.431990405059153</v>
      </c>
      <c r="J13" s="1370">
        <v>936</v>
      </c>
      <c r="K13" s="1371">
        <v>5.1027639971651313</v>
      </c>
      <c r="L13" s="1370">
        <v>986</v>
      </c>
      <c r="M13" s="1371">
        <v>5.3753475440222429</v>
      </c>
      <c r="N13" s="1370">
        <v>885</v>
      </c>
      <c r="O13" s="1371">
        <v>4.8247287793708775</v>
      </c>
      <c r="P13" s="1370">
        <v>377</v>
      </c>
      <c r="Q13" s="1371">
        <v>2.0552799433026223</v>
      </c>
      <c r="R13" s="1370">
        <v>8270</v>
      </c>
      <c r="S13" s="1371">
        <v>45.085318650166279</v>
      </c>
      <c r="T13" s="1370">
        <v>0</v>
      </c>
      <c r="U13" s="1371">
        <v>0</v>
      </c>
      <c r="V13" s="1372">
        <v>18343</v>
      </c>
      <c r="W13" s="1371">
        <v>100</v>
      </c>
      <c r="X13" s="1367"/>
      <c r="Y13" s="1373">
        <v>1.6589490820294837</v>
      </c>
    </row>
    <row r="14" spans="2:30" s="633" customFormat="1" ht="18" customHeight="1" x14ac:dyDescent="0.25">
      <c r="B14" s="682" t="s">
        <v>6</v>
      </c>
      <c r="D14" s="1369">
        <v>16695</v>
      </c>
      <c r="E14" s="1363"/>
      <c r="F14" s="1370">
        <v>508</v>
      </c>
      <c r="G14" s="1371">
        <v>2.7860041680377319</v>
      </c>
      <c r="H14" s="1370">
        <v>859</v>
      </c>
      <c r="I14" s="1371">
        <v>4.7109794888669523</v>
      </c>
      <c r="J14" s="1370">
        <v>166</v>
      </c>
      <c r="K14" s="1371">
        <v>0.91038718876823521</v>
      </c>
      <c r="L14" s="1370">
        <v>1823</v>
      </c>
      <c r="M14" s="1371">
        <v>9.9978062959306797</v>
      </c>
      <c r="N14" s="1370">
        <v>1722</v>
      </c>
      <c r="O14" s="1371">
        <v>9.4438960184271146</v>
      </c>
      <c r="P14" s="1370">
        <v>2980</v>
      </c>
      <c r="Q14" s="1371">
        <v>16.343095316441811</v>
      </c>
      <c r="R14" s="1370">
        <v>10147</v>
      </c>
      <c r="S14" s="1371">
        <v>55.648787978501701</v>
      </c>
      <c r="T14" s="1370">
        <v>29</v>
      </c>
      <c r="U14" s="1371">
        <v>0.15904354502577603</v>
      </c>
      <c r="V14" s="1372">
        <v>18234</v>
      </c>
      <c r="W14" s="1371">
        <v>100</v>
      </c>
      <c r="X14" s="1367"/>
      <c r="Y14" s="1373">
        <v>1.0921832884097036</v>
      </c>
    </row>
    <row r="15" spans="2:30" s="633" customFormat="1" ht="18" customHeight="1" x14ac:dyDescent="0.25">
      <c r="B15" s="682" t="s">
        <v>5</v>
      </c>
      <c r="D15" s="1369">
        <v>7989</v>
      </c>
      <c r="E15" s="1363"/>
      <c r="F15" s="1374">
        <v>3414</v>
      </c>
      <c r="G15" s="1371">
        <v>25.804988662131521</v>
      </c>
      <c r="H15" s="1374">
        <v>1698</v>
      </c>
      <c r="I15" s="1371">
        <v>12.834467120181406</v>
      </c>
      <c r="J15" s="1374">
        <v>577</v>
      </c>
      <c r="K15" s="1371">
        <v>4.36130007558579</v>
      </c>
      <c r="L15" s="1374">
        <v>894</v>
      </c>
      <c r="M15" s="1371">
        <v>6.7573696145124718</v>
      </c>
      <c r="N15" s="1374">
        <v>2693</v>
      </c>
      <c r="O15" s="1371">
        <v>20.355253212396068</v>
      </c>
      <c r="P15" s="1374">
        <v>315</v>
      </c>
      <c r="Q15" s="1371">
        <v>2.3809523809523809</v>
      </c>
      <c r="R15" s="1374">
        <v>3639</v>
      </c>
      <c r="S15" s="1371">
        <v>27.505668934240362</v>
      </c>
      <c r="T15" s="1374">
        <v>0</v>
      </c>
      <c r="U15" s="1371">
        <v>0</v>
      </c>
      <c r="V15" s="1372">
        <v>13230</v>
      </c>
      <c r="W15" s="1371">
        <v>100</v>
      </c>
      <c r="X15" s="1367"/>
      <c r="Y15" s="1373">
        <v>1.6560270371761172</v>
      </c>
    </row>
    <row r="16" spans="2:30" s="742" customFormat="1" ht="18" customHeight="1" x14ac:dyDescent="0.25">
      <c r="B16" s="836" t="s">
        <v>4</v>
      </c>
      <c r="D16" s="1369">
        <v>41220</v>
      </c>
      <c r="E16" s="1363"/>
      <c r="F16" s="1370">
        <v>4780</v>
      </c>
      <c r="G16" s="1371">
        <v>8.1786294807083575</v>
      </c>
      <c r="H16" s="1370">
        <v>9990</v>
      </c>
      <c r="I16" s="1371">
        <v>17.092993412610145</v>
      </c>
      <c r="J16" s="1370">
        <v>7243</v>
      </c>
      <c r="K16" s="1371">
        <v>12.392847976730259</v>
      </c>
      <c r="L16" s="1370">
        <v>2479</v>
      </c>
      <c r="M16" s="1371">
        <v>4.2415946616477029</v>
      </c>
      <c r="N16" s="1370">
        <v>3564</v>
      </c>
      <c r="O16" s="1371">
        <v>6.0980408931474033</v>
      </c>
      <c r="P16" s="1370">
        <v>15016</v>
      </c>
      <c r="Q16" s="1371">
        <v>25.692531439815212</v>
      </c>
      <c r="R16" s="1370">
        <v>14465</v>
      </c>
      <c r="S16" s="1371">
        <v>24.749764736076653</v>
      </c>
      <c r="T16" s="1370">
        <v>908</v>
      </c>
      <c r="U16" s="1371">
        <v>1.5535973992642655</v>
      </c>
      <c r="V16" s="1372">
        <v>58445</v>
      </c>
      <c r="W16" s="1371">
        <v>100</v>
      </c>
      <c r="X16" s="1367"/>
      <c r="Y16" s="1373">
        <v>1.4178796700630762</v>
      </c>
    </row>
    <row r="17" spans="2:25" s="742" customFormat="1" ht="18" customHeight="1" x14ac:dyDescent="0.25">
      <c r="B17" s="836" t="s">
        <v>40</v>
      </c>
      <c r="D17" s="1369">
        <v>26020</v>
      </c>
      <c r="E17" s="1363"/>
      <c r="F17" s="1370">
        <v>4052</v>
      </c>
      <c r="G17" s="1371">
        <v>10.83248676682885</v>
      </c>
      <c r="H17" s="1370">
        <v>10274</v>
      </c>
      <c r="I17" s="1371">
        <v>27.46618189595252</v>
      </c>
      <c r="J17" s="1370">
        <v>4343</v>
      </c>
      <c r="K17" s="1371">
        <v>11.610436828316313</v>
      </c>
      <c r="L17" s="1370">
        <v>1654</v>
      </c>
      <c r="M17" s="1371">
        <v>4.4217505213067421</v>
      </c>
      <c r="N17" s="1370">
        <v>3528</v>
      </c>
      <c r="O17" s="1371">
        <v>9.4316419825696407</v>
      </c>
      <c r="P17" s="1370">
        <v>4717</v>
      </c>
      <c r="Q17" s="1371">
        <v>12.610276426241779</v>
      </c>
      <c r="R17" s="1370">
        <v>8835</v>
      </c>
      <c r="S17" s="1371">
        <v>23.619205475057477</v>
      </c>
      <c r="T17" s="1370">
        <v>3</v>
      </c>
      <c r="U17" s="1371">
        <v>8.020103726674865E-3</v>
      </c>
      <c r="V17" s="1372">
        <v>37406</v>
      </c>
      <c r="W17" s="1371">
        <v>99.999999999999986</v>
      </c>
      <c r="X17" s="1367"/>
      <c r="Y17" s="1373">
        <v>1.4375864719446581</v>
      </c>
    </row>
    <row r="18" spans="2:25" s="742" customFormat="1" ht="18" customHeight="1" x14ac:dyDescent="0.25">
      <c r="B18" s="836" t="s">
        <v>41</v>
      </c>
      <c r="D18" s="1369">
        <v>95594</v>
      </c>
      <c r="E18" s="1363"/>
      <c r="F18" s="1370">
        <v>5</v>
      </c>
      <c r="G18" s="1371">
        <v>4.1518238962376169E-3</v>
      </c>
      <c r="H18" s="1370">
        <v>13819</v>
      </c>
      <c r="I18" s="1371">
        <v>11.474810884421526</v>
      </c>
      <c r="J18" s="1370">
        <v>13275</v>
      </c>
      <c r="K18" s="1371">
        <v>11.023092444510874</v>
      </c>
      <c r="L18" s="1370">
        <v>7437</v>
      </c>
      <c r="M18" s="1371">
        <v>6.1754228632638322</v>
      </c>
      <c r="N18" s="1370">
        <v>20948</v>
      </c>
      <c r="O18" s="1371">
        <v>17.394481395677122</v>
      </c>
      <c r="P18" s="1370">
        <v>11679</v>
      </c>
      <c r="Q18" s="1371">
        <v>9.6978302568318266</v>
      </c>
      <c r="R18" s="1370">
        <v>53249</v>
      </c>
      <c r="S18" s="1371">
        <v>44.216094130151376</v>
      </c>
      <c r="T18" s="1370">
        <v>17</v>
      </c>
      <c r="U18" s="1371">
        <v>1.4116201247207898E-2</v>
      </c>
      <c r="V18" s="1372">
        <v>120429</v>
      </c>
      <c r="W18" s="1371">
        <v>100.00000000000001</v>
      </c>
      <c r="X18" s="1367"/>
      <c r="Y18" s="1373">
        <v>1.2597966399564826</v>
      </c>
    </row>
    <row r="19" spans="2:25" s="742" customFormat="1" ht="18" customHeight="1" x14ac:dyDescent="0.25">
      <c r="B19" s="836" t="s">
        <v>3</v>
      </c>
      <c r="D19" s="1369">
        <v>66523</v>
      </c>
      <c r="E19" s="1363"/>
      <c r="F19" s="1370">
        <v>335</v>
      </c>
      <c r="G19" s="1371">
        <v>0.33336650412976415</v>
      </c>
      <c r="H19" s="1370">
        <v>30374</v>
      </c>
      <c r="I19" s="1371">
        <v>30.225893123693901</v>
      </c>
      <c r="J19" s="1370">
        <v>2468</v>
      </c>
      <c r="K19" s="1371">
        <v>2.4559657677380833</v>
      </c>
      <c r="L19" s="1370">
        <v>4236</v>
      </c>
      <c r="M19" s="1371">
        <v>4.2153448104288982</v>
      </c>
      <c r="N19" s="1370">
        <v>6335</v>
      </c>
      <c r="O19" s="1371">
        <v>6.3041098616777793</v>
      </c>
      <c r="P19" s="1370">
        <v>9638</v>
      </c>
      <c r="Q19" s="1371">
        <v>9.591004080007961</v>
      </c>
      <c r="R19" s="1370">
        <v>46687</v>
      </c>
      <c r="S19" s="1371">
        <v>46.459349188974031</v>
      </c>
      <c r="T19" s="1370">
        <v>417</v>
      </c>
      <c r="U19" s="1371">
        <v>0.41496666334958704</v>
      </c>
      <c r="V19" s="1372">
        <v>100490</v>
      </c>
      <c r="W19" s="1371">
        <v>100</v>
      </c>
      <c r="X19" s="1367"/>
      <c r="Y19" s="1373">
        <v>1.5106053545390317</v>
      </c>
    </row>
    <row r="20" spans="2:25" s="633" customFormat="1" ht="18" customHeight="1" x14ac:dyDescent="0.25">
      <c r="B20" s="836" t="s">
        <v>2</v>
      </c>
      <c r="D20" s="1369">
        <v>12579</v>
      </c>
      <c r="E20" s="1363"/>
      <c r="F20" s="1370">
        <v>445</v>
      </c>
      <c r="G20" s="1371">
        <v>2.9568106312292359</v>
      </c>
      <c r="H20" s="1370">
        <v>2068</v>
      </c>
      <c r="I20" s="1371">
        <v>13.740863787375416</v>
      </c>
      <c r="J20" s="1370">
        <v>285</v>
      </c>
      <c r="K20" s="1371">
        <v>1.893687707641196</v>
      </c>
      <c r="L20" s="1370">
        <v>967</v>
      </c>
      <c r="M20" s="1371">
        <v>6.4252491694352161</v>
      </c>
      <c r="N20" s="1370">
        <v>1657</v>
      </c>
      <c r="O20" s="1371">
        <v>11.009966777408637</v>
      </c>
      <c r="P20" s="1370">
        <v>6821</v>
      </c>
      <c r="Q20" s="1371">
        <v>45.322259136212622</v>
      </c>
      <c r="R20" s="1370">
        <v>2807</v>
      </c>
      <c r="S20" s="1371">
        <v>18.651162790697676</v>
      </c>
      <c r="T20" s="1370">
        <v>0</v>
      </c>
      <c r="U20" s="1371">
        <v>0</v>
      </c>
      <c r="V20" s="1372">
        <v>15050</v>
      </c>
      <c r="W20" s="1371">
        <v>100</v>
      </c>
      <c r="X20" s="1367"/>
      <c r="Y20" s="1373">
        <v>1.196438508625487</v>
      </c>
    </row>
    <row r="21" spans="2:25" s="633" customFormat="1" ht="18" customHeight="1" x14ac:dyDescent="0.25">
      <c r="B21" s="682" t="s">
        <v>35</v>
      </c>
      <c r="D21" s="1369">
        <v>30733</v>
      </c>
      <c r="E21" s="1363"/>
      <c r="F21" s="1370">
        <v>1970</v>
      </c>
      <c r="G21" s="1371">
        <v>5.2170228542676309</v>
      </c>
      <c r="H21" s="1370">
        <v>5541</v>
      </c>
      <c r="I21" s="1371">
        <v>14.673869865734488</v>
      </c>
      <c r="J21" s="1370">
        <v>6734</v>
      </c>
      <c r="K21" s="1371">
        <v>17.83321416276052</v>
      </c>
      <c r="L21" s="1370">
        <v>2725</v>
      </c>
      <c r="M21" s="1371">
        <v>7.2164402425783214</v>
      </c>
      <c r="N21" s="1370">
        <v>2535</v>
      </c>
      <c r="O21" s="1371">
        <v>6.713275601811393</v>
      </c>
      <c r="P21" s="1370">
        <v>6634</v>
      </c>
      <c r="Q21" s="1371">
        <v>17.568390667620033</v>
      </c>
      <c r="R21" s="1370">
        <v>11567</v>
      </c>
      <c r="S21" s="1371">
        <v>30.632133682900346</v>
      </c>
      <c r="T21" s="1370">
        <v>55</v>
      </c>
      <c r="U21" s="1371">
        <v>0.14565292232726887</v>
      </c>
      <c r="V21" s="1372">
        <v>37761</v>
      </c>
      <c r="W21" s="1371">
        <v>100.00000000000001</v>
      </c>
      <c r="X21" s="1367"/>
      <c r="Y21" s="1373">
        <v>1.2286792698402369</v>
      </c>
    </row>
    <row r="22" spans="2:25" s="633" customFormat="1" ht="21" customHeight="1" x14ac:dyDescent="0.25">
      <c r="B22" s="682" t="s">
        <v>42</v>
      </c>
      <c r="D22" s="1369">
        <v>78721</v>
      </c>
      <c r="E22" s="1363"/>
      <c r="F22" s="1370">
        <v>2805</v>
      </c>
      <c r="G22" s="1371">
        <v>2.4579390115667716</v>
      </c>
      <c r="H22" s="1370">
        <v>36654</v>
      </c>
      <c r="I22" s="1371">
        <v>32.11882229232387</v>
      </c>
      <c r="J22" s="1370">
        <v>23969</v>
      </c>
      <c r="K22" s="1371">
        <v>21.003329828250966</v>
      </c>
      <c r="L22" s="1370">
        <v>8129</v>
      </c>
      <c r="M22" s="1371">
        <v>7.1232036452856642</v>
      </c>
      <c r="N22" s="1370">
        <v>7930</v>
      </c>
      <c r="O22" s="1371">
        <v>6.9488257974062391</v>
      </c>
      <c r="P22" s="1370">
        <v>11293</v>
      </c>
      <c r="Q22" s="1371">
        <v>9.8957237995092893</v>
      </c>
      <c r="R22" s="1370">
        <v>23318</v>
      </c>
      <c r="S22" s="1371">
        <v>20.432877672625306</v>
      </c>
      <c r="T22" s="1370">
        <v>22</v>
      </c>
      <c r="U22" s="1371">
        <v>1.927795303189625E-2</v>
      </c>
      <c r="V22" s="1372">
        <v>114120</v>
      </c>
      <c r="W22" s="1371">
        <v>100</v>
      </c>
      <c r="X22" s="1367"/>
      <c r="Y22" s="1373">
        <v>1.4496767063426532</v>
      </c>
    </row>
    <row r="23" spans="2:25" s="633" customFormat="1" ht="18" customHeight="1" x14ac:dyDescent="0.25">
      <c r="B23" s="682" t="s">
        <v>43</v>
      </c>
      <c r="D23" s="1369">
        <v>18124</v>
      </c>
      <c r="E23" s="1363"/>
      <c r="F23" s="1370">
        <v>1618</v>
      </c>
      <c r="G23" s="1371">
        <v>6.8734069668649109</v>
      </c>
      <c r="H23" s="1370">
        <v>5215</v>
      </c>
      <c r="I23" s="1371">
        <v>22.153780798640611</v>
      </c>
      <c r="J23" s="1370">
        <v>1128</v>
      </c>
      <c r="K23" s="1371">
        <v>4.7918436703483431</v>
      </c>
      <c r="L23" s="1370">
        <v>1987</v>
      </c>
      <c r="M23" s="1371">
        <v>8.4409515717926933</v>
      </c>
      <c r="N23" s="1370">
        <v>2503</v>
      </c>
      <c r="O23" s="1371">
        <v>10.632965165675445</v>
      </c>
      <c r="P23" s="1370">
        <v>422</v>
      </c>
      <c r="Q23" s="1371">
        <v>1.7926932880203907</v>
      </c>
      <c r="R23" s="1370">
        <v>10666</v>
      </c>
      <c r="S23" s="1371">
        <v>45.310110450297366</v>
      </c>
      <c r="T23" s="1370">
        <v>1</v>
      </c>
      <c r="U23" s="1371">
        <v>4.248088360237893E-3</v>
      </c>
      <c r="V23" s="1372">
        <v>23540</v>
      </c>
      <c r="W23" s="1371">
        <v>100</v>
      </c>
      <c r="X23" s="1367"/>
      <c r="Y23" s="1373">
        <v>1.2988302802913265</v>
      </c>
    </row>
    <row r="24" spans="2:25" s="633" customFormat="1" ht="22.5" customHeight="1" x14ac:dyDescent="0.25">
      <c r="B24" s="682" t="s">
        <v>44</v>
      </c>
      <c r="D24" s="1369">
        <v>6538</v>
      </c>
      <c r="E24" s="1363"/>
      <c r="F24" s="1374">
        <v>704</v>
      </c>
      <c r="G24" s="1375">
        <v>7.9990910123849561</v>
      </c>
      <c r="H24" s="1374">
        <v>1217</v>
      </c>
      <c r="I24" s="1371">
        <v>13.827974093852971</v>
      </c>
      <c r="J24" s="1374">
        <v>331</v>
      </c>
      <c r="K24" s="1371">
        <v>3.760936257243495</v>
      </c>
      <c r="L24" s="1374">
        <v>347</v>
      </c>
      <c r="M24" s="1371">
        <v>3.9427337802522442</v>
      </c>
      <c r="N24" s="1374">
        <v>1626</v>
      </c>
      <c r="O24" s="1371">
        <v>18.475173275764117</v>
      </c>
      <c r="P24" s="1374">
        <v>1471</v>
      </c>
      <c r="Q24" s="1371">
        <v>16.714009771616862</v>
      </c>
      <c r="R24" s="1374">
        <v>3089</v>
      </c>
      <c r="S24" s="1371">
        <v>35.098284285876602</v>
      </c>
      <c r="T24" s="1374">
        <v>16</v>
      </c>
      <c r="U24" s="1371">
        <v>0.18179752300874902</v>
      </c>
      <c r="V24" s="1376">
        <v>8801</v>
      </c>
      <c r="W24" s="1371">
        <v>100</v>
      </c>
      <c r="X24" s="1367"/>
      <c r="Y24" s="1373">
        <v>1.3461303150810646</v>
      </c>
    </row>
    <row r="25" spans="2:25" s="633" customFormat="1" ht="18" customHeight="1" x14ac:dyDescent="0.25">
      <c r="B25" s="682" t="s">
        <v>45</v>
      </c>
      <c r="D25" s="1369">
        <v>24487</v>
      </c>
      <c r="E25" s="1363"/>
      <c r="F25" s="1374">
        <v>495</v>
      </c>
      <c r="G25" s="1375">
        <v>1.3663087581771509</v>
      </c>
      <c r="H25" s="1374">
        <v>9281</v>
      </c>
      <c r="I25" s="1371">
        <v>25.617599160893207</v>
      </c>
      <c r="J25" s="1374">
        <v>1936</v>
      </c>
      <c r="K25" s="1371">
        <v>5.3437853653150791</v>
      </c>
      <c r="L25" s="1374">
        <v>3275</v>
      </c>
      <c r="M25" s="1371">
        <v>9.03971956167711</v>
      </c>
      <c r="N25" s="1374">
        <v>5094</v>
      </c>
      <c r="O25" s="1371">
        <v>14.060559220513953</v>
      </c>
      <c r="P25" s="1374">
        <v>739</v>
      </c>
      <c r="Q25" s="1371">
        <v>2.0398023682685142</v>
      </c>
      <c r="R25" s="1374">
        <v>12693</v>
      </c>
      <c r="S25" s="1371">
        <v>35.03546882331834</v>
      </c>
      <c r="T25" s="1374">
        <v>2716</v>
      </c>
      <c r="U25" s="1371">
        <v>7.4967567418366503</v>
      </c>
      <c r="V25" s="1376">
        <v>36229</v>
      </c>
      <c r="W25" s="1371">
        <v>100</v>
      </c>
      <c r="X25" s="1367"/>
      <c r="Y25" s="1373">
        <v>1.479519745170907</v>
      </c>
    </row>
    <row r="26" spans="2:25" s="633" customFormat="1" ht="18" customHeight="1" x14ac:dyDescent="0.25">
      <c r="B26" s="682" t="s">
        <v>46</v>
      </c>
      <c r="D26" s="1369">
        <v>4156</v>
      </c>
      <c r="E26" s="1363"/>
      <c r="F26" s="1374">
        <v>673</v>
      </c>
      <c r="G26" s="1375">
        <v>10.135542168674698</v>
      </c>
      <c r="H26" s="1374">
        <v>1273</v>
      </c>
      <c r="I26" s="1371">
        <v>19.171686746987952</v>
      </c>
      <c r="J26" s="1374">
        <v>1330</v>
      </c>
      <c r="K26" s="1371">
        <v>20.03012048192771</v>
      </c>
      <c r="L26" s="1374">
        <v>787</v>
      </c>
      <c r="M26" s="1371">
        <v>11.852409638554217</v>
      </c>
      <c r="N26" s="1374">
        <v>1298</v>
      </c>
      <c r="O26" s="1371">
        <v>19.548192771084338</v>
      </c>
      <c r="P26" s="1374">
        <v>537</v>
      </c>
      <c r="Q26" s="1371">
        <v>8.0873493975903621</v>
      </c>
      <c r="R26" s="1374">
        <v>742</v>
      </c>
      <c r="S26" s="1371">
        <v>11.174698795180722</v>
      </c>
      <c r="T26" s="1374">
        <v>0</v>
      </c>
      <c r="U26" s="1371">
        <v>0</v>
      </c>
      <c r="V26" s="1376">
        <v>6640</v>
      </c>
      <c r="W26" s="1371">
        <v>99.999999999999986</v>
      </c>
      <c r="X26" s="1367"/>
      <c r="Y26" s="1373">
        <v>1.5976900866217516</v>
      </c>
    </row>
    <row r="27" spans="2:25" s="633" customFormat="1" ht="18" customHeight="1" x14ac:dyDescent="0.25">
      <c r="B27" s="682" t="s">
        <v>1</v>
      </c>
      <c r="D27" s="1369">
        <v>1432</v>
      </c>
      <c r="E27" s="1363"/>
      <c r="F27" s="1374">
        <v>249</v>
      </c>
      <c r="G27" s="1375">
        <v>13.28</v>
      </c>
      <c r="H27" s="1374">
        <v>282</v>
      </c>
      <c r="I27" s="1371">
        <v>15.04</v>
      </c>
      <c r="J27" s="1374">
        <v>450</v>
      </c>
      <c r="K27" s="1371">
        <v>24</v>
      </c>
      <c r="L27" s="1374">
        <v>27</v>
      </c>
      <c r="M27" s="1371">
        <v>1.44</v>
      </c>
      <c r="N27" s="1374">
        <v>105</v>
      </c>
      <c r="O27" s="1371">
        <v>5.6</v>
      </c>
      <c r="P27" s="1374">
        <v>3</v>
      </c>
      <c r="Q27" s="1371">
        <v>0.16</v>
      </c>
      <c r="R27" s="1374">
        <v>759</v>
      </c>
      <c r="S27" s="1371">
        <v>40.479999999999997</v>
      </c>
      <c r="T27" s="1374">
        <v>0</v>
      </c>
      <c r="U27" s="1371">
        <v>0</v>
      </c>
      <c r="V27" s="1372">
        <v>1875</v>
      </c>
      <c r="W27" s="1371">
        <v>100</v>
      </c>
      <c r="X27" s="1367"/>
      <c r="Y27" s="1373">
        <v>1.3093575418994414</v>
      </c>
    </row>
    <row r="28" spans="2:25" s="633" customFormat="1" ht="8.25" customHeight="1" x14ac:dyDescent="0.25">
      <c r="B28" s="688"/>
      <c r="D28" s="1377"/>
      <c r="E28" s="1363"/>
      <c r="F28" s="1378"/>
      <c r="G28" s="1379"/>
      <c r="H28" s="1378"/>
      <c r="I28" s="1380"/>
      <c r="J28" s="1378"/>
      <c r="K28" s="1380"/>
      <c r="L28" s="1378"/>
      <c r="M28" s="1380"/>
      <c r="N28" s="1378"/>
      <c r="O28" s="1379"/>
      <c r="P28" s="1378"/>
      <c r="Q28" s="1379"/>
      <c r="R28" s="1378"/>
      <c r="S28" s="1379"/>
      <c r="T28" s="1378"/>
      <c r="U28" s="1379"/>
      <c r="V28" s="1381"/>
      <c r="W28" s="1380"/>
      <c r="X28" s="1367"/>
      <c r="Y28" s="1382"/>
    </row>
    <row r="29" spans="2:25" s="633" customFormat="1" ht="3" customHeight="1" x14ac:dyDescent="0.25">
      <c r="B29" s="630"/>
      <c r="C29" s="631"/>
      <c r="D29" s="1383"/>
      <c r="E29" s="1384"/>
      <c r="F29" s="1385"/>
      <c r="G29" s="1385"/>
      <c r="H29" s="1385"/>
      <c r="I29" s="1385"/>
      <c r="J29" s="1385"/>
      <c r="K29" s="1385"/>
      <c r="L29" s="1385"/>
      <c r="M29" s="1385"/>
      <c r="N29" s="1385"/>
      <c r="O29" s="1385"/>
      <c r="P29" s="1385"/>
      <c r="Q29" s="1385"/>
      <c r="R29" s="1385"/>
      <c r="S29" s="1385"/>
      <c r="T29" s="1385"/>
      <c r="U29" s="1385"/>
      <c r="V29" s="1386"/>
      <c r="W29" s="1385"/>
      <c r="X29" s="1385"/>
      <c r="Y29" s="1385"/>
    </row>
    <row r="30" spans="2:25" s="1225" customFormat="1" ht="20.25" customHeight="1" x14ac:dyDescent="0.25">
      <c r="B30" s="1249" t="s">
        <v>0</v>
      </c>
      <c r="D30" s="1387">
        <f>SUM(D10:D27)</f>
        <v>608010</v>
      </c>
      <c r="E30" s="1388"/>
      <c r="F30" s="1389">
        <f>SUM(F10:F27)</f>
        <v>26796</v>
      </c>
      <c r="G30" s="1390">
        <f>F30*100/$V30</f>
        <v>3.1341963796967329</v>
      </c>
      <c r="H30" s="1389">
        <f>SUM(H10:H27)</f>
        <v>207697</v>
      </c>
      <c r="I30" s="1390">
        <f>H30*100/$V30</f>
        <v>24.293296964990009</v>
      </c>
      <c r="J30" s="1389">
        <f>SUM(J10:J27)</f>
        <v>145042</v>
      </c>
      <c r="K30" s="1390">
        <f>J30*100/$V30</f>
        <v>16.964849653081561</v>
      </c>
      <c r="L30" s="1389">
        <f>SUM(L10:L27)</f>
        <v>46839</v>
      </c>
      <c r="M30" s="1390">
        <f>L30*100/$V30</f>
        <v>5.4785275499557873</v>
      </c>
      <c r="N30" s="1389">
        <f>SUM(N10:N27)</f>
        <v>79143</v>
      </c>
      <c r="O30" s="1390">
        <f>N30*100/$V30</f>
        <v>9.2569676100290543</v>
      </c>
      <c r="P30" s="1389">
        <f>SUM(P10:P27)</f>
        <v>80659</v>
      </c>
      <c r="Q30" s="1390">
        <f>P30*100/$V30</f>
        <v>9.4342866767412588</v>
      </c>
      <c r="R30" s="1389">
        <f>SUM(R10:R27)</f>
        <v>264587</v>
      </c>
      <c r="S30" s="1390">
        <f>R30*100/$V30</f>
        <v>30.947440570041032</v>
      </c>
      <c r="T30" s="1389">
        <f>SUM(T10:T28)</f>
        <v>4193</v>
      </c>
      <c r="U30" s="1390">
        <f>T30*100/$V30</f>
        <v>0.49043459546456192</v>
      </c>
      <c r="V30" s="1389">
        <f>SUM(V10:V27)</f>
        <v>854956</v>
      </c>
      <c r="W30" s="1390">
        <f>G30+I30+K30+M30+O30+Q30+S30+U30</f>
        <v>100</v>
      </c>
      <c r="X30" s="1391"/>
      <c r="Y30" s="1392">
        <f>(V30/D30)</f>
        <v>1.4061545040377625</v>
      </c>
    </row>
    <row r="31" spans="2:25" s="631" customFormat="1" ht="5.25" customHeight="1" x14ac:dyDescent="0.25">
      <c r="B31" s="644"/>
      <c r="C31" s="645"/>
      <c r="D31" s="646"/>
      <c r="E31" s="645"/>
      <c r="F31" s="646"/>
      <c r="G31" s="849"/>
      <c r="H31" s="646"/>
      <c r="I31" s="849"/>
      <c r="J31" s="646"/>
      <c r="K31" s="849"/>
      <c r="L31" s="646"/>
      <c r="M31" s="849"/>
      <c r="N31" s="646"/>
      <c r="O31" s="849"/>
      <c r="P31" s="646"/>
      <c r="Q31" s="849"/>
      <c r="R31" s="646"/>
      <c r="S31" s="849"/>
      <c r="T31" s="646"/>
      <c r="U31" s="849"/>
      <c r="V31" s="646"/>
      <c r="W31" s="849"/>
      <c r="X31" s="849"/>
      <c r="Y31" s="849"/>
    </row>
    <row r="32" spans="2:25" s="697" customFormat="1" ht="18.75" customHeight="1" x14ac:dyDescent="0.25">
      <c r="B32" s="850" t="s">
        <v>39</v>
      </c>
      <c r="C32" s="851"/>
      <c r="D32" s="851"/>
      <c r="E32" s="851"/>
      <c r="F32" s="851"/>
      <c r="G32" s="851"/>
      <c r="H32" s="851"/>
      <c r="I32" s="851"/>
      <c r="J32" s="851"/>
      <c r="K32" s="851"/>
      <c r="L32" s="851"/>
      <c r="N32" s="851"/>
      <c r="O32" s="851"/>
      <c r="P32" s="851"/>
      <c r="Q32" s="851"/>
      <c r="R32" s="851"/>
      <c r="S32" s="851"/>
      <c r="T32" s="851"/>
      <c r="U32" s="851"/>
      <c r="V32" s="851"/>
      <c r="W32" s="851"/>
    </row>
    <row r="33" spans="2:25" s="852" customFormat="1" x14ac:dyDescent="0.35">
      <c r="B33" s="698" t="s">
        <v>47</v>
      </c>
      <c r="X33" s="697"/>
      <c r="Y33" s="697"/>
    </row>
    <row r="34" spans="2:25" s="852" customFormat="1" x14ac:dyDescent="0.25">
      <c r="X34" s="697"/>
      <c r="Y34" s="697"/>
    </row>
    <row r="35" spans="2:25" s="852" customFormat="1" x14ac:dyDescent="0.25">
      <c r="X35" s="697"/>
      <c r="Y35" s="697"/>
    </row>
    <row r="36" spans="2:25" s="852" customFormat="1" x14ac:dyDescent="0.25">
      <c r="D36" s="853"/>
      <c r="T36" s="697"/>
      <c r="U36" s="697"/>
    </row>
    <row r="37" spans="2:25" s="852" customFormat="1" x14ac:dyDescent="0.25">
      <c r="T37" s="697"/>
      <c r="U37" s="697"/>
    </row>
    <row r="38" spans="2:25" s="852" customFormat="1" x14ac:dyDescent="0.25">
      <c r="T38" s="697"/>
      <c r="U38" s="697"/>
    </row>
    <row r="39" spans="2:25" s="852" customFormat="1" x14ac:dyDescent="0.25">
      <c r="T39" s="697"/>
      <c r="U39" s="697"/>
    </row>
    <row r="40" spans="2:25" s="852" customFormat="1" x14ac:dyDescent="0.25">
      <c r="T40" s="697"/>
      <c r="U40" s="697"/>
    </row>
    <row r="41" spans="2:25" s="852" customFormat="1" x14ac:dyDescent="0.25">
      <c r="T41" s="697"/>
      <c r="U41" s="697"/>
    </row>
    <row r="42" spans="2:25" x14ac:dyDescent="0.25">
      <c r="T42" s="732"/>
      <c r="U42" s="732"/>
      <c r="X42" s="615"/>
      <c r="Y42" s="615"/>
    </row>
    <row r="43" spans="2:25" x14ac:dyDescent="0.25">
      <c r="T43" s="732"/>
      <c r="U43" s="732"/>
      <c r="X43" s="615"/>
      <c r="Y43" s="615"/>
    </row>
    <row r="44" spans="2:25" x14ac:dyDescent="0.25">
      <c r="T44" s="732"/>
      <c r="U44" s="732"/>
      <c r="X44" s="615"/>
      <c r="Y44" s="615"/>
    </row>
    <row r="45" spans="2:25" x14ac:dyDescent="0.25">
      <c r="T45" s="732"/>
      <c r="U45" s="732"/>
      <c r="X45" s="615"/>
      <c r="Y45" s="615"/>
    </row>
    <row r="46" spans="2:25" x14ac:dyDescent="0.25">
      <c r="T46" s="732"/>
      <c r="U46" s="732"/>
      <c r="X46" s="615"/>
      <c r="Y46" s="615"/>
    </row>
    <row r="47" spans="2:25" x14ac:dyDescent="0.25">
      <c r="T47" s="732"/>
      <c r="U47" s="732"/>
      <c r="X47" s="615"/>
      <c r="Y47" s="615"/>
    </row>
    <row r="48" spans="2:25" x14ac:dyDescent="0.25">
      <c r="T48" s="732"/>
      <c r="U48" s="732"/>
      <c r="X48" s="615"/>
      <c r="Y48" s="615"/>
    </row>
    <row r="49" spans="20:25" x14ac:dyDescent="0.25">
      <c r="T49" s="732"/>
      <c r="U49" s="732"/>
      <c r="X49" s="615"/>
      <c r="Y49" s="615"/>
    </row>
    <row r="50" spans="20:25" x14ac:dyDescent="0.25">
      <c r="T50" s="732"/>
      <c r="U50" s="732"/>
      <c r="X50" s="615"/>
      <c r="Y50" s="615"/>
    </row>
    <row r="51" spans="20:25" x14ac:dyDescent="0.25">
      <c r="T51" s="732"/>
      <c r="U51" s="732"/>
      <c r="X51" s="615"/>
      <c r="Y51" s="615"/>
    </row>
    <row r="52" spans="20:25" x14ac:dyDescent="0.25">
      <c r="T52" s="732"/>
      <c r="U52" s="732"/>
      <c r="X52" s="615"/>
      <c r="Y52" s="615"/>
    </row>
    <row r="53" spans="20:25" x14ac:dyDescent="0.25">
      <c r="T53" s="732"/>
      <c r="U53" s="732"/>
      <c r="X53" s="615"/>
      <c r="Y53" s="615"/>
    </row>
    <row r="54" spans="20:25" x14ac:dyDescent="0.25">
      <c r="T54" s="732"/>
      <c r="U54" s="732"/>
      <c r="X54" s="615"/>
      <c r="Y54" s="615"/>
    </row>
    <row r="55" spans="20:25" x14ac:dyDescent="0.25">
      <c r="T55" s="732"/>
      <c r="U55" s="732"/>
      <c r="X55" s="615"/>
      <c r="Y55" s="615"/>
    </row>
    <row r="56" spans="20:25" x14ac:dyDescent="0.25">
      <c r="T56" s="732"/>
      <c r="U56" s="732"/>
      <c r="X56" s="615"/>
      <c r="Y56" s="615"/>
    </row>
  </sheetData>
  <mergeCells count="13">
    <mergeCell ref="R7:S7"/>
    <mergeCell ref="T7:U7"/>
    <mergeCell ref="V7:W7"/>
    <mergeCell ref="B3:X3"/>
    <mergeCell ref="B4:W4"/>
    <mergeCell ref="F6:W6"/>
    <mergeCell ref="B7:B8"/>
    <mergeCell ref="F7:G7"/>
    <mergeCell ref="H7:I7"/>
    <mergeCell ref="J7:K7"/>
    <mergeCell ref="L7:M7"/>
    <mergeCell ref="N7:O7"/>
    <mergeCell ref="P7:Q7"/>
  </mergeCells>
  <printOptions horizontalCentered="1"/>
  <pageMargins left="0" right="0" top="0.43307086614173229" bottom="0.43307086614173229" header="0" footer="0"/>
  <pageSetup paperSize="9" scale="88" orientation="landscape" r:id="rId1"/>
  <headerFooter alignWithMargins="0"/>
  <drawing r:id="rId2"/>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6D888-65C4-415B-A02F-7E1751C62655}">
  <sheetPr codeName="Hoja19">
    <tabColor theme="0"/>
    <pageSetUpPr fitToPage="1"/>
  </sheetPr>
  <dimension ref="B1:AD56"/>
  <sheetViews>
    <sheetView zoomScaleNormal="100" workbookViewId="0"/>
  </sheetViews>
  <sheetFormatPr baseColWidth="10" defaultColWidth="11.453125" defaultRowHeight="14.5" x14ac:dyDescent="0.25"/>
  <cols>
    <col min="1" max="1" width="0.7265625" style="615" customWidth="1"/>
    <col min="2" max="2" width="21.7265625" style="615" customWidth="1"/>
    <col min="3" max="3" width="0.54296875" style="615" customWidth="1"/>
    <col min="4" max="4" width="9.7265625" style="615" customWidth="1"/>
    <col min="5" max="5" width="0.7265625" style="615" customWidth="1"/>
    <col min="6" max="6" width="6.453125" style="615" customWidth="1"/>
    <col min="7" max="7" width="5.54296875" style="615" customWidth="1"/>
    <col min="8" max="8" width="7.54296875" style="615" customWidth="1"/>
    <col min="9" max="9" width="6.453125" style="615" bestFit="1" customWidth="1"/>
    <col min="10" max="10" width="7.54296875" style="615" customWidth="1"/>
    <col min="11" max="11" width="6.453125" style="615" bestFit="1" customWidth="1"/>
    <col min="12" max="12" width="7.26953125" style="615" customWidth="1"/>
    <col min="13" max="13" width="5.7265625" style="615" customWidth="1"/>
    <col min="14" max="14" width="7.453125" style="615" customWidth="1"/>
    <col min="15" max="15" width="6.453125" style="615" bestFit="1" customWidth="1"/>
    <col min="16" max="16" width="8.54296875" style="615" customWidth="1"/>
    <col min="17" max="17" width="6" style="615" customWidth="1"/>
    <col min="18" max="18" width="7.26953125" style="615" customWidth="1"/>
    <col min="19" max="19" width="6.453125" style="615" bestFit="1" customWidth="1"/>
    <col min="20" max="20" width="6.81640625" style="615" customWidth="1"/>
    <col min="21" max="21" width="5.453125" style="615" customWidth="1"/>
    <col min="22" max="22" width="9.26953125" style="615" customWidth="1"/>
    <col min="23" max="23" width="6.7265625" style="615" customWidth="1"/>
    <col min="24" max="24" width="0.54296875" style="732" customWidth="1"/>
    <col min="25" max="25" width="13.7265625" style="732" customWidth="1"/>
    <col min="26" max="26" width="1.453125" style="615" customWidth="1"/>
    <col min="27" max="16384" width="11.453125" style="615"/>
  </cols>
  <sheetData>
    <row r="1" spans="2:30" s="613" customFormat="1" ht="9" customHeight="1" x14ac:dyDescent="0.25">
      <c r="B1" s="613" t="s">
        <v>32</v>
      </c>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30" s="619" customFormat="1" ht="49.5" customHeight="1" x14ac:dyDescent="0.35">
      <c r="B2" s="718"/>
      <c r="C2" s="718"/>
      <c r="D2" s="718"/>
      <c r="E2" s="718"/>
      <c r="F2" s="718"/>
      <c r="G2" s="718"/>
      <c r="H2" s="718"/>
      <c r="I2" s="718"/>
      <c r="J2" s="718"/>
      <c r="K2" s="718"/>
      <c r="X2" s="667"/>
      <c r="Y2" s="667"/>
    </row>
    <row r="3" spans="2:30" s="621" customFormat="1" ht="18.75" customHeight="1" x14ac:dyDescent="0.25">
      <c r="B3" s="1543" t="s">
        <v>496</v>
      </c>
      <c r="C3" s="1543"/>
      <c r="D3" s="1543"/>
      <c r="E3" s="1543"/>
      <c r="F3" s="1543"/>
      <c r="G3" s="1543"/>
      <c r="H3" s="1543"/>
      <c r="I3" s="1543"/>
      <c r="J3" s="1543"/>
      <c r="K3" s="1543"/>
      <c r="L3" s="1543"/>
      <c r="M3" s="1543"/>
      <c r="N3" s="1543"/>
      <c r="O3" s="1543"/>
      <c r="P3" s="1543"/>
      <c r="Q3" s="1543"/>
      <c r="R3" s="1543"/>
      <c r="S3" s="1543"/>
      <c r="T3" s="1543"/>
      <c r="U3" s="1543"/>
      <c r="V3" s="1543"/>
      <c r="W3" s="1543"/>
      <c r="X3" s="1543"/>
      <c r="Y3" s="821"/>
    </row>
    <row r="4" spans="2:30" s="621" customFormat="1" ht="14.25" customHeight="1" x14ac:dyDescent="0.25">
      <c r="B4" s="1478" t="str">
        <f>porsaad!$B$6</f>
        <v>Situación a 30 de noviembre de 2025</v>
      </c>
      <c r="C4" s="1478"/>
      <c r="D4" s="1478"/>
      <c r="E4" s="1478"/>
      <c r="F4" s="1478"/>
      <c r="G4" s="1478"/>
      <c r="H4" s="1478"/>
      <c r="I4" s="1478"/>
      <c r="J4" s="1478"/>
      <c r="K4" s="1478"/>
      <c r="L4" s="1478"/>
      <c r="M4" s="1478"/>
      <c r="N4" s="1478"/>
      <c r="O4" s="1478"/>
      <c r="P4" s="1478"/>
      <c r="Q4" s="1478"/>
      <c r="R4" s="1478"/>
      <c r="S4" s="1478"/>
      <c r="T4" s="1478"/>
      <c r="U4" s="1478"/>
      <c r="V4" s="1478"/>
      <c r="W4" s="1478"/>
      <c r="X4" s="622"/>
      <c r="Y4" s="822"/>
    </row>
    <row r="5" spans="2:30" s="621" customFormat="1" ht="5.25" customHeight="1" x14ac:dyDescent="0.25">
      <c r="B5" s="823"/>
      <c r="C5" s="823"/>
      <c r="D5" s="823"/>
      <c r="E5" s="823"/>
      <c r="F5" s="823"/>
      <c r="G5" s="823"/>
      <c r="H5" s="823"/>
      <c r="I5" s="823"/>
      <c r="J5" s="823"/>
      <c r="K5" s="823"/>
      <c r="L5" s="823"/>
      <c r="M5" s="823"/>
      <c r="N5" s="823"/>
      <c r="O5" s="823"/>
      <c r="P5" s="823"/>
      <c r="Q5" s="823"/>
      <c r="R5" s="823"/>
      <c r="S5" s="823"/>
      <c r="T5" s="823"/>
      <c r="U5" s="823"/>
      <c r="V5" s="823"/>
      <c r="W5" s="823"/>
      <c r="X5" s="824"/>
      <c r="Y5" s="721"/>
    </row>
    <row r="6" spans="2:30" s="621" customFormat="1" ht="19.5" customHeight="1" x14ac:dyDescent="0.25">
      <c r="B6" s="623"/>
      <c r="C6" s="623"/>
      <c r="D6" s="668"/>
      <c r="E6" s="623"/>
      <c r="F6" s="1593" t="s">
        <v>491</v>
      </c>
      <c r="G6" s="1594"/>
      <c r="H6" s="1594"/>
      <c r="I6" s="1594"/>
      <c r="J6" s="1594"/>
      <c r="K6" s="1594"/>
      <c r="L6" s="1594"/>
      <c r="M6" s="1594"/>
      <c r="N6" s="1594"/>
      <c r="O6" s="1594"/>
      <c r="P6" s="1594"/>
      <c r="Q6" s="1594"/>
      <c r="R6" s="1594"/>
      <c r="S6" s="1594"/>
      <c r="T6" s="1594"/>
      <c r="U6" s="1594"/>
      <c r="V6" s="1594"/>
      <c r="W6" s="1595"/>
      <c r="X6" s="825"/>
      <c r="Y6" s="826"/>
    </row>
    <row r="7" spans="2:30" s="621" customFormat="1" ht="64.5" customHeight="1" x14ac:dyDescent="0.25">
      <c r="B7" s="1551" t="s">
        <v>12</v>
      </c>
      <c r="C7" s="625"/>
      <c r="D7" s="871" t="s">
        <v>492</v>
      </c>
      <c r="E7" s="625"/>
      <c r="F7" s="1596" t="s">
        <v>54</v>
      </c>
      <c r="G7" s="1597"/>
      <c r="H7" s="1598" t="s">
        <v>55</v>
      </c>
      <c r="I7" s="1599"/>
      <c r="J7" s="1600" t="s">
        <v>56</v>
      </c>
      <c r="K7" s="1601"/>
      <c r="L7" s="1600" t="s">
        <v>57</v>
      </c>
      <c r="M7" s="1602"/>
      <c r="N7" s="1601" t="s">
        <v>58</v>
      </c>
      <c r="O7" s="1601"/>
      <c r="P7" s="1600" t="s">
        <v>59</v>
      </c>
      <c r="Q7" s="1602"/>
      <c r="R7" s="1598" t="s">
        <v>60</v>
      </c>
      <c r="S7" s="1599"/>
      <c r="T7" s="1600" t="s">
        <v>61</v>
      </c>
      <c r="U7" s="1602"/>
      <c r="V7" s="1600" t="s">
        <v>0</v>
      </c>
      <c r="W7" s="1603"/>
      <c r="X7" s="627"/>
      <c r="Y7" s="1361" t="s">
        <v>493</v>
      </c>
      <c r="AD7" s="827"/>
    </row>
    <row r="8" spans="2:30" s="626" customFormat="1" ht="20.25" customHeight="1" x14ac:dyDescent="0.25">
      <c r="B8" s="1552"/>
      <c r="C8" s="628"/>
      <c r="D8" s="862" t="s">
        <v>9</v>
      </c>
      <c r="E8" s="614"/>
      <c r="F8" s="863" t="s">
        <v>9</v>
      </c>
      <c r="G8" s="864" t="s">
        <v>28</v>
      </c>
      <c r="H8" s="865" t="s">
        <v>9</v>
      </c>
      <c r="I8" s="866" t="s">
        <v>28</v>
      </c>
      <c r="J8" s="864" t="s">
        <v>9</v>
      </c>
      <c r="K8" s="864" t="s">
        <v>28</v>
      </c>
      <c r="L8" s="864" t="s">
        <v>9</v>
      </c>
      <c r="M8" s="864" t="s">
        <v>28</v>
      </c>
      <c r="N8" s="859" t="s">
        <v>9</v>
      </c>
      <c r="O8" s="864" t="s">
        <v>28</v>
      </c>
      <c r="P8" s="864" t="s">
        <v>9</v>
      </c>
      <c r="Q8" s="865" t="s">
        <v>28</v>
      </c>
      <c r="R8" s="865" t="s">
        <v>9</v>
      </c>
      <c r="S8" s="866" t="s">
        <v>28</v>
      </c>
      <c r="T8" s="864" t="s">
        <v>9</v>
      </c>
      <c r="U8" s="867" t="s">
        <v>28</v>
      </c>
      <c r="V8" s="864" t="s">
        <v>9</v>
      </c>
      <c r="W8" s="868" t="s">
        <v>28</v>
      </c>
      <c r="X8" s="869"/>
      <c r="Y8" s="870" t="s">
        <v>9</v>
      </c>
    </row>
    <row r="9" spans="2:30" s="626" customFormat="1" ht="8.25" customHeight="1" x14ac:dyDescent="0.25">
      <c r="B9" s="630"/>
      <c r="C9" s="631"/>
      <c r="E9" s="631"/>
      <c r="F9" s="630"/>
      <c r="G9" s="630"/>
      <c r="H9" s="630"/>
      <c r="I9" s="630"/>
      <c r="J9" s="630"/>
      <c r="K9" s="630"/>
      <c r="L9" s="630"/>
      <c r="M9" s="630"/>
      <c r="N9" s="861"/>
      <c r="O9" s="630"/>
      <c r="P9" s="630"/>
      <c r="Q9" s="630"/>
      <c r="R9" s="630"/>
      <c r="S9" s="630"/>
      <c r="T9" s="630"/>
      <c r="U9" s="630"/>
      <c r="V9" s="828"/>
      <c r="W9" s="829"/>
      <c r="X9" s="630"/>
      <c r="Y9" s="630"/>
    </row>
    <row r="10" spans="2:30" s="631" customFormat="1" ht="18" customHeight="1" x14ac:dyDescent="0.25">
      <c r="B10" s="674" t="s">
        <v>8</v>
      </c>
      <c r="C10" s="633"/>
      <c r="D10" s="1362">
        <v>75547</v>
      </c>
      <c r="E10" s="1363"/>
      <c r="F10" s="1364">
        <v>6</v>
      </c>
      <c r="G10" s="1365">
        <v>5.6871498848352145E-3</v>
      </c>
      <c r="H10" s="1364">
        <v>28490</v>
      </c>
      <c r="I10" s="1365">
        <v>27.004483369825877</v>
      </c>
      <c r="J10" s="1364">
        <v>32094</v>
      </c>
      <c r="K10" s="1365">
        <v>30.420564733983564</v>
      </c>
      <c r="L10" s="1364">
        <v>5543</v>
      </c>
      <c r="M10" s="1365">
        <v>5.2539786352735991</v>
      </c>
      <c r="N10" s="1364">
        <v>11270</v>
      </c>
      <c r="O10" s="1365">
        <v>10.682363200348812</v>
      </c>
      <c r="P10" s="1364">
        <v>1880</v>
      </c>
      <c r="Q10" s="1365">
        <v>1.7819736305817007</v>
      </c>
      <c r="R10" s="1364">
        <v>26209</v>
      </c>
      <c r="S10" s="1365">
        <v>24.842418555274357</v>
      </c>
      <c r="T10" s="1364">
        <v>9</v>
      </c>
      <c r="U10" s="1365">
        <v>8.5307248272528217E-3</v>
      </c>
      <c r="V10" s="1366">
        <v>105501</v>
      </c>
      <c r="W10" s="1365">
        <v>100.00000000000001</v>
      </c>
      <c r="X10" s="1367"/>
      <c r="Y10" s="1368">
        <v>1.3964948972163025</v>
      </c>
    </row>
    <row r="11" spans="2:30" s="633" customFormat="1" ht="18" customHeight="1" x14ac:dyDescent="0.25">
      <c r="B11" s="682" t="s">
        <v>7</v>
      </c>
      <c r="D11" s="1369">
        <v>14169</v>
      </c>
      <c r="E11" s="1363"/>
      <c r="F11" s="1370">
        <v>2450</v>
      </c>
      <c r="G11" s="1371">
        <v>13.219662224140722</v>
      </c>
      <c r="H11" s="1370">
        <v>1929</v>
      </c>
      <c r="I11" s="1371">
        <v>10.40846058382345</v>
      </c>
      <c r="J11" s="1370">
        <v>701</v>
      </c>
      <c r="K11" s="1371">
        <v>3.7824421302541413</v>
      </c>
      <c r="L11" s="1370">
        <v>508</v>
      </c>
      <c r="M11" s="1371">
        <v>2.7410564938218314</v>
      </c>
      <c r="N11" s="1370">
        <v>2901</v>
      </c>
      <c r="O11" s="1371">
        <v>15.653159229482545</v>
      </c>
      <c r="P11" s="1370">
        <v>4466</v>
      </c>
      <c r="Q11" s="1371">
        <v>24.09755571143366</v>
      </c>
      <c r="R11" s="1370">
        <v>5578</v>
      </c>
      <c r="S11" s="1371">
        <v>30.097663627043652</v>
      </c>
      <c r="T11" s="1370">
        <v>0</v>
      </c>
      <c r="U11" s="1371">
        <v>0</v>
      </c>
      <c r="V11" s="1372">
        <v>18533</v>
      </c>
      <c r="W11" s="1371">
        <v>100</v>
      </c>
      <c r="X11" s="1367"/>
      <c r="Y11" s="1373">
        <v>1.3079963300162327</v>
      </c>
    </row>
    <row r="12" spans="2:30" s="633" customFormat="1" ht="22.5" customHeight="1" x14ac:dyDescent="0.25">
      <c r="B12" s="682" t="s">
        <v>37</v>
      </c>
      <c r="D12" s="1369">
        <v>7509</v>
      </c>
      <c r="E12" s="1363"/>
      <c r="F12" s="1374">
        <v>2091</v>
      </c>
      <c r="G12" s="1371">
        <v>20.138688240392948</v>
      </c>
      <c r="H12" s="1374">
        <v>845</v>
      </c>
      <c r="I12" s="1371">
        <v>8.138302995280748</v>
      </c>
      <c r="J12" s="1374">
        <v>841</v>
      </c>
      <c r="K12" s="1371">
        <v>8.099778484060483</v>
      </c>
      <c r="L12" s="1374">
        <v>546</v>
      </c>
      <c r="M12" s="1371">
        <v>5.2585957815660214</v>
      </c>
      <c r="N12" s="1374">
        <v>1669</v>
      </c>
      <c r="O12" s="1371">
        <v>16.074352306655108</v>
      </c>
      <c r="P12" s="1374">
        <v>1636</v>
      </c>
      <c r="Q12" s="1371">
        <v>15.756525089087932</v>
      </c>
      <c r="R12" s="1374">
        <v>2743</v>
      </c>
      <c r="S12" s="1371">
        <v>26.418183569295966</v>
      </c>
      <c r="T12" s="1374">
        <v>12</v>
      </c>
      <c r="U12" s="1371">
        <v>0.11557353366079168</v>
      </c>
      <c r="V12" s="1372">
        <v>10383</v>
      </c>
      <c r="W12" s="1371">
        <v>100</v>
      </c>
      <c r="X12" s="1367"/>
      <c r="Y12" s="1373">
        <v>1.3827407111466241</v>
      </c>
    </row>
    <row r="13" spans="2:30" s="633" customFormat="1" ht="18" customHeight="1" x14ac:dyDescent="0.25">
      <c r="B13" s="682" t="s">
        <v>38</v>
      </c>
      <c r="D13" s="1369">
        <v>8348</v>
      </c>
      <c r="E13" s="1363"/>
      <c r="F13" s="1370">
        <v>430</v>
      </c>
      <c r="G13" s="1371">
        <v>3.5770734547874552</v>
      </c>
      <c r="H13" s="1370">
        <v>2947</v>
      </c>
      <c r="I13" s="1371">
        <v>24.515431328508445</v>
      </c>
      <c r="J13" s="1370">
        <v>661</v>
      </c>
      <c r="K13" s="1371">
        <v>5.4987105898011812</v>
      </c>
      <c r="L13" s="1370">
        <v>639</v>
      </c>
      <c r="M13" s="1371">
        <v>5.3156975293236837</v>
      </c>
      <c r="N13" s="1370">
        <v>2222</v>
      </c>
      <c r="O13" s="1371">
        <v>18.484319108227268</v>
      </c>
      <c r="P13" s="1370">
        <v>440</v>
      </c>
      <c r="Q13" s="1371">
        <v>3.660261209549954</v>
      </c>
      <c r="R13" s="1370">
        <v>4682</v>
      </c>
      <c r="S13" s="1371">
        <v>38.94850677980201</v>
      </c>
      <c r="T13" s="1370">
        <v>0</v>
      </c>
      <c r="U13" s="1371">
        <v>0</v>
      </c>
      <c r="V13" s="1372">
        <v>12021</v>
      </c>
      <c r="W13" s="1371">
        <v>100</v>
      </c>
      <c r="X13" s="1367"/>
      <c r="Y13" s="1373">
        <v>1.4399856252994729</v>
      </c>
    </row>
    <row r="14" spans="2:30" s="633" customFormat="1" ht="18" customHeight="1" x14ac:dyDescent="0.25">
      <c r="B14" s="682" t="s">
        <v>6</v>
      </c>
      <c r="D14" s="1369">
        <v>17967</v>
      </c>
      <c r="E14" s="1363"/>
      <c r="F14" s="1370">
        <v>609</v>
      </c>
      <c r="G14" s="1371">
        <v>3.1375579598145285</v>
      </c>
      <c r="H14" s="1370">
        <v>861</v>
      </c>
      <c r="I14" s="1371">
        <v>4.435857805255023</v>
      </c>
      <c r="J14" s="1370">
        <v>225</v>
      </c>
      <c r="K14" s="1371">
        <v>1.1591962905718702</v>
      </c>
      <c r="L14" s="1370">
        <v>1669</v>
      </c>
      <c r="M14" s="1371">
        <v>8.5986604842864498</v>
      </c>
      <c r="N14" s="1370">
        <v>2973</v>
      </c>
      <c r="O14" s="1371">
        <v>15.316846986089644</v>
      </c>
      <c r="P14" s="1370">
        <v>3266</v>
      </c>
      <c r="Q14" s="1371">
        <v>16.826378155589904</v>
      </c>
      <c r="R14" s="1370">
        <v>9749</v>
      </c>
      <c r="S14" s="1371">
        <v>50.226687274600721</v>
      </c>
      <c r="T14" s="1370">
        <v>58</v>
      </c>
      <c r="U14" s="1371">
        <v>0.29881504379185986</v>
      </c>
      <c r="V14" s="1372">
        <v>19410</v>
      </c>
      <c r="W14" s="1371">
        <v>100</v>
      </c>
      <c r="X14" s="1367"/>
      <c r="Y14" s="1373">
        <v>1.0803139088328602</v>
      </c>
    </row>
    <row r="15" spans="2:30" s="633" customFormat="1" ht="18" customHeight="1" x14ac:dyDescent="0.25">
      <c r="B15" s="682" t="s">
        <v>5</v>
      </c>
      <c r="D15" s="1369">
        <v>5170</v>
      </c>
      <c r="E15" s="1363"/>
      <c r="F15" s="1374">
        <v>2375</v>
      </c>
      <c r="G15" s="1371">
        <v>27.797284644194757</v>
      </c>
      <c r="H15" s="1374">
        <v>726</v>
      </c>
      <c r="I15" s="1371">
        <v>8.4971910112359552</v>
      </c>
      <c r="J15" s="1374">
        <v>381</v>
      </c>
      <c r="K15" s="1371">
        <v>4.459269662921348</v>
      </c>
      <c r="L15" s="1374">
        <v>723</v>
      </c>
      <c r="M15" s="1371">
        <v>8.4620786516853936</v>
      </c>
      <c r="N15" s="1374">
        <v>1789</v>
      </c>
      <c r="O15" s="1371">
        <v>20.938670411985019</v>
      </c>
      <c r="P15" s="1374">
        <v>258</v>
      </c>
      <c r="Q15" s="1371">
        <v>3.0196629213483148</v>
      </c>
      <c r="R15" s="1374">
        <v>2292</v>
      </c>
      <c r="S15" s="1371">
        <v>26.825842696629213</v>
      </c>
      <c r="T15" s="1374">
        <v>0</v>
      </c>
      <c r="U15" s="1371">
        <v>0</v>
      </c>
      <c r="V15" s="1372">
        <v>8544</v>
      </c>
      <c r="W15" s="1371">
        <v>100</v>
      </c>
      <c r="X15" s="1367"/>
      <c r="Y15" s="1373">
        <v>1.6526112185686654</v>
      </c>
    </row>
    <row r="16" spans="2:30" s="742" customFormat="1" ht="18" customHeight="1" x14ac:dyDescent="0.25">
      <c r="B16" s="836" t="s">
        <v>4</v>
      </c>
      <c r="D16" s="1369">
        <v>34461</v>
      </c>
      <c r="E16" s="1363"/>
      <c r="F16" s="1370">
        <v>5842</v>
      </c>
      <c r="G16" s="1371">
        <v>12.253030747934057</v>
      </c>
      <c r="H16" s="1370">
        <v>4666</v>
      </c>
      <c r="I16" s="1371">
        <v>9.7864843323964923</v>
      </c>
      <c r="J16" s="1370">
        <v>3349</v>
      </c>
      <c r="K16" s="1371">
        <v>7.0242040354041695</v>
      </c>
      <c r="L16" s="1370">
        <v>2065</v>
      </c>
      <c r="M16" s="1371">
        <v>4.3311380510927471</v>
      </c>
      <c r="N16" s="1370">
        <v>5552</v>
      </c>
      <c r="O16" s="1371">
        <v>11.644783757707957</v>
      </c>
      <c r="P16" s="1370">
        <v>15861</v>
      </c>
      <c r="Q16" s="1371">
        <v>33.266915558538528</v>
      </c>
      <c r="R16" s="1370">
        <v>9719</v>
      </c>
      <c r="S16" s="1371">
        <v>20.384663786232643</v>
      </c>
      <c r="T16" s="1370">
        <v>624</v>
      </c>
      <c r="U16" s="1371">
        <v>1.3087797306934015</v>
      </c>
      <c r="V16" s="1372">
        <v>47678</v>
      </c>
      <c r="W16" s="1371">
        <v>100</v>
      </c>
      <c r="X16" s="1367"/>
      <c r="Y16" s="1373">
        <v>1.3835350105916833</v>
      </c>
    </row>
    <row r="17" spans="2:25" s="742" customFormat="1" ht="18" customHeight="1" x14ac:dyDescent="0.25">
      <c r="B17" s="836" t="s">
        <v>40</v>
      </c>
      <c r="D17" s="1369">
        <v>24236</v>
      </c>
      <c r="E17" s="1363"/>
      <c r="F17" s="1370">
        <v>4560</v>
      </c>
      <c r="G17" s="1371">
        <v>13.036393264530147</v>
      </c>
      <c r="H17" s="1370">
        <v>5664</v>
      </c>
      <c r="I17" s="1371">
        <v>16.192572686469024</v>
      </c>
      <c r="J17" s="1370">
        <v>2850</v>
      </c>
      <c r="K17" s="1371">
        <v>8.1477457903313422</v>
      </c>
      <c r="L17" s="1370">
        <v>1423</v>
      </c>
      <c r="M17" s="1371">
        <v>4.0681551788215788</v>
      </c>
      <c r="N17" s="1370">
        <v>7442</v>
      </c>
      <c r="O17" s="1371">
        <v>21.275622516366962</v>
      </c>
      <c r="P17" s="1370">
        <v>4365</v>
      </c>
      <c r="Q17" s="1371">
        <v>12.47891592098116</v>
      </c>
      <c r="R17" s="1370">
        <v>8661</v>
      </c>
      <c r="S17" s="1371">
        <v>24.760570628091141</v>
      </c>
      <c r="T17" s="1370">
        <v>14</v>
      </c>
      <c r="U17" s="1371">
        <v>4.0024014408645184E-2</v>
      </c>
      <c r="V17" s="1372">
        <v>34979</v>
      </c>
      <c r="W17" s="1371">
        <v>100</v>
      </c>
      <c r="X17" s="1367"/>
      <c r="Y17" s="1373">
        <v>1.4432662155471201</v>
      </c>
    </row>
    <row r="18" spans="2:25" s="742" customFormat="1" ht="18" customHeight="1" x14ac:dyDescent="0.25">
      <c r="B18" s="836" t="s">
        <v>41</v>
      </c>
      <c r="D18" s="1369">
        <v>46281</v>
      </c>
      <c r="E18" s="1363"/>
      <c r="F18" s="1370">
        <v>9</v>
      </c>
      <c r="G18" s="1371">
        <v>1.5653807353810834E-2</v>
      </c>
      <c r="H18" s="1370">
        <v>4423</v>
      </c>
      <c r="I18" s="1371">
        <v>7.6929766584339232</v>
      </c>
      <c r="J18" s="1370">
        <v>5786</v>
      </c>
      <c r="K18" s="1371">
        <v>10.063658816572165</v>
      </c>
      <c r="L18" s="1370">
        <v>3604</v>
      </c>
      <c r="M18" s="1371">
        <v>6.2684801892371373</v>
      </c>
      <c r="N18" s="1370">
        <v>14640</v>
      </c>
      <c r="O18" s="1371">
        <v>25.463526628865619</v>
      </c>
      <c r="P18" s="1370">
        <v>6492</v>
      </c>
      <c r="Q18" s="1371">
        <v>11.291613037882215</v>
      </c>
      <c r="R18" s="1370">
        <v>22476</v>
      </c>
      <c r="S18" s="1371">
        <v>39.092774898250255</v>
      </c>
      <c r="T18" s="1370">
        <v>64</v>
      </c>
      <c r="U18" s="1371">
        <v>0.11131596340487702</v>
      </c>
      <c r="V18" s="1372">
        <v>57494</v>
      </c>
      <c r="W18" s="1371">
        <v>100</v>
      </c>
      <c r="X18" s="1367"/>
      <c r="Y18" s="1373">
        <v>1.2422808495927053</v>
      </c>
    </row>
    <row r="19" spans="2:25" s="742" customFormat="1" ht="18" customHeight="1" x14ac:dyDescent="0.25">
      <c r="B19" s="836" t="s">
        <v>3</v>
      </c>
      <c r="D19" s="1369">
        <v>48087</v>
      </c>
      <c r="E19" s="1363"/>
      <c r="F19" s="1370">
        <v>21</v>
      </c>
      <c r="G19" s="1371">
        <v>2.9261767410751611E-2</v>
      </c>
      <c r="H19" s="1370">
        <v>20113</v>
      </c>
      <c r="I19" s="1371">
        <v>28.025806092021291</v>
      </c>
      <c r="J19" s="1370">
        <v>1153</v>
      </c>
      <c r="K19" s="1371">
        <v>1.6066103725998384</v>
      </c>
      <c r="L19" s="1370">
        <v>3139</v>
      </c>
      <c r="M19" s="1371">
        <v>4.3739375191594903</v>
      </c>
      <c r="N19" s="1370">
        <v>6125</v>
      </c>
      <c r="O19" s="1371">
        <v>8.5346821614692185</v>
      </c>
      <c r="P19" s="1370">
        <v>7657</v>
      </c>
      <c r="Q19" s="1371">
        <v>10.669397764958337</v>
      </c>
      <c r="R19" s="1370">
        <v>33233</v>
      </c>
      <c r="S19" s="1371">
        <v>46.307443636262299</v>
      </c>
      <c r="T19" s="1370">
        <v>325</v>
      </c>
      <c r="U19" s="1371">
        <v>0.45286068611877489</v>
      </c>
      <c r="V19" s="1372">
        <v>71766</v>
      </c>
      <c r="W19" s="1371">
        <v>99.999999999999986</v>
      </c>
      <c r="X19" s="1367"/>
      <c r="Y19" s="1373">
        <v>1.4924199887703538</v>
      </c>
    </row>
    <row r="20" spans="2:25" s="633" customFormat="1" ht="18" customHeight="1" x14ac:dyDescent="0.25">
      <c r="B20" s="836" t="s">
        <v>2</v>
      </c>
      <c r="D20" s="1369">
        <v>12263</v>
      </c>
      <c r="E20" s="1363"/>
      <c r="F20" s="1370">
        <v>423</v>
      </c>
      <c r="G20" s="1371">
        <v>3.067440174039159</v>
      </c>
      <c r="H20" s="1370">
        <v>927</v>
      </c>
      <c r="I20" s="1371">
        <v>6.7222625090645396</v>
      </c>
      <c r="J20" s="1370">
        <v>181</v>
      </c>
      <c r="K20" s="1371">
        <v>1.3125453226976069</v>
      </c>
      <c r="L20" s="1370">
        <v>768</v>
      </c>
      <c r="M20" s="1371">
        <v>5.5692530819434376</v>
      </c>
      <c r="N20" s="1370">
        <v>3299</v>
      </c>
      <c r="O20" s="1371">
        <v>23.923132704858592</v>
      </c>
      <c r="P20" s="1370">
        <v>6136</v>
      </c>
      <c r="Q20" s="1371">
        <v>44.496011602610587</v>
      </c>
      <c r="R20" s="1370">
        <v>2056</v>
      </c>
      <c r="S20" s="1371">
        <v>14.909354604786078</v>
      </c>
      <c r="T20" s="1370">
        <v>0</v>
      </c>
      <c r="U20" s="1371">
        <v>0</v>
      </c>
      <c r="V20" s="1372">
        <v>13790</v>
      </c>
      <c r="W20" s="1371">
        <v>100</v>
      </c>
      <c r="X20" s="1367"/>
      <c r="Y20" s="1373">
        <v>1.124520916578325</v>
      </c>
    </row>
    <row r="21" spans="2:25" s="633" customFormat="1" ht="18" customHeight="1" x14ac:dyDescent="0.25">
      <c r="B21" s="682" t="s">
        <v>35</v>
      </c>
      <c r="D21" s="1369">
        <v>28452</v>
      </c>
      <c r="E21" s="1363"/>
      <c r="F21" s="1370">
        <v>1327</v>
      </c>
      <c r="G21" s="1371">
        <v>3.7649662373035238</v>
      </c>
      <c r="H21" s="1370">
        <v>5470</v>
      </c>
      <c r="I21" s="1371">
        <v>15.519491573511887</v>
      </c>
      <c r="J21" s="1370">
        <v>7602</v>
      </c>
      <c r="K21" s="1371">
        <v>21.568404925381603</v>
      </c>
      <c r="L21" s="1370">
        <v>1629</v>
      </c>
      <c r="M21" s="1371">
        <v>4.6218010554389153</v>
      </c>
      <c r="N21" s="1370">
        <v>3681</v>
      </c>
      <c r="O21" s="1371">
        <v>10.443738296544289</v>
      </c>
      <c r="P21" s="1370">
        <v>7014</v>
      </c>
      <c r="Q21" s="1371">
        <v>19.90013051126369</v>
      </c>
      <c r="R21" s="1370">
        <v>8433</v>
      </c>
      <c r="S21" s="1371">
        <v>23.926119275946206</v>
      </c>
      <c r="T21" s="1370">
        <v>90</v>
      </c>
      <c r="U21" s="1371">
        <v>0.25534812460988482</v>
      </c>
      <c r="V21" s="1372">
        <v>35246</v>
      </c>
      <c r="W21" s="1371">
        <v>99.999999999999986</v>
      </c>
      <c r="X21" s="1367"/>
      <c r="Y21" s="1373">
        <v>1.2387881344017995</v>
      </c>
    </row>
    <row r="22" spans="2:25" s="633" customFormat="1" ht="21" customHeight="1" x14ac:dyDescent="0.25">
      <c r="B22" s="682" t="s">
        <v>42</v>
      </c>
      <c r="D22" s="1369">
        <v>68004</v>
      </c>
      <c r="E22" s="1363"/>
      <c r="F22" s="1370">
        <v>2555</v>
      </c>
      <c r="G22" s="1371">
        <v>2.6505524145443227</v>
      </c>
      <c r="H22" s="1370">
        <v>22002</v>
      </c>
      <c r="I22" s="1371">
        <v>22.82483531303491</v>
      </c>
      <c r="J22" s="1370">
        <v>16998</v>
      </c>
      <c r="K22" s="1371">
        <v>17.633694693708179</v>
      </c>
      <c r="L22" s="1370">
        <v>7125</v>
      </c>
      <c r="M22" s="1371">
        <v>7.3914622127703717</v>
      </c>
      <c r="N22" s="1370">
        <v>15512</v>
      </c>
      <c r="O22" s="1371">
        <v>16.092120960630737</v>
      </c>
      <c r="P22" s="1370">
        <v>14169</v>
      </c>
      <c r="Q22" s="1371">
        <v>14.698895170911355</v>
      </c>
      <c r="R22" s="1370">
        <v>17970</v>
      </c>
      <c r="S22" s="1371">
        <v>18.642045749260852</v>
      </c>
      <c r="T22" s="1370">
        <v>64</v>
      </c>
      <c r="U22" s="1371">
        <v>6.6393485139270708E-2</v>
      </c>
      <c r="V22" s="1372">
        <v>96395</v>
      </c>
      <c r="W22" s="1371">
        <v>100.00000000000001</v>
      </c>
      <c r="X22" s="1367"/>
      <c r="Y22" s="1373">
        <v>1.4174901476383741</v>
      </c>
    </row>
    <row r="23" spans="2:25" s="633" customFormat="1" ht="18" customHeight="1" x14ac:dyDescent="0.25">
      <c r="B23" s="682" t="s">
        <v>43</v>
      </c>
      <c r="D23" s="1369">
        <v>14362</v>
      </c>
      <c r="E23" s="1363"/>
      <c r="F23" s="1370">
        <v>1126</v>
      </c>
      <c r="G23" s="1371">
        <v>6.3159075611397801</v>
      </c>
      <c r="H23" s="1370">
        <v>2877</v>
      </c>
      <c r="I23" s="1371">
        <v>16.137536459501906</v>
      </c>
      <c r="J23" s="1370">
        <v>542</v>
      </c>
      <c r="K23" s="1371">
        <v>3.0401615436392193</v>
      </c>
      <c r="L23" s="1370">
        <v>1524</v>
      </c>
      <c r="M23" s="1371">
        <v>8.5483509086829699</v>
      </c>
      <c r="N23" s="1370">
        <v>2807</v>
      </c>
      <c r="O23" s="1371">
        <v>15.744895669733005</v>
      </c>
      <c r="P23" s="1370">
        <v>880</v>
      </c>
      <c r="Q23" s="1371">
        <v>4.9360556428090643</v>
      </c>
      <c r="R23" s="1370">
        <v>8072</v>
      </c>
      <c r="S23" s="1371">
        <v>45.277092214494054</v>
      </c>
      <c r="T23" s="1370">
        <v>0</v>
      </c>
      <c r="U23" s="1371">
        <v>0</v>
      </c>
      <c r="V23" s="1372">
        <v>17828</v>
      </c>
      <c r="W23" s="1371">
        <v>100</v>
      </c>
      <c r="X23" s="1367"/>
      <c r="Y23" s="1373">
        <v>1.241331290906559</v>
      </c>
    </row>
    <row r="24" spans="2:25" s="633" customFormat="1" ht="22.5" customHeight="1" x14ac:dyDescent="0.25">
      <c r="B24" s="682" t="s">
        <v>44</v>
      </c>
      <c r="D24" s="1369">
        <v>3385</v>
      </c>
      <c r="E24" s="1363"/>
      <c r="F24" s="1374">
        <v>384</v>
      </c>
      <c r="G24" s="1375">
        <v>8.6779661016949152</v>
      </c>
      <c r="H24" s="1374">
        <v>402</v>
      </c>
      <c r="I24" s="1371">
        <v>9.0847457627118651</v>
      </c>
      <c r="J24" s="1374">
        <v>204</v>
      </c>
      <c r="K24" s="1371">
        <v>4.6101694915254239</v>
      </c>
      <c r="L24" s="1374">
        <v>201</v>
      </c>
      <c r="M24" s="1371">
        <v>4.5423728813559325</v>
      </c>
      <c r="N24" s="1374">
        <v>1069</v>
      </c>
      <c r="O24" s="1371">
        <v>24.158192090395481</v>
      </c>
      <c r="P24" s="1374">
        <v>764</v>
      </c>
      <c r="Q24" s="1371">
        <v>17.265536723163841</v>
      </c>
      <c r="R24" s="1374">
        <v>1390</v>
      </c>
      <c r="S24" s="1371">
        <v>31.412429378531073</v>
      </c>
      <c r="T24" s="1374">
        <v>11</v>
      </c>
      <c r="U24" s="1371">
        <v>0.24858757062146894</v>
      </c>
      <c r="V24" s="1376">
        <v>4425</v>
      </c>
      <c r="W24" s="1371">
        <v>100</v>
      </c>
      <c r="X24" s="1367"/>
      <c r="Y24" s="1373">
        <v>1.3072378138847858</v>
      </c>
    </row>
    <row r="25" spans="2:25" s="633" customFormat="1" ht="18" customHeight="1" x14ac:dyDescent="0.25">
      <c r="B25" s="682" t="s">
        <v>45</v>
      </c>
      <c r="D25" s="1369">
        <v>17426</v>
      </c>
      <c r="E25" s="1363"/>
      <c r="F25" s="1374">
        <v>264</v>
      </c>
      <c r="G25" s="1375">
        <v>1.052170100832968</v>
      </c>
      <c r="H25" s="1374">
        <v>5279</v>
      </c>
      <c r="I25" s="1371">
        <v>21.039416523853173</v>
      </c>
      <c r="J25" s="1374">
        <v>1403</v>
      </c>
      <c r="K25" s="1371">
        <v>5.591646407078235</v>
      </c>
      <c r="L25" s="1374">
        <v>2015</v>
      </c>
      <c r="M25" s="1371">
        <v>8.0307680044637522</v>
      </c>
      <c r="N25" s="1374">
        <v>6000</v>
      </c>
      <c r="O25" s="1371">
        <v>23.912956837112908</v>
      </c>
      <c r="P25" s="1374">
        <v>695</v>
      </c>
      <c r="Q25" s="1371">
        <v>2.769917500298912</v>
      </c>
      <c r="R25" s="1374">
        <v>7346</v>
      </c>
      <c r="S25" s="1371">
        <v>29.277430154238573</v>
      </c>
      <c r="T25" s="1374">
        <v>2089</v>
      </c>
      <c r="U25" s="1371">
        <v>8.3256944721214783</v>
      </c>
      <c r="V25" s="1376">
        <v>25091</v>
      </c>
      <c r="W25" s="1371">
        <v>100</v>
      </c>
      <c r="X25" s="1367"/>
      <c r="Y25" s="1373">
        <v>1.4398599793412143</v>
      </c>
    </row>
    <row r="26" spans="2:25" s="633" customFormat="1" ht="18" customHeight="1" x14ac:dyDescent="0.25">
      <c r="B26" s="682" t="s">
        <v>46</v>
      </c>
      <c r="D26" s="1369">
        <v>2181</v>
      </c>
      <c r="E26" s="1363"/>
      <c r="F26" s="1374">
        <v>405</v>
      </c>
      <c r="G26" s="1375">
        <v>11.647972389991372</v>
      </c>
      <c r="H26" s="1374">
        <v>446</v>
      </c>
      <c r="I26" s="1371">
        <v>12.827149841817659</v>
      </c>
      <c r="J26" s="1374">
        <v>615</v>
      </c>
      <c r="K26" s="1371">
        <v>17.687661777394304</v>
      </c>
      <c r="L26" s="1374">
        <v>421</v>
      </c>
      <c r="M26" s="1371">
        <v>12.108139200460167</v>
      </c>
      <c r="N26" s="1374">
        <v>694</v>
      </c>
      <c r="O26" s="1371">
        <v>19.959735404083979</v>
      </c>
      <c r="P26" s="1374">
        <v>422</v>
      </c>
      <c r="Q26" s="1371">
        <v>12.136899626114467</v>
      </c>
      <c r="R26" s="1374">
        <v>474</v>
      </c>
      <c r="S26" s="1371">
        <v>13.63244176013805</v>
      </c>
      <c r="T26" s="1374">
        <v>0</v>
      </c>
      <c r="U26" s="1371">
        <v>0</v>
      </c>
      <c r="V26" s="1376">
        <v>3477</v>
      </c>
      <c r="W26" s="1371">
        <v>100</v>
      </c>
      <c r="X26" s="1367"/>
      <c r="Y26" s="1373">
        <v>1.5942228335625859</v>
      </c>
    </row>
    <row r="27" spans="2:25" s="633" customFormat="1" ht="18" customHeight="1" x14ac:dyDescent="0.25">
      <c r="B27" s="682" t="s">
        <v>1</v>
      </c>
      <c r="D27" s="1369">
        <v>1177</v>
      </c>
      <c r="E27" s="1363"/>
      <c r="F27" s="1374">
        <v>174</v>
      </c>
      <c r="G27" s="1375">
        <v>11.701412239408205</v>
      </c>
      <c r="H27" s="1374">
        <v>193</v>
      </c>
      <c r="I27" s="1371">
        <v>12.979152656355078</v>
      </c>
      <c r="J27" s="1374">
        <v>370</v>
      </c>
      <c r="K27" s="1371">
        <v>24.882313382649631</v>
      </c>
      <c r="L27" s="1374">
        <v>16</v>
      </c>
      <c r="M27" s="1371">
        <v>1.0759919300605245</v>
      </c>
      <c r="N27" s="1374">
        <v>78</v>
      </c>
      <c r="O27" s="1371">
        <v>5.2454606590450572</v>
      </c>
      <c r="P27" s="1374">
        <v>0</v>
      </c>
      <c r="Q27" s="1371">
        <v>0</v>
      </c>
      <c r="R27" s="1374">
        <v>656</v>
      </c>
      <c r="S27" s="1371">
        <v>44.115669132481507</v>
      </c>
      <c r="T27" s="1374">
        <v>0</v>
      </c>
      <c r="U27" s="1371">
        <v>0</v>
      </c>
      <c r="V27" s="1372">
        <v>1487</v>
      </c>
      <c r="W27" s="1371">
        <v>100</v>
      </c>
      <c r="X27" s="1367"/>
      <c r="Y27" s="1373">
        <v>1.2633814783347495</v>
      </c>
    </row>
    <row r="28" spans="2:25" s="633" customFormat="1" ht="8.25" customHeight="1" x14ac:dyDescent="0.25">
      <c r="B28" s="688"/>
      <c r="D28" s="1377"/>
      <c r="E28" s="1363"/>
      <c r="F28" s="1378"/>
      <c r="G28" s="1379"/>
      <c r="H28" s="1378"/>
      <c r="I28" s="1380"/>
      <c r="J28" s="1378"/>
      <c r="K28" s="1380"/>
      <c r="L28" s="1378"/>
      <c r="M28" s="1380"/>
      <c r="N28" s="1378"/>
      <c r="O28" s="1379"/>
      <c r="P28" s="1378"/>
      <c r="Q28" s="1379"/>
      <c r="R28" s="1378"/>
      <c r="S28" s="1379"/>
      <c r="T28" s="1378"/>
      <c r="U28" s="1379"/>
      <c r="V28" s="1381"/>
      <c r="W28" s="1380"/>
      <c r="X28" s="1367"/>
      <c r="Y28" s="1382"/>
    </row>
    <row r="29" spans="2:25" s="633" customFormat="1" ht="3" customHeight="1" x14ac:dyDescent="0.25">
      <c r="B29" s="630"/>
      <c r="C29" s="631"/>
      <c r="D29" s="1383"/>
      <c r="E29" s="1384"/>
      <c r="F29" s="1385"/>
      <c r="G29" s="1385"/>
      <c r="H29" s="1385"/>
      <c r="I29" s="1385"/>
      <c r="J29" s="1385"/>
      <c r="K29" s="1385"/>
      <c r="L29" s="1385"/>
      <c r="M29" s="1385"/>
      <c r="N29" s="1385"/>
      <c r="O29" s="1385"/>
      <c r="P29" s="1385"/>
      <c r="Q29" s="1385"/>
      <c r="R29" s="1385"/>
      <c r="S29" s="1385"/>
      <c r="T29" s="1385"/>
      <c r="U29" s="1385"/>
      <c r="V29" s="1386"/>
      <c r="W29" s="1385"/>
      <c r="X29" s="1385"/>
      <c r="Y29" s="1385"/>
    </row>
    <row r="30" spans="2:25" s="1225" customFormat="1" ht="20.25" customHeight="1" x14ac:dyDescent="0.25">
      <c r="B30" s="1249" t="s">
        <v>0</v>
      </c>
      <c r="D30" s="1387">
        <f>SUM(D10:D27)</f>
        <v>429025</v>
      </c>
      <c r="E30" s="1388"/>
      <c r="F30" s="1389">
        <f>SUM(F10:F27)</f>
        <v>25051</v>
      </c>
      <c r="G30" s="1390">
        <f>F30*100/$V30</f>
        <v>4.2892022573487107</v>
      </c>
      <c r="H30" s="1389">
        <f>SUM(H10:H27)</f>
        <v>108260</v>
      </c>
      <c r="I30" s="1390">
        <f>H30*100/$V30</f>
        <v>18.536147713886528</v>
      </c>
      <c r="J30" s="1389">
        <f>SUM(J10:J27)</f>
        <v>75956</v>
      </c>
      <c r="K30" s="1390">
        <f>J30*100/$V30</f>
        <v>13.005095471605074</v>
      </c>
      <c r="L30" s="1389">
        <f>SUM(L10:L27)</f>
        <v>33558</v>
      </c>
      <c r="M30" s="1390">
        <f>L30*100/$V30</f>
        <v>5.7457606224145961</v>
      </c>
      <c r="N30" s="1389">
        <f>SUM(N10:N27)</f>
        <v>89723</v>
      </c>
      <c r="O30" s="1390">
        <f>N30*100/$V30</f>
        <v>15.362264745363396</v>
      </c>
      <c r="P30" s="1389">
        <f>SUM(P10:P27)</f>
        <v>76401</v>
      </c>
      <c r="Q30" s="1390">
        <f>P30*100/$V30</f>
        <v>13.081287839355669</v>
      </c>
      <c r="R30" s="1389">
        <f>SUM(R10:R27)</f>
        <v>171739</v>
      </c>
      <c r="S30" s="1390">
        <f>R30*100/$V30</f>
        <v>29.404946168808042</v>
      </c>
      <c r="T30" s="1389">
        <f>SUM(T10:T28)</f>
        <v>3360</v>
      </c>
      <c r="U30" s="1390">
        <f>T30*100/$V30</f>
        <v>0.57529518121798207</v>
      </c>
      <c r="V30" s="1389">
        <f>SUM(V10:V27)</f>
        <v>584048</v>
      </c>
      <c r="W30" s="1390">
        <f>G30+I30+K30+M30+O30+Q30+S30+U30</f>
        <v>100</v>
      </c>
      <c r="X30" s="1391"/>
      <c r="Y30" s="1392">
        <f>(V30/D30)</f>
        <v>1.3613379173707827</v>
      </c>
    </row>
    <row r="31" spans="2:25" s="631" customFormat="1" ht="5.25" customHeight="1" x14ac:dyDescent="0.25">
      <c r="B31" s="644"/>
      <c r="C31" s="645"/>
      <c r="D31" s="646"/>
      <c r="E31" s="645"/>
      <c r="F31" s="646"/>
      <c r="G31" s="849"/>
      <c r="H31" s="646"/>
      <c r="I31" s="849"/>
      <c r="J31" s="646"/>
      <c r="K31" s="849"/>
      <c r="L31" s="646"/>
      <c r="M31" s="849"/>
      <c r="N31" s="646"/>
      <c r="O31" s="849"/>
      <c r="P31" s="646"/>
      <c r="Q31" s="849"/>
      <c r="R31" s="646"/>
      <c r="S31" s="849"/>
      <c r="T31" s="646"/>
      <c r="U31" s="849"/>
      <c r="V31" s="646"/>
      <c r="W31" s="849"/>
      <c r="X31" s="849"/>
      <c r="Y31" s="849"/>
    </row>
    <row r="32" spans="2:25" s="697" customFormat="1" ht="18.75" customHeight="1" x14ac:dyDescent="0.25">
      <c r="B32" s="850" t="s">
        <v>39</v>
      </c>
      <c r="C32" s="851"/>
      <c r="D32" s="851"/>
      <c r="E32" s="851"/>
      <c r="F32" s="851"/>
      <c r="G32" s="851"/>
      <c r="H32" s="851"/>
      <c r="I32" s="851"/>
      <c r="J32" s="851"/>
      <c r="K32" s="851"/>
      <c r="L32" s="851"/>
      <c r="N32" s="851"/>
      <c r="O32" s="851"/>
      <c r="P32" s="851"/>
      <c r="Q32" s="851"/>
      <c r="R32" s="851"/>
      <c r="S32" s="851"/>
      <c r="T32" s="851"/>
      <c r="U32" s="851"/>
      <c r="V32" s="851"/>
      <c r="W32" s="851"/>
    </row>
    <row r="33" spans="2:25" s="852" customFormat="1" x14ac:dyDescent="0.35">
      <c r="B33" s="698" t="s">
        <v>47</v>
      </c>
      <c r="X33" s="697"/>
      <c r="Y33" s="697"/>
    </row>
    <row r="34" spans="2:25" s="852" customFormat="1" x14ac:dyDescent="0.25">
      <c r="X34" s="697"/>
      <c r="Y34" s="697"/>
    </row>
    <row r="35" spans="2:25" s="852" customFormat="1" x14ac:dyDescent="0.25">
      <c r="X35" s="697"/>
      <c r="Y35" s="697"/>
    </row>
    <row r="36" spans="2:25" s="852" customFormat="1" x14ac:dyDescent="0.25">
      <c r="D36" s="853"/>
      <c r="T36" s="697"/>
      <c r="U36" s="697"/>
    </row>
    <row r="37" spans="2:25" s="852" customFormat="1" x14ac:dyDescent="0.25">
      <c r="T37" s="697"/>
      <c r="U37" s="697"/>
    </row>
    <row r="38" spans="2:25" s="852" customFormat="1" x14ac:dyDescent="0.25">
      <c r="T38" s="697"/>
      <c r="U38" s="697"/>
    </row>
    <row r="39" spans="2:25" s="852" customFormat="1" x14ac:dyDescent="0.25">
      <c r="T39" s="697"/>
      <c r="U39" s="697"/>
    </row>
    <row r="40" spans="2:25" s="852" customFormat="1" x14ac:dyDescent="0.25">
      <c r="T40" s="697"/>
      <c r="U40" s="697"/>
    </row>
    <row r="41" spans="2:25" s="852" customFormat="1" x14ac:dyDescent="0.25">
      <c r="T41" s="697"/>
      <c r="U41" s="697"/>
    </row>
    <row r="42" spans="2:25" x14ac:dyDescent="0.25">
      <c r="T42" s="732"/>
      <c r="U42" s="732"/>
      <c r="X42" s="615"/>
      <c r="Y42" s="615"/>
    </row>
    <row r="43" spans="2:25" x14ac:dyDescent="0.25">
      <c r="T43" s="732"/>
      <c r="U43" s="732"/>
      <c r="X43" s="615"/>
      <c r="Y43" s="615"/>
    </row>
    <row r="44" spans="2:25" x14ac:dyDescent="0.25">
      <c r="T44" s="732"/>
      <c r="U44" s="732"/>
      <c r="X44" s="615"/>
      <c r="Y44" s="615"/>
    </row>
    <row r="45" spans="2:25" x14ac:dyDescent="0.25">
      <c r="T45" s="732"/>
      <c r="U45" s="732"/>
      <c r="X45" s="615"/>
      <c r="Y45" s="615"/>
    </row>
    <row r="46" spans="2:25" x14ac:dyDescent="0.25">
      <c r="T46" s="732"/>
      <c r="U46" s="732"/>
      <c r="X46" s="615"/>
      <c r="Y46" s="615"/>
    </row>
    <row r="47" spans="2:25" x14ac:dyDescent="0.25">
      <c r="T47" s="732"/>
      <c r="U47" s="732"/>
      <c r="X47" s="615"/>
      <c r="Y47" s="615"/>
    </row>
    <row r="48" spans="2:25" x14ac:dyDescent="0.25">
      <c r="T48" s="732"/>
      <c r="U48" s="732"/>
      <c r="X48" s="615"/>
      <c r="Y48" s="615"/>
    </row>
    <row r="49" spans="20:25" x14ac:dyDescent="0.25">
      <c r="T49" s="732"/>
      <c r="U49" s="732"/>
      <c r="X49" s="615"/>
      <c r="Y49" s="615"/>
    </row>
    <row r="50" spans="20:25" x14ac:dyDescent="0.25">
      <c r="T50" s="732"/>
      <c r="U50" s="732"/>
      <c r="X50" s="615"/>
      <c r="Y50" s="615"/>
    </row>
    <row r="51" spans="20:25" x14ac:dyDescent="0.25">
      <c r="T51" s="732"/>
      <c r="U51" s="732"/>
      <c r="X51" s="615"/>
      <c r="Y51" s="615"/>
    </row>
    <row r="52" spans="20:25" x14ac:dyDescent="0.25">
      <c r="T52" s="732"/>
      <c r="U52" s="732"/>
      <c r="X52" s="615"/>
      <c r="Y52" s="615"/>
    </row>
    <row r="53" spans="20:25" x14ac:dyDescent="0.25">
      <c r="T53" s="732"/>
      <c r="U53" s="732"/>
      <c r="X53" s="615"/>
      <c r="Y53" s="615"/>
    </row>
    <row r="54" spans="20:25" x14ac:dyDescent="0.25">
      <c r="T54" s="732"/>
      <c r="U54" s="732"/>
      <c r="X54" s="615"/>
      <c r="Y54" s="615"/>
    </row>
    <row r="55" spans="20:25" x14ac:dyDescent="0.25">
      <c r="T55" s="732"/>
      <c r="U55" s="732"/>
      <c r="X55" s="615"/>
      <c r="Y55" s="615"/>
    </row>
    <row r="56" spans="20:25" x14ac:dyDescent="0.25">
      <c r="T56" s="732"/>
      <c r="U56" s="732"/>
      <c r="X56" s="615"/>
      <c r="Y56" s="615"/>
    </row>
  </sheetData>
  <mergeCells count="13">
    <mergeCell ref="R7:S7"/>
    <mergeCell ref="T7:U7"/>
    <mergeCell ref="V7:W7"/>
    <mergeCell ref="B3:X3"/>
    <mergeCell ref="B4:W4"/>
    <mergeCell ref="F6:W6"/>
    <mergeCell ref="B7:B8"/>
    <mergeCell ref="F7:G7"/>
    <mergeCell ref="H7:I7"/>
    <mergeCell ref="J7:K7"/>
    <mergeCell ref="L7:M7"/>
    <mergeCell ref="N7:O7"/>
    <mergeCell ref="P7:Q7"/>
  </mergeCells>
  <printOptions horizontalCentered="1"/>
  <pageMargins left="0" right="0" top="0.43307086614173229" bottom="0.43307086614173229" header="0" footer="0"/>
  <pageSetup paperSize="9" scale="8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96</vt:i4>
      </vt:variant>
      <vt:variant>
        <vt:lpstr>Rangos con nombre</vt:lpstr>
      </vt:variant>
      <vt:variant>
        <vt:i4>83</vt:i4>
      </vt:variant>
    </vt:vector>
  </HeadingPairs>
  <TitlesOfParts>
    <vt:vector size="179" baseType="lpstr">
      <vt:lpstr>porsaad</vt:lpstr>
      <vt:lpstr>indsaad</vt:lpstr>
      <vt:lpstr>indsaad2</vt:lpstr>
      <vt:lpstr>EVO</vt:lpstr>
      <vt:lpstr>EVO_sol</vt:lpstr>
      <vt:lpstr>EVO_resol</vt:lpstr>
      <vt:lpstr>EVO_derecho</vt:lpstr>
      <vt:lpstr>EVO_resolPIA</vt:lpstr>
      <vt:lpstr>EVO_sinPIA</vt:lpstr>
      <vt:lpstr>EVO_prest</vt:lpstr>
      <vt:lpstr>20pobl</vt:lpstr>
      <vt:lpstr>21solsaad</vt:lpstr>
      <vt:lpstr>22solcasaadpot</vt:lpstr>
      <vt:lpstr>23solcasaad</vt:lpstr>
      <vt:lpstr>24solcasaad_pobl</vt:lpstr>
      <vt:lpstr>3solcasaad</vt:lpstr>
      <vt:lpstr>24asolcasaad_pobl</vt:lpstr>
      <vt:lpstr>25solaltabaja</vt:lpstr>
      <vt:lpstr>26perfsaad</vt:lpstr>
      <vt:lpstr>31dictsaad</vt:lpstr>
      <vt:lpstr>31adictsaad</vt:lpstr>
      <vt:lpstr>31bdictsaad</vt:lpstr>
      <vt:lpstr>32dictcasaadpot</vt:lpstr>
      <vt:lpstr>33dictcasaad</vt:lpstr>
      <vt:lpstr>33dictcasaadGIII</vt:lpstr>
      <vt:lpstr>33dictcasaadGII</vt:lpstr>
      <vt:lpstr>33dictcasaadGI</vt:lpstr>
      <vt:lpstr>33dictcasaadG0</vt:lpstr>
      <vt:lpstr>34adictcasaad</vt:lpstr>
      <vt:lpstr>8dictcasaad</vt:lpstr>
      <vt:lpstr>34bdictcasaad</vt:lpstr>
      <vt:lpstr>35ResolGraAltaBaj</vt:lpstr>
      <vt:lpstr>36perfresol</vt:lpstr>
      <vt:lpstr>36aperfresol_graf</vt:lpstr>
      <vt:lpstr>36bperfresol_graf</vt:lpstr>
      <vt:lpstr>41benpresaad</vt:lpstr>
      <vt:lpstr>41benpresaad_graf</vt:lpstr>
      <vt:lpstr>41abenpreGIII</vt:lpstr>
      <vt:lpstr>41abenpreGIII_graf</vt:lpstr>
      <vt:lpstr>41bbenpreGII</vt:lpstr>
      <vt:lpstr>41bbenpreGII_graf</vt:lpstr>
      <vt:lpstr>41cbenpreGI</vt:lpstr>
      <vt:lpstr>41cbenpreGI_graf</vt:lpstr>
      <vt:lpstr>42pbpcasaadpot</vt:lpstr>
      <vt:lpstr>43pbpcasaad</vt:lpstr>
      <vt:lpstr>43pbpcasaadGIII</vt:lpstr>
      <vt:lpstr>43pbpcasaadGII</vt:lpstr>
      <vt:lpstr>43pbpcasaadGI</vt:lpstr>
      <vt:lpstr>44apbpcasaad</vt:lpstr>
      <vt:lpstr>44bpbpcasaad</vt:lpstr>
      <vt:lpstr>45ResolPIAAltaBaj</vt:lpstr>
      <vt:lpstr>46perfpbsaad</vt:lpstr>
      <vt:lpstr>15pbpcasaad</vt:lpstr>
      <vt:lpstr>46aperfpb_graf</vt:lpstr>
      <vt:lpstr>51pbgrado</vt:lpstr>
      <vt:lpstr>51aPAPDgrado</vt:lpstr>
      <vt:lpstr>51bTeleasgrado</vt:lpstr>
      <vt:lpstr>51cSADgrado</vt:lpstr>
      <vt:lpstr>51dCDgrado</vt:lpstr>
      <vt:lpstr>51eSARgrado</vt:lpstr>
      <vt:lpstr>51fPEVincgrado</vt:lpstr>
      <vt:lpstr>51gPECgrado</vt:lpstr>
      <vt:lpstr>51hPEAsistPgrado</vt:lpstr>
      <vt:lpstr>52SubtipoVinculada</vt:lpstr>
      <vt:lpstr>52SubtipoVinculadaGIII</vt:lpstr>
      <vt:lpstr>52SubtipoVinculadaGII</vt:lpstr>
      <vt:lpstr>52SubtipoVinculadaGI</vt:lpstr>
      <vt:lpstr>6perfcuidador</vt:lpstr>
      <vt:lpstr>61aperfcuidadorCCAA</vt:lpstr>
      <vt:lpstr>62bperfcuidadorCCAA</vt:lpstr>
      <vt:lpstr>63cperfcuidadorCCAA</vt:lpstr>
      <vt:lpstr>7Intensidad</vt:lpstr>
      <vt:lpstr>7IntensidadCCAA</vt:lpstr>
      <vt:lpstr>7IntenSAD_CCAA</vt:lpstr>
      <vt:lpstr>7IntenPE_SAD_CCAA</vt:lpstr>
      <vt:lpstr>8CuantíaPrest</vt:lpstr>
      <vt:lpstr>8CuantíaPEC_CCAA</vt:lpstr>
      <vt:lpstr>8CuantíaAP_CCAA</vt:lpstr>
      <vt:lpstr>8CuantíaPEVsad_CCAA</vt:lpstr>
      <vt:lpstr>8CuantíaPEVsar_CCAA</vt:lpstr>
      <vt:lpstr>8CuantíaPEVcd_CCAA</vt:lpstr>
      <vt:lpstr>8CuantíaPEVpapd_CCAA</vt:lpstr>
      <vt:lpstr>8CuantíaPEVteleasist_CCAA</vt:lpstr>
      <vt:lpstr>9TiempoEspera</vt:lpstr>
      <vt:lpstr>10pendResol</vt:lpstr>
      <vt:lpstr>10pendPrest</vt:lpstr>
      <vt:lpstr>10pend</vt:lpstr>
      <vt:lpstr>11ListaEspera</vt:lpstr>
      <vt:lpstr>11ListaEsperaGIII</vt:lpstr>
      <vt:lpstr>11ListaEsperaGII</vt:lpstr>
      <vt:lpstr>11ListaEsperaGI</vt:lpstr>
      <vt:lpstr>12BenefEfect</vt:lpstr>
      <vt:lpstr>12BenefEfect_pre</vt:lpstr>
      <vt:lpstr>12BenefEfect_pre_GI</vt:lpstr>
      <vt:lpstr>12BenefEfect_pre_GII</vt:lpstr>
      <vt:lpstr>12BenefEfect_pre_GIII</vt:lpstr>
      <vt:lpstr>'10pend'!Área_de_impresión</vt:lpstr>
      <vt:lpstr>'10pendPrest'!Área_de_impresión</vt:lpstr>
      <vt:lpstr>'10pendResol'!Área_de_impresión</vt:lpstr>
      <vt:lpstr>'11ListaEspera'!Área_de_impresión</vt:lpstr>
      <vt:lpstr>'11ListaEsperaGI'!Área_de_impresión</vt:lpstr>
      <vt:lpstr>'11ListaEsperaGII'!Área_de_impresión</vt:lpstr>
      <vt:lpstr>'11ListaEsperaGIII'!Área_de_impresión</vt:lpstr>
      <vt:lpstr>'12BenefEfect_pre'!Área_de_impresión</vt:lpstr>
      <vt:lpstr>'12BenefEfect_pre_GI'!Área_de_impresión</vt:lpstr>
      <vt:lpstr>'12BenefEfect_pre_GII'!Área_de_impresión</vt:lpstr>
      <vt:lpstr>'12BenefEfect_pre_GIII'!Área_de_impresión</vt:lpstr>
      <vt:lpstr>'15pbpcasaad'!Área_de_impresión</vt:lpstr>
      <vt:lpstr>'20pobl'!Área_de_impresión</vt:lpstr>
      <vt:lpstr>'22solcasaadpot'!Área_de_impresión</vt:lpstr>
      <vt:lpstr>'23solcasaad'!Área_de_impresión</vt:lpstr>
      <vt:lpstr>'24asolcasaad_pobl'!Área_de_impresión</vt:lpstr>
      <vt:lpstr>'24solcasaad_pobl'!Área_de_impresión</vt:lpstr>
      <vt:lpstr>'25solaltabaja'!Área_de_impresión</vt:lpstr>
      <vt:lpstr>'31adictsaad'!Área_de_impresión</vt:lpstr>
      <vt:lpstr>'31bdictsaad'!Área_de_impresión</vt:lpstr>
      <vt:lpstr>'32dictcasaadpot'!Área_de_impresión</vt:lpstr>
      <vt:lpstr>'33dictcasaad'!Área_de_impresión</vt:lpstr>
      <vt:lpstr>'33dictcasaadG0'!Área_de_impresión</vt:lpstr>
      <vt:lpstr>'33dictcasaadGI'!Área_de_impresión</vt:lpstr>
      <vt:lpstr>'33dictcasaadGII'!Área_de_impresión</vt:lpstr>
      <vt:lpstr>'33dictcasaadGIII'!Área_de_impresión</vt:lpstr>
      <vt:lpstr>'34adictcasaad'!Área_de_impresión</vt:lpstr>
      <vt:lpstr>'34bdictcasaad'!Área_de_impresión</vt:lpstr>
      <vt:lpstr>'35ResolGraAltaBaj'!Área_de_impresión</vt:lpstr>
      <vt:lpstr>'36aperfresol_graf'!Área_de_impresión</vt:lpstr>
      <vt:lpstr>'36bperfresol_graf'!Área_de_impresión</vt:lpstr>
      <vt:lpstr>'36perfresol'!Área_de_impresión</vt:lpstr>
      <vt:lpstr>'3solcasaad'!Área_de_impresión</vt:lpstr>
      <vt:lpstr>'41abenpreGIII'!Área_de_impresión</vt:lpstr>
      <vt:lpstr>'41abenpreGIII_graf'!Área_de_impresión</vt:lpstr>
      <vt:lpstr>'41bbenpreGII'!Área_de_impresión</vt:lpstr>
      <vt:lpstr>'41bbenpreGII_graf'!Área_de_impresión</vt:lpstr>
      <vt:lpstr>'41benpresaad'!Área_de_impresión</vt:lpstr>
      <vt:lpstr>'41benpresaad_graf'!Área_de_impresión</vt:lpstr>
      <vt:lpstr>'41cbenpreGI'!Área_de_impresión</vt:lpstr>
      <vt:lpstr>'41cbenpreGI_graf'!Área_de_impresión</vt:lpstr>
      <vt:lpstr>'42pbpcasaadpot'!Área_de_impresión</vt:lpstr>
      <vt:lpstr>'43pbpcasaad'!Área_de_impresión</vt:lpstr>
      <vt:lpstr>'43pbpcasaadGI'!Área_de_impresión</vt:lpstr>
      <vt:lpstr>'43pbpcasaadGII'!Área_de_impresión</vt:lpstr>
      <vt:lpstr>'43pbpcasaadGIII'!Área_de_impresión</vt:lpstr>
      <vt:lpstr>'44apbpcasaad'!Área_de_impresión</vt:lpstr>
      <vt:lpstr>'44bpbpcasaad'!Área_de_impresión</vt:lpstr>
      <vt:lpstr>'45ResolPIAAltaBaj'!Área_de_impresión</vt:lpstr>
      <vt:lpstr>'46aperfpb_graf'!Área_de_impresión</vt:lpstr>
      <vt:lpstr>'46perfpbsaad'!Área_de_impresión</vt:lpstr>
      <vt:lpstr>'51aPAPDgrado'!Área_de_impresión</vt:lpstr>
      <vt:lpstr>'51bTeleasgrado'!Área_de_impresión</vt:lpstr>
      <vt:lpstr>'51cSADgrado'!Área_de_impresión</vt:lpstr>
      <vt:lpstr>'51dCDgrado'!Área_de_impresión</vt:lpstr>
      <vt:lpstr>'51eSARgrado'!Área_de_impresión</vt:lpstr>
      <vt:lpstr>'51fPEVincgrado'!Área_de_impresión</vt:lpstr>
      <vt:lpstr>'51gPECgrado'!Área_de_impresión</vt:lpstr>
      <vt:lpstr>'51hPEAsistPgrado'!Área_de_impresión</vt:lpstr>
      <vt:lpstr>'51pbgrado'!Área_de_impresión</vt:lpstr>
      <vt:lpstr>'52SubtipoVinculada'!Área_de_impresión</vt:lpstr>
      <vt:lpstr>'52SubtipoVinculadaGI'!Área_de_impresión</vt:lpstr>
      <vt:lpstr>'52SubtipoVinculadaGII'!Área_de_impresión</vt:lpstr>
      <vt:lpstr>'52SubtipoVinculadaGIII'!Área_de_impresión</vt:lpstr>
      <vt:lpstr>'61aperfcuidadorCCAA'!Área_de_impresión</vt:lpstr>
      <vt:lpstr>'62bperfcuidadorCCAA'!Área_de_impresión</vt:lpstr>
      <vt:lpstr>'63cperfcuidadorCCAA'!Área_de_impresión</vt:lpstr>
      <vt:lpstr>'6perfcuidador'!Área_de_impresión</vt:lpstr>
      <vt:lpstr>'7IntenPE_SAD_CCAA'!Área_de_impresión</vt:lpstr>
      <vt:lpstr>'7IntenSAD_CCAA'!Área_de_impresión</vt:lpstr>
      <vt:lpstr>'7Intensidad'!Área_de_impresión</vt:lpstr>
      <vt:lpstr>'7IntensidadCCAA'!Área_de_impresión</vt:lpstr>
      <vt:lpstr>'8CuantíaAP_CCAA'!Área_de_impresión</vt:lpstr>
      <vt:lpstr>'8CuantíaPEC_CCAA'!Área_de_impresión</vt:lpstr>
      <vt:lpstr>'8CuantíaPEVcd_CCAA'!Área_de_impresión</vt:lpstr>
      <vt:lpstr>'8CuantíaPEVpapd_CCAA'!Área_de_impresión</vt:lpstr>
      <vt:lpstr>'8CuantíaPEVsad_CCAA'!Área_de_impresión</vt:lpstr>
      <vt:lpstr>'8CuantíaPEVsar_CCAA'!Área_de_impresión</vt:lpstr>
      <vt:lpstr>'8CuantíaPEVteleasist_CCAA'!Área_de_impresión</vt:lpstr>
      <vt:lpstr>'8CuantíaPrest'!Área_de_impresión</vt:lpstr>
      <vt:lpstr>'8dictcasaad'!Área_de_impresión</vt:lpstr>
      <vt:lpstr>'9TiempoEspera'!Área_de_impresión</vt:lpstr>
      <vt:lpstr>porsaad!Área_de_impresión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Miguel Ayora López</dc:creator>
  <cp:lastModifiedBy>Paloma García Rueda</cp:lastModifiedBy>
  <cp:lastPrinted>2025-12-01T09:35:06Z</cp:lastPrinted>
  <dcterms:created xsi:type="dcterms:W3CDTF">2023-11-02T11:23:22Z</dcterms:created>
  <dcterms:modified xsi:type="dcterms:W3CDTF">2025-12-05T10:47:14Z</dcterms:modified>
</cp:coreProperties>
</file>